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3/6. Junio/Caso HOLA 328040/"/>
    </mc:Choice>
  </mc:AlternateContent>
  <xr:revisionPtr revIDLastSave="7" documentId="8_{BD36AF6D-0625-4D0D-A8E3-C9297CA90670}" xr6:coauthVersionLast="47" xr6:coauthVersionMax="47" xr10:uidLastSave="{4B28557B-08A8-4D5E-82DF-3A5BD47BE3FA}"/>
  <bookViews>
    <workbookView xWindow="-120" yWindow="-120" windowWidth="29040" windowHeight="15840" tabRatio="859" activeTab="3" xr2:uid="{00000000-000D-0000-FFFF-FFFF00000000}"/>
  </bookViews>
  <sheets>
    <sheet name="INSTRUCCIONES" sheetId="24" r:id="rId1"/>
    <sheet name="Contexto proceso" sheetId="19" r:id="rId2"/>
    <sheet name="Mapa_RResidual" sheetId="17" state="hidden" r:id="rId3"/>
    <sheet name="Riesgos Seg. Digital " sheetId="12" r:id="rId4"/>
    <sheet name="Seguridad Información" sheetId="13" state="hidden" r:id="rId5"/>
    <sheet name="Probabilidad Seguridad Informac" sheetId="14" state="hidden" r:id="rId6"/>
    <sheet name="Corrupción" sheetId="5" state="hidden" r:id="rId7"/>
    <sheet name="Listados" sheetId="7" state="hidden" r:id="rId8"/>
    <sheet name="MONITOREO" sheetId="23" r:id="rId9"/>
    <sheet name="RIESGOS" sheetId="25" r:id="rId10"/>
    <sheet name="AMENAZAS" sheetId="20" r:id="rId11"/>
    <sheet name="VULNERABILIDADES" sheetId="21" r:id="rId12"/>
    <sheet name="CONTROLES" sheetId="22" r:id="rId13"/>
    <sheet name="PERFIL" sheetId="18" state="hidden" r:id="rId14"/>
    <sheet name="Matriz de calificación" sheetId="4" state="hidden" r:id="rId15"/>
  </sheets>
  <externalReferences>
    <externalReference r:id="rId16"/>
    <externalReference r:id="rId17"/>
    <externalReference r:id="rId18"/>
    <externalReference r:id="rId19"/>
    <externalReference r:id="rId20"/>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3" hidden="1">'Riesgos Seg. Digital '!$B$16:$BI$16</definedName>
    <definedName name="A">#REF!</definedName>
    <definedName name="AA">#REF!</definedName>
    <definedName name="aaaa">#REF!</definedName>
    <definedName name="accion">#REF!</definedName>
    <definedName name="AGENTE">#REF!</definedName>
    <definedName name="_xlnm.Print_Area" localSheetId="3">'Riesgos Seg. Digital '!$A$5:$BI$23</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3">'Riesgos Seg. Digital '!$5:$16</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3" hidden="1">'Riesgos Seg. Digital '!$B$16:$BI$16</definedName>
    <definedName name="Z_795C8354_6623_430F_B16F_866AD45BC174_.wvu.PrintArea" localSheetId="3" hidden="1">'Riesgos Seg. Digital '!$A$5:$BI$23</definedName>
    <definedName name="Z_795C8354_6623_430F_B16F_866AD45BC174_.wvu.PrintTitles" localSheetId="3" hidden="1">'Riesgos Seg. Digital '!$5:$16</definedName>
    <definedName name="Z_82BC0C9B_70E2_44EC_8408_64CC9B36E280_.wvu.FilterData" localSheetId="3" hidden="1">'Riesgos Seg. Digital '!$B$16:$BI$16</definedName>
    <definedName name="Z_82BC0C9B_70E2_44EC_8408_64CC9B36E280_.wvu.PrintArea" localSheetId="3" hidden="1">'Riesgos Seg. Digital '!$A$5:$BI$23</definedName>
    <definedName name="Z_82BC0C9B_70E2_44EC_8408_64CC9B36E280_.wvu.PrintTitles" localSheetId="3" hidden="1">'Riesgos Seg. Digital '!$5:$16</definedName>
    <definedName name="Z_F8FDF2EC_A9AD_41AC_8138_AA3657B53E6D_.wvu.FilterData" localSheetId="3" hidden="1">'Riesgos Seg. Digital '!$B$16:$BI$16</definedName>
    <definedName name="Z_F8FDF2EC_A9AD_41AC_8138_AA3657B53E6D_.wvu.PrintArea" localSheetId="3" hidden="1">'Riesgos Seg. Digital '!$A$5:$BI$23</definedName>
    <definedName name="Z_F8FDF2EC_A9AD_41AC_8138_AA3657B53E6D_.wvu.PrintTitles" localSheetId="3" hidden="1">'Riesgos Seg. Digital '!$5:$16</definedName>
    <definedName name="zona">#REF!</definedName>
  </definedNames>
  <calcPr calcId="191028"/>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J29" i="12" l="1"/>
  <c r="AJ18" i="12"/>
  <c r="AK18" i="12" s="1"/>
  <c r="AJ19" i="12"/>
  <c r="AK19" i="12" s="1"/>
  <c r="AJ20" i="12"/>
  <c r="AK20" i="12"/>
  <c r="AJ21" i="12"/>
  <c r="AK21" i="12"/>
  <c r="AJ22" i="12"/>
  <c r="AK22" i="12" s="1"/>
  <c r="AW22" i="12" s="1"/>
  <c r="AX22" i="12" s="1"/>
  <c r="AV18" i="12"/>
  <c r="AV19" i="12"/>
  <c r="AV20" i="12"/>
  <c r="AW20" i="12"/>
  <c r="AX20" i="12" s="1"/>
  <c r="AV21" i="12"/>
  <c r="AV22" i="12"/>
  <c r="AV17" i="12"/>
  <c r="AI18" i="12"/>
  <c r="AI19" i="12"/>
  <c r="AI20" i="12"/>
  <c r="AI21" i="12"/>
  <c r="AI22" i="12"/>
  <c r="AI17" i="12"/>
  <c r="AG18" i="12"/>
  <c r="AG19" i="12"/>
  <c r="AG20" i="12"/>
  <c r="AG21" i="12"/>
  <c r="AG22" i="12"/>
  <c r="AG17" i="12"/>
  <c r="AE17" i="12"/>
  <c r="AC17" i="12"/>
  <c r="AA18" i="12"/>
  <c r="AA19" i="12"/>
  <c r="AA20" i="12"/>
  <c r="AA21" i="12"/>
  <c r="AA22" i="12"/>
  <c r="AA17" i="12"/>
  <c r="Y18" i="12"/>
  <c r="Y19" i="12"/>
  <c r="Y20" i="12"/>
  <c r="Y21" i="12"/>
  <c r="Y22" i="12"/>
  <c r="Y17" i="12"/>
  <c r="W18" i="12"/>
  <c r="W19" i="12"/>
  <c r="W20" i="12"/>
  <c r="W21" i="12"/>
  <c r="W22" i="12"/>
  <c r="W17" i="12"/>
  <c r="N23" i="12"/>
  <c r="F27" i="23"/>
  <c r="F26" i="23"/>
  <c r="F25" i="23"/>
  <c r="F24" i="23"/>
  <c r="F23" i="23"/>
  <c r="F22" i="23"/>
  <c r="F21" i="23"/>
  <c r="F20" i="23"/>
  <c r="F19" i="23"/>
  <c r="F18" i="23"/>
  <c r="F17" i="23"/>
  <c r="E17" i="23"/>
  <c r="D17" i="23"/>
  <c r="F16" i="23"/>
  <c r="F15" i="23"/>
  <c r="F14" i="23"/>
  <c r="F13" i="23"/>
  <c r="F12" i="23"/>
  <c r="E27" i="23"/>
  <c r="E26" i="23"/>
  <c r="E25" i="23"/>
  <c r="E24" i="23"/>
  <c r="E23" i="23"/>
  <c r="E22" i="23"/>
  <c r="E21" i="23"/>
  <c r="E20" i="23"/>
  <c r="E19" i="23"/>
  <c r="E18" i="23"/>
  <c r="E16" i="23"/>
  <c r="E15" i="23"/>
  <c r="E14" i="23"/>
  <c r="E13" i="23"/>
  <c r="E12" i="23"/>
  <c r="D27" i="23"/>
  <c r="D26" i="23"/>
  <c r="D25" i="23"/>
  <c r="D24" i="23"/>
  <c r="D23" i="23"/>
  <c r="D22" i="23"/>
  <c r="D21" i="23"/>
  <c r="D20" i="23"/>
  <c r="D19" i="23"/>
  <c r="D18" i="23"/>
  <c r="D16" i="23"/>
  <c r="D15" i="23"/>
  <c r="D14" i="23"/>
  <c r="D13" i="23"/>
  <c r="D12" i="23"/>
  <c r="C27" i="23"/>
  <c r="C26" i="23"/>
  <c r="C25" i="23"/>
  <c r="C24" i="23"/>
  <c r="C23" i="23"/>
  <c r="C22" i="23"/>
  <c r="B22" i="23"/>
  <c r="C21" i="23"/>
  <c r="C20" i="23"/>
  <c r="C19" i="23"/>
  <c r="C18" i="23"/>
  <c r="C17" i="23"/>
  <c r="C16" i="23"/>
  <c r="C15" i="23"/>
  <c r="B15" i="23"/>
  <c r="C14" i="23"/>
  <c r="C13" i="23"/>
  <c r="C12" i="23"/>
  <c r="B27" i="23"/>
  <c r="B26" i="23"/>
  <c r="B25" i="23"/>
  <c r="B24" i="23"/>
  <c r="B23" i="23"/>
  <c r="B21" i="23"/>
  <c r="B20" i="23"/>
  <c r="B19" i="23"/>
  <c r="B18" i="23"/>
  <c r="B17" i="23"/>
  <c r="B16" i="23"/>
  <c r="B14" i="23"/>
  <c r="B13" i="23"/>
  <c r="B12" i="23"/>
  <c r="A27" i="23"/>
  <c r="A26" i="23"/>
  <c r="A25" i="23"/>
  <c r="A24" i="23"/>
  <c r="A23" i="23"/>
  <c r="A22" i="23"/>
  <c r="A21" i="23"/>
  <c r="A20" i="23"/>
  <c r="A19" i="23"/>
  <c r="A18" i="23"/>
  <c r="A17" i="23"/>
  <c r="A16" i="23"/>
  <c r="A15" i="23"/>
  <c r="A14" i="23"/>
  <c r="A13" i="23"/>
  <c r="A12" i="23"/>
  <c r="F11" i="23"/>
  <c r="F10" i="23"/>
  <c r="F9" i="23"/>
  <c r="F8" i="23"/>
  <c r="E11" i="23"/>
  <c r="E10" i="23"/>
  <c r="E9" i="23"/>
  <c r="E8" i="23"/>
  <c r="D11" i="23"/>
  <c r="D10" i="23"/>
  <c r="D9" i="23"/>
  <c r="D8" i="23"/>
  <c r="C11" i="23"/>
  <c r="C10" i="23"/>
  <c r="C9" i="23"/>
  <c r="C8" i="23"/>
  <c r="B11" i="23"/>
  <c r="B10" i="23"/>
  <c r="B9" i="23"/>
  <c r="B8" i="23"/>
  <c r="A11" i="23"/>
  <c r="A10" i="23"/>
  <c r="A9" i="23"/>
  <c r="A8" i="23"/>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189" i="12"/>
  <c r="AV190" i="12"/>
  <c r="AV191" i="12"/>
  <c r="AV192" i="12"/>
  <c r="AV193" i="12"/>
  <c r="AV194" i="12"/>
  <c r="AV195" i="12"/>
  <c r="AV196"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W189" i="12"/>
  <c r="W190" i="12"/>
  <c r="W191" i="12"/>
  <c r="W192" i="12"/>
  <c r="W193" i="12"/>
  <c r="W194" i="12"/>
  <c r="W195" i="12"/>
  <c r="W196"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Y189" i="12"/>
  <c r="AA189" i="12"/>
  <c r="AC189" i="12"/>
  <c r="AE189" i="12"/>
  <c r="AG189" i="12"/>
  <c r="AI189" i="12"/>
  <c r="Y190" i="12"/>
  <c r="AA190" i="12"/>
  <c r="AC190" i="12"/>
  <c r="AE190" i="12"/>
  <c r="AG190" i="12"/>
  <c r="AI190" i="12"/>
  <c r="Y191" i="12"/>
  <c r="AA191" i="12"/>
  <c r="AC191" i="12"/>
  <c r="AE191" i="12"/>
  <c r="AG191" i="12"/>
  <c r="AI191" i="12"/>
  <c r="Y192" i="12"/>
  <c r="AA192" i="12"/>
  <c r="AC192" i="12"/>
  <c r="AE192" i="12"/>
  <c r="AG192" i="12"/>
  <c r="AI192" i="12"/>
  <c r="Y193" i="12"/>
  <c r="AA193" i="12"/>
  <c r="AC193" i="12"/>
  <c r="AE193" i="12"/>
  <c r="AG193" i="12"/>
  <c r="AI193" i="12"/>
  <c r="Y194" i="12"/>
  <c r="AA194" i="12"/>
  <c r="AC194" i="12"/>
  <c r="AE194" i="12"/>
  <c r="AG194" i="12"/>
  <c r="AI194" i="12"/>
  <c r="Y195" i="12"/>
  <c r="AA195" i="12"/>
  <c r="AC195" i="12"/>
  <c r="AE195" i="12"/>
  <c r="AG195" i="12"/>
  <c r="AI195" i="12"/>
  <c r="Y196" i="12"/>
  <c r="AA196" i="12"/>
  <c r="AC196" i="12"/>
  <c r="AE196" i="12"/>
  <c r="AG196" i="12"/>
  <c r="AI196" i="12"/>
  <c r="AW21" i="12" l="1"/>
  <c r="AX21" i="12" s="1"/>
  <c r="AW19" i="12"/>
  <c r="AX19" i="12" s="1"/>
  <c r="AW18" i="12"/>
  <c r="AX18" i="12" s="1"/>
  <c r="AJ17" i="12"/>
  <c r="AK17" i="12" s="1"/>
  <c r="AW17" i="12" s="1"/>
  <c r="AX17" i="12" s="1"/>
  <c r="AY17" i="12" s="1"/>
  <c r="BA17" i="12" s="1"/>
  <c r="E19" i="18"/>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E47" i="17" s="1"/>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T57" i="17"/>
  <c r="R57" i="17"/>
  <c r="L57" i="17"/>
  <c r="Z57" i="17"/>
  <c r="T51" i="17"/>
  <c r="R51" i="17"/>
  <c r="AG51" i="17"/>
  <c r="AG50" i="17"/>
  <c r="AE47" i="17"/>
  <c r="AB46" i="17"/>
  <c r="V45" i="17"/>
  <c r="U45" i="17"/>
  <c r="AF45" i="17"/>
  <c r="Z44" i="17"/>
  <c r="AE43" i="17"/>
  <c r="N43" i="17"/>
  <c r="K43" i="17"/>
  <c r="AB43" i="17"/>
  <c r="H15" i="17"/>
  <c r="AB51" i="17" l="1"/>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S23" i="12" l="1"/>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189" i="12"/>
  <c r="AS190" i="12"/>
  <c r="AS191" i="12"/>
  <c r="AS192" i="12"/>
  <c r="AS193" i="12"/>
  <c r="AS194" i="12"/>
  <c r="AS195" i="12"/>
  <c r="AS196" i="12"/>
  <c r="O191" i="12"/>
  <c r="P191" i="12" s="1"/>
  <c r="N191" i="12"/>
  <c r="O185" i="12"/>
  <c r="P185" i="12" s="1"/>
  <c r="BJ185" i="12" s="1"/>
  <c r="N185" i="12"/>
  <c r="O179" i="12"/>
  <c r="P179" i="12" s="1"/>
  <c r="N179" i="12"/>
  <c r="O173" i="12"/>
  <c r="P173" i="12" s="1"/>
  <c r="N173" i="12"/>
  <c r="O167" i="12"/>
  <c r="P167" i="12" s="1"/>
  <c r="N167" i="12"/>
  <c r="O161" i="12"/>
  <c r="P161" i="12" s="1"/>
  <c r="N161" i="12"/>
  <c r="O155" i="12"/>
  <c r="P155" i="12" s="1"/>
  <c r="N155" i="12"/>
  <c r="AJ151" i="12"/>
  <c r="AK151" i="12" s="1"/>
  <c r="AW151" i="12" s="1"/>
  <c r="AX151" i="12" s="1"/>
  <c r="O149" i="12"/>
  <c r="P149" i="12" s="1"/>
  <c r="N149" i="12"/>
  <c r="O143" i="12"/>
  <c r="P143" i="12" s="1"/>
  <c r="N143" i="12"/>
  <c r="O137" i="12"/>
  <c r="P137" i="12" s="1"/>
  <c r="N137" i="12"/>
  <c r="O131" i="12"/>
  <c r="P131" i="12" s="1"/>
  <c r="N131" i="12"/>
  <c r="O125" i="12"/>
  <c r="P125" i="12" s="1"/>
  <c r="BJ125" i="12" s="1"/>
  <c r="N125" i="12"/>
  <c r="O119" i="12"/>
  <c r="P119" i="12" s="1"/>
  <c r="N119" i="12"/>
  <c r="O113" i="12"/>
  <c r="P113" i="12" s="1"/>
  <c r="N113" i="12"/>
  <c r="O107" i="12"/>
  <c r="P107" i="12" s="1"/>
  <c r="N107" i="12"/>
  <c r="O101" i="12"/>
  <c r="P101" i="12" s="1"/>
  <c r="N101" i="12"/>
  <c r="O95" i="12"/>
  <c r="P95" i="12" s="1"/>
  <c r="N95" i="12"/>
  <c r="O89" i="12"/>
  <c r="P89" i="12" s="1"/>
  <c r="BJ89" i="12" s="1"/>
  <c r="N89" i="12"/>
  <c r="AJ88" i="12"/>
  <c r="AK88" i="12" s="1"/>
  <c r="AW88" i="12" s="1"/>
  <c r="AX88" i="12" s="1"/>
  <c r="O83" i="12"/>
  <c r="P83" i="12" s="1"/>
  <c r="N83" i="12"/>
  <c r="AJ77" i="12"/>
  <c r="AK77" i="12" s="1"/>
  <c r="AW77" i="12" s="1"/>
  <c r="AX77" i="12" s="1"/>
  <c r="O77" i="12"/>
  <c r="P77" i="12" s="1"/>
  <c r="N77" i="12"/>
  <c r="O71" i="12"/>
  <c r="P71" i="12" s="1"/>
  <c r="N71" i="12"/>
  <c r="O65" i="12"/>
  <c r="P65" i="12" s="1"/>
  <c r="N65" i="12"/>
  <c r="O59" i="12"/>
  <c r="P59" i="12" s="1"/>
  <c r="N59" i="12"/>
  <c r="O53" i="12"/>
  <c r="P53" i="12" s="1"/>
  <c r="N53" i="12"/>
  <c r="O47" i="12"/>
  <c r="P47" i="12" s="1"/>
  <c r="N47" i="12"/>
  <c r="O41" i="12"/>
  <c r="P41" i="12" s="1"/>
  <c r="N41" i="12"/>
  <c r="O35" i="12"/>
  <c r="P35" i="12" s="1"/>
  <c r="N35" i="12"/>
  <c r="O29" i="12"/>
  <c r="P29" i="12" s="1"/>
  <c r="N29" i="12"/>
  <c r="O23" i="12"/>
  <c r="P23" i="12" s="1"/>
  <c r="BJ23" i="12" s="1"/>
  <c r="O17" i="12"/>
  <c r="P17" i="12" s="1"/>
  <c r="BJ17" i="12" s="1"/>
  <c r="N17" i="12"/>
  <c r="U4" i="7"/>
  <c r="U5" i="7"/>
  <c r="U6" i="7"/>
  <c r="U7" i="7"/>
  <c r="U8" i="7"/>
  <c r="U9" i="7"/>
  <c r="U10" i="7"/>
  <c r="U11" i="7"/>
  <c r="U3" i="7"/>
  <c r="AJ27" i="12" l="1"/>
  <c r="AK27" i="12" s="1"/>
  <c r="AW27" i="12" s="1"/>
  <c r="AX27" i="12" s="1"/>
  <c r="AJ81" i="12"/>
  <c r="AK81" i="12" s="1"/>
  <c r="AW81" i="12" s="1"/>
  <c r="AX81" i="12" s="1"/>
  <c r="AJ83" i="12"/>
  <c r="AK83" i="12" s="1"/>
  <c r="AW83" i="12" s="1"/>
  <c r="AX83" i="12" s="1"/>
  <c r="AJ93" i="12"/>
  <c r="AK93" i="12" s="1"/>
  <c r="AW93" i="12" s="1"/>
  <c r="AX93" i="12" s="1"/>
  <c r="AJ94" i="12"/>
  <c r="AK94" i="12" s="1"/>
  <c r="AW94" i="12" s="1"/>
  <c r="AX94" i="12" s="1"/>
  <c r="AJ98" i="12"/>
  <c r="AK98" i="12" s="1"/>
  <c r="AW98" i="12" s="1"/>
  <c r="AX98" i="12" s="1"/>
  <c r="AJ153" i="12"/>
  <c r="AK153" i="12" s="1"/>
  <c r="AW153" i="12" s="1"/>
  <c r="AX153" i="12" s="1"/>
  <c r="AJ85" i="12"/>
  <c r="AK85" i="12" s="1"/>
  <c r="AW85" i="12" s="1"/>
  <c r="AX85" i="12" s="1"/>
  <c r="AJ49" i="12"/>
  <c r="AK49" i="12" s="1"/>
  <c r="AW49" i="12" s="1"/>
  <c r="AX49" i="12" s="1"/>
  <c r="AJ80" i="12"/>
  <c r="AK80" i="12" s="1"/>
  <c r="AW80" i="12" s="1"/>
  <c r="AX80" i="12" s="1"/>
  <c r="AJ99" i="12"/>
  <c r="AK99" i="12" s="1"/>
  <c r="AW99" i="12" s="1"/>
  <c r="AX99" i="12" s="1"/>
  <c r="AJ107" i="12"/>
  <c r="AK107" i="12" s="1"/>
  <c r="AW107" i="12" s="1"/>
  <c r="AX107" i="12" s="1"/>
  <c r="AJ123" i="12"/>
  <c r="AK123" i="12" s="1"/>
  <c r="AW123" i="12" s="1"/>
  <c r="AX123" i="12" s="1"/>
  <c r="AJ149" i="12"/>
  <c r="AK149" i="12" s="1"/>
  <c r="AW149" i="12" s="1"/>
  <c r="AX149" i="12" s="1"/>
  <c r="AJ150" i="12"/>
  <c r="AK150" i="12" s="1"/>
  <c r="AW150" i="12" s="1"/>
  <c r="AX150" i="12" s="1"/>
  <c r="AJ152" i="12"/>
  <c r="AK152" i="12" s="1"/>
  <c r="AW152" i="12" s="1"/>
  <c r="AX152" i="12" s="1"/>
  <c r="AJ154" i="12"/>
  <c r="AK154" i="12" s="1"/>
  <c r="AW154" i="12" s="1"/>
  <c r="AX154" i="12" s="1"/>
  <c r="AJ169" i="12"/>
  <c r="AK169" i="12" s="1"/>
  <c r="AW169" i="12" s="1"/>
  <c r="AX169" i="12" s="1"/>
  <c r="AJ176" i="12"/>
  <c r="AK176" i="12" s="1"/>
  <c r="AW176" i="12" s="1"/>
  <c r="AX176" i="12" s="1"/>
  <c r="AJ179" i="12"/>
  <c r="AK179" i="12" s="1"/>
  <c r="AW179" i="12" s="1"/>
  <c r="AX179" i="12" s="1"/>
  <c r="AJ189" i="12"/>
  <c r="AK189" i="12" s="1"/>
  <c r="AW189" i="12" s="1"/>
  <c r="AX189" i="12" s="1"/>
  <c r="AJ47" i="12"/>
  <c r="AK47" i="12" s="1"/>
  <c r="AW47" i="12" s="1"/>
  <c r="AX47" i="12" s="1"/>
  <c r="AJ50" i="12"/>
  <c r="AK50" i="12" s="1"/>
  <c r="AW50" i="12" s="1"/>
  <c r="AX50" i="12" s="1"/>
  <c r="AJ56" i="12"/>
  <c r="AK56" i="12" s="1"/>
  <c r="AW56" i="12" s="1"/>
  <c r="AX56" i="12" s="1"/>
  <c r="AJ89" i="12"/>
  <c r="AK89" i="12" s="1"/>
  <c r="AW89" i="12" s="1"/>
  <c r="AX89" i="12" s="1"/>
  <c r="AJ134" i="12"/>
  <c r="AK134" i="12" s="1"/>
  <c r="AW134" i="12" s="1"/>
  <c r="AX134" i="12" s="1"/>
  <c r="AJ111" i="12"/>
  <c r="AK111" i="12" s="1"/>
  <c r="AW111" i="12" s="1"/>
  <c r="AX111" i="12" s="1"/>
  <c r="AJ38" i="12"/>
  <c r="AK38" i="12" s="1"/>
  <c r="AW38" i="12" s="1"/>
  <c r="AX38" i="12" s="1"/>
  <c r="AJ43" i="12"/>
  <c r="AK43" i="12" s="1"/>
  <c r="AW43" i="12" s="1"/>
  <c r="AX43" i="12" s="1"/>
  <c r="AJ41" i="12"/>
  <c r="AK41" i="12" s="1"/>
  <c r="AW41" i="12" s="1"/>
  <c r="AX41" i="12" s="1"/>
  <c r="AJ44" i="12"/>
  <c r="AK44" i="12" s="1"/>
  <c r="AW44" i="12" s="1"/>
  <c r="AX44" i="12" s="1"/>
  <c r="AJ101" i="12"/>
  <c r="AK101" i="12" s="1"/>
  <c r="AW101" i="12" s="1"/>
  <c r="AX101" i="12" s="1"/>
  <c r="AJ103" i="12"/>
  <c r="AK103" i="12" s="1"/>
  <c r="AW103" i="12" s="1"/>
  <c r="AX103" i="12" s="1"/>
  <c r="AJ143" i="12"/>
  <c r="AK143" i="12" s="1"/>
  <c r="AW143" i="12" s="1"/>
  <c r="AX143" i="12" s="1"/>
  <c r="AJ144" i="12"/>
  <c r="AK144" i="12" s="1"/>
  <c r="AW144" i="12" s="1"/>
  <c r="AX144" i="12" s="1"/>
  <c r="AJ145" i="12"/>
  <c r="AK145" i="12" s="1"/>
  <c r="AW145" i="12" s="1"/>
  <c r="AX145" i="12" s="1"/>
  <c r="AJ146" i="12"/>
  <c r="AK146" i="12" s="1"/>
  <c r="AW146" i="12" s="1"/>
  <c r="AX146" i="12" s="1"/>
  <c r="AJ148" i="12"/>
  <c r="AK148" i="12" s="1"/>
  <c r="AW148" i="12" s="1"/>
  <c r="AX148" i="12" s="1"/>
  <c r="AJ191" i="12"/>
  <c r="AK191" i="12" s="1"/>
  <c r="AW191" i="12" s="1"/>
  <c r="AX191" i="12" s="1"/>
  <c r="AJ193" i="12"/>
  <c r="AK193" i="12" s="1"/>
  <c r="AW193" i="12" s="1"/>
  <c r="AX193" i="12" s="1"/>
  <c r="AJ194" i="12"/>
  <c r="AK194" i="12" s="1"/>
  <c r="AW194" i="12" s="1"/>
  <c r="AX194" i="12" s="1"/>
  <c r="AJ51" i="12"/>
  <c r="AK51" i="12" s="1"/>
  <c r="AW51" i="12" s="1"/>
  <c r="AX51" i="12" s="1"/>
  <c r="AJ95" i="12"/>
  <c r="AK95" i="12" s="1"/>
  <c r="AW95" i="12" s="1"/>
  <c r="AX95" i="12" s="1"/>
  <c r="AJ96" i="12"/>
  <c r="AK96" i="12" s="1"/>
  <c r="AW96" i="12" s="1"/>
  <c r="AX96" i="12" s="1"/>
  <c r="AJ97" i="12"/>
  <c r="AK97" i="12" s="1"/>
  <c r="AW97" i="12" s="1"/>
  <c r="AX97" i="12" s="1"/>
  <c r="AJ100" i="12"/>
  <c r="AK100" i="12" s="1"/>
  <c r="AW100" i="12" s="1"/>
  <c r="AX100" i="12" s="1"/>
  <c r="AJ102" i="12"/>
  <c r="AK102" i="12" s="1"/>
  <c r="AW102" i="12" s="1"/>
  <c r="AX102" i="12" s="1"/>
  <c r="AJ137" i="12"/>
  <c r="AK137" i="12" s="1"/>
  <c r="AW137" i="12" s="1"/>
  <c r="AX137" i="12" s="1"/>
  <c r="AJ139" i="12"/>
  <c r="AK139" i="12" s="1"/>
  <c r="AW139" i="12" s="1"/>
  <c r="AX139" i="12" s="1"/>
  <c r="AJ140" i="12"/>
  <c r="AK140" i="12" s="1"/>
  <c r="AW140" i="12" s="1"/>
  <c r="AX140" i="12" s="1"/>
  <c r="AJ141" i="12"/>
  <c r="AK141" i="12" s="1"/>
  <c r="AW141" i="12" s="1"/>
  <c r="AX141" i="12" s="1"/>
  <c r="AJ147" i="12"/>
  <c r="AK147" i="12" s="1"/>
  <c r="AW147" i="12" s="1"/>
  <c r="AX147" i="12" s="1"/>
  <c r="AJ185" i="12"/>
  <c r="AK185" i="12" s="1"/>
  <c r="AW185" i="12" s="1"/>
  <c r="AX185" i="12" s="1"/>
  <c r="AJ186" i="12"/>
  <c r="AK186" i="12" s="1"/>
  <c r="AW186" i="12" s="1"/>
  <c r="AX186" i="12" s="1"/>
  <c r="AJ187" i="12"/>
  <c r="AK187" i="12" s="1"/>
  <c r="AW187" i="12" s="1"/>
  <c r="AX187" i="12" s="1"/>
  <c r="AJ190" i="12"/>
  <c r="AK190" i="12" s="1"/>
  <c r="AW190" i="12" s="1"/>
  <c r="AX190" i="12" s="1"/>
  <c r="AJ195" i="12"/>
  <c r="AK195" i="12" s="1"/>
  <c r="AW195" i="12" s="1"/>
  <c r="AX195" i="12" s="1"/>
  <c r="AJ39" i="12"/>
  <c r="AK39" i="12" s="1"/>
  <c r="AW39" i="12" s="1"/>
  <c r="AX39" i="12" s="1"/>
  <c r="AJ90" i="12"/>
  <c r="AK90" i="12" s="1"/>
  <c r="AW90" i="12" s="1"/>
  <c r="AX90" i="12" s="1"/>
  <c r="AJ132" i="12"/>
  <c r="AK132" i="12" s="1"/>
  <c r="AW132" i="12" s="1"/>
  <c r="AX132" i="12" s="1"/>
  <c r="AJ135" i="12"/>
  <c r="AK135" i="12" s="1"/>
  <c r="AW135" i="12" s="1"/>
  <c r="AX135" i="12" s="1"/>
  <c r="AJ136" i="12"/>
  <c r="AK136" i="12" s="1"/>
  <c r="AW136" i="12" s="1"/>
  <c r="AX136" i="12" s="1"/>
  <c r="AJ181" i="12"/>
  <c r="AK181" i="12" s="1"/>
  <c r="AW181" i="12" s="1"/>
  <c r="AX181" i="12" s="1"/>
  <c r="AJ183" i="12"/>
  <c r="AK183" i="12" s="1"/>
  <c r="AW183" i="12" s="1"/>
  <c r="AX183" i="12" s="1"/>
  <c r="AJ184" i="12"/>
  <c r="AK184" i="12" s="1"/>
  <c r="AW184" i="12" s="1"/>
  <c r="AX184" i="12" s="1"/>
  <c r="AJ36" i="12"/>
  <c r="AK36" i="12" s="1"/>
  <c r="AW36" i="12" s="1"/>
  <c r="AX36" i="12" s="1"/>
  <c r="AJ40" i="12"/>
  <c r="AK40" i="12" s="1"/>
  <c r="AW40" i="12" s="1"/>
  <c r="AX40" i="12" s="1"/>
  <c r="AJ92" i="12"/>
  <c r="AK92" i="12" s="1"/>
  <c r="AW92" i="12" s="1"/>
  <c r="AX92" i="12" s="1"/>
  <c r="AJ35" i="12"/>
  <c r="AK35" i="12" s="1"/>
  <c r="AW35" i="12" s="1"/>
  <c r="AX35" i="12" s="1"/>
  <c r="AJ84" i="12"/>
  <c r="AK84" i="12" s="1"/>
  <c r="AW84" i="12" s="1"/>
  <c r="AX84" i="12" s="1"/>
  <c r="AJ86" i="12"/>
  <c r="AK86" i="12" s="1"/>
  <c r="AW86" i="12" s="1"/>
  <c r="AX86" i="12" s="1"/>
  <c r="AJ87" i="12"/>
  <c r="AK87" i="12" s="1"/>
  <c r="AW87" i="12" s="1"/>
  <c r="AX87" i="12" s="1"/>
  <c r="AJ125" i="12"/>
  <c r="AK125" i="12" s="1"/>
  <c r="AW125" i="12" s="1"/>
  <c r="AX125" i="12" s="1"/>
  <c r="AJ126" i="12"/>
  <c r="AK126" i="12" s="1"/>
  <c r="AW126" i="12" s="1"/>
  <c r="AX126" i="12" s="1"/>
  <c r="AJ131" i="12"/>
  <c r="AK131" i="12" s="1"/>
  <c r="AW131" i="12" s="1"/>
  <c r="AX131" i="12" s="1"/>
  <c r="AJ173" i="12"/>
  <c r="AK173" i="12" s="1"/>
  <c r="AW173" i="12" s="1"/>
  <c r="AX173" i="12" s="1"/>
  <c r="AJ177" i="12"/>
  <c r="AK177" i="12" s="1"/>
  <c r="AW177" i="12" s="1"/>
  <c r="AX177" i="12" s="1"/>
  <c r="AJ71" i="12"/>
  <c r="AK71" i="12" s="1"/>
  <c r="AW71" i="12" s="1"/>
  <c r="AX71" i="12" s="1"/>
  <c r="AJ73" i="12"/>
  <c r="AK73" i="12" s="1"/>
  <c r="AW73" i="12" s="1"/>
  <c r="AX73" i="12" s="1"/>
  <c r="AJ76" i="12"/>
  <c r="AK76" i="12" s="1"/>
  <c r="AW76" i="12" s="1"/>
  <c r="AX76" i="12" s="1"/>
  <c r="AJ122" i="12"/>
  <c r="AK122" i="12" s="1"/>
  <c r="AW122" i="12" s="1"/>
  <c r="AX122" i="12" s="1"/>
  <c r="AJ124" i="12"/>
  <c r="AK124" i="12" s="1"/>
  <c r="AW124" i="12" s="1"/>
  <c r="AX124" i="12" s="1"/>
  <c r="AJ170" i="12"/>
  <c r="AK170" i="12" s="1"/>
  <c r="AW170" i="12" s="1"/>
  <c r="AX170" i="12" s="1"/>
  <c r="AJ65" i="12"/>
  <c r="AK65" i="12" s="1"/>
  <c r="AW65" i="12" s="1"/>
  <c r="AX65" i="12" s="1"/>
  <c r="AJ67" i="12"/>
  <c r="AK67" i="12" s="1"/>
  <c r="AW67" i="12" s="1"/>
  <c r="AX67" i="12" s="1"/>
  <c r="AJ113" i="12"/>
  <c r="AK113" i="12" s="1"/>
  <c r="AW113" i="12" s="1"/>
  <c r="AX113" i="12" s="1"/>
  <c r="AJ114" i="12"/>
  <c r="AK114" i="12" s="1"/>
  <c r="AW114" i="12" s="1"/>
  <c r="AX114" i="12" s="1"/>
  <c r="AJ115" i="12"/>
  <c r="AK115" i="12" s="1"/>
  <c r="AW115" i="12" s="1"/>
  <c r="AX115" i="12" s="1"/>
  <c r="AJ116" i="12"/>
  <c r="AK116" i="12" s="1"/>
  <c r="AW116" i="12" s="1"/>
  <c r="AX116" i="12" s="1"/>
  <c r="AJ117" i="12"/>
  <c r="AK117" i="12" s="1"/>
  <c r="AW117" i="12" s="1"/>
  <c r="AX117" i="12" s="1"/>
  <c r="AJ118" i="12"/>
  <c r="AK118" i="12" s="1"/>
  <c r="AW118" i="12" s="1"/>
  <c r="AX118" i="12" s="1"/>
  <c r="AJ161" i="12"/>
  <c r="AK161" i="12" s="1"/>
  <c r="AW161" i="12" s="1"/>
  <c r="AX161" i="12" s="1"/>
  <c r="AJ162" i="12"/>
  <c r="AK162" i="12" s="1"/>
  <c r="AW162" i="12" s="1"/>
  <c r="AX162" i="12" s="1"/>
  <c r="AJ163" i="12"/>
  <c r="AK163" i="12" s="1"/>
  <c r="AW163" i="12" s="1"/>
  <c r="AX163" i="12" s="1"/>
  <c r="AJ165" i="12"/>
  <c r="AK165" i="12" s="1"/>
  <c r="AW165" i="12" s="1"/>
  <c r="AX165" i="12" s="1"/>
  <c r="AJ166" i="12"/>
  <c r="AK166" i="12" s="1"/>
  <c r="AW166" i="12" s="1"/>
  <c r="AX166" i="12" s="1"/>
  <c r="AJ171" i="12"/>
  <c r="AK171" i="12" s="1"/>
  <c r="AW171" i="12" s="1"/>
  <c r="AX171" i="12" s="1"/>
  <c r="AJ61" i="12"/>
  <c r="AK61" i="12" s="1"/>
  <c r="AW61" i="12" s="1"/>
  <c r="AX61" i="12" s="1"/>
  <c r="AJ64" i="12"/>
  <c r="AK64" i="12" s="1"/>
  <c r="AW64" i="12" s="1"/>
  <c r="AX64" i="12" s="1"/>
  <c r="AJ108" i="12"/>
  <c r="AK108" i="12" s="1"/>
  <c r="AW108" i="12" s="1"/>
  <c r="AX108" i="12" s="1"/>
  <c r="AJ110" i="12"/>
  <c r="AK110" i="12" s="1"/>
  <c r="AW110" i="12" s="1"/>
  <c r="AX110" i="12" s="1"/>
  <c r="AJ112" i="12"/>
  <c r="AK112" i="12" s="1"/>
  <c r="AW112" i="12" s="1"/>
  <c r="AX112" i="12" s="1"/>
  <c r="AJ156" i="12"/>
  <c r="AK156" i="12" s="1"/>
  <c r="AW156" i="12" s="1"/>
  <c r="AX156" i="12" s="1"/>
  <c r="AJ157" i="12"/>
  <c r="AK157" i="12" s="1"/>
  <c r="AW157" i="12" s="1"/>
  <c r="AX157" i="12" s="1"/>
  <c r="AJ158" i="12"/>
  <c r="AK158" i="12" s="1"/>
  <c r="AW158" i="12" s="1"/>
  <c r="AX158" i="12" s="1"/>
  <c r="AJ159" i="12"/>
  <c r="AK159" i="12" s="1"/>
  <c r="AW159" i="12" s="1"/>
  <c r="AX159" i="12" s="1"/>
  <c r="AJ160" i="12"/>
  <c r="AK160" i="12" s="1"/>
  <c r="AW160" i="12" s="1"/>
  <c r="AX160" i="12" s="1"/>
  <c r="AJ58" i="12"/>
  <c r="AK58" i="12" s="1"/>
  <c r="AW58" i="12" s="1"/>
  <c r="AX58" i="12" s="1"/>
  <c r="AJ37" i="12"/>
  <c r="AK37" i="12" s="1"/>
  <c r="AW37" i="12" s="1"/>
  <c r="AX37" i="12" s="1"/>
  <c r="AJ42" i="12"/>
  <c r="AK42" i="12" s="1"/>
  <c r="AW42" i="12" s="1"/>
  <c r="AX42" i="12" s="1"/>
  <c r="AJ45" i="12"/>
  <c r="AK45" i="12" s="1"/>
  <c r="AW45" i="12" s="1"/>
  <c r="AX45" i="12" s="1"/>
  <c r="AJ54" i="12"/>
  <c r="AK54" i="12" s="1"/>
  <c r="AW54" i="12" s="1"/>
  <c r="AX54" i="12" s="1"/>
  <c r="AJ57" i="12"/>
  <c r="AK57" i="12" s="1"/>
  <c r="AW57" i="12" s="1"/>
  <c r="AX57" i="12" s="1"/>
  <c r="AJ62" i="12"/>
  <c r="AK62" i="12" s="1"/>
  <c r="AW62" i="12" s="1"/>
  <c r="AX62" i="12" s="1"/>
  <c r="AJ63" i="12"/>
  <c r="AK63" i="12" s="1"/>
  <c r="AW63" i="12" s="1"/>
  <c r="AX63" i="12" s="1"/>
  <c r="AJ109" i="12"/>
  <c r="AK109" i="12" s="1"/>
  <c r="AW109" i="12" s="1"/>
  <c r="AX109" i="12" s="1"/>
  <c r="AJ52" i="12"/>
  <c r="AK52" i="12" s="1"/>
  <c r="AW52" i="12" s="1"/>
  <c r="AX52" i="12" s="1"/>
  <c r="AJ192" i="12"/>
  <c r="AK192" i="12" s="1"/>
  <c r="AW192" i="12" s="1"/>
  <c r="AX192" i="12" s="1"/>
  <c r="AJ196" i="12"/>
  <c r="AK196" i="12" s="1"/>
  <c r="AW196" i="12" s="1"/>
  <c r="AX196" i="12" s="1"/>
  <c r="AJ30" i="12"/>
  <c r="AK30" i="12" s="1"/>
  <c r="AW30" i="12" s="1"/>
  <c r="AX30" i="12" s="1"/>
  <c r="AJ70" i="12"/>
  <c r="AK70" i="12" s="1"/>
  <c r="AW70" i="12" s="1"/>
  <c r="AX70" i="12" s="1"/>
  <c r="AJ74" i="12"/>
  <c r="AK74" i="12" s="1"/>
  <c r="AW74" i="12" s="1"/>
  <c r="AX74" i="12" s="1"/>
  <c r="AJ23" i="12"/>
  <c r="AK23" i="12" s="1"/>
  <c r="AW23" i="12" s="1"/>
  <c r="AX23" i="12" s="1"/>
  <c r="AJ24" i="12"/>
  <c r="AK24" i="12" s="1"/>
  <c r="AW24" i="12" s="1"/>
  <c r="AX24" i="12" s="1"/>
  <c r="AJ25" i="12"/>
  <c r="AK25" i="12" s="1"/>
  <c r="AW25" i="12" s="1"/>
  <c r="AX25" i="12" s="1"/>
  <c r="AJ28" i="12"/>
  <c r="AK28" i="12" s="1"/>
  <c r="AW28" i="12" s="1"/>
  <c r="AX28" i="12" s="1"/>
  <c r="AJ55" i="12"/>
  <c r="AK55" i="12" s="1"/>
  <c r="AW55" i="12" s="1"/>
  <c r="AX55" i="12" s="1"/>
  <c r="AJ72" i="12"/>
  <c r="AK72" i="12" s="1"/>
  <c r="AW72" i="12" s="1"/>
  <c r="AX72" i="12" s="1"/>
  <c r="AJ75" i="12"/>
  <c r="AK75" i="12" s="1"/>
  <c r="AW75" i="12" s="1"/>
  <c r="AX75" i="12" s="1"/>
  <c r="AJ91" i="12"/>
  <c r="AK91" i="12" s="1"/>
  <c r="AW91" i="12" s="1"/>
  <c r="AX91" i="12" s="1"/>
  <c r="AJ29" i="12"/>
  <c r="AK29" i="12" s="1"/>
  <c r="AW29" i="12" s="1"/>
  <c r="AX29" i="12" s="1"/>
  <c r="AJ31" i="12"/>
  <c r="AK31" i="12" s="1"/>
  <c r="AW31" i="12" s="1"/>
  <c r="AX31" i="12" s="1"/>
  <c r="AJ34" i="12"/>
  <c r="AK34" i="12" s="1"/>
  <c r="AW34" i="12" s="1"/>
  <c r="AX34" i="12" s="1"/>
  <c r="AJ48" i="12"/>
  <c r="AK48" i="12" s="1"/>
  <c r="AW48" i="12" s="1"/>
  <c r="AX48" i="12" s="1"/>
  <c r="AJ60" i="12"/>
  <c r="AK60" i="12" s="1"/>
  <c r="AW60" i="12" s="1"/>
  <c r="AX60" i="12" s="1"/>
  <c r="AJ68" i="12"/>
  <c r="AK68" i="12" s="1"/>
  <c r="AW68" i="12" s="1"/>
  <c r="AX68" i="12" s="1"/>
  <c r="AJ127" i="12"/>
  <c r="AK127" i="12" s="1"/>
  <c r="AW127" i="12" s="1"/>
  <c r="AX127" i="12" s="1"/>
  <c r="AJ128" i="12"/>
  <c r="AK128" i="12" s="1"/>
  <c r="AW128" i="12" s="1"/>
  <c r="AX128" i="12" s="1"/>
  <c r="AJ129" i="12"/>
  <c r="AK129" i="12" s="1"/>
  <c r="AW129" i="12" s="1"/>
  <c r="AX129" i="12" s="1"/>
  <c r="AJ130" i="12"/>
  <c r="AK130" i="12" s="1"/>
  <c r="AW130" i="12" s="1"/>
  <c r="AX130" i="12" s="1"/>
  <c r="AJ174" i="12"/>
  <c r="AK174" i="12" s="1"/>
  <c r="AW174" i="12" s="1"/>
  <c r="AX174" i="12" s="1"/>
  <c r="AJ175" i="12"/>
  <c r="AK175" i="12" s="1"/>
  <c r="AW175" i="12" s="1"/>
  <c r="AX175" i="12" s="1"/>
  <c r="AJ178" i="12"/>
  <c r="AK178" i="12" s="1"/>
  <c r="AW178" i="12" s="1"/>
  <c r="AX178" i="12" s="1"/>
  <c r="AJ119" i="12"/>
  <c r="AK119" i="12" s="1"/>
  <c r="AW119" i="12" s="1"/>
  <c r="AX119" i="12" s="1"/>
  <c r="AJ120" i="12"/>
  <c r="AK120" i="12" s="1"/>
  <c r="AW120" i="12" s="1"/>
  <c r="AX120" i="12" s="1"/>
  <c r="AJ121" i="12"/>
  <c r="AK121" i="12" s="1"/>
  <c r="AW121" i="12" s="1"/>
  <c r="AX121" i="12" s="1"/>
  <c r="AJ167" i="12"/>
  <c r="AK167" i="12" s="1"/>
  <c r="AW167" i="12" s="1"/>
  <c r="AX167" i="12" s="1"/>
  <c r="AJ168" i="12"/>
  <c r="AK168" i="12" s="1"/>
  <c r="AW168" i="12" s="1"/>
  <c r="AX168" i="12" s="1"/>
  <c r="AJ172" i="12"/>
  <c r="AK172" i="12" s="1"/>
  <c r="AW172" i="12" s="1"/>
  <c r="AX172" i="12" s="1"/>
  <c r="AJ164" i="12"/>
  <c r="AK164" i="12" s="1"/>
  <c r="AW164" i="12" s="1"/>
  <c r="AX164" i="12" s="1"/>
  <c r="AJ104" i="12"/>
  <c r="AK104" i="12" s="1"/>
  <c r="AW104" i="12" s="1"/>
  <c r="AX104" i="12" s="1"/>
  <c r="AJ105" i="12"/>
  <c r="AK105" i="12" s="1"/>
  <c r="AW105" i="12" s="1"/>
  <c r="AX105" i="12" s="1"/>
  <c r="AJ106" i="12"/>
  <c r="AK106" i="12" s="1"/>
  <c r="AW106" i="12" s="1"/>
  <c r="AX106" i="12" s="1"/>
  <c r="AJ155" i="12"/>
  <c r="AK155" i="12" s="1"/>
  <c r="AW155" i="12" s="1"/>
  <c r="AX155" i="12" s="1"/>
  <c r="AJ69" i="12"/>
  <c r="AK69" i="12" s="1"/>
  <c r="AW69" i="12" s="1"/>
  <c r="AX69" i="12" s="1"/>
  <c r="AJ138" i="12"/>
  <c r="AK138" i="12" s="1"/>
  <c r="AW138" i="12" s="1"/>
  <c r="AX138" i="12" s="1"/>
  <c r="AJ142" i="12"/>
  <c r="AK142" i="12" s="1"/>
  <c r="AW142" i="12" s="1"/>
  <c r="AX142" i="12" s="1"/>
  <c r="AJ188" i="12"/>
  <c r="AK188" i="12" s="1"/>
  <c r="AW188" i="12" s="1"/>
  <c r="AX188" i="12" s="1"/>
  <c r="AJ78" i="12"/>
  <c r="AK78" i="12" s="1"/>
  <c r="AW78" i="12" s="1"/>
  <c r="AX78" i="12" s="1"/>
  <c r="AJ79" i="12"/>
  <c r="AK79" i="12" s="1"/>
  <c r="AW79" i="12" s="1"/>
  <c r="AX79" i="12" s="1"/>
  <c r="AJ82" i="12"/>
  <c r="AK82" i="12" s="1"/>
  <c r="AW82" i="12" s="1"/>
  <c r="AX82" i="12" s="1"/>
  <c r="AJ133" i="12"/>
  <c r="AK133" i="12" s="1"/>
  <c r="AW133" i="12" s="1"/>
  <c r="AX133" i="12" s="1"/>
  <c r="AJ180" i="12"/>
  <c r="AK180" i="12" s="1"/>
  <c r="AW180" i="12" s="1"/>
  <c r="AX180" i="12" s="1"/>
  <c r="AJ182" i="12"/>
  <c r="AK182" i="12" s="1"/>
  <c r="AW182" i="12" s="1"/>
  <c r="AX182" i="12" s="1"/>
  <c r="BJ83" i="12"/>
  <c r="BJ47" i="12"/>
  <c r="BJ113" i="12"/>
  <c r="BJ143" i="12"/>
  <c r="BJ173" i="12"/>
  <c r="BJ107" i="12"/>
  <c r="AJ53" i="12"/>
  <c r="AK53" i="12" s="1"/>
  <c r="AW53" i="12" s="1"/>
  <c r="AX53" i="12" s="1"/>
  <c r="AJ59" i="12"/>
  <c r="AK59" i="12" s="1"/>
  <c r="AW59" i="12" s="1"/>
  <c r="AX59" i="12" s="1"/>
  <c r="BJ71" i="12"/>
  <c r="BJ167" i="12"/>
  <c r="BJ35" i="12"/>
  <c r="BJ131" i="12"/>
  <c r="AJ26" i="12"/>
  <c r="AK26" i="12" s="1"/>
  <c r="AW26" i="12" s="1"/>
  <c r="AX26" i="12" s="1"/>
  <c r="AJ32" i="12"/>
  <c r="AK32" i="12" s="1"/>
  <c r="AW32" i="12" s="1"/>
  <c r="AX32" i="12" s="1"/>
  <c r="AJ33" i="12"/>
  <c r="AK33" i="12" s="1"/>
  <c r="AW33" i="12" s="1"/>
  <c r="AX33" i="12" s="1"/>
  <c r="BJ65" i="12"/>
  <c r="AJ66" i="12"/>
  <c r="AK66" i="12" s="1"/>
  <c r="AW66" i="12" s="1"/>
  <c r="AX66" i="12" s="1"/>
  <c r="BJ95" i="12"/>
  <c r="BJ161" i="12"/>
  <c r="BJ191" i="12"/>
  <c r="BJ59" i="12"/>
  <c r="BJ155" i="12"/>
  <c r="AJ46" i="12"/>
  <c r="AK46" i="12" s="1"/>
  <c r="AW46" i="12" s="1"/>
  <c r="AX46" i="12" s="1"/>
  <c r="BJ119" i="12"/>
  <c r="BJ101" i="12"/>
  <c r="BJ179" i="12"/>
  <c r="BJ41" i="12"/>
  <c r="BJ137" i="12"/>
  <c r="BJ53" i="12"/>
  <c r="BJ149" i="12"/>
  <c r="BJ77" i="12"/>
  <c r="AY161" i="12" l="1"/>
  <c r="BA161" i="12" s="1"/>
  <c r="BB161" i="12" s="1"/>
  <c r="BD163" i="12" s="1"/>
  <c r="BF163" i="12" s="1"/>
  <c r="AY53" i="12"/>
  <c r="BA53" i="12" s="1"/>
  <c r="BB53" i="12" s="1"/>
  <c r="BC55" i="12" s="1"/>
  <c r="BE55" i="12" s="1"/>
  <c r="AY143" i="12"/>
  <c r="BA143" i="12" s="1"/>
  <c r="BB143" i="12" s="1"/>
  <c r="BD148" i="12" s="1"/>
  <c r="BF148" i="12" s="1"/>
  <c r="AY155" i="12"/>
  <c r="BA155" i="12" s="1"/>
  <c r="BB155" i="12" s="1"/>
  <c r="BC156" i="12" s="1"/>
  <c r="BE156" i="12" s="1"/>
  <c r="BB17" i="12"/>
  <c r="BC20" i="12" s="1"/>
  <c r="BE20" i="12" s="1"/>
  <c r="AY113" i="12"/>
  <c r="BA113" i="12" s="1"/>
  <c r="BB113" i="12" s="1"/>
  <c r="BC115" i="12" s="1"/>
  <c r="BE115" i="12" s="1"/>
  <c r="AY71" i="12"/>
  <c r="BA71" i="12" s="1"/>
  <c r="BB71" i="12" s="1"/>
  <c r="BD75" i="12" s="1"/>
  <c r="BF75" i="12" s="1"/>
  <c r="AY41" i="12"/>
  <c r="BA41" i="12" s="1"/>
  <c r="BB41" i="12" s="1"/>
  <c r="BC58" i="12"/>
  <c r="BE58" i="12" s="1"/>
  <c r="AY35" i="12"/>
  <c r="BA35" i="12" s="1"/>
  <c r="BB35" i="12" s="1"/>
  <c r="BD38" i="12" s="1"/>
  <c r="BF38" i="12" s="1"/>
  <c r="AY185" i="12"/>
  <c r="BA185" i="12" s="1"/>
  <c r="BB185" i="12" s="1"/>
  <c r="AY47" i="12"/>
  <c r="BA47" i="12" s="1"/>
  <c r="BB47" i="12" s="1"/>
  <c r="AY149" i="12"/>
  <c r="BA149" i="12" s="1"/>
  <c r="BB149" i="12" s="1"/>
  <c r="BD153" i="12" s="1"/>
  <c r="BF153" i="12" s="1"/>
  <c r="BC54" i="12"/>
  <c r="BE54" i="12" s="1"/>
  <c r="AY65" i="12"/>
  <c r="BA65" i="12" s="1"/>
  <c r="BB65" i="12" s="1"/>
  <c r="AY173" i="12"/>
  <c r="BA173" i="12" s="1"/>
  <c r="BB173" i="12" s="1"/>
  <c r="BD178" i="12" s="1"/>
  <c r="BF178" i="12" s="1"/>
  <c r="BD53" i="12"/>
  <c r="BF53" i="12" s="1"/>
  <c r="BH53" i="12" s="1"/>
  <c r="AY29" i="12"/>
  <c r="BA29" i="12" s="1"/>
  <c r="BB29" i="12" s="1"/>
  <c r="BD56" i="12"/>
  <c r="BF56" i="12" s="1"/>
  <c r="AY131" i="12"/>
  <c r="BA131" i="12" s="1"/>
  <c r="BB131" i="12" s="1"/>
  <c r="AY95" i="12"/>
  <c r="BA95" i="12" s="1"/>
  <c r="BB95" i="12" s="1"/>
  <c r="BD147" i="12"/>
  <c r="BF147" i="12" s="1"/>
  <c r="AY179" i="12"/>
  <c r="BA179" i="12" s="1"/>
  <c r="BB179" i="12" s="1"/>
  <c r="BC181" i="12" s="1"/>
  <c r="BE181" i="12" s="1"/>
  <c r="AY107" i="12"/>
  <c r="BA107" i="12" s="1"/>
  <c r="BB107" i="12" s="1"/>
  <c r="BC110" i="12" s="1"/>
  <c r="BE110" i="12" s="1"/>
  <c r="BD54" i="12"/>
  <c r="BF54" i="12" s="1"/>
  <c r="BD145" i="12"/>
  <c r="BF145" i="12" s="1"/>
  <c r="AY167" i="12"/>
  <c r="BA167" i="12" s="1"/>
  <c r="BB167" i="12" s="1"/>
  <c r="BC164" i="12"/>
  <c r="BE164" i="12" s="1"/>
  <c r="BD57" i="12"/>
  <c r="BF57" i="12" s="1"/>
  <c r="BD158" i="12"/>
  <c r="BF158" i="12" s="1"/>
  <c r="BC147" i="12"/>
  <c r="BE147" i="12" s="1"/>
  <c r="BC57" i="12"/>
  <c r="BE57" i="12" s="1"/>
  <c r="AY125" i="12"/>
  <c r="BA125" i="12" s="1"/>
  <c r="BB125" i="12" s="1"/>
  <c r="AY89" i="12"/>
  <c r="BA89" i="12" s="1"/>
  <c r="BB89" i="12" s="1"/>
  <c r="BC146" i="12"/>
  <c r="BE146" i="12" s="1"/>
  <c r="BD58" i="12"/>
  <c r="BF58" i="12" s="1"/>
  <c r="BC166" i="12"/>
  <c r="BE166" i="12" s="1"/>
  <c r="BD156" i="12"/>
  <c r="BF156" i="12" s="1"/>
  <c r="BC56" i="12"/>
  <c r="BE56" i="12" s="1"/>
  <c r="AY119" i="12"/>
  <c r="BA119" i="12" s="1"/>
  <c r="BB119" i="12" s="1"/>
  <c r="BC119" i="12" s="1"/>
  <c r="BE119" i="12" s="1"/>
  <c r="AY23" i="12"/>
  <c r="BD143" i="12"/>
  <c r="BF143" i="12" s="1"/>
  <c r="BH143" i="12" s="1"/>
  <c r="BC53" i="12"/>
  <c r="BE53" i="12" s="1"/>
  <c r="BG53" i="12" s="1"/>
  <c r="AY137" i="12"/>
  <c r="BA137" i="12" s="1"/>
  <c r="BB137" i="12" s="1"/>
  <c r="AY101" i="12"/>
  <c r="BA101" i="12" s="1"/>
  <c r="BB101" i="12" s="1"/>
  <c r="AY83" i="12"/>
  <c r="BA83" i="12" s="1"/>
  <c r="BB83" i="12" s="1"/>
  <c r="BC157" i="12"/>
  <c r="BE157" i="12" s="1"/>
  <c r="BD160" i="12"/>
  <c r="BF160" i="12" s="1"/>
  <c r="BD155" i="12"/>
  <c r="BF155" i="12" s="1"/>
  <c r="BH155" i="12" s="1"/>
  <c r="AY59" i="12"/>
  <c r="BA59" i="12" s="1"/>
  <c r="BB59" i="12" s="1"/>
  <c r="AY191" i="12"/>
  <c r="BA191" i="12" s="1"/>
  <c r="BB191" i="12" s="1"/>
  <c r="AY77" i="12"/>
  <c r="BA77" i="12" s="1"/>
  <c r="BB77" i="12" s="1"/>
  <c r="BC154" i="12"/>
  <c r="BE154" i="12" s="1"/>
  <c r="BC151" i="12"/>
  <c r="BE151" i="12" s="1"/>
  <c r="BC153" i="12"/>
  <c r="BE153" i="12" s="1"/>
  <c r="BC150" i="12"/>
  <c r="BE150" i="12" s="1"/>
  <c r="BD149" i="12"/>
  <c r="BF149" i="12" s="1"/>
  <c r="BH149" i="12" s="1"/>
  <c r="BD112" i="12"/>
  <c r="BF112" i="12" s="1"/>
  <c r="BD151" i="12"/>
  <c r="BF151" i="12" s="1"/>
  <c r="B16" i="18"/>
  <c r="C16" i="18" s="1"/>
  <c r="B30" i="18"/>
  <c r="C30" i="18" s="1"/>
  <c r="B12" i="18"/>
  <c r="C12" i="18" s="1"/>
  <c r="BA23" i="12" l="1"/>
  <c r="BB23" i="12" s="1"/>
  <c r="BD174" i="12"/>
  <c r="BF174" i="12" s="1"/>
  <c r="BC180" i="12"/>
  <c r="BE180" i="12" s="1"/>
  <c r="BC174" i="12"/>
  <c r="BE174" i="12" s="1"/>
  <c r="BC158" i="12"/>
  <c r="BE158" i="12" s="1"/>
  <c r="BD173" i="12"/>
  <c r="BF173" i="12" s="1"/>
  <c r="BH173" i="12" s="1"/>
  <c r="BC155" i="12"/>
  <c r="BE155" i="12" s="1"/>
  <c r="BG155" i="12" s="1"/>
  <c r="BD159" i="12"/>
  <c r="BF159" i="12" s="1"/>
  <c r="BC160" i="12"/>
  <c r="BE160" i="12" s="1"/>
  <c r="BD157" i="12"/>
  <c r="BF157" i="12" s="1"/>
  <c r="BC159" i="12"/>
  <c r="BE159" i="12" s="1"/>
  <c r="BD181" i="12"/>
  <c r="BF181" i="12" s="1"/>
  <c r="BD177" i="12"/>
  <c r="BF177" i="12" s="1"/>
  <c r="BC173" i="12"/>
  <c r="BE173" i="12" s="1"/>
  <c r="BG173" i="12" s="1"/>
  <c r="BI173" i="12" s="1"/>
  <c r="BC182" i="12"/>
  <c r="BE182" i="12" s="1"/>
  <c r="BD175" i="12"/>
  <c r="BF175" i="12" s="1"/>
  <c r="BC184" i="12"/>
  <c r="BE184" i="12" s="1"/>
  <c r="BC175" i="12"/>
  <c r="BE175" i="12" s="1"/>
  <c r="BC179" i="12"/>
  <c r="BE179" i="12" s="1"/>
  <c r="BC183" i="12"/>
  <c r="BE183" i="12" s="1"/>
  <c r="BD17" i="12"/>
  <c r="BF17" i="12" s="1"/>
  <c r="BC122" i="12"/>
  <c r="BE122" i="12" s="1"/>
  <c r="BC22" i="12"/>
  <c r="BE22" i="12" s="1"/>
  <c r="BD20" i="12"/>
  <c r="BF20" i="12" s="1"/>
  <c r="BC124" i="12"/>
  <c r="BE124" i="12" s="1"/>
  <c r="BD18" i="12"/>
  <c r="BF18" i="12" s="1"/>
  <c r="BD121" i="12"/>
  <c r="BF121" i="12" s="1"/>
  <c r="BD123" i="12"/>
  <c r="BF123" i="12" s="1"/>
  <c r="BC19" i="12"/>
  <c r="BE19" i="12" s="1"/>
  <c r="BD21" i="12"/>
  <c r="BF21" i="12" s="1"/>
  <c r="BD120" i="12"/>
  <c r="BF120" i="12" s="1"/>
  <c r="BD22" i="12"/>
  <c r="BF22" i="12" s="1"/>
  <c r="BC18" i="12"/>
  <c r="BE18" i="12" s="1"/>
  <c r="BD124" i="12"/>
  <c r="BF124" i="12" s="1"/>
  <c r="BD55" i="12"/>
  <c r="BF55" i="12" s="1"/>
  <c r="BC21" i="12"/>
  <c r="BE21" i="12" s="1"/>
  <c r="BD146" i="12"/>
  <c r="BF146" i="12" s="1"/>
  <c r="BD144" i="12"/>
  <c r="BF144" i="12" s="1"/>
  <c r="BC143" i="12"/>
  <c r="BE143" i="12" s="1"/>
  <c r="BG143" i="12" s="1"/>
  <c r="BC148" i="12"/>
  <c r="BE148" i="12" s="1"/>
  <c r="BC145" i="12"/>
  <c r="BE145" i="12" s="1"/>
  <c r="BC144" i="12"/>
  <c r="BE144" i="12" s="1"/>
  <c r="BC121" i="12"/>
  <c r="BE121" i="12" s="1"/>
  <c r="BC17" i="12"/>
  <c r="BE17" i="12" s="1"/>
  <c r="BC120" i="12"/>
  <c r="BE120" i="12" s="1"/>
  <c r="BD19" i="12"/>
  <c r="BF19" i="12" s="1"/>
  <c r="BD162" i="12"/>
  <c r="BF162" i="12" s="1"/>
  <c r="BC165" i="12"/>
  <c r="BE165" i="12" s="1"/>
  <c r="BC163" i="12"/>
  <c r="BE163" i="12" s="1"/>
  <c r="BD166" i="12"/>
  <c r="BF166" i="12" s="1"/>
  <c r="BD161" i="12"/>
  <c r="BF161" i="12" s="1"/>
  <c r="BH161" i="12" s="1"/>
  <c r="BD165" i="12"/>
  <c r="BF165" i="12" s="1"/>
  <c r="BC161" i="12"/>
  <c r="BE161" i="12" s="1"/>
  <c r="BG161" i="12" s="1"/>
  <c r="BC162" i="12"/>
  <c r="BE162" i="12" s="1"/>
  <c r="BD164" i="12"/>
  <c r="BF164" i="12" s="1"/>
  <c r="BI155" i="12"/>
  <c r="BC37" i="12"/>
  <c r="BE37" i="12" s="1"/>
  <c r="BC35" i="12"/>
  <c r="BE35" i="12" s="1"/>
  <c r="BG35" i="12" s="1"/>
  <c r="BI35" i="12" s="1"/>
  <c r="BD35" i="12"/>
  <c r="BF35" i="12" s="1"/>
  <c r="BH35" i="12" s="1"/>
  <c r="BD37" i="12"/>
  <c r="BF37" i="12" s="1"/>
  <c r="BD59" i="12"/>
  <c r="BF59" i="12" s="1"/>
  <c r="BH59" i="12" s="1"/>
  <c r="BD64" i="12"/>
  <c r="BF64" i="12" s="1"/>
  <c r="BD60" i="12"/>
  <c r="BF60" i="12" s="1"/>
  <c r="BC61" i="12"/>
  <c r="BE61" i="12" s="1"/>
  <c r="BC59" i="12"/>
  <c r="BE59" i="12" s="1"/>
  <c r="BG59" i="12" s="1"/>
  <c r="BC64" i="12"/>
  <c r="BE64" i="12" s="1"/>
  <c r="BD63" i="12"/>
  <c r="BF63" i="12" s="1"/>
  <c r="BC60" i="12"/>
  <c r="BE60" i="12" s="1"/>
  <c r="BD62" i="12"/>
  <c r="BF62" i="12" s="1"/>
  <c r="BC63" i="12"/>
  <c r="BE63" i="12" s="1"/>
  <c r="BD61" i="12"/>
  <c r="BF61" i="12" s="1"/>
  <c r="BC62" i="12"/>
  <c r="BE62" i="12" s="1"/>
  <c r="BC177" i="12"/>
  <c r="BE177" i="12" s="1"/>
  <c r="BD36" i="12"/>
  <c r="BF36" i="12" s="1"/>
  <c r="BD179" i="12"/>
  <c r="BF179" i="12" s="1"/>
  <c r="BH179" i="12" s="1"/>
  <c r="BC36" i="12"/>
  <c r="BE36" i="12" s="1"/>
  <c r="BC178" i="12"/>
  <c r="BE178" i="12" s="1"/>
  <c r="BI143" i="12"/>
  <c r="BC176" i="12"/>
  <c r="BE176" i="12" s="1"/>
  <c r="BD85" i="12"/>
  <c r="BF85" i="12" s="1"/>
  <c r="BC86" i="12"/>
  <c r="BE86" i="12" s="1"/>
  <c r="BC85" i="12"/>
  <c r="BE85" i="12" s="1"/>
  <c r="BC87" i="12"/>
  <c r="BE87" i="12" s="1"/>
  <c r="BD87" i="12"/>
  <c r="BF87" i="12" s="1"/>
  <c r="BD88" i="12"/>
  <c r="BF88" i="12" s="1"/>
  <c r="BD84" i="12"/>
  <c r="BF84" i="12" s="1"/>
  <c r="BC83" i="12"/>
  <c r="BE83" i="12" s="1"/>
  <c r="BG83" i="12" s="1"/>
  <c r="BC88" i="12"/>
  <c r="BE88" i="12" s="1"/>
  <c r="BD83" i="12"/>
  <c r="BF83" i="12" s="1"/>
  <c r="BH83" i="12" s="1"/>
  <c r="BC84" i="12"/>
  <c r="BE84" i="12" s="1"/>
  <c r="BD86" i="12"/>
  <c r="BF86" i="12" s="1"/>
  <c r="BC189" i="12"/>
  <c r="BE189" i="12" s="1"/>
  <c r="BC187" i="12"/>
  <c r="BE187" i="12" s="1"/>
  <c r="BC188" i="12"/>
  <c r="BE188" i="12" s="1"/>
  <c r="BD188" i="12"/>
  <c r="BF188" i="12" s="1"/>
  <c r="BD186" i="12"/>
  <c r="BF186" i="12" s="1"/>
  <c r="BD189" i="12"/>
  <c r="BF189" i="12" s="1"/>
  <c r="BD185" i="12"/>
  <c r="BF185" i="12" s="1"/>
  <c r="BH185" i="12" s="1"/>
  <c r="BD187" i="12"/>
  <c r="BF187" i="12" s="1"/>
  <c r="BC185" i="12"/>
  <c r="BE185" i="12" s="1"/>
  <c r="BG185" i="12" s="1"/>
  <c r="BC190" i="12"/>
  <c r="BE190" i="12" s="1"/>
  <c r="BC186" i="12"/>
  <c r="BE186" i="12" s="1"/>
  <c r="BD190" i="12"/>
  <c r="BF190" i="12" s="1"/>
  <c r="BC104" i="12"/>
  <c r="BE104" i="12" s="1"/>
  <c r="BD102" i="12"/>
  <c r="BF102" i="12" s="1"/>
  <c r="BD103" i="12"/>
  <c r="BF103" i="12" s="1"/>
  <c r="BC103" i="12"/>
  <c r="BE103" i="12" s="1"/>
  <c r="BD101" i="12"/>
  <c r="BF101" i="12" s="1"/>
  <c r="BH101" i="12" s="1"/>
  <c r="BC106" i="12"/>
  <c r="BE106" i="12" s="1"/>
  <c r="BC101" i="12"/>
  <c r="BE101" i="12" s="1"/>
  <c r="BG101" i="12" s="1"/>
  <c r="BD104" i="12"/>
  <c r="BF104" i="12" s="1"/>
  <c r="BC102" i="12"/>
  <c r="BE102" i="12" s="1"/>
  <c r="BD106" i="12"/>
  <c r="BF106" i="12" s="1"/>
  <c r="BC191" i="12"/>
  <c r="BE191" i="12" s="1"/>
  <c r="BG191" i="12" s="1"/>
  <c r="BC195" i="12"/>
  <c r="BE195" i="12" s="1"/>
  <c r="BD194" i="12"/>
  <c r="BF194" i="12" s="1"/>
  <c r="BD192" i="12"/>
  <c r="BF192" i="12" s="1"/>
  <c r="BD193" i="12"/>
  <c r="BF193" i="12" s="1"/>
  <c r="BD195" i="12"/>
  <c r="BF195" i="12" s="1"/>
  <c r="BD196" i="12"/>
  <c r="BF196" i="12" s="1"/>
  <c r="BC193" i="12"/>
  <c r="BE193" i="12" s="1"/>
  <c r="BC192" i="12"/>
  <c r="BE192" i="12" s="1"/>
  <c r="BD191" i="12"/>
  <c r="BF191" i="12" s="1"/>
  <c r="BH191" i="12" s="1"/>
  <c r="BC194" i="12"/>
  <c r="BE194" i="12" s="1"/>
  <c r="BC196" i="12"/>
  <c r="BE196" i="12" s="1"/>
  <c r="BD141" i="12"/>
  <c r="BF141" i="12" s="1"/>
  <c r="BC137" i="12"/>
  <c r="BE137" i="12" s="1"/>
  <c r="BG137" i="12" s="1"/>
  <c r="BD140" i="12"/>
  <c r="BF140" i="12" s="1"/>
  <c r="BD138" i="12"/>
  <c r="BF138" i="12" s="1"/>
  <c r="BC140" i="12"/>
  <c r="BE140" i="12" s="1"/>
  <c r="BC142" i="12"/>
  <c r="BE142" i="12" s="1"/>
  <c r="BD137" i="12"/>
  <c r="BF137" i="12" s="1"/>
  <c r="BH137" i="12" s="1"/>
  <c r="BD139" i="12"/>
  <c r="BF139" i="12" s="1"/>
  <c r="BD142" i="12"/>
  <c r="BF142" i="12" s="1"/>
  <c r="BC141" i="12"/>
  <c r="BE141" i="12" s="1"/>
  <c r="BC139" i="12"/>
  <c r="BE139" i="12" s="1"/>
  <c r="BC138" i="12"/>
  <c r="BE138" i="12" s="1"/>
  <c r="BD180" i="12"/>
  <c r="BF180" i="12" s="1"/>
  <c r="BD184" i="12"/>
  <c r="BF184" i="12" s="1"/>
  <c r="BD74" i="12"/>
  <c r="BF74" i="12" s="1"/>
  <c r="BC72" i="12"/>
  <c r="BE72" i="12" s="1"/>
  <c r="BD73" i="12"/>
  <c r="BF73" i="12" s="1"/>
  <c r="BC75" i="12"/>
  <c r="BE75" i="12" s="1"/>
  <c r="BD71" i="12"/>
  <c r="BF71" i="12" s="1"/>
  <c r="BH71" i="12" s="1"/>
  <c r="BC73" i="12"/>
  <c r="BE73" i="12" s="1"/>
  <c r="BC76" i="12"/>
  <c r="BE76" i="12" s="1"/>
  <c r="BD76" i="12"/>
  <c r="BF76" i="12" s="1"/>
  <c r="BD72" i="12"/>
  <c r="BF72" i="12" s="1"/>
  <c r="BC71" i="12"/>
  <c r="BE71" i="12" s="1"/>
  <c r="BG71" i="12" s="1"/>
  <c r="BC74" i="12"/>
  <c r="BE74" i="12" s="1"/>
  <c r="BI53" i="12"/>
  <c r="BD70" i="12"/>
  <c r="BF70" i="12" s="1"/>
  <c r="BD67" i="12"/>
  <c r="BF67" i="12" s="1"/>
  <c r="BD68" i="12"/>
  <c r="BF68" i="12" s="1"/>
  <c r="BC67" i="12"/>
  <c r="BE67" i="12" s="1"/>
  <c r="BD69" i="12"/>
  <c r="BF69" i="12" s="1"/>
  <c r="BD66" i="12"/>
  <c r="BF66" i="12" s="1"/>
  <c r="BC69" i="12"/>
  <c r="BE69" i="12" s="1"/>
  <c r="BC68" i="12"/>
  <c r="BE68" i="12" s="1"/>
  <c r="BD65" i="12"/>
  <c r="BF65" i="12" s="1"/>
  <c r="BH65" i="12" s="1"/>
  <c r="BC65" i="12"/>
  <c r="BE65" i="12" s="1"/>
  <c r="BG65" i="12" s="1"/>
  <c r="BC66" i="12"/>
  <c r="BE66" i="12" s="1"/>
  <c r="BC70" i="12"/>
  <c r="BE70" i="12" s="1"/>
  <c r="BD114" i="12"/>
  <c r="BF114" i="12" s="1"/>
  <c r="BC113" i="12"/>
  <c r="BE113" i="12" s="1"/>
  <c r="BG113" i="12" s="1"/>
  <c r="BC117" i="12"/>
  <c r="BE117" i="12" s="1"/>
  <c r="BD116" i="12"/>
  <c r="BF116" i="12" s="1"/>
  <c r="BD118" i="12"/>
  <c r="BF118" i="12" s="1"/>
  <c r="BC118" i="12"/>
  <c r="BE118" i="12" s="1"/>
  <c r="BD117" i="12"/>
  <c r="BF117" i="12" s="1"/>
  <c r="BC114" i="12"/>
  <c r="BE114" i="12" s="1"/>
  <c r="BC116" i="12"/>
  <c r="BE116" i="12" s="1"/>
  <c r="BD115" i="12"/>
  <c r="BF115" i="12" s="1"/>
  <c r="BD113" i="12"/>
  <c r="BF113" i="12" s="1"/>
  <c r="BH113" i="12" s="1"/>
  <c r="BC81" i="12"/>
  <c r="BE81" i="12" s="1"/>
  <c r="BD79" i="12"/>
  <c r="BF79" i="12" s="1"/>
  <c r="BD81" i="12"/>
  <c r="BF81" i="12" s="1"/>
  <c r="BC80" i="12"/>
  <c r="BE80" i="12" s="1"/>
  <c r="BD82" i="12"/>
  <c r="BF82" i="12" s="1"/>
  <c r="BC78" i="12"/>
  <c r="BE78" i="12" s="1"/>
  <c r="BD78" i="12"/>
  <c r="BF78" i="12" s="1"/>
  <c r="BD77" i="12"/>
  <c r="BF77" i="12" s="1"/>
  <c r="BH77" i="12" s="1"/>
  <c r="BC77" i="12"/>
  <c r="BE77" i="12" s="1"/>
  <c r="BG77" i="12" s="1"/>
  <c r="BC82" i="12"/>
  <c r="BE82" i="12" s="1"/>
  <c r="BC79" i="12"/>
  <c r="BE79" i="12" s="1"/>
  <c r="BC99" i="12"/>
  <c r="BE99" i="12" s="1"/>
  <c r="BC98" i="12"/>
  <c r="BE98" i="12" s="1"/>
  <c r="BD100" i="12"/>
  <c r="BF100" i="12" s="1"/>
  <c r="BD96" i="12"/>
  <c r="BF96" i="12" s="1"/>
  <c r="BC96" i="12"/>
  <c r="BE96" i="12" s="1"/>
  <c r="BC100" i="12"/>
  <c r="BE100" i="12" s="1"/>
  <c r="BC97" i="12"/>
  <c r="BE97" i="12" s="1"/>
  <c r="BD97" i="12"/>
  <c r="BF97" i="12" s="1"/>
  <c r="BC95" i="12"/>
  <c r="BE95" i="12" s="1"/>
  <c r="BG95" i="12" s="1"/>
  <c r="BD99" i="12"/>
  <c r="BF99" i="12" s="1"/>
  <c r="BD95" i="12"/>
  <c r="BF95" i="12" s="1"/>
  <c r="BH95" i="12" s="1"/>
  <c r="BD98" i="12"/>
  <c r="BF98" i="12" s="1"/>
  <c r="BC125" i="12"/>
  <c r="BE125" i="12" s="1"/>
  <c r="BG125" i="12" s="1"/>
  <c r="BD130" i="12"/>
  <c r="BF130" i="12" s="1"/>
  <c r="BC126" i="12"/>
  <c r="BE126" i="12" s="1"/>
  <c r="BD126" i="12"/>
  <c r="BF126" i="12" s="1"/>
  <c r="BC130" i="12"/>
  <c r="BE130" i="12" s="1"/>
  <c r="BD127" i="12"/>
  <c r="BF127" i="12" s="1"/>
  <c r="BC127" i="12"/>
  <c r="BE127" i="12" s="1"/>
  <c r="BD128" i="12"/>
  <c r="BF128" i="12" s="1"/>
  <c r="BC129" i="12"/>
  <c r="BE129" i="12" s="1"/>
  <c r="BD129" i="12"/>
  <c r="BF129" i="12" s="1"/>
  <c r="BD125" i="12"/>
  <c r="BF125" i="12" s="1"/>
  <c r="BH125" i="12" s="1"/>
  <c r="BC128" i="12"/>
  <c r="BE128" i="12" s="1"/>
  <c r="BC169" i="12"/>
  <c r="BE169" i="12" s="1"/>
  <c r="BD172" i="12"/>
  <c r="BF172" i="12" s="1"/>
  <c r="BD170" i="12"/>
  <c r="BF170" i="12" s="1"/>
  <c r="BD168" i="12"/>
  <c r="BF168" i="12" s="1"/>
  <c r="BC171" i="12"/>
  <c r="BE171" i="12" s="1"/>
  <c r="BC168" i="12"/>
  <c r="BE168" i="12" s="1"/>
  <c r="BC167" i="12"/>
  <c r="BE167" i="12" s="1"/>
  <c r="BG167" i="12" s="1"/>
  <c r="BC170" i="12"/>
  <c r="BE170" i="12" s="1"/>
  <c r="BD171" i="12"/>
  <c r="BF171" i="12" s="1"/>
  <c r="BD169" i="12"/>
  <c r="BF169" i="12" s="1"/>
  <c r="BD167" i="12"/>
  <c r="BF167" i="12" s="1"/>
  <c r="BH167" i="12" s="1"/>
  <c r="BC172" i="12"/>
  <c r="BE172" i="12" s="1"/>
  <c r="BC136" i="12"/>
  <c r="BE136" i="12" s="1"/>
  <c r="BC135" i="12"/>
  <c r="BE135" i="12" s="1"/>
  <c r="BD132" i="12"/>
  <c r="BF132" i="12" s="1"/>
  <c r="BD134" i="12"/>
  <c r="BF134" i="12" s="1"/>
  <c r="BC133" i="12"/>
  <c r="BE133" i="12" s="1"/>
  <c r="BD136" i="12"/>
  <c r="BF136" i="12" s="1"/>
  <c r="BD133" i="12"/>
  <c r="BF133" i="12" s="1"/>
  <c r="BC134" i="12"/>
  <c r="BE134" i="12" s="1"/>
  <c r="BC132" i="12"/>
  <c r="BE132" i="12" s="1"/>
  <c r="BC131" i="12"/>
  <c r="BE131" i="12" s="1"/>
  <c r="BG131" i="12" s="1"/>
  <c r="BD135" i="12"/>
  <c r="BF135" i="12" s="1"/>
  <c r="BD131" i="12"/>
  <c r="BF131" i="12" s="1"/>
  <c r="BH131" i="12" s="1"/>
  <c r="BD105" i="12"/>
  <c r="BF105" i="12" s="1"/>
  <c r="BC42" i="12"/>
  <c r="BE42" i="12" s="1"/>
  <c r="BC41" i="12"/>
  <c r="BE41" i="12" s="1"/>
  <c r="BG41" i="12" s="1"/>
  <c r="BC43" i="12"/>
  <c r="BE43" i="12" s="1"/>
  <c r="BD46" i="12"/>
  <c r="BF46" i="12" s="1"/>
  <c r="BD42" i="12"/>
  <c r="BF42" i="12" s="1"/>
  <c r="BD44" i="12"/>
  <c r="BF44" i="12" s="1"/>
  <c r="BD43" i="12"/>
  <c r="BF43" i="12" s="1"/>
  <c r="BD41" i="12"/>
  <c r="BF41" i="12" s="1"/>
  <c r="BH41" i="12" s="1"/>
  <c r="BC46" i="12"/>
  <c r="BE46" i="12" s="1"/>
  <c r="BC45" i="12"/>
  <c r="BE45" i="12" s="1"/>
  <c r="BD45" i="12"/>
  <c r="BF45" i="12" s="1"/>
  <c r="BC44" i="12"/>
  <c r="BE44" i="12" s="1"/>
  <c r="BD40" i="12"/>
  <c r="BF40" i="12" s="1"/>
  <c r="BD93" i="12"/>
  <c r="BF93" i="12" s="1"/>
  <c r="BD90" i="12"/>
  <c r="BF90" i="12" s="1"/>
  <c r="BD94" i="12"/>
  <c r="BF94" i="12" s="1"/>
  <c r="BC94" i="12"/>
  <c r="BE94" i="12" s="1"/>
  <c r="BC92" i="12"/>
  <c r="BE92" i="12" s="1"/>
  <c r="BC89" i="12"/>
  <c r="BE89" i="12" s="1"/>
  <c r="BG89" i="12" s="1"/>
  <c r="BC91" i="12"/>
  <c r="BE91" i="12" s="1"/>
  <c r="BC93" i="12"/>
  <c r="BE93" i="12" s="1"/>
  <c r="BD91" i="12"/>
  <c r="BF91" i="12" s="1"/>
  <c r="BD92" i="12"/>
  <c r="BF92" i="12" s="1"/>
  <c r="BC90" i="12"/>
  <c r="BE90" i="12" s="1"/>
  <c r="BD89" i="12"/>
  <c r="BF89" i="12" s="1"/>
  <c r="BH89" i="12" s="1"/>
  <c r="BD176" i="12"/>
  <c r="BF176" i="12" s="1"/>
  <c r="BD183" i="12"/>
  <c r="BF183" i="12" s="1"/>
  <c r="BC123" i="12"/>
  <c r="BE123" i="12" s="1"/>
  <c r="BD119" i="12"/>
  <c r="BF119" i="12" s="1"/>
  <c r="BH119" i="12" s="1"/>
  <c r="BD122" i="12"/>
  <c r="BF122" i="12" s="1"/>
  <c r="BC152" i="12"/>
  <c r="BE152" i="12" s="1"/>
  <c r="BC149" i="12"/>
  <c r="BE149" i="12" s="1"/>
  <c r="BG149" i="12" s="1"/>
  <c r="BI149" i="12" s="1"/>
  <c r="BD152" i="12"/>
  <c r="BF152" i="12" s="1"/>
  <c r="BD154" i="12"/>
  <c r="BF154" i="12" s="1"/>
  <c r="BD150" i="12"/>
  <c r="BF150" i="12" s="1"/>
  <c r="BD108" i="12"/>
  <c r="BF108" i="12" s="1"/>
  <c r="BD107" i="12"/>
  <c r="BF107" i="12" s="1"/>
  <c r="BH107" i="12" s="1"/>
  <c r="BC112" i="12"/>
  <c r="BE112" i="12" s="1"/>
  <c r="BD111" i="12"/>
  <c r="BF111" i="12" s="1"/>
  <c r="BD110" i="12"/>
  <c r="BF110" i="12" s="1"/>
  <c r="BC111" i="12"/>
  <c r="BE111" i="12" s="1"/>
  <c r="BC109" i="12"/>
  <c r="BE109" i="12" s="1"/>
  <c r="BC108" i="12"/>
  <c r="BE108" i="12" s="1"/>
  <c r="BD109" i="12"/>
  <c r="BF109" i="12" s="1"/>
  <c r="BC107" i="12"/>
  <c r="BE107" i="12" s="1"/>
  <c r="BG107" i="12" s="1"/>
  <c r="BD39" i="12"/>
  <c r="BF39" i="12" s="1"/>
  <c r="BC40" i="12"/>
  <c r="BE40" i="12" s="1"/>
  <c r="BC105" i="12"/>
  <c r="BE105" i="12" s="1"/>
  <c r="BC38" i="12"/>
  <c r="BE38" i="12" s="1"/>
  <c r="BC39" i="12"/>
  <c r="BE39" i="12" s="1"/>
  <c r="BD182" i="12"/>
  <c r="BF182" i="12" s="1"/>
  <c r="BD80" i="12"/>
  <c r="BF80" i="12" s="1"/>
  <c r="BC31" i="12"/>
  <c r="BE31" i="12" s="1"/>
  <c r="BC34" i="12"/>
  <c r="BE34" i="12" s="1"/>
  <c r="BD33" i="12"/>
  <c r="BF33" i="12" s="1"/>
  <c r="BD31" i="12"/>
  <c r="BF31" i="12" s="1"/>
  <c r="BC30" i="12"/>
  <c r="BE30" i="12" s="1"/>
  <c r="BC32" i="12"/>
  <c r="BE32" i="12" s="1"/>
  <c r="BD32" i="12"/>
  <c r="BF32" i="12" s="1"/>
  <c r="BD29" i="12"/>
  <c r="BF29" i="12" s="1"/>
  <c r="BH29" i="12" s="1"/>
  <c r="BC33" i="12"/>
  <c r="BE33" i="12" s="1"/>
  <c r="BD34" i="12"/>
  <c r="BF34" i="12" s="1"/>
  <c r="BD30" i="12"/>
  <c r="BF30" i="12" s="1"/>
  <c r="BC29" i="12"/>
  <c r="BE29" i="12" s="1"/>
  <c r="BG29" i="12" s="1"/>
  <c r="BC47" i="12"/>
  <c r="BE47" i="12" s="1"/>
  <c r="BG47" i="12" s="1"/>
  <c r="BC48" i="12"/>
  <c r="BE48" i="12" s="1"/>
  <c r="BC50" i="12"/>
  <c r="BE50" i="12" s="1"/>
  <c r="BD51" i="12"/>
  <c r="BF51" i="12" s="1"/>
  <c r="BD52" i="12"/>
  <c r="BF52" i="12" s="1"/>
  <c r="BC52" i="12"/>
  <c r="BE52" i="12" s="1"/>
  <c r="BC51" i="12"/>
  <c r="BE51" i="12" s="1"/>
  <c r="BD48" i="12"/>
  <c r="BF48" i="12" s="1"/>
  <c r="BD49" i="12"/>
  <c r="BF49" i="12" s="1"/>
  <c r="BC49" i="12"/>
  <c r="BE49" i="12" s="1"/>
  <c r="BD50" i="12"/>
  <c r="BF50" i="12" s="1"/>
  <c r="BD47" i="12"/>
  <c r="BF47" i="12" s="1"/>
  <c r="BH47" i="12" s="1"/>
  <c r="BG119" i="12"/>
  <c r="BI119" i="12" s="1"/>
  <c r="B35" i="18"/>
  <c r="C35" i="18" s="1"/>
  <c r="B17" i="18"/>
  <c r="C17" i="18" s="1"/>
  <c r="B31" i="18"/>
  <c r="C31" i="18" s="1"/>
  <c r="B8" i="18"/>
  <c r="C8" i="18" s="1"/>
  <c r="B28" i="18"/>
  <c r="C28" i="18" s="1"/>
  <c r="B25" i="18"/>
  <c r="C25" i="18" s="1"/>
  <c r="B24" i="18"/>
  <c r="C24" i="18" s="1"/>
  <c r="BG179" i="12"/>
  <c r="B14" i="18"/>
  <c r="C14" i="18" s="1"/>
  <c r="B13" i="18"/>
  <c r="C13" i="18" s="1"/>
  <c r="B34" i="18"/>
  <c r="C34" i="18" s="1"/>
  <c r="B11" i="18"/>
  <c r="C11" i="18" s="1"/>
  <c r="B27" i="18"/>
  <c r="C27" i="18" s="1"/>
  <c r="B15" i="18"/>
  <c r="C15" i="18" s="1"/>
  <c r="B7" i="18"/>
  <c r="C7" i="18" s="1"/>
  <c r="B18" i="18"/>
  <c r="C18" i="18" s="1"/>
  <c r="BD28" i="12" l="1"/>
  <c r="BF28" i="12" s="1"/>
  <c r="BC24" i="12"/>
  <c r="BE24" i="12" s="1"/>
  <c r="BC27" i="12"/>
  <c r="BE27" i="12" s="1"/>
  <c r="BD24" i="12"/>
  <c r="BF24" i="12" s="1"/>
  <c r="BC25" i="12"/>
  <c r="BE25" i="12" s="1"/>
  <c r="BD27" i="12"/>
  <c r="BF27" i="12" s="1"/>
  <c r="BC28" i="12"/>
  <c r="BE28" i="12" s="1"/>
  <c r="BD23" i="12"/>
  <c r="BF23" i="12" s="1"/>
  <c r="BH23" i="12" s="1"/>
  <c r="BC26" i="12"/>
  <c r="BE26" i="12" s="1"/>
  <c r="BD26" i="12"/>
  <c r="BF26" i="12" s="1"/>
  <c r="BD25" i="12"/>
  <c r="BF25" i="12" s="1"/>
  <c r="BC23" i="12"/>
  <c r="BE23" i="12" s="1"/>
  <c r="BG17" i="12"/>
  <c r="BH17" i="12"/>
  <c r="BI29" i="12"/>
  <c r="BI107" i="12"/>
  <c r="BI71" i="12"/>
  <c r="BI185" i="12"/>
  <c r="BI161" i="12"/>
  <c r="BI65" i="12"/>
  <c r="BI47" i="12"/>
  <c r="BI41" i="12"/>
  <c r="BI89" i="12"/>
  <c r="BI77" i="12"/>
  <c r="BI137" i="12"/>
  <c r="BI83" i="12"/>
  <c r="BI101" i="12"/>
  <c r="BI113" i="12"/>
  <c r="BI167" i="12"/>
  <c r="BI95" i="12"/>
  <c r="BI191" i="12"/>
  <c r="BI131" i="12"/>
  <c r="BI59" i="12"/>
  <c r="BI179" i="12"/>
  <c r="BI125" i="12"/>
  <c r="D30" i="18"/>
  <c r="E30" i="18" s="1"/>
  <c r="F30" i="18" s="1"/>
  <c r="D11" i="18"/>
  <c r="E11" i="18" s="1"/>
  <c r="F11" i="18" s="1"/>
  <c r="B9" i="18"/>
  <c r="C9" i="18" s="1"/>
  <c r="D35" i="18"/>
  <c r="E35" i="18" s="1"/>
  <c r="F35" i="18" s="1"/>
  <c r="D24" i="18"/>
  <c r="E24" i="18" s="1"/>
  <c r="F24" i="18" s="1"/>
  <c r="D8" i="18"/>
  <c r="E8" i="18" s="1"/>
  <c r="F8" i="18" s="1"/>
  <c r="B32" i="18"/>
  <c r="C32" i="18" s="1"/>
  <c r="D17" i="18"/>
  <c r="E17" i="18" s="1"/>
  <c r="F17" i="18" s="1"/>
  <c r="D16" i="18"/>
  <c r="E16" i="18" s="1"/>
  <c r="F16" i="18" s="1"/>
  <c r="B33" i="18"/>
  <c r="C33" i="18" s="1"/>
  <c r="D9" i="18"/>
  <c r="E9" i="18" s="1"/>
  <c r="BG23" i="12" l="1"/>
  <c r="BI23" i="12" s="1"/>
  <c r="BI17" i="12"/>
  <c r="F9" i="18"/>
  <c r="D25" i="18"/>
  <c r="E25" i="18" s="1"/>
  <c r="F25" i="18" s="1"/>
  <c r="D13" i="18"/>
  <c r="E13" i="18" s="1"/>
  <c r="F13" i="18" s="1"/>
  <c r="B6" i="18"/>
  <c r="C6" i="18" s="1"/>
  <c r="D12" i="18"/>
  <c r="E12" i="18" s="1"/>
  <c r="F12" i="18" s="1"/>
  <c r="D15" i="18"/>
  <c r="E15" i="18" s="1"/>
  <c r="F15" i="18" s="1"/>
  <c r="D31" i="18"/>
  <c r="E31" i="18" s="1"/>
  <c r="F31" i="18" s="1"/>
  <c r="D28" i="18"/>
  <c r="E28" i="18" s="1"/>
  <c r="F28" i="18" s="1"/>
  <c r="D33" i="18"/>
  <c r="E33" i="18" s="1"/>
  <c r="F33" i="18" s="1"/>
  <c r="D14" i="18"/>
  <c r="E14" i="18" s="1"/>
  <c r="F14" i="18" s="1"/>
  <c r="B26" i="18"/>
  <c r="C26" i="18" s="1"/>
  <c r="D7" i="18"/>
  <c r="E7" i="18" s="1"/>
  <c r="F7" i="18" s="1"/>
  <c r="D34" i="18"/>
  <c r="E34" i="18" s="1"/>
  <c r="F34" i="18" s="1"/>
  <c r="B29" i="18"/>
  <c r="C29" i="18" s="1"/>
  <c r="D18" i="18"/>
  <c r="E18" i="18" s="1"/>
  <c r="F18" i="18" s="1"/>
  <c r="D27" i="18"/>
  <c r="E27" i="18" s="1"/>
  <c r="F27" i="18" s="1"/>
  <c r="B10" i="18"/>
  <c r="C10" i="18" s="1"/>
  <c r="D10" i="18" l="1"/>
  <c r="E10" i="18" s="1"/>
  <c r="F10" i="18" s="1"/>
  <c r="D26" i="18"/>
  <c r="E26" i="18" s="1"/>
  <c r="F26" i="18" s="1"/>
  <c r="D32" i="18"/>
  <c r="E32" i="18" s="1"/>
  <c r="F32" i="18" s="1"/>
  <c r="D29" i="18"/>
  <c r="E29" i="18" s="1"/>
  <c r="F29" i="18" s="1"/>
  <c r="D6" i="18" l="1"/>
  <c r="E6" i="18" s="1"/>
  <c r="F6" i="18" s="1"/>
  <c r="F36" i="18" s="1"/>
</calcChain>
</file>

<file path=xl/sharedStrings.xml><?xml version="1.0" encoding="utf-8"?>
<sst xmlns="http://schemas.openxmlformats.org/spreadsheetml/2006/main" count="1776" uniqueCount="1312">
  <si>
    <t>IDENTIFICACIÓN DEL RIESGO</t>
  </si>
  <si>
    <t>ACTIVO</t>
  </si>
  <si>
    <t>Se deben agrupar los activos diligenciados en el formato "GDI-TIC-F032 Formato identificación, valoración y clasificación de activos de información", por tipo de datos. Se pasan agrupados, los quedaron en ese formato, con valoración de Criticidad en Alta o Media (Rojos, Amarillo).</t>
  </si>
  <si>
    <t>PRINCIPIO DE SEGURIDAD PARA EL RIESGO</t>
  </si>
  <si>
    <t>Seleccionar de la lista desplegable, cuál es el principio que más afecta el grupo de activos del campo anterior. Se puede listar varias veces en mismo grupo de activos, seleccionando diferente principio de seguridad.</t>
  </si>
  <si>
    <t>RIESGO</t>
  </si>
  <si>
    <t>De la hoja denominada "Riesgos", seleccionar cuál es riesgo que más afecta al grupo de activos mencionados con anterioridad. Si considera que no hay uno que describa alguna situación. Puede colocarlo libremente.</t>
  </si>
  <si>
    <t>AMENAZA</t>
  </si>
  <si>
    <t>Son aquellas que afectan el riesgo en mención. De la hoja denominada "Amenazas", puede seleccionar cuantas opciones considere necesarias y agregarlas en este campo, de forma vertical.</t>
  </si>
  <si>
    <t>VULNERABILIDAD / CAUSA</t>
  </si>
  <si>
    <t>Son debilidades que pueden ser explotadas por las amenazas y ocasionar la materialización del riesgo antes mencionado. De la hoja denominada "Vulnerabilidades", puede seleccionar cuantas opciones considere necesarias y agregarlas de forma vertical. No necesariamente debe estar relacionada con la amenaza indicada en el campo anterior.</t>
  </si>
  <si>
    <t>CLASIFICACIÓN DE LA VULNERABILIDAD</t>
  </si>
  <si>
    <t>De la lista desplegable, seleccionar si la vulnerabilidad mencionda en el campo anterior es de tipo Interno o Externo.</t>
  </si>
  <si>
    <t>CONSECUENCIAS</t>
  </si>
  <si>
    <t>Con base en el campo"Riesgo", indicar cuál o cuáles puede ser la(s) causas de la ocurrecia del riesgo seleccionado.</t>
  </si>
  <si>
    <t>Riesgo Inherente</t>
  </si>
  <si>
    <t>PROBABILIDAD</t>
  </si>
  <si>
    <t>Seleccionar de la lista desplegable, el valor que otorgaria a la ocurrencia del riesgo antes mencionado. Los valores son:
Rara vez: la probabilidad de ocurrencia del riesgo casi nula o en circunstancias excepcionales (sería un valor 1)
Improbable: se puede dar la ocurrencia del riesgo pero con muy baja probabilidad (seria un valor 2)
Posible: Es posible la ocurrencia del riesgonde forma ocasional (seria un valor 3)
Probable: Se presenta la ocurrencia del riesgo de forma frecuente (sería un valor 4)
Casi Seguro: La ocurrencia del riesgo es casi siempre (seria de un valor de 5)</t>
  </si>
  <si>
    <t>IMPACTO</t>
  </si>
  <si>
    <t>Seleccionar de la lista desplegable, el valor que otorgaria al daño que pudiera ocasionar la ocurrencia del riesgo antes mencionado. Los valores son:
Insignificante: no se presentarían daños si ocurre el riesgo o el daño es mínimo
Menor: la ocurrencia del riesgo causaria unos daños que no afectaría demasiado a la entidad
Moderado: la ocurrencia del riesgo puede generar daños que afectan de forma mediana a la entidad
Mayor: la ocurrencia del riesgo implica daños que pueden afectar significativamente a la entidad
Catastrófico: la ocurrencia del riesgo implica daños muy terribles para la entidad</t>
  </si>
  <si>
    <t xml:space="preserve">EVALUACIÓN </t>
  </si>
  <si>
    <t>Es un campo automático que sale con base en los valores seleccionados en los campos Probabilidad e Impacto.</t>
  </si>
  <si>
    <t>MEDIDAS DE RESPUESTA</t>
  </si>
  <si>
    <t>OPCIONES DE MANEJO</t>
  </si>
  <si>
    <t>Es un campo automático que sale con base en el valor del campo "Evaluación" y enuna matriz que se construye internamente.</t>
  </si>
  <si>
    <t>CONTROLES</t>
  </si>
  <si>
    <t>Se deben mencionar (si existen) los controles que actualmente existen en la respectiva dependencia o localidad, para tratar de minizar la ocurrencia del riesgo antes mencionado. Se toma como referencia  los controles indicados en la Norma ISO 27001 y que se encuentran en la Hoja denominada "Controles".</t>
  </si>
  <si>
    <t>DESCRIPCIÓN DEL CONTROL</t>
  </si>
  <si>
    <t>Es una breve descripción de qué es el control y cómo se ejecuta en cada dependencia o localidad.</t>
  </si>
  <si>
    <t>Vulnerabilidad a reducir</t>
  </si>
  <si>
    <t>Es una lista desplegable donde se listan las vulnerabilidades seleccionadas en el campo "Vulnerabilidades" y para la cual el control trata de reducir su ocurrencia. Se selecciona la vulnerabilidad que más de trata de controlar.</t>
  </si>
  <si>
    <t>CLASE DE CONTROL EXISTENTE</t>
  </si>
  <si>
    <t>De la lista desplegable seleccionar si es control se ejecuta de manera preventiva o correctiva para tratar de reducir la ocurrencia del riesgo.</t>
  </si>
  <si>
    <t>Diseño del Control</t>
  </si>
  <si>
    <t>1. ¿Existe un responsable asignado de la ejecución?</t>
  </si>
  <si>
    <t>De la lista desplegable seleccionar si hay o no una persona asignada para la ejecución del control.</t>
  </si>
  <si>
    <t>2. ¿El responsable tiene la autoridad y adecuada segregación de funciones en la ejecución del control?</t>
  </si>
  <si>
    <t>De la lista desplegable seleccionar si la persona cuenta o no con autoridad para ejecutar el control.</t>
  </si>
  <si>
    <t>3. ¿La oportunidad en que se ejecuta el control ayuda a prevenir la mitigación del riesgo o a detectar la materialización del riesgo en manera oportuna?</t>
  </si>
  <si>
    <t>De la lista desplegable seleccionar si es oportuna o inoportuna la ejecución del control, para tratar de reducir la ocurrencia del riesgo.</t>
  </si>
  <si>
    <t>4. ¿Las actividades que desarrollan en el control realmente buscan por si sola prevenir o detectar las causas que puedan dar origen al riesgo, ejemplo: Verificar, Validar, Cotejar, Comparar, Revisar?</t>
  </si>
  <si>
    <t>De la lista desplegable seleccionar si cuando el control por si solo trata de prevenir o detectar la causa origen del riesgo o no en caso contrario.</t>
  </si>
  <si>
    <t>5. ¿La fuente de Información que se utiliza en el desarrollo del control es información confiable que permita mitigar el riesgo?</t>
  </si>
  <si>
    <t>De la lista desplegable seleccionar Si cuando la fuente de información del control es confiable o No en caso contrario.</t>
  </si>
  <si>
    <t>6. ¿Las observaciones, desviaciones o diferencias identificadas como resultados de la ejecución del control son investigadas y resueltas de manera oportuna?</t>
  </si>
  <si>
    <t>De la lista desplegable seleccionar Si cuando se investiga o resulten observaciones, desviaciones o diferenticas de la ejecución de control o No en caso contrario.</t>
  </si>
  <si>
    <t>7. ¿Se deja evidencia o rastro de la ejecución del control, que permita cualquier tercero con la evidencia, llegar a la misma conclusión?</t>
  </si>
  <si>
    <t>De la lista desplegable seleccionar si las evidencias dejadas de la ejecucón del control son completas, incompletas o no existen.</t>
  </si>
  <si>
    <t>Total Diseño de Control</t>
  </si>
  <si>
    <t>Es un campo que sale automáticamente, que toma valor con base en las respuestas de las preguntas 1-7.</t>
  </si>
  <si>
    <t>RANGO DE CALIFICACIÓN DEL DISEÑO</t>
  </si>
  <si>
    <t>Es un campo que sale automáticamente con base en el valor del campo "Total diseño de control" y de acuerdo con una matriz previamente construida. Los valores son: Fuerte o Débil.</t>
  </si>
  <si>
    <t>Ejecución del Control</t>
  </si>
  <si>
    <t>Ejecución de Control</t>
  </si>
  <si>
    <t>De la lista desplegable seleccionar si el control se ejecuta: Siempre, Algunas Veces o No se ejecuta.</t>
  </si>
  <si>
    <t>RANGO DE CALIFICACIÓN DE LA EJECUCIÓN</t>
  </si>
  <si>
    <t>Es un campo automático que sale con base en el valor del campo "Ejecución del Control" y de acuerdo con una matriz que se construye internamente. Los valores son: Fuerte o Débil.</t>
  </si>
  <si>
    <t>Solidez Individual de cada Control</t>
  </si>
  <si>
    <t>SOLIDEZ INDIVIDUAL DE CADA CONTROL</t>
  </si>
  <si>
    <t>Es un campo automático que sale con base en los valor dados a los campos de las partes de diseño y ejecución del control, y de acuerdo con una matriz que se construye internamente. Los valores son: Fuerte o Débil.</t>
  </si>
  <si>
    <t>Total Solidez Individual</t>
  </si>
  <si>
    <t>Es un campo automático que sale con base en los valor dados a los campos de las partes de diseño y ejecución del control, y de acuerdo con una matriz que se construye internamente. El valor es esa sumatoria de valores.</t>
  </si>
  <si>
    <t>Solidez del Conjunto de Controles</t>
  </si>
  <si>
    <t xml:space="preserve">Total de los Controles de  Riesgo </t>
  </si>
  <si>
    <t>Es un campo automático que muestra la sumatoria de los valores de total solidez individual para los controles de cada uno de los riesgos.</t>
  </si>
  <si>
    <t>No. De Controles</t>
  </si>
  <si>
    <t>Se debe escribir la cantidad de controles que se escribieron en el campo "Controles"</t>
  </si>
  <si>
    <t xml:space="preserve">Promedio solidez de controles </t>
  </si>
  <si>
    <t>Es un campo automático que muestra el promedio entre el valor de Total de los controles de riesgo y  la cantidad de controles.</t>
  </si>
  <si>
    <t xml:space="preserve">CALIFICACIÓN DE LA SOLIDEZ DEL CONJUNTO DE CONTROLES </t>
  </si>
  <si>
    <t>Es un campo automático que arroja un teniendo como base una matriz interna que tiene en cuenta el valor del promedio de solidez de los controles.</t>
  </si>
  <si>
    <t>Riesgo Residual</t>
  </si>
  <si>
    <t>Es un campo automático que toma como base los valores de los campos del área de solidez del conjunto de controles y de acuerdo con una matriz interna, muestra la probabilidad del riesgo residual para ese riesgo.</t>
  </si>
  <si>
    <t>Es un campo automático que toma como base los valores de los campos del área de solidez del conjunto de controles y de acuerdo con una matriz interna, muestra el impacto del riesgo residual para ese riesgo.</t>
  </si>
  <si>
    <t>Es un campo automático, que con base en los valores de probabilidad e impacto del riesgo resiual y una matriz interna, muestra un valor para ese riesgo.</t>
  </si>
  <si>
    <t>PLAN DE TRATAMIENTO</t>
  </si>
  <si>
    <t>Es un valor automático que sale de la construcción de una matriz interna y tiene en cuenta las respuestas dadas en los campos anteriores.</t>
  </si>
  <si>
    <t xml:space="preserve">ACCIONES  PREVENTIVAS A DESARROLLAR  </t>
  </si>
  <si>
    <t>EVIDENCIA</t>
  </si>
  <si>
    <t>Posibles documentos, archivos u otros que sirvan como evidencia de la implementación de esos nuevos controles.</t>
  </si>
  <si>
    <t>RESPONSABLES</t>
  </si>
  <si>
    <t>Personas que tendrán la responsabilidad de implementar los nuevos controles sugeridos.</t>
  </si>
  <si>
    <t>FECHA INICIAL</t>
  </si>
  <si>
    <t>Fecha inicial para el periodo de implementación del nuevo control.</t>
  </si>
  <si>
    <t>FECHA FINAL</t>
  </si>
  <si>
    <t>Fecha final para el periodo de implementación del nuevo control.</t>
  </si>
  <si>
    <t>PERIODO DE MONITOREO</t>
  </si>
  <si>
    <t>De la lista desplegable, seleccionar la posible frecuencia con la que se va a realizar monitoreo al nuevo control por implementar.</t>
  </si>
  <si>
    <t>INDICADOR</t>
  </si>
  <si>
    <t>Forma representativa de la eficiencia o ejecución del control con respecto a la ocurrencia del riesgo.</t>
  </si>
  <si>
    <t>NOTA: La hoja denominada Monitoreo se utilizará para hacer los monitoreos a cada una de las matrices de riesgos de seguridad de la información, por parte de la Dirección de Tecnologías e Información - seguridad de la información, en los periodos acordados con cada dependencia o localidad.</t>
  </si>
  <si>
    <t xml:space="preserve">ANÁLISIS DOFA        </t>
  </si>
  <si>
    <t>Origen Interno</t>
  </si>
  <si>
    <t>Fortalezas</t>
  </si>
  <si>
    <t>Debilidades</t>
  </si>
  <si>
    <t>F1</t>
  </si>
  <si>
    <t>D1</t>
  </si>
  <si>
    <t>F2</t>
  </si>
  <si>
    <t>D2</t>
  </si>
  <si>
    <t>F3</t>
  </si>
  <si>
    <t>D3</t>
  </si>
  <si>
    <t>F4</t>
  </si>
  <si>
    <t>D4</t>
  </si>
  <si>
    <t>F5</t>
  </si>
  <si>
    <t>D5</t>
  </si>
  <si>
    <t>F6</t>
  </si>
  <si>
    <t>D6</t>
  </si>
  <si>
    <t>F7</t>
  </si>
  <si>
    <t>D7</t>
  </si>
  <si>
    <t>F8</t>
  </si>
  <si>
    <t>D8</t>
  </si>
  <si>
    <t>F9</t>
  </si>
  <si>
    <t>D9</t>
  </si>
  <si>
    <t>F10</t>
  </si>
  <si>
    <t>D10</t>
  </si>
  <si>
    <t>F11</t>
  </si>
  <si>
    <t>D11</t>
  </si>
  <si>
    <t>F12</t>
  </si>
  <si>
    <t>D12</t>
  </si>
  <si>
    <t>Origen Externo</t>
  </si>
  <si>
    <t>Oportunidades</t>
  </si>
  <si>
    <t>Amenazas</t>
  </si>
  <si>
    <t>A1</t>
  </si>
  <si>
    <t>A2</t>
  </si>
  <si>
    <t>A3</t>
  </si>
  <si>
    <t>A4</t>
  </si>
  <si>
    <t>A5</t>
  </si>
  <si>
    <t>A6</t>
  </si>
  <si>
    <t>O7</t>
  </si>
  <si>
    <t>A7</t>
  </si>
  <si>
    <t>O8</t>
  </si>
  <si>
    <t>A8</t>
  </si>
  <si>
    <t>O9</t>
  </si>
  <si>
    <t>A9</t>
  </si>
  <si>
    <t>O10</t>
  </si>
  <si>
    <t>A10</t>
  </si>
  <si>
    <t>O11</t>
  </si>
  <si>
    <t>A11</t>
  </si>
  <si>
    <t>O12</t>
  </si>
  <si>
    <t>A12</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</si>
  <si>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</si>
  <si>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</si>
  <si>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</si>
  <si>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</si>
  <si>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</si>
  <si>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</si>
  <si>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</si>
  <si>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</si>
  <si>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</si>
  <si>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</si>
  <si>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</si>
  <si>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</si>
  <si>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</si>
  <si>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</si>
  <si>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</si>
  <si>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</si>
  <si>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</si>
  <si>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</si>
  <si>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</si>
  <si>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No</t>
  </si>
  <si>
    <t>Probabilidad</t>
  </si>
  <si>
    <t>Impacto</t>
  </si>
  <si>
    <t>Evaluación</t>
  </si>
  <si>
    <t>Rresidual</t>
  </si>
  <si>
    <t>Casillas que mueve en Probabilidad</t>
  </si>
  <si>
    <t>Casillas que mueve en Impacto</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</si>
  <si>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</si>
  <si>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</si>
  <si>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</si>
  <si>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</si>
  <si>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</si>
  <si>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</si>
  <si>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</si>
  <si>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</si>
  <si>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</si>
  <si>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</si>
  <si>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</si>
  <si>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</si>
  <si>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</si>
  <si>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</si>
  <si>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</si>
  <si>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</si>
  <si>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</si>
  <si>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</si>
  <si>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</si>
  <si>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</si>
  <si>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</si>
  <si>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</si>
  <si>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</si>
  <si>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</si>
  <si>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</si>
  <si>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R1</t>
  </si>
  <si>
    <t>R2</t>
  </si>
  <si>
    <t>R8</t>
  </si>
  <si>
    <t>R9</t>
  </si>
  <si>
    <t>R10</t>
  </si>
  <si>
    <t>R11</t>
  </si>
  <si>
    <t>R12</t>
  </si>
  <si>
    <t>R13</t>
  </si>
  <si>
    <t>R14</t>
  </si>
  <si>
    <t>R15</t>
  </si>
  <si>
    <t xml:space="preserve">MATRIZ MAPA DE RIESGOS DE SEGURIDAD DE LA INFORMACIÓN </t>
  </si>
  <si>
    <t>Código</t>
  </si>
  <si>
    <t>PLE-PIN-F042</t>
  </si>
  <si>
    <t>Versión</t>
  </si>
  <si>
    <t>Vigencia</t>
  </si>
  <si>
    <t>Caso HOLA:</t>
  </si>
  <si>
    <t>CONTROL DE CAMBIOS MATRIZ DE RIESGOS</t>
  </si>
  <si>
    <t xml:space="preserve">Proceso: </t>
  </si>
  <si>
    <t>FECHA</t>
  </si>
  <si>
    <t>VERSIÓN</t>
  </si>
  <si>
    <t>DESCRIPCIÓN DE LA MODIFICACIÓN</t>
  </si>
  <si>
    <t>Objetivo:</t>
  </si>
  <si>
    <t xml:space="preserve">Alcance: </t>
  </si>
  <si>
    <t>N°</t>
  </si>
  <si>
    <t>PRINCIPIO DE SEGURIDAD DEL ACTIVO</t>
  </si>
  <si>
    <t>PRINCIPIO DE SEGURIDAD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</si>
  <si>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</si>
  <si>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</si>
  <si>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</si>
  <si>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</si>
  <si>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</si>
  <si>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</si>
  <si>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Posible</t>
  </si>
  <si>
    <t>Mayor</t>
  </si>
  <si>
    <t>Es un campo que sale automáticamente con base en el valor del campo "Total diseño de control" y de acuerdo con una matrz previamente construida. Los valores son: Fuerte o Débil.</t>
  </si>
  <si>
    <t>R3</t>
  </si>
  <si>
    <t>R4</t>
  </si>
  <si>
    <t>R5</t>
  </si>
  <si>
    <t>R6</t>
  </si>
  <si>
    <t>R7</t>
  </si>
  <si>
    <t>R16</t>
  </si>
  <si>
    <t>R17</t>
  </si>
  <si>
    <t>R18</t>
  </si>
  <si>
    <t>R19</t>
  </si>
  <si>
    <t>R20</t>
  </si>
  <si>
    <t>R21</t>
  </si>
  <si>
    <t>R22</t>
  </si>
  <si>
    <t>R23</t>
  </si>
  <si>
    <t>R24</t>
  </si>
  <si>
    <t>R25</t>
  </si>
  <si>
    <t>R26</t>
  </si>
  <si>
    <t>R27</t>
  </si>
  <si>
    <t>R28</t>
  </si>
  <si>
    <t>R29</t>
  </si>
  <si>
    <t>R30</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</si>
  <si>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</si>
  <si>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</si>
  <si>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</si>
  <si>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</si>
  <si>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</si>
  <si>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</si>
  <si>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</si>
  <si>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</si>
  <si>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</si>
  <si>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</si>
  <si>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</si>
  <si>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</si>
  <si>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</si>
  <si>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</si>
  <si>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</si>
  <si>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</si>
  <si>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</si>
  <si>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</si>
  <si>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</si>
  <si>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</si>
  <si>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</si>
  <si>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</si>
  <si>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</si>
  <si>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</si>
  <si>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</si>
  <si>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</si>
  <si>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</si>
  <si>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</si>
  <si>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</si>
  <si>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</si>
  <si>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</si>
  <si>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</si>
  <si>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</si>
  <si>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</si>
  <si>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</si>
  <si>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</si>
  <si>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</si>
  <si>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</si>
  <si>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</si>
  <si>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</si>
  <si>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</si>
  <si>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</si>
  <si>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</si>
  <si>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</si>
  <si>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</si>
  <si>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</si>
  <si>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</si>
  <si>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</si>
  <si>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</si>
  <si>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</si>
  <si>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</si>
  <si>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</si>
  <si>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</si>
  <si>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</si>
  <si>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</si>
  <si>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</si>
  <si>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</si>
  <si>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</si>
  <si>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</si>
  <si>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</si>
  <si>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</si>
  <si>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</si>
  <si>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</si>
  <si>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</si>
  <si>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</si>
  <si>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</si>
  <si>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</si>
  <si>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</si>
  <si>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</si>
  <si>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</si>
  <si>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</si>
  <si>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</si>
  <si>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</si>
  <si>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</si>
  <si>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</si>
  <si>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</si>
  <si>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</si>
  <si>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</si>
  <si>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</si>
  <si>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</si>
  <si>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</si>
  <si>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</si>
  <si>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</si>
  <si>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</si>
  <si>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</si>
  <si>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</si>
  <si>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</si>
  <si>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</si>
  <si>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</si>
  <si>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</si>
  <si>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</si>
  <si>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</si>
  <si>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</si>
  <si>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</si>
  <si>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</si>
  <si>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</si>
  <si>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</si>
  <si>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</si>
  <si>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</si>
  <si>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</si>
  <si>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</si>
  <si>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</si>
  <si>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</si>
  <si>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</si>
  <si>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</si>
  <si>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</si>
  <si>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</si>
  <si>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</si>
  <si>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</si>
  <si>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</si>
  <si>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</si>
  <si>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</si>
  <si>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</si>
  <si>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</si>
  <si>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</si>
  <si>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</si>
  <si>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</si>
  <si>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</si>
  <si>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</si>
  <si>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</si>
  <si>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</si>
  <si>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</si>
  <si>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</si>
  <si>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</si>
  <si>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</si>
  <si>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</si>
  <si>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</si>
  <si>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</si>
  <si>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</si>
  <si>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</si>
  <si>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</si>
  <si>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</si>
  <si>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</si>
  <si>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</si>
  <si>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</si>
  <si>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</si>
  <si>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</si>
  <si>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</si>
  <si>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</si>
  <si>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</si>
  <si>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</si>
  <si>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</si>
  <si>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</si>
  <si>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</si>
  <si>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</si>
  <si>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</si>
  <si>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</si>
  <si>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</si>
  <si>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</si>
  <si>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</si>
  <si>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</si>
  <si>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</si>
  <si>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</si>
  <si>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</si>
  <si>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</si>
  <si>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</si>
  <si>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</si>
  <si>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</si>
  <si>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</si>
  <si>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</si>
  <si>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</si>
  <si>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</si>
  <si>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</si>
  <si>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</si>
  <si>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</si>
  <si>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</si>
  <si>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</si>
  <si>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</si>
  <si>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</si>
  <si>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</si>
  <si>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</si>
  <si>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</si>
  <si>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</si>
  <si>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</si>
  <si>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</si>
  <si>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</si>
  <si>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</si>
  <si>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</si>
  <si>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</si>
  <si>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</si>
  <si>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</si>
  <si>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</si>
  <si>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</si>
  <si>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</si>
  <si>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</si>
  <si>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</si>
  <si>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</si>
  <si>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</si>
  <si>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</si>
  <si>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</si>
  <si>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</si>
  <si>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</si>
  <si>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</si>
  <si>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</si>
  <si>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</si>
  <si>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</si>
  <si>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</si>
  <si>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</si>
  <si>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</si>
  <si>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</si>
  <si>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</si>
  <si>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</si>
  <si>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</si>
  <si>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</si>
  <si>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</si>
  <si>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</si>
  <si>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</si>
  <si>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</si>
  <si>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</si>
  <si>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</si>
  <si>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</si>
  <si>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</si>
  <si>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</si>
  <si>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</si>
  <si>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</si>
  <si>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</si>
  <si>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</si>
  <si>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</si>
  <si>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</si>
  <si>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</si>
  <si>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</si>
  <si>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</si>
  <si>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</si>
  <si>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</si>
  <si>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</si>
  <si>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</si>
  <si>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</si>
  <si>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</si>
  <si>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</si>
  <si>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</si>
  <si>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</si>
  <si>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</si>
  <si>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</si>
  <si>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</si>
  <si>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</si>
  <si>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</si>
  <si>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</si>
  <si>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</si>
  <si>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</si>
  <si>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</si>
  <si>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</si>
  <si>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</si>
  <si>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</si>
  <si>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</si>
  <si>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</si>
  <si>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</si>
  <si>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</si>
  <si>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</si>
  <si>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</si>
  <si>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</si>
  <si>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</si>
  <si>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</si>
  <si>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</si>
  <si>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</si>
  <si>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</si>
  <si>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</si>
  <si>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</si>
  <si>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</si>
  <si>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</si>
  <si>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</si>
  <si>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</si>
  <si>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</si>
  <si>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</si>
  <si>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</si>
  <si>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</si>
  <si>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</si>
  <si>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</si>
  <si>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</si>
  <si>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</si>
  <si>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</si>
  <si>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</si>
  <si>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</si>
  <si>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</si>
  <si>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</si>
  <si>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</si>
  <si>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</si>
  <si>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</si>
  <si>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</si>
  <si>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</si>
  <si>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</si>
  <si>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</si>
  <si>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</si>
  <si>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</si>
  <si>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</si>
  <si>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</si>
  <si>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</si>
  <si>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</si>
  <si>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</si>
  <si>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</si>
  <si>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</si>
  <si>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</si>
  <si>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</si>
  <si>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</si>
  <si>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</si>
  <si>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</si>
  <si>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</si>
  <si>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</si>
  <si>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</si>
  <si>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</si>
  <si>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</si>
  <si>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</si>
  <si>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</si>
  <si>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</si>
  <si>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</si>
  <si>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</si>
  <si>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</si>
  <si>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</si>
  <si>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</si>
  <si>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</si>
  <si>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</si>
  <si>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</si>
  <si>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</si>
  <si>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</si>
  <si>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</si>
  <si>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</si>
  <si>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</si>
  <si>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Probable</t>
  </si>
  <si>
    <t>Se presentan eventos de manera frecuente</t>
  </si>
  <si>
    <t>Se ha presentado al menos una vez  en los últimos dos meses</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</si>
  <si>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</si>
  <si>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</si>
  <si>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</si>
  <si>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</si>
  <si>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</si>
  <si>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</si>
  <si>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</si>
  <si>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</si>
  <si>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Procesos</t>
  </si>
  <si>
    <t>Tipo_de_Riesgo</t>
  </si>
  <si>
    <t>Opciones_de_Manejo</t>
  </si>
  <si>
    <t>Control_Existente</t>
  </si>
  <si>
    <t>Medidas_de_Respuesta</t>
  </si>
  <si>
    <t>Registro</t>
  </si>
  <si>
    <t>Articulación Interinstitucional</t>
  </si>
  <si>
    <t>Riesgo de Corrupción</t>
  </si>
  <si>
    <t>Raro</t>
  </si>
  <si>
    <t>Insignificante</t>
  </si>
  <si>
    <t>Aceptar el Riesgo</t>
  </si>
  <si>
    <t>Preventivo</t>
  </si>
  <si>
    <t>Rara Vez</t>
  </si>
  <si>
    <t>Rara vezInsignificante</t>
  </si>
  <si>
    <t>Bajo</t>
  </si>
  <si>
    <t>Baja</t>
  </si>
  <si>
    <t>Asumir el riesgo</t>
  </si>
  <si>
    <t>Estapa Judicial (Gestión de Restitución Ley 1448)</t>
  </si>
  <si>
    <t>Articulación para el Cumplimiento de las Órdenes</t>
  </si>
  <si>
    <t>Riesgo de Cumplimiento</t>
  </si>
  <si>
    <t>Menor</t>
  </si>
  <si>
    <t>Evitar el Riesgo</t>
  </si>
  <si>
    <t>Correctivo</t>
  </si>
  <si>
    <t>Rara vezMenor</t>
  </si>
  <si>
    <t>Moderado</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</si>
  <si>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</si>
  <si>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</si>
  <si>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</si>
  <si>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</si>
  <si>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</si>
  <si>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</si>
  <si>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</si>
  <si>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</si>
  <si>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</si>
  <si>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</si>
  <si>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</si>
  <si>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</si>
  <si>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</si>
  <si>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</si>
  <si>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</si>
  <si>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</si>
  <si>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</si>
  <si>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</si>
  <si>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</si>
  <si>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</si>
  <si>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</si>
  <si>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</si>
  <si>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</si>
  <si>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</si>
  <si>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</si>
  <si>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</si>
  <si>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</si>
  <si>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</si>
  <si>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</si>
  <si>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</si>
  <si>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</si>
  <si>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</si>
  <si>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</si>
  <si>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</si>
  <si>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</si>
  <si>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</si>
  <si>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</si>
  <si>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</si>
  <si>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</si>
  <si>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</si>
  <si>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</si>
  <si>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</si>
  <si>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</si>
  <si>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</si>
  <si>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</si>
  <si>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</si>
  <si>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</si>
  <si>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</si>
  <si>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</si>
  <si>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</si>
  <si>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</si>
  <si>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</si>
  <si>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</si>
  <si>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</si>
  <si>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Si</t>
  </si>
  <si>
    <t>Fuerte</t>
  </si>
  <si>
    <t>Casi seguroMayor</t>
  </si>
  <si>
    <t>Detectivo</t>
  </si>
  <si>
    <t>Casi seguroCatastrófico</t>
  </si>
  <si>
    <t>Débil</t>
  </si>
  <si>
    <t>Fuente de riesgo</t>
  </si>
  <si>
    <t>Area de impacto</t>
  </si>
  <si>
    <t>Nivel organizacional</t>
  </si>
  <si>
    <t>Clase de Causa</t>
  </si>
  <si>
    <t>Solidez Controles</t>
  </si>
  <si>
    <t>Personas</t>
  </si>
  <si>
    <t>Calidad</t>
  </si>
  <si>
    <t xml:space="preserve">Estratégico </t>
  </si>
  <si>
    <t xml:space="preserve">Calidad </t>
  </si>
  <si>
    <t>Interna</t>
  </si>
  <si>
    <t>Tecnologìa</t>
  </si>
  <si>
    <t>Ambiente</t>
  </si>
  <si>
    <t>Táctico</t>
  </si>
  <si>
    <t>Buen nombre y reputación</t>
  </si>
  <si>
    <t>Externa</t>
  </si>
  <si>
    <t>Información</t>
  </si>
  <si>
    <t>Operativo</t>
  </si>
  <si>
    <t>Ambientales</t>
  </si>
  <si>
    <t>Infraestructura</t>
  </si>
  <si>
    <t>Servidor público o contratista</t>
  </si>
  <si>
    <t>Externos (Eventos Naturales/ Terceros)</t>
  </si>
  <si>
    <t>Credibilidad, buen nombre y reputación</t>
  </si>
  <si>
    <t>PERIODO DE SEGUIMIENTO</t>
  </si>
  <si>
    <t>Mensual</t>
  </si>
  <si>
    <t>Bimensual</t>
  </si>
  <si>
    <t>Trimestral</t>
  </si>
  <si>
    <t>Cuatrimestral</t>
  </si>
  <si>
    <t>Semestral</t>
  </si>
  <si>
    <t>Anual</t>
  </si>
  <si>
    <t>Evidencia</t>
  </si>
  <si>
    <t>Completa</t>
  </si>
  <si>
    <t>Siempre</t>
  </si>
  <si>
    <t>Incompleta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</si>
  <si>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</si>
  <si>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</si>
  <si>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</si>
  <si>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</si>
  <si>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</si>
  <si>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</si>
  <si>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</si>
  <si>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</si>
  <si>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</si>
  <si>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</si>
  <si>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</si>
  <si>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22 de diciembre de 2021</t>
  </si>
  <si>
    <t>FASE DE SEGUIMIENTO</t>
  </si>
  <si>
    <t>FECHA SEGUIMIENTO</t>
  </si>
  <si>
    <t>RIESGO SE MATERIALIZO</t>
  </si>
  <si>
    <t>CAUSA DE MATERIALIZACION</t>
  </si>
  <si>
    <t>SE INFORMÓ LA MATERIALIZACION</t>
  </si>
  <si>
    <t>A QUIEN SE INFORMO</t>
  </si>
  <si>
    <t>CASO HERRAMIENTA TI</t>
  </si>
  <si>
    <t>PLAN DE MEJORA</t>
  </si>
  <si>
    <t>OBSERVACIONES</t>
  </si>
  <si>
    <t>Id Riesgo</t>
  </si>
  <si>
    <t>Riesgos</t>
  </si>
  <si>
    <t>Pérdida de la integridad por información imprecisa o inexacta en las operaciones.</t>
  </si>
  <si>
    <t>Es posible una perdida de la integridad en la información debido a modificación no autorizada o no deliberada en el proceso de generación, recolección, procesamiento  y/o almacenamiento.</t>
  </si>
  <si>
    <t>X</t>
  </si>
  <si>
    <t>Pérdida en la trazabilidad de las operaciones realizadas</t>
  </si>
  <si>
    <t>Las operaciones realizadas con la información no pueden rastrearse o no presenta claramente quién y qué se ha realizado con la misma.</t>
  </si>
  <si>
    <t>Pérdida de la continuidad de los servicios u operaciones de la entidad por ausencia o demora de la Información o de los sistemas para las operaciones.</t>
  </si>
  <si>
    <t>La información no se encuentra disponible en el momento que se necesita para cumplir la operación o funciones propias en la Entidad. La información no se encuentra disponible por ausencia o falla en los activos de información que hacen parte de los procesos u operaciones.</t>
  </si>
  <si>
    <t>Fuga o acceso de información por personal no autorizado</t>
  </si>
  <si>
    <t>La información puede ser accedida por personal no autorizado por posible interceptación de tráfico en las redes, falla en los controles de acceso de los sistemas o instalaciones, o publicación sin autorización de la misma accidental o intencionalmente.</t>
  </si>
  <si>
    <t>Incumplimiento regulatorio de las leyes del gobierno nacional en materia de seguridad de la información y de  las políticas de seguridad y privacidad de la información que atenten contra la disponibilidad, integridad y confidencialidad de la información de la secretaria distrital de gobierno</t>
  </si>
  <si>
    <t>Existe un incumplimiento regulatorio frente a las leyes del gobierno nacional o de las Políticas o controles de seguridad y privacidad de la información no aplicados total o parcialmente por desconocimiento o actos accidentales o intencionales.</t>
  </si>
  <si>
    <t>EJEMPLOS DE AMENAZAS COMUNES</t>
  </si>
  <si>
    <t>Tipo</t>
  </si>
  <si>
    <t>Amenaza</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</si>
  <si>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</si>
  <si>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</si>
  <si>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</si>
  <si>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</si>
  <si>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</si>
  <si>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</si>
  <si>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</si>
  <si>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</si>
  <si>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</si>
  <si>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</si>
  <si>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</si>
  <si>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E</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</si>
  <si>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</si>
  <si>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</si>
  <si>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</si>
  <si>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</si>
  <si>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</si>
  <si>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</si>
  <si>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</si>
  <si>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</si>
  <si>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</si>
  <si>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</si>
  <si>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</si>
  <si>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</si>
  <si>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</si>
  <si>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</si>
  <si>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</si>
  <si>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</si>
  <si>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</si>
  <si>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</si>
  <si>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médios de documentos</t>
  </si>
  <si>
    <t>Hurto de equipo</t>
  </si>
  <si>
    <t>Divulgación</t>
  </si>
  <si>
    <t>Datos provenientes de fuentes no confiables</t>
  </si>
  <si>
    <t>Manipulación con hardware</t>
  </si>
  <si>
    <t>Manipulación con software</t>
  </si>
  <si>
    <t>Detección de la posición</t>
  </si>
  <si>
    <t>Fallas técnicas</t>
  </si>
  <si>
    <t>Falla del equipo</t>
  </si>
  <si>
    <t>A</t>
  </si>
  <si>
    <t>Mal funcionamiento del equipo</t>
  </si>
  <si>
    <t>Mal funcionamiento del software</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</si>
  <si>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</si>
  <si>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</si>
  <si>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</si>
  <si>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</si>
  <si>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</si>
  <si>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</si>
  <si>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</si>
  <si>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</si>
  <si>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Abuso de derechos</t>
  </si>
  <si>
    <t>Falsificación de derechos</t>
  </si>
  <si>
    <t>Negación de acciones</t>
  </si>
  <si>
    <t>Incumplimiento en la disponibilidad del personal</t>
  </si>
  <si>
    <t>TIPO DE ACTIVO</t>
  </si>
  <si>
    <t>EJEMPLOS DE VULNERABILIDADES</t>
  </si>
  <si>
    <t>EJEMPLOS DE AMENAZAS</t>
  </si>
  <si>
    <t>HARDWARE</t>
  </si>
  <si>
    <t>Mantenimiento insuficiente/Instalación fallida de los medios de almacenamiento</t>
  </si>
  <si>
    <t>Incumplimiento en el mantenimiento del sistema de información.</t>
  </si>
  <si>
    <t>Ausencia de esquemas de reemplazo periódico</t>
  </si>
  <si>
    <t>Destrucción de equipos o medios.</t>
  </si>
  <si>
    <t>Susceptibilidad a la humedad, el polvo y la suciedad</t>
  </si>
  <si>
    <t>Polvo, corrosión y congelamiento</t>
  </si>
  <si>
    <t>Sensibilidad a la radiación electromagnética</t>
  </si>
  <si>
    <t>Ausencia de un eficiente control de cambios en la configuración</t>
  </si>
  <si>
    <t>Susceptibilidad a las variaciones de voltaje</t>
  </si>
  <si>
    <t>Pérdida del suministro de energía</t>
  </si>
  <si>
    <t>Susceptibilidad a las variaciones de temperatura</t>
  </si>
  <si>
    <t>Almacenamiento sin protección</t>
  </si>
  <si>
    <t>Hurtos medios o documentos.</t>
  </si>
  <si>
    <t>Falta de cuidado en la disposición final</t>
  </si>
  <si>
    <t>Copia no controlada</t>
  </si>
  <si>
    <t>SOFTWARE</t>
  </si>
  <si>
    <t>Ausencia o insuficiencia de pruebas de software</t>
  </si>
  <si>
    <t>Abuso de los derechos</t>
  </si>
  <si>
    <t>Defectos bien conocidos en el software</t>
  </si>
  <si>
    <t>Ausencia de “terminación de sesión” cuando se abandona la estación de trabajo</t>
  </si>
  <si>
    <t>Disposición o reutilización de los medios de almacenamiento sin borrado adecuado</t>
  </si>
  <si>
    <t>Ausencias de pistas de auditoria</t>
  </si>
  <si>
    <t>Asignación errada de los derechos de acceso</t>
  </si>
  <si>
    <t>Software ampliamente distribuido</t>
  </si>
  <si>
    <t>Corrupción de datos</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</si>
  <si>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</si>
  <si>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</si>
  <si>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</si>
  <si>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</si>
  <si>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</si>
  <si>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</si>
  <si>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</si>
  <si>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las contraseñas</t>
  </si>
  <si>
    <t>Habilitación de servicios innecesarios</t>
  </si>
  <si>
    <t>Procesamiento ilegal de datos</t>
  </si>
  <si>
    <t>Software nuevo o inmaduro</t>
  </si>
  <si>
    <t>Especificaciones incompletas o no claras para los desarrolladores</t>
  </si>
  <si>
    <t>Ausencia de control de cambios eficaz</t>
  </si>
  <si>
    <t>Descarga y uso no controlado de software</t>
  </si>
  <si>
    <t>Ausencia de copias de respaldo</t>
  </si>
  <si>
    <t>Ausencia de protección física de la edificación, puertas y ventanas</t>
  </si>
  <si>
    <t>Hurto de medios o documentos</t>
  </si>
  <si>
    <t>Fallas en la producción de informes de gestión</t>
  </si>
  <si>
    <t>RED</t>
  </si>
  <si>
    <t>Ausencia de pruebas de envío o recepción de mensajes</t>
  </si>
  <si>
    <t>Líneas de comunicación sin protección</t>
  </si>
  <si>
    <t>Tráfico sensible sin protección</t>
  </si>
  <si>
    <t>Conexión deficiente de los cables</t>
  </si>
  <si>
    <t>Fallas del equipo de telecomunicaciones</t>
  </si>
  <si>
    <t>Punto único de fallas</t>
  </si>
  <si>
    <t>Ausencia de identificación y autentificación de emisor y receptor</t>
  </si>
  <si>
    <t>Arquitectura insegura de la red</t>
  </si>
  <si>
    <t>Transferencia de contraseñas en claro</t>
  </si>
  <si>
    <t>Gestión inadecuada de la red (tolerancia a fallas en el enrutamiento)</t>
  </si>
  <si>
    <t>Conexiones de red pública sin protección</t>
  </si>
  <si>
    <t>PERSONAL</t>
  </si>
  <si>
    <t>Ausencia del personal</t>
  </si>
  <si>
    <t>Procedimientos inadecuados de contratación</t>
  </si>
  <si>
    <t>Destrucción de equipos y medios</t>
  </si>
  <si>
    <t>Entrenamiento insuficiente en seguridad</t>
  </si>
  <si>
    <t>Uso incorrecto de software y hardware</t>
  </si>
  <si>
    <t>Falta	de	conciencia acerca de la seguridad</t>
  </si>
  <si>
    <t>Ausencia de mecanismos de monitoreo</t>
  </si>
  <si>
    <t>Trabajo no supervisado del personal externo o de limpieza</t>
  </si>
  <si>
    <t>Hurto de medios o documentos.</t>
  </si>
  <si>
    <t>Ausencia de políticas para el uso correcto de los medios de telecomunicaciones y mensajería</t>
  </si>
  <si>
    <t>LUGAR</t>
  </si>
  <si>
    <t>Uso inadecuado o descuidado del control de acceso físico a las edificaciones y los recintos</t>
  </si>
  <si>
    <t> </t>
  </si>
  <si>
    <t>Ubicación en área susceptible de inundación</t>
  </si>
  <si>
    <t>Red energética inestable</t>
  </si>
  <si>
    <t>ORGANIZACIÓN</t>
  </si>
  <si>
    <t>Ausencia de procedimiento formal para el registro y retiro de usuarios</t>
  </si>
  <si>
    <t>Ausencia de proceso formal para la revisión de los derechos de acceso</t>
  </si>
  <si>
    <t>Ausencia de disposición en los contratos con clientes o terceras partes (con respecto a la seguridad)</t>
  </si>
  <si>
    <t>Ausencia de procedimientos de monitoreo de los recursos de procesamiento de la información</t>
  </si>
  <si>
    <t>Ausencia de auditorias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</si>
  <si>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</si>
  <si>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</si>
  <si>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</si>
  <si>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de los mismos</t>
  </si>
  <si>
    <t>Ausencia de procedimientos de control de cambios</t>
  </si>
  <si>
    <t>Ausencia de procedimiento formal para la documentación del MSPI</t>
  </si>
  <si>
    <t>Ausencia de procedimiento formal para la supervisión del registro del MSPI</t>
  </si>
  <si>
    <t>Ausencia de procedimiento formal para la autorización de la información disponible al público</t>
  </si>
  <si>
    <t>Ausencia de asignación adecuada de responsabilidades en seguridad de la información</t>
  </si>
  <si>
    <t>Ausencia de planes de continuidad</t>
  </si>
  <si>
    <t>Ausencia de políticas sobre el uso de correo electrónico</t>
  </si>
  <si>
    <t>Ausencia de procedimientos para introducción del software en los sistemas operativos</t>
  </si>
  <si>
    <t>Ausencia de registros en bitácoras</t>
  </si>
  <si>
    <t>Ausencia de procedimientos para el manejo de información clasificada</t>
  </si>
  <si>
    <t>Ausencia de responsabilidad en seguridad de la información en la descripción de los cargos</t>
  </si>
  <si>
    <t>Ausencia de los procesos disciplinarios definidos en caso de incidentes de seguridad de la información</t>
  </si>
  <si>
    <t>Ausencia de política formal sobre la utilización de computadores portátiles</t>
  </si>
  <si>
    <t>Ausencia de control de los activos que se encuentran fuera de las instalaciones</t>
  </si>
  <si>
    <t>Ausencia de política sobre limpieza de escritorio y pantalla</t>
  </si>
  <si>
    <t>Ausencia de autorización de los recursos de procesamiento de información</t>
  </si>
  <si>
    <t>Ausencia de mecanismos de monitoreo establecidos para las brechas en seguridad</t>
  </si>
  <si>
    <t>Ausencia de revisiones regulares por parte de la gerencia</t>
  </si>
  <si>
    <t>Uso no autorizado de equipo</t>
  </si>
  <si>
    <t>Ausencia de procedimientos para la presentación de informes sobre las debilidades en la seguridad</t>
  </si>
  <si>
    <t>Ausencia de procedimientos del cumplimiento de las disposiciones con los derechos intelectuales.</t>
  </si>
  <si>
    <t>Uso de software falsificado o copiado</t>
  </si>
  <si>
    <t>DOMINIO</t>
  </si>
  <si>
    <t>SUBDOMINIO</t>
  </si>
  <si>
    <t>CONTROL</t>
  </si>
  <si>
    <t>OBJETIVO DE CONTROL</t>
  </si>
  <si>
    <t>DESCRIPCION DEL CONTROL</t>
  </si>
  <si>
    <t>A.5 POLÍTICAS DE LA SEGURIDAD DE LA INFORMACIÓN</t>
  </si>
  <si>
    <t>A.5.1 Orientación de la dirección para la gestión de la seguridad de  la información.</t>
  </si>
  <si>
    <t>A.5.1.1</t>
  </si>
  <si>
    <t>Políticas para la seguridad de la información.</t>
  </si>
  <si>
    <t>Se debe definir un conjunto de políticas para la seguridad de la información, aprobada por la dirección, publicada y comunicada a los empleados y a las partes externas pertinentes.</t>
  </si>
  <si>
    <t>A.5.1.2</t>
  </si>
  <si>
    <t>Revisión de las políticas para la seguridad de la información.</t>
  </si>
  <si>
    <t>Las políticas para la seguridad de la información se deben revisar a intervalos planificados, o si ocurren cambios significativos, para asegurar
su conveniencia, adecuación y eficacia continúas.</t>
  </si>
  <si>
    <t>A.6 ORGANIZACIÓN DE LA SEGURIDAD DE LA INFORMACIÓN</t>
  </si>
  <si>
    <t>A.6.1 Organización Interna</t>
  </si>
  <si>
    <t>A.6.1.1</t>
  </si>
  <si>
    <t>Roles y responsabilidades para la seguridad de la información.</t>
  </si>
  <si>
    <t>Se deben definir y asignar todas las responsabilidades de la seguridad de la información.</t>
  </si>
  <si>
    <t>A.6.1.2</t>
  </si>
  <si>
    <t>Separación de deberes.</t>
  </si>
  <si>
    <t>Los deberes y áreas de responsabilidad en conflicto se deben separar para reducir las posibilidades de modificación no autorizada o no intencional, o el uso indebido de los activos de la organización.</t>
  </si>
  <si>
    <t>A.6.1.3</t>
  </si>
  <si>
    <t>Contacto con las autoridades</t>
  </si>
  <si>
    <t>Se deben mantener contactos apropiados con las autoridades pertinentes.</t>
  </si>
  <si>
    <t>A.6.1.4</t>
  </si>
  <si>
    <t>Contacto con grupos de interés especial.</t>
  </si>
  <si>
    <t>Se deben mantener contactos apropiados con grupos de interés especial u otros foros y asociaciones profesionales especializadas en seguridad.</t>
  </si>
  <si>
    <t>A.6.1.5</t>
  </si>
  <si>
    <t>Seguridad de la información en la gestión de proyectos.</t>
  </si>
  <si>
    <t>La seguridad de la información se debe tratar en la gestión de proyectos, independientemente del tipo de proyecto.</t>
  </si>
  <si>
    <t>A.6.2  Dispositivos móviles y teletrabajo.</t>
  </si>
  <si>
    <t>A.6.2.1</t>
  </si>
  <si>
    <t>Políticas para dispositivos móviles</t>
  </si>
  <si>
    <t>Se deben adoptar una política y unas medidas de seguridad de soporte, para gestionar los riesgos introducidos por el uso de dispositivos móviles.</t>
  </si>
  <si>
    <t>A.6.2.2</t>
  </si>
  <si>
    <t>Teletrabajo</t>
  </si>
  <si>
    <t>Se deben implementar una política y unas medidas de seguridad de soporte, para proteger la información a la que se tiene acceso, que es
procesada o almacenada en los lugares en los que se realiza teletrabajo.</t>
  </si>
  <si>
    <t>A.7 SEGURIDAD DE LOS RECURSOS HUMANOS</t>
  </si>
  <si>
    <t>A.7.1 Antes de asumir el empleo</t>
  </si>
  <si>
    <t>A.7.1.1</t>
  </si>
  <si>
    <t>Selección</t>
  </si>
  <si>
    <t>Las verificaciones de los antecedentes de todos los candidatos a un empleo se deben llevar a cabo de acuerdo con las leyes, reglamentaciones y ética pertinentes, y deben ser proporcionales a los requisitos de negocio, a la clasificación de la información a que se va a tener acceso, y a los riesgos percibidos.</t>
  </si>
  <si>
    <t>A.7.1.2</t>
  </si>
  <si>
    <t>Términos y condiciones del empleo</t>
  </si>
  <si>
    <t>Los acuerdos contractuales con empleados y contratistas deben establecer sus responsabilidades y las de la organización en cuanto a la seguridad de la información.</t>
  </si>
  <si>
    <t>A.7.2 Durante la ejecución del empleo</t>
  </si>
  <si>
    <t>A.7.2.1</t>
  </si>
  <si>
    <t>Responsabilidades de la dirección</t>
  </si>
  <si>
    <t>La dirección debe exigir a todos los empleados y contratistas la aplicación de la seguridad de la información de acuerdo con las políticas y procedimientos establecidos por la organización.</t>
  </si>
  <si>
    <t>A.7.2.2</t>
  </si>
  <si>
    <t>Toma de conciencia, educación y formación en la seguridad de la información</t>
  </si>
  <si>
    <t>Todos los empleados de la organización, y en donde sea pertinente, los contratistas, deben recibir la educación y la formación en toma de conciencia apropiada, y actualizaciones regulares sobre las políticas y procedimientos de la organización pertinentes para su cargo.</t>
  </si>
  <si>
    <t>A.7.2.3</t>
  </si>
  <si>
    <t>Proceso disciplinario</t>
  </si>
  <si>
    <t>Se debe contar con un proceso formal, el cual debe ser comunicado, para emprender acciones contra empleados que hayan cometido una violación a la seguridad de la información.</t>
  </si>
  <si>
    <t>A.7.3 Terminación y cambio de empleo</t>
  </si>
  <si>
    <t>A.7.3.1</t>
  </si>
  <si>
    <t>Terminación o cambio de responsabilidades de empleo</t>
  </si>
  <si>
    <t>Las responsabilidades y los deberes de seguridad de la información que permanecen válidos después de la terminación o cambio de empleo se deben definir, comunicar al empleado o contratista y se deben hacer cumplir.</t>
  </si>
  <si>
    <t>A.8 GESTIÓN DE ACTIVOS</t>
  </si>
  <si>
    <t>A.8.1 Responsabilidad por los activos</t>
  </si>
  <si>
    <t>A.8.1.1</t>
  </si>
  <si>
    <t>Inventario de activos</t>
  </si>
  <si>
    <t>Se deben identificar los activos asociados con información e instalaciones de procesamiento de información, y se debe elaborar y mantener un inventario de estos activos.</t>
  </si>
  <si>
    <t>A.8.1.2</t>
  </si>
  <si>
    <t>Propiedad de los activos</t>
  </si>
  <si>
    <t>Los activos mantenidos en el inventario deben tener un propietario.</t>
  </si>
  <si>
    <t>A.8.1.3</t>
  </si>
  <si>
    <t>Uso aceptable de los activos</t>
  </si>
  <si>
    <t>Se deben identificar, documentar e implementar reglas para el uso aceptable de información y de activos asociados con información e instalaciones de procesamiento de información.</t>
  </si>
  <si>
    <t>A.8.1.4</t>
  </si>
  <si>
    <t>Devolución de activos</t>
  </si>
  <si>
    <t>Todos los empleados y usuarios de partes externas deben devolver todos los activos de la organización que se encuentren a su cargo, al terminar su empleo, contrato o acuerdo.</t>
  </si>
  <si>
    <t>A.8.2 Clasificación de la información</t>
  </si>
  <si>
    <t>A.8.2.1</t>
  </si>
  <si>
    <t>Clasificación de la información</t>
  </si>
  <si>
    <t>La información se debe clasificar en función de los requisitos legales, valor, criticidad y susceptibilidad a divulgación o a modificación no autorizada.</t>
  </si>
  <si>
    <t>A.8.2.2</t>
  </si>
  <si>
    <t>Etiquetado de la información.</t>
  </si>
  <si>
    <t>Se debe desarrollar e implementar un conjunto adecuado de procedimientos para el etiquetado de la información, de acuerdo con el esquema de clasificación de información adoptado por la organización.</t>
  </si>
  <si>
    <t>A.8.2.3</t>
  </si>
  <si>
    <t>Manejo de activos.</t>
  </si>
  <si>
    <t>Se deben desarrollar e implementar procedimientos para el manejo de activos, de acuerdo con el esquema de clasificación de información adoptado por la organización.</t>
  </si>
  <si>
    <t>A.8.3 Manejo de medios</t>
  </si>
  <si>
    <t>A.8.3.1</t>
  </si>
  <si>
    <t>Gestión de medios removibles</t>
  </si>
  <si>
    <t>Se deben implementar procedimientos para la gestión de medios removibles, de acuerdo con el esquema de clasificación adoptado por la organización.</t>
  </si>
  <si>
    <t>A.8.3.2</t>
  </si>
  <si>
    <t>Disposición de los medios</t>
  </si>
  <si>
    <t>Se debe disponer en forma segura de los medios cuando ya no se requieran, utilizando procedimientos formales.</t>
  </si>
  <si>
    <t>A.8.3.3</t>
  </si>
  <si>
    <t>Transferencia de medios físicos</t>
  </si>
  <si>
    <t>Los medios que contienen información se deben proteger contra acceso no  autorizado, uso indebido o corrupción durante el transporte.</t>
  </si>
  <si>
    <t>A.9 CONTROL DE ACCESO</t>
  </si>
  <si>
    <t>A.9.1 Requisitos del negocio para control de acceso</t>
  </si>
  <si>
    <t>A.9.1.1</t>
  </si>
  <si>
    <t>Política de control de acceso</t>
  </si>
  <si>
    <t>Se debe establecer, documentar y revisar una política de control de acceso con base en los requisitos del negocio y de seguridad de la información.</t>
  </si>
  <si>
    <t>A.9.1.2</t>
  </si>
  <si>
    <t>Acceso a redes y a servicios de red</t>
  </si>
  <si>
    <t>Solo se debe permitir acceso de los usuarios a la red y a los servicios de red para los que hayan sido autorizados específicamente.</t>
  </si>
  <si>
    <t>A.9.2 Gestión de acceso de usuarios</t>
  </si>
  <si>
    <t>A.9.2.1</t>
  </si>
  <si>
    <t>Registro y cancelación del registro de usuarios</t>
  </si>
  <si>
    <t>Se debe implementar un proceso formal de registro y de cancelación de registro de usuarios, para posibilitar la asignación de los derechos de acceso.</t>
  </si>
  <si>
    <t>A.9.2.2</t>
  </si>
  <si>
    <t>Suministro de acceso de usuarios</t>
  </si>
  <si>
    <t>Se debe implementar un proceso de suministro de acceso formal de usuarios para asignar o revocar los derechos de acceso para todo tipo de usuarios para todos los sistemas y servicios.</t>
  </si>
  <si>
    <t>A.9.2.3</t>
  </si>
  <si>
    <t>Gestión de derechos de acceso privilegiado</t>
  </si>
  <si>
    <t>Se debe restringir y controlar la asignación y uso de derechos de acceso privilegiado.</t>
  </si>
  <si>
    <t>A.9.2.4</t>
  </si>
  <si>
    <t>Gestión de información de autenticación secreta de usuarios.</t>
  </si>
  <si>
    <t>La asignación de información de autenticación secreta se debe controlar por medio de un proceso de gestión formal.</t>
  </si>
  <si>
    <t>A.9.2.5</t>
  </si>
  <si>
    <t>Revisión de los derechos de acceso de usuarios</t>
  </si>
  <si>
    <t>Los propietarios de los activos deben revisar los derechos de acceso de los usuarios, a intervalos regulares.</t>
  </si>
  <si>
    <t>A.9.2.6</t>
  </si>
  <si>
    <t>Retiro o ajustes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</si>
  <si>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</si>
  <si>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A.9.3 Responsabilidades de los usuarios</t>
  </si>
  <si>
    <t>A.9.3.1</t>
  </si>
  <si>
    <t>Uso de información de autenticación secreta</t>
  </si>
  <si>
    <t>Se debe exigir a los usuarios que cumplan las prácticas de la organización para el uso de información de autenticación secreta.</t>
  </si>
  <si>
    <t>9.4 Control de acceso a sistemas y aplicaciones</t>
  </si>
  <si>
    <t>A.9.4.1</t>
  </si>
  <si>
    <t>Restricción de acceso a la información</t>
  </si>
  <si>
    <t>El acceso a la información y a las funciones de los sistemas de las aplicaciones se debe restringir de acuerdo con la política de control de acceso.</t>
  </si>
  <si>
    <t>A.9.4.2</t>
  </si>
  <si>
    <t>Procedimiento de ingreso seguro</t>
  </si>
  <si>
    <t>Cuando lo requiere la política de control de acceso, el acceso a sistemas y aplicaciones se debe controlar mediante un proceso de ingreso seguro.</t>
  </si>
  <si>
    <t>A.9.4.3</t>
  </si>
  <si>
    <t>Sistema de gestión de contraseñas</t>
  </si>
  <si>
    <t>Los sistemas de gestión de contraseñas deben ser interactivos y deben asegurar la calidad de las contraseñas.</t>
  </si>
  <si>
    <t>A.9.4.4</t>
  </si>
  <si>
    <t>Se debe restringir y controlar estrictamente el uso de programas utilitarios que podrían tener capacidad de anular el sistema y los controles de las aplicaciones.</t>
  </si>
  <si>
    <t>A.9.4.5</t>
  </si>
  <si>
    <t>Control de acceso a códigos fuente de programas</t>
  </si>
  <si>
    <t>Se debe restringir el acceso a los códigos fuente de los programas.</t>
  </si>
  <si>
    <t>A.10 CRIPTOGRAFIA</t>
  </si>
  <si>
    <t>A.10.1 Controles Criptográficos</t>
  </si>
  <si>
    <t>A.10.1.1</t>
  </si>
  <si>
    <t>Política sobre el uso de controles criptográficos</t>
  </si>
  <si>
    <t>Se debería desarrollar e implementar una política sobre el uso de controles criptográficos para la protección de la información</t>
  </si>
  <si>
    <t>A.10.1.2</t>
  </si>
  <si>
    <t>Gestión de llaves</t>
  </si>
  <si>
    <t>Se debería desarrollar e implementar una política sobre el uso, protección y tiempo de vida de las llaves criptográficas durante todo su su ciclo de vida</t>
  </si>
  <si>
    <t>A.11 SEGURIDAD FÍSICA Y DEL ENTORNO</t>
  </si>
  <si>
    <t>A.11.1 Áreas Seguras</t>
  </si>
  <si>
    <t>A.11.1.1</t>
  </si>
  <si>
    <t>Perímetro de seguridad física</t>
  </si>
  <si>
    <t>Se deben definir y usar perímetros de seguridad, y usarlos para proteger áreas que contengan información confidencial o crítica, e instalaciones de manejo de información.</t>
  </si>
  <si>
    <t>A.11.1.2</t>
  </si>
  <si>
    <t>Controles de acceso físicos</t>
  </si>
  <si>
    <t>Las áreas seguras se deben proteger mediante controles de acceso apropiados para asegurar que solo se permite el acceso a personal
autorizado.</t>
  </si>
  <si>
    <t>A.11.1.3</t>
  </si>
  <si>
    <t>Seguridad de oficinas, recintos e instalaciones.</t>
  </si>
  <si>
    <t>Se debe diseñar y aplicar seguridad física a oficinas, recintos e instalaciones.</t>
  </si>
  <si>
    <t>A.11.1.4</t>
  </si>
  <si>
    <t>Protección contra amenazas externas y ambientales.</t>
  </si>
  <si>
    <t>Se debe diseñar y aplicar protección física contra desastres naturales, ataques maliciosos o accidentes.</t>
  </si>
  <si>
    <t>A.11.1.5</t>
  </si>
  <si>
    <t>Trabajo en áreas seguras</t>
  </si>
  <si>
    <t>Se deben diseñar y aplicar procedimientos para trabajo en áreas seguras.</t>
  </si>
  <si>
    <t>A.11.1.6</t>
  </si>
  <si>
    <t>Áreas de despacho y carga</t>
  </si>
  <si>
    <t>A.11.2 Equipos</t>
  </si>
  <si>
    <t>A.11.2.1</t>
  </si>
  <si>
    <t>Ubicación y protección de los equipos</t>
  </si>
  <si>
    <t>Los equipos deben estar ubicados y protegidos para reducir los riesgos de amenazas y peligros del entorno, y las posibilidades de acceso no
autorizado.</t>
  </si>
  <si>
    <t>A.11.2.2</t>
  </si>
  <si>
    <t>Servicios de suministros</t>
  </si>
  <si>
    <t>Los equipos se deben proteger contra fallas de energía y otras interrupciones causadas por fallas en los servicios de suministro.</t>
  </si>
  <si>
    <t>A.11.2.3</t>
  </si>
  <si>
    <t>Seguridad del cableado</t>
  </si>
  <si>
    <t>El cableado de energía eléctrica y de telecomunicaciones que porta datos o brinda soporte a los servicios de información se debe proteger contra interceptación, interferencia o daño.</t>
  </si>
  <si>
    <t>A.11.2.4</t>
  </si>
  <si>
    <t>Mantenimiento de equipos</t>
  </si>
  <si>
    <t>Los equipos se deben mantener correctamente para asegurar su disponibilidad e integridad continuas.</t>
  </si>
  <si>
    <t>A.11.2.5</t>
  </si>
  <si>
    <t>Retiro de activos</t>
  </si>
  <si>
    <t>Los equipos, información o software no se deben retirar de su sitio sin autorización previa.</t>
  </si>
  <si>
    <t>A.11.2.6</t>
  </si>
  <si>
    <t>Seguridad de equipos y activos fuera de las instalaciones</t>
  </si>
  <si>
    <t>Se deben aplicar medidas de seguridad a los activos que se encuentran fuera de las instalaciones de la organización, teniendo en cuenta los diferentes riesgos de trabajar fuera de dichas instalaciones.</t>
  </si>
  <si>
    <t>A.11.2.7</t>
  </si>
  <si>
    <t>Disposición segura o reutilización de equipos</t>
  </si>
  <si>
    <t>Se deben verificar todos los elementos de equipos que contengan medios de almacenamiento para asegurar que cualquier dato confidencial o
software licenciado haya sido retirado o sobrescrito en forma segura antes de su disposición o reusó.</t>
  </si>
  <si>
    <t>A.11.2.8</t>
  </si>
  <si>
    <t>Equipos de usuario desatentado</t>
  </si>
  <si>
    <t>Los usuarios deben asegurarse de que a los equipos desatendidos se les da protección apropiada.</t>
  </si>
  <si>
    <t>A.11.2.9</t>
  </si>
  <si>
    <t>Política de escritorio limpio y pantalla limpia</t>
  </si>
  <si>
    <t>Se debe adoptar una política de escritorio limpio para los papeles y medios de almacenamiento removibles, y una política de pantalla limpia en las
instalaciones de procesamiento de información.</t>
  </si>
  <si>
    <t>A.12 SEGURIDAD DE LAS OPERACIONES</t>
  </si>
  <si>
    <t>A.12.1 Procedimientos operacionales y responsabilidades</t>
  </si>
  <si>
    <t>A.12.1.1</t>
  </si>
  <si>
    <t>Procedimientos de operación documentados</t>
  </si>
  <si>
    <t>Los procedimientos de operación se deben documentar y poner a disposición de todos los usuarios que los necesitan.</t>
  </si>
  <si>
    <t>A.12.1.2</t>
  </si>
  <si>
    <t>Gestión de cambios</t>
  </si>
  <si>
    <t>Se deben controlar los cambios en la organización, en los procesos de negocio, en las instalaciones y en los sistemas de procesamiento de información que afectan la seguridad de la información.</t>
  </si>
  <si>
    <t>A.12.1.3</t>
  </si>
  <si>
    <t>Gestión de capacidad</t>
  </si>
  <si>
    <t>Se debe hacer seguimiento al uso de recursos, hacer los ajustes, y hacer proyecciones de los requisitos de capacidad futura, para asegurar
el desempeño requerido del sistema.</t>
  </si>
  <si>
    <t>A.12.1.4</t>
  </si>
  <si>
    <t>Separación de los ambientes de desarrollo, pruebas y operación.</t>
  </si>
  <si>
    <t>Se deben separar los ambientes de desarrollo, prueba y operación, para reducir los riesgos de acceso o cambios no autorizados al ambiente de
operación.</t>
  </si>
  <si>
    <t>A.12.2 Protección contra códigos maliciosos</t>
  </si>
  <si>
    <t>A.12.2.1</t>
  </si>
  <si>
    <t>Controles contra códigos maliciosos</t>
  </si>
  <si>
    <t>Se deben implementar controles de detección, de prevención y de recuperación, combinados con la toma de conciencia apropiada de los usuarios, para proteger contra códigos maliciosos.</t>
  </si>
  <si>
    <t>A.12.3 Copias de respaldo</t>
  </si>
  <si>
    <t>A.12.3.1</t>
  </si>
  <si>
    <t>Respaldo de la información</t>
  </si>
  <si>
    <t>Se deben hacer copias de respaldo de la información, software e imágenes de los sistemas, y ponerlas a prueba regularmente de acuerdo con una política de copias de respaldo acordadas.</t>
  </si>
  <si>
    <t>A.12.4 Registro y seguimiento</t>
  </si>
  <si>
    <t>A.12.4.1</t>
  </si>
  <si>
    <t>Registro de eventos</t>
  </si>
  <si>
    <t>Se deben elaborar, conservar y revisar regularmente los registros acerca de actividades del usuario, excepciones, fallas y eventos de seguridad de la información.</t>
  </si>
  <si>
    <t>A.12.4.2</t>
  </si>
  <si>
    <t>Protección de la información de registro</t>
  </si>
  <si>
    <t>Las instalaciones y la información de registro se deben proteger contra alteración y acceso no autorizado.</t>
  </si>
  <si>
    <t>A.12.4.3</t>
  </si>
  <si>
    <t>Registros del administrador y del operador</t>
  </si>
  <si>
    <t>Las actividades del administrador y del operador del sistema se deben registrar, y los registros se deben proteger y revisar con regularidad.</t>
  </si>
  <si>
    <t>A.12.4.4</t>
  </si>
  <si>
    <t>Sincronización de relojes</t>
  </si>
  <si>
    <t>Los relojes de todos los sistemas de procesamiento de información pertinentes dentro de una organización o ámbito de seguridad se deben sincronizar con una única fuente de referencia de tiempo.</t>
  </si>
  <si>
    <t>A.12.5 Control de software operacional</t>
  </si>
  <si>
    <t>A.12.5.1</t>
  </si>
  <si>
    <t>Instalación de software en sistemas operativos</t>
  </si>
  <si>
    <t>Se deben implementar procedimientos para controlar la instalación de software en sistemas operativos.</t>
  </si>
  <si>
    <t>A.12.6 Gestión de la vulnerabilidad técnica</t>
  </si>
  <si>
    <t>A.12.6.1</t>
  </si>
  <si>
    <t>Gestión de las vulnerabilidades técnicas</t>
  </si>
  <si>
    <t>Se debe obtener oportunamente información acerca de las vulnerabilidades técnicas de los sistemas de información que se usen; evaluar la exposición de la organización a estas vulnerabilidades, y tomar las medidas apropiadas para tratar el riesgo asociado.</t>
  </si>
  <si>
    <t>A.12.6.2</t>
  </si>
  <si>
    <t>Restricciones sobre la instalación de software</t>
  </si>
  <si>
    <t>Se debe establecer e implementar las reglas para la instalación de software por parte de los usuarios.</t>
  </si>
  <si>
    <t>A.12.7 Consideraciones sobre auditorías de sistema de información</t>
  </si>
  <si>
    <t>A.12.7.1</t>
  </si>
  <si>
    <t>Controles de auditorías de sistemas de información</t>
  </si>
  <si>
    <t>Los requisitos y actividades de auditoría que involucran la verificación de los sistemas operativos se deben planificar y acordar cuidadosamente para minimizar las interrupciones en los procesos del negocio.</t>
  </si>
  <si>
    <t>A.13 SEGURIDAD DE LAS COMUNICACIONES</t>
  </si>
  <si>
    <t>A.13.1 Gestión de la seguridad de las redes</t>
  </si>
  <si>
    <t>A.13.1.1</t>
  </si>
  <si>
    <t>Controles de redes</t>
  </si>
  <si>
    <t>Las redes se deben gestionar y controlar para proteger la información en sistemas y aplicaciones</t>
  </si>
  <si>
    <t>A.13.1.2</t>
  </si>
  <si>
    <t>Seguridad de los servicios de red</t>
  </si>
  <si>
    <t>Se deben identificar los mecanismos de seguridad, los niveles de servicio y los requisitos de gestión de todos los servicios de red, e incluirlos en los acuerdos de servicio de red, ya sea que los servicios se presten internamente o se contraten externamente.</t>
  </si>
  <si>
    <t>A.13.1.3</t>
  </si>
  <si>
    <t>Separación en las redes</t>
  </si>
  <si>
    <t>Los grupos de servicios de información, usuarios y sistemas de información se deben separar en las redes.</t>
  </si>
  <si>
    <t>A.13.2 Transferencia de información</t>
  </si>
  <si>
    <t>A.13.2.1</t>
  </si>
  <si>
    <t>Políticas y procedimientos de transferencia de información</t>
  </si>
  <si>
    <t>Se debe contar con políticas, procedimientos y controles de transferencia formales para proteger la transferencia de información mediante el uso de todo tipo de instalaciones de comunicaciones.</t>
  </si>
  <si>
    <t>A.13.2.2</t>
  </si>
  <si>
    <t>Acuerdos sobre transferencia de información</t>
  </si>
  <si>
    <t>Los acuerdos deben tratar la transferencia segura de información del negocio entre la organización y las partes externas.</t>
  </si>
  <si>
    <t>A.13.2.3</t>
  </si>
  <si>
    <t>Mensajería electrónica</t>
  </si>
  <si>
    <t>Se debe proteger adecuadamente la información incluida en la mensajería electrónica.</t>
  </si>
  <si>
    <t>A.13.2.4</t>
  </si>
  <si>
    <t>Acuerdos de confidencialidad o de no divulgación</t>
  </si>
  <si>
    <t>Se deben identificar, revisar regularmente y documentar los requisitos para los acuerdos de confidencialidad o no divulgación que reflejen las necesidades de la organización para la protección de la información.</t>
  </si>
  <si>
    <t>A.14 ADQUISICIÓN, DESARROLLO Y MANTENIMIENTO DE SISTEMAS</t>
  </si>
  <si>
    <t>A.14.1 Requisitos de seguridad de los sistemas de información</t>
  </si>
  <si>
    <t>A.14.1.1</t>
  </si>
  <si>
    <t>Análisis y especificación de requisitos de seguridad de la información</t>
  </si>
  <si>
    <t>Los requisitos relacionados con seguridad de la información se deben incluir en los requisitos para nuevos sistemas de información o para mejoras a los sistemas de información existentes.</t>
  </si>
  <si>
    <t>A.14.1.2</t>
  </si>
  <si>
    <t>Seguridad de servicios de las aplicaciones en redes públicas</t>
  </si>
  <si>
    <t>La información involucrada en los servicios de las aplicaciones que pasan sobre redes públicas se debe proteger de actividades fraudulentas, disputas contractuales y divulgación y modificación no autorizadas.</t>
  </si>
  <si>
    <t>A.14.1.3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</si>
  <si>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</si>
  <si>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</si>
  <si>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A.14.2 Seguridad en los procesos de desarrollo y soporte</t>
  </si>
  <si>
    <t>A.14.2.1</t>
  </si>
  <si>
    <t>Política de desarrollo seguro</t>
  </si>
  <si>
    <t>Se deben establecer y aplicar reglas para el desarrollo de software y de sistemas, a los desarrollos dentro de la organización.</t>
  </si>
  <si>
    <t>A.14.2.2</t>
  </si>
  <si>
    <t>Procedimientos de control de cambios en sistemas</t>
  </si>
  <si>
    <t>Los cambios a los sistemas dentro del ciclo de vida de desarrollo se deben controlar mediante el uso de procedimientos formales de control de cambios.</t>
  </si>
  <si>
    <t>A.14.2.3</t>
  </si>
  <si>
    <t>Revisión técnica de las aplicaciones después de cambios en la plataforma de operación</t>
  </si>
  <si>
    <t>Los cambios a los sistemas dentro del ciclo de vida de desarrollo se deben controlar mediante el uso de procedimientos formales de control de cambios</t>
  </si>
  <si>
    <t>A.14.2.4</t>
  </si>
  <si>
    <t>Restricciones en los cambios a los paquetes de software</t>
  </si>
  <si>
    <t>Cuando se cambian las plataformas de operación, se deben revisar las aplicaciones críticas del negocio, y someter a prueba para asegurar que
no haya impacto adverso en las operaciones o seguridad de la organización.</t>
  </si>
  <si>
    <t>A.14.2.5</t>
  </si>
  <si>
    <t>Principios de construcción de los sistemas seguros</t>
  </si>
  <si>
    <t>Se deben desalentar las modificaciones a los paquetes de software, los cuales se deben limitar a los cambios necesarios, y todos los cambios se deben controlar estrictamente.</t>
  </si>
  <si>
    <t>A.14.2.6</t>
  </si>
  <si>
    <t>Ambiente de desarrollo seguro</t>
  </si>
  <si>
    <t>Las organizaciones deben establecer y proteger adecuadamente los ambientes de desarrollo seguros para las actividades de desarrollo e integración de sistemas que comprendan todo el ciclo de vida de desarrollo de sistemas.</t>
  </si>
  <si>
    <t>A.14.2.7</t>
  </si>
  <si>
    <t>Desarrollo contratado externamente</t>
  </si>
  <si>
    <t>La organización debe supervisar y hacer seguimiento de la actividad de desarrollo de sistemas contratados externamente.</t>
  </si>
  <si>
    <t>A.14.2.8</t>
  </si>
  <si>
    <t>Pruebas de seguridad de sistemas</t>
  </si>
  <si>
    <t>Durante el desarrollo se deben llevar a cabo pruebas de funcionalidad de la seguridad.</t>
  </si>
  <si>
    <t>A.14.2.9</t>
  </si>
  <si>
    <t>Prueba de aceptación de sistemas</t>
  </si>
  <si>
    <t>Para los sistemas de información nuevos, actualizaciones y nuevas versiones, se deben establecer programas de prueba para aceptación y criterios de aceptación relacionados.</t>
  </si>
  <si>
    <t>A.14.3 Datos de Prueba</t>
  </si>
  <si>
    <t>A.14.3.1</t>
  </si>
  <si>
    <t>Protección de datos de prueba</t>
  </si>
  <si>
    <t>Los datos de prueba se deben seleccionar, proteger y controlar cuidadosamente.</t>
  </si>
  <si>
    <t>A.15 RELACIONES CON LOS PROVEEDORES</t>
  </si>
  <si>
    <t>A.15.1 Seguridad de la información en las relaciones con los proveedores</t>
  </si>
  <si>
    <t>A.15.1.1</t>
  </si>
  <si>
    <t>Los requisitos de seguridad de la información para mitigar los riesgos asociados con el acceso de proveedores a los activos de la organización se deben acordar con éstos y se deben documentar.</t>
  </si>
  <si>
    <t>A.15.1.2</t>
  </si>
  <si>
    <t>Tratamiento de la seguridad dentro de los acuerdos con proveedores</t>
  </si>
  <si>
    <t>Se deben establecer y acordar todos los requisitos de seguridad de la información pertinentes con cada proveedor que pueda tener acceso, procesar, almacenar, comunicar o suministrar componentes de infraestructura de TI para la información de la organización.</t>
  </si>
  <si>
    <t>A.15.1.3</t>
  </si>
  <si>
    <t>Cadena de suministro de tecnología de información y comunicación</t>
  </si>
  <si>
    <t>Los acuerdos con proveedores deben incluir requisitos para tratar los riesgos de seguridad de la información asociados con la cadena de
suministro de productos y servicios de tecnología de información y comunicación.</t>
  </si>
  <si>
    <t xml:space="preserve">A.15.2 Gestión de la prestación de servicios de proveedores </t>
  </si>
  <si>
    <t>A.15.2.1</t>
  </si>
  <si>
    <t>Seguimiento y revisión de los servicios de los proveedores</t>
  </si>
  <si>
    <t>Las organizaciones deben hacer seguimiento, revisar y auditar con regularidad la prestación de servicios de los proveedores.</t>
  </si>
  <si>
    <t>A.15.2.2</t>
  </si>
  <si>
    <t>Gestión de cambios en los servicios de los proveedores</t>
  </si>
  <si>
    <t>Se deben gestionar los cambios en el suministro de servicios por parte de los proveedores, incluido el mantenimiento y la mejora de las políticas, procedimientos y controles de seguridad de la información existentes, teniendo en cuenta la criticidad de la información, sistemas y procesos del negocio involucrados, y la reevaluación de los riesgos.</t>
  </si>
  <si>
    <t>A.16 GESTIÓN DE INCIDENTES DE SEGURIDAD DE LA INFORMACIÓN</t>
  </si>
  <si>
    <t>A.16.1 Gestión de incidentes y mejoras en la seguridad de la información</t>
  </si>
  <si>
    <t>A.16.1.1</t>
  </si>
  <si>
    <t>Responsabilidades y procedimientos</t>
  </si>
  <si>
    <t>Se deben establecer las responsabilidades y procedimientos de gestión para asegurar una respuesta rápida, eficaz y ordenada a los incidentes de seguridad de la información.</t>
  </si>
  <si>
    <t>A.16.1.2</t>
  </si>
  <si>
    <t>Reporte de eventos de seguridad de la información</t>
  </si>
  <si>
    <t>Los eventos de seguridad de la información se deben informar a través de los canales de gestión apropiados, tan pronto como sea posible.</t>
  </si>
  <si>
    <t>A.16.1.3</t>
  </si>
  <si>
    <t>Reporte de debilidades de seguridad de la información</t>
  </si>
  <si>
    <t>Se debe exigir a todos los empleados y contratistas que usan los servicios y sistemas de información de la organización, que observen y reporten cualquier debilidad de seguridad de la información observada o sospechada en los sistemas o servicios.</t>
  </si>
  <si>
    <t>A.16.1.4</t>
  </si>
  <si>
    <t>Evaluación de eventos de seguridad de la información y decisiones sobre ellos</t>
  </si>
  <si>
    <t>Los eventos de seguridad de la información se deben evaluar y se debe decidir si se van a clasificar como incidentes de seguridad de la
información.</t>
  </si>
  <si>
    <t>A.16.1.5</t>
  </si>
  <si>
    <t>Respuesta a incidentes de seguridad de la información.</t>
  </si>
  <si>
    <t>Se debe dar respuesta a los incidentes de seguridad de la información de acuerdo con procedimientos documentados.</t>
  </si>
  <si>
    <t>A.16.1.6</t>
  </si>
  <si>
    <t>Aprendizaje obtenido de los incidentes de seguridad de la información</t>
  </si>
  <si>
    <t>El conocimiento adquirido al analizar y resolver incidentes de seguridad de la información se debe usar para reducir la posibilidad o el impacto de incidentes futuros.</t>
  </si>
  <si>
    <t>A.16.1.7</t>
  </si>
  <si>
    <t>Recolección de evidencia</t>
  </si>
  <si>
    <t>La organización debe definir y aplicar procedimientos para la identificación, recolección, adquisición y preservación de información que pueda servir como evidencia.</t>
  </si>
  <si>
    <t>A.17 ASPECTOS DE SEGURIDAD DE LA INFORMACIÓN DE LA GESTIÓN DE CONTINUIDAD DE NEGOCIO</t>
  </si>
  <si>
    <t>A.17.1 Continuidad de seguridad de la información</t>
  </si>
  <si>
    <t>A.17.1.1</t>
  </si>
  <si>
    <t>Planificación de la continuidad de la seguridad de la información</t>
  </si>
  <si>
    <t>La organización debe determinar sus requisitos para la seguridad de la información y la continuidad de la gestión de la seguridad de la información en situaciones adversas, por ejemplo, durante una crisis o desastre.</t>
  </si>
  <si>
    <t>A.17.1.2</t>
  </si>
  <si>
    <t>Implementación de la continuidad de la seguridad de la información</t>
  </si>
  <si>
    <t>La organización debe establecer, documentar, implementar y mantener procesos, procedimientos y controles para asegurar el nivel de continuidad requerido para la seguridad de la información durante una situación adversa.</t>
  </si>
  <si>
    <t>A.17.1.3</t>
  </si>
  <si>
    <t>Verificación, revisión y evaluación de la continuidad de la seguridad de la información.</t>
  </si>
  <si>
    <t>La organización debe verificar a intervalos regulares los controles de continuidad de la seguridad de la información establecidos e
implementados, con el fin de asegurar que son válidos y eficaces durante situaciones adversas.</t>
  </si>
  <si>
    <t>A.17.2 Redundancias</t>
  </si>
  <si>
    <t>A.17.2.1</t>
  </si>
  <si>
    <t>Disponibilidad de instalaciones de procesamiento de información</t>
  </si>
  <si>
    <t>Las instalaciones de procesamiento de información se deben implementar con redundancia suficiente para cumplir los requisitos de disponibilidad.</t>
  </si>
  <si>
    <t>A.18 CUMPLIMIENTO</t>
  </si>
  <si>
    <t>A.18.1 Cumplimiento de requisitos legales y contractuales</t>
  </si>
  <si>
    <t>A.18.1.1</t>
  </si>
  <si>
    <t>Identificación de la legislación aplicable y de los requisitos contractuales</t>
  </si>
  <si>
    <t>Todos los requisitos estatutarios, reglamentarios y contractuales pertinentes y el enfoque de la organización para cumplirlos, se deben identificar y documentar explícitamente, y mantenerlos actualizados para cada sistema de información y para la organización</t>
  </si>
  <si>
    <t>A.18.1.2</t>
  </si>
  <si>
    <t>Derechos de propiedad intelectual</t>
  </si>
  <si>
    <t>Se deben implementar procedimientos apropiados para asegurar el cumplimiento de los requisitos legislativos, de reglamentación y contractuales relacionados con los derechos de propiedad intelectual y el uso de productos de software patentados.</t>
  </si>
  <si>
    <t>A.18.1.3</t>
  </si>
  <si>
    <t>Protección de registros</t>
  </si>
  <si>
    <t>Los registros se deben proteger contra pérdida, destrucción, falsificación, acceso no autorizado y liberación no autorizada, de acuerdo con los requisitos legislativos, de reglamentación, contractuales y de negocio.</t>
  </si>
  <si>
    <t>A.18.1.4</t>
  </si>
  <si>
    <t>Privacidad y protección de información de datos personales</t>
  </si>
  <si>
    <t>Se deben asegurar la privacidad y la protección de la información de datos personales, como se exige en la legislación y la reglamentación pertinentes, cuando sea aplicable.</t>
  </si>
  <si>
    <t>A.18.1.5</t>
  </si>
  <si>
    <t>Reglamentación de controles criptográficos</t>
  </si>
  <si>
    <t>Se deben usar controles criptográficos, en cumplimiento de todos los acuerdos, legislación y reglamentación pertinentes.</t>
  </si>
  <si>
    <t>A.18.2 Revisiones de seguridad de la información</t>
  </si>
  <si>
    <t>A.18.2.1</t>
  </si>
  <si>
    <t xml:space="preserve">Revisión independiente de la seguridad de la información </t>
  </si>
  <si>
    <t>El enfoque de la organización para la gestión de la seguridad de la información y su implementación (es decir, los objetivos de control, los controles, las políticas, los procesos y los procedimientos para seguridad de la información) se deben revisar independientemente a intervalos planificados o cuando ocurran cambios significativos.</t>
  </si>
  <si>
    <t>A.18.2.2</t>
  </si>
  <si>
    <t>Cumplimiento con las políticas y normas de seguridad</t>
  </si>
  <si>
    <t>Los directores deben revisar con regularidad el cumplimiento del procesamiento y procedimientos de información dentro de su área de responsabilidad, con las políticas y normas de seguridad apropiadas, y cualquier otro requisito de seguridad.</t>
  </si>
  <si>
    <t>A.18.2.3</t>
  </si>
  <si>
    <t>Revisión del cumplimiento técnico</t>
  </si>
  <si>
    <t>Los sistemas de información se deben revisar periódicamente para determinar el cumplimiento con las políticas y normas de seguridad de la información.</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</si>
  <si>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</si>
  <si>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</si>
  <si>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</si>
  <si>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</si>
  <si>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</si>
  <si>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</si>
  <si>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</si>
  <si>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</si>
  <si>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</si>
  <si>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</si>
  <si>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</si>
  <si>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</si>
  <si>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</si>
  <si>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</si>
  <si>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</si>
  <si>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EXTREMA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</si>
  <si>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</si>
  <si>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</si>
  <si>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</si>
  <si>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</si>
  <si>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</si>
  <si>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</si>
  <si>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</si>
  <si>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Con base en los controles implementados, los activos, el riesgo y demás valores mencionados, el grupo de seguridad de la información sugiere una lista de nuevos controles a implementar, con objeto de reducir la ocurrencia del riesgo. Dichos nuevos controles son de acuerdo con la norma ISO 27001</t>
  </si>
  <si>
    <t>O1</t>
  </si>
  <si>
    <t>O2</t>
  </si>
  <si>
    <t>O3</t>
  </si>
  <si>
    <t>O4</t>
  </si>
  <si>
    <t>O5</t>
  </si>
  <si>
    <t>O6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</si>
</sst>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1">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0"/>
      <name val="Arial"/>
      <family val="2"/>
    </font>
    <font>
      <sz val="12"/>
      <name val="Arial"/>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2"/>
      <name val="Arial"/>
      <family val="2"/>
    </font>
    <font>
      <b/>
      <sz val="12"/>
      <color indexed="9"/>
      <name val="Arial"/>
      <family val="2"/>
    </font>
    <font>
      <b/>
      <sz val="12"/>
      <color indexed="16"/>
      <name val="Arial"/>
      <family val="2"/>
    </font>
    <font>
      <b/>
      <sz val="48"/>
      <color indexed="60"/>
      <name val="Arial"/>
      <family val="2"/>
    </font>
    <font>
      <b/>
      <sz val="12"/>
      <color rgb="FFA6A6A6"/>
      <name val="Titillium Web"/>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rgb="FF000000"/>
      <name val="Arial"/>
      <family val="2"/>
    </font>
    <font>
      <sz val="11"/>
      <color rgb="FF000000"/>
      <name val="Arial"/>
      <family val="2"/>
    </font>
    <font>
      <sz val="11"/>
      <color rgb="FF000000"/>
      <name val="Arial Narrow"/>
      <family val="2"/>
    </font>
    <font>
      <b/>
      <sz val="24"/>
      <color theme="0"/>
      <name val="Arial"/>
      <family val="2"/>
    </font>
    <font>
      <sz val="12"/>
      <color rgb="FF000000"/>
      <name val="Arial"/>
      <family val="2"/>
    </font>
    <font>
      <b/>
      <sz val="11"/>
      <color rgb="FF000000"/>
      <name val="Calibri"/>
      <family val="2"/>
      <scheme val="minor"/>
    </font>
    <font>
      <b/>
      <sz val="11"/>
      <color theme="0" tint="-0.249977111117893"/>
      <name val="Calibri"/>
      <family val="2"/>
      <scheme val="minor"/>
    </font>
    <font>
      <sz val="11"/>
      <color theme="0" tint="-0.249977111117893"/>
      <name val="Calibri"/>
      <family val="2"/>
      <scheme val="minor"/>
    </font>
    <font>
      <sz val="11"/>
      <color theme="0" tint="-0.249977111117893"/>
      <name val="Calibri"/>
      <family val="2"/>
    </font>
    <font>
      <sz val="16"/>
      <color theme="0" tint="-0.249977111117893"/>
      <name val="Calibri"/>
      <family val="2"/>
      <scheme val="minor"/>
    </font>
    <font>
      <b/>
      <sz val="11"/>
      <color theme="0" tint="-0.249977111117893"/>
      <name val="Arial"/>
      <family val="2"/>
    </font>
    <font>
      <sz val="11"/>
      <name val="Calibri"/>
      <family val="2"/>
      <scheme val="minor"/>
    </font>
    <font>
      <b/>
      <sz val="11"/>
      <color rgb="FFFFFFFF"/>
      <name val="Calibri"/>
      <family val="2"/>
      <scheme val="minor"/>
    </font>
    <font>
      <sz val="11"/>
      <color rgb="FF000000"/>
      <name val="Calibri"/>
      <family val="2"/>
      <scheme val="minor"/>
    </font>
    <font>
      <b/>
      <sz val="10"/>
      <color theme="1"/>
      <name val="Calibri"/>
      <family val="2"/>
      <scheme val="minor"/>
    </font>
    <font>
      <b/>
      <sz val="10"/>
      <name val="Calibri"/>
      <family val="2"/>
    </font>
    <font>
      <b/>
      <sz val="11"/>
      <name val="Calibri"/>
      <family val="2"/>
    </font>
    <font>
      <b/>
      <sz val="12"/>
      <color theme="1"/>
      <name val="Arial"/>
      <family val="2"/>
      <charset val="1"/>
    </font>
    <font>
      <sz val="12"/>
      <color theme="1"/>
      <name val="Arial MT"/>
      <family val="2"/>
      <charset val="1"/>
    </font>
    <font>
      <sz val="12"/>
      <color theme="1"/>
      <name val="Times New Roman"/>
      <family val="1"/>
      <charset val="1"/>
    </font>
    <font>
      <sz val="10"/>
      <color theme="1"/>
      <name val="Times New Roman"/>
      <family val="1"/>
      <charset val="1"/>
    </font>
    <font>
      <b/>
      <sz val="18"/>
      <color theme="1"/>
      <name val="Arial"/>
      <family val="2"/>
      <charset val="1"/>
    </font>
    <font>
      <b/>
      <sz val="24"/>
      <color theme="1"/>
      <name val="Arial"/>
      <family val="2"/>
      <charset val="1"/>
    </font>
    <font>
      <sz val="14"/>
      <color theme="0" tint="-0.249977111117893"/>
      <name val="Calibri"/>
      <family val="2"/>
      <scheme val="minor"/>
    </font>
    <font>
      <sz val="11"/>
      <color rgb="FFAEAAAA"/>
      <name val="Calibri"/>
      <family val="2"/>
      <scheme val="minor"/>
    </font>
    <font>
      <b/>
      <sz val="36"/>
      <color indexed="60"/>
      <name val="Arial"/>
      <family val="2"/>
    </font>
    <font>
      <b/>
      <sz val="16"/>
      <color rgb="FF833C0C"/>
      <name val="Arial"/>
      <family val="2"/>
    </font>
    <font>
      <b/>
      <sz val="12"/>
      <color rgb="FF800000"/>
      <name val="Arial"/>
      <family val="2"/>
    </font>
    <font>
      <b/>
      <sz val="16"/>
      <color rgb="FF800000"/>
      <name val="Arial"/>
      <family val="2"/>
    </font>
  </fonts>
  <fills count="37">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FFFFFF"/>
        <bgColor rgb="FF000000"/>
      </patternFill>
    </fill>
    <fill>
      <patternFill patternType="solid">
        <fgColor theme="9" tint="-0.499984740745262"/>
        <bgColor indexed="64"/>
      </patternFill>
    </fill>
    <fill>
      <patternFill patternType="solid">
        <fgColor rgb="FF2F5496"/>
        <bgColor indexed="64"/>
      </patternFill>
    </fill>
    <fill>
      <patternFill patternType="solid">
        <fgColor rgb="FF8EAADB"/>
        <bgColor indexed="64"/>
      </patternFill>
    </fill>
    <fill>
      <patternFill patternType="solid">
        <fgColor rgb="FFBFBFBF"/>
        <bgColor rgb="FF000000"/>
      </patternFill>
    </fill>
    <fill>
      <patternFill patternType="solid">
        <fgColor rgb="FF002060"/>
        <bgColor rgb="FF000000"/>
      </patternFill>
    </fill>
    <fill>
      <patternFill patternType="solid">
        <fgColor rgb="FF8EA9DB"/>
        <bgColor indexed="64"/>
      </patternFill>
    </fill>
  </fills>
  <borders count="51">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rgb="FFDEE2E6"/>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31869B"/>
      </left>
      <right/>
      <top style="medium">
        <color rgb="FF31869B"/>
      </top>
      <bottom style="medium">
        <color rgb="FF31869B"/>
      </bottom>
      <diagonal/>
    </border>
    <border>
      <left/>
      <right/>
      <top style="medium">
        <color rgb="FF31869B"/>
      </top>
      <bottom style="medium">
        <color rgb="FF31869B"/>
      </bottom>
      <diagonal/>
    </border>
    <border>
      <left/>
      <right style="medium">
        <color rgb="FF31869B"/>
      </right>
      <top style="medium">
        <color rgb="FF31869B"/>
      </top>
      <bottom style="medium">
        <color rgb="FF31869B"/>
      </bottom>
      <diagonal/>
    </border>
    <border>
      <left style="medium">
        <color rgb="FF31869B"/>
      </left>
      <right style="medium">
        <color rgb="FF31869B"/>
      </right>
      <top/>
      <bottom style="medium">
        <color rgb="FF31869B"/>
      </bottom>
      <diagonal/>
    </border>
    <border>
      <left/>
      <right style="medium">
        <color rgb="FF31869B"/>
      </right>
      <top/>
      <bottom style="medium">
        <color rgb="FF31869B"/>
      </bottom>
      <diagonal/>
    </border>
    <border>
      <left style="medium">
        <color rgb="FF31869B"/>
      </left>
      <right style="medium">
        <color rgb="FF31869B"/>
      </right>
      <top/>
      <bottom/>
      <diagonal/>
    </border>
    <border>
      <left style="medium">
        <color rgb="FF31869B"/>
      </left>
      <right style="medium">
        <color rgb="FF31869B"/>
      </right>
      <top style="medium">
        <color rgb="FF31869B"/>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7">
    <xf numFmtId="0" fontId="0" fillId="0" borderId="0"/>
    <xf numFmtId="0" fontId="2" fillId="0" borderId="0"/>
    <xf numFmtId="0" fontId="1" fillId="0" borderId="0"/>
    <xf numFmtId="0" fontId="1" fillId="0" borderId="0"/>
    <xf numFmtId="0" fontId="12" fillId="0" borderId="0"/>
    <xf numFmtId="0" fontId="1" fillId="0" borderId="0"/>
    <xf numFmtId="9" fontId="11" fillId="0" borderId="0" applyFont="0" applyFill="0" applyBorder="0" applyAlignment="0" applyProtection="0"/>
  </cellStyleXfs>
  <cellXfs count="283">
    <xf numFmtId="0" fontId="0" fillId="0" borderId="0" xfId="0"/>
    <xf numFmtId="0" fontId="2" fillId="0" borderId="0" xfId="1"/>
    <xf numFmtId="0" fontId="4" fillId="0" borderId="0" xfId="1" applyFont="1"/>
    <xf numFmtId="0" fontId="6" fillId="0" borderId="0" xfId="1" applyFont="1"/>
    <xf numFmtId="0" fontId="2" fillId="0" borderId="1" xfId="1" applyBorder="1" applyAlignment="1">
      <alignment horizontal="center" vertical="center"/>
    </xf>
    <xf numFmtId="0" fontId="2" fillId="0" borderId="2" xfId="1" applyBorder="1" applyAlignment="1">
      <alignment horizontal="center" vertical="center"/>
    </xf>
    <xf numFmtId="0" fontId="2" fillId="0" borderId="2" xfId="1" applyBorder="1"/>
    <xf numFmtId="0" fontId="2" fillId="0" borderId="1" xfId="1" applyBorder="1"/>
    <xf numFmtId="0" fontId="2" fillId="0" borderId="3" xfId="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Border="1"/>
    <xf numFmtId="0" fontId="2" fillId="0" borderId="7" xfId="1" applyBorder="1" applyAlignment="1">
      <alignment horizontal="center" vertical="center"/>
    </xf>
    <xf numFmtId="0" fontId="2" fillId="0" borderId="0" xfId="1" applyAlignment="1">
      <alignment horizontal="center" vertical="center"/>
    </xf>
    <xf numFmtId="0" fontId="13" fillId="0" borderId="0" xfId="0" applyFont="1"/>
    <xf numFmtId="0" fontId="2" fillId="0" borderId="0" xfId="1" applyAlignment="1">
      <alignment vertical="center"/>
    </xf>
    <xf numFmtId="0" fontId="5" fillId="0" borderId="0" xfId="1" applyFont="1" applyAlignment="1">
      <alignment horizontal="center" vertical="center" wrapText="1"/>
    </xf>
    <xf numFmtId="0" fontId="3" fillId="8" borderId="0" xfId="1" applyFont="1" applyFill="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9"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4" fillId="0" borderId="9" xfId="0" applyFont="1" applyBorder="1" applyAlignment="1" applyProtection="1">
      <alignment vertical="center" wrapText="1"/>
      <protection locked="0"/>
    </xf>
    <xf numFmtId="0" fontId="15" fillId="9" borderId="0" xfId="0" applyFont="1" applyFill="1" applyAlignment="1">
      <alignment vertical="center" wrapText="1"/>
    </xf>
    <xf numFmtId="0" fontId="10" fillId="11" borderId="9" xfId="0" applyFont="1" applyFill="1" applyBorder="1" applyAlignment="1" applyProtection="1">
      <alignment vertical="center" wrapText="1"/>
      <protection locked="0"/>
    </xf>
    <xf numFmtId="0" fontId="17" fillId="0" borderId="9" xfId="0" applyFont="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0" fillId="0" borderId="9" xfId="0" applyBorder="1"/>
    <xf numFmtId="0" fontId="0" fillId="0" borderId="10" xfId="0" applyBorder="1"/>
    <xf numFmtId="0" fontId="0" fillId="0" borderId="19" xfId="0" applyBorder="1"/>
    <xf numFmtId="0" fontId="18" fillId="16" borderId="0" xfId="0" applyFont="1" applyFill="1"/>
    <xf numFmtId="0" fontId="0" fillId="10" borderId="9" xfId="0" applyFill="1" applyBorder="1"/>
    <xf numFmtId="0" fontId="0" fillId="10" borderId="0" xfId="0" applyFill="1"/>
    <xf numFmtId="0" fontId="0" fillId="10" borderId="19" xfId="0" applyFill="1" applyBorder="1"/>
    <xf numFmtId="0" fontId="0" fillId="0" borderId="0" xfId="0" applyAlignment="1">
      <alignment vertical="center"/>
    </xf>
    <xf numFmtId="0" fontId="13" fillId="0" borderId="0" xfId="0" applyFont="1" applyAlignment="1">
      <alignment vertical="center"/>
    </xf>
    <xf numFmtId="0" fontId="19" fillId="0" borderId="0" xfId="0" applyFont="1"/>
    <xf numFmtId="1" fontId="0" fillId="0" borderId="0" xfId="0" applyNumberFormat="1"/>
    <xf numFmtId="0" fontId="11" fillId="0" borderId="0" xfId="6" applyNumberFormat="1" applyFont="1"/>
    <xf numFmtId="0" fontId="20" fillId="0" borderId="14"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9" xfId="0" applyFont="1" applyBorder="1" applyAlignment="1" applyProtection="1">
      <alignment horizontal="center" vertical="center" wrapText="1"/>
      <protection hidden="1"/>
    </xf>
    <xf numFmtId="0" fontId="20" fillId="0" borderId="15" xfId="0" applyFont="1" applyBorder="1" applyAlignment="1" applyProtection="1">
      <alignment horizontal="center" vertical="center" wrapText="1"/>
      <protection hidden="1"/>
    </xf>
    <xf numFmtId="0" fontId="20" fillId="0" borderId="1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11" xfId="0" applyFont="1" applyBorder="1" applyAlignment="1" applyProtection="1">
      <alignment horizontal="center" vertical="center" wrapText="1"/>
      <protection hidden="1"/>
    </xf>
    <xf numFmtId="0" fontId="20" fillId="0" borderId="17" xfId="0" applyFont="1" applyBorder="1" applyAlignment="1" applyProtection="1">
      <alignment horizontal="center" vertical="center" wrapText="1"/>
      <protection hidden="1"/>
    </xf>
    <xf numFmtId="0" fontId="0" fillId="0" borderId="9" xfId="0" applyBorder="1" applyProtection="1">
      <protection locked="0"/>
    </xf>
    <xf numFmtId="0" fontId="16" fillId="14"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9"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9" fillId="13" borderId="9" xfId="0" applyFont="1" applyFill="1" applyBorder="1" applyAlignment="1">
      <alignment vertical="center" wrapText="1"/>
    </xf>
    <xf numFmtId="0" fontId="21" fillId="0" borderId="0" xfId="0" applyFont="1" applyAlignment="1">
      <alignment vertical="center" wrapText="1"/>
    </xf>
    <xf numFmtId="0" fontId="9" fillId="20" borderId="9" xfId="0" applyFont="1" applyFill="1" applyBorder="1" applyAlignment="1">
      <alignment horizontal="center" vertical="center" wrapText="1"/>
    </xf>
    <xf numFmtId="0" fontId="24" fillId="6" borderId="9" xfId="0" applyFont="1" applyFill="1" applyBorder="1" applyAlignment="1" applyProtection="1">
      <alignment horizontal="center" vertical="center" wrapText="1"/>
      <protection locked="0"/>
    </xf>
    <xf numFmtId="0" fontId="9" fillId="20" borderId="9" xfId="0" applyFont="1" applyFill="1" applyBorder="1" applyAlignment="1" applyProtection="1">
      <alignment horizontal="center" vertical="center" textRotation="90" wrapText="1"/>
      <protection locked="0" hidden="1"/>
    </xf>
    <xf numFmtId="0" fontId="9" fillId="20" borderId="14" xfId="0" applyFont="1" applyFill="1" applyBorder="1" applyAlignment="1">
      <alignment horizontal="center" vertical="center" wrapText="1"/>
    </xf>
    <xf numFmtId="0" fontId="24" fillId="6" borderId="0" xfId="0" applyFont="1" applyFill="1" applyAlignment="1" applyProtection="1">
      <alignment vertical="center" wrapText="1"/>
      <protection locked="0"/>
    </xf>
    <xf numFmtId="0" fontId="24" fillId="6" borderId="15" xfId="0" applyFont="1" applyFill="1" applyBorder="1" applyAlignment="1" applyProtection="1">
      <alignment horizontal="center" vertical="center" wrapText="1"/>
      <protection locked="0"/>
    </xf>
    <xf numFmtId="0" fontId="26" fillId="0" borderId="9" xfId="0" applyFont="1" applyBorder="1" applyAlignment="1">
      <alignment horizontal="left" vertical="top" wrapText="1"/>
    </xf>
    <xf numFmtId="0" fontId="26" fillId="0" borderId="15" xfId="0" applyFont="1" applyBorder="1" applyAlignment="1">
      <alignment horizontal="left" vertical="top" wrapText="1"/>
    </xf>
    <xf numFmtId="0" fontId="26" fillId="0" borderId="11" xfId="0" applyFont="1" applyBorder="1" applyAlignment="1">
      <alignment horizontal="left" vertical="top" wrapText="1"/>
    </xf>
    <xf numFmtId="0" fontId="26" fillId="0" borderId="17" xfId="0" applyFont="1" applyBorder="1" applyAlignment="1">
      <alignment horizontal="left" vertical="top" wrapText="1"/>
    </xf>
    <xf numFmtId="0" fontId="24" fillId="21" borderId="9" xfId="0" applyFont="1" applyFill="1" applyBorder="1" applyAlignment="1" applyProtection="1">
      <alignment horizontal="center" vertical="center" wrapText="1"/>
      <protection locked="0"/>
    </xf>
    <xf numFmtId="0" fontId="29" fillId="6" borderId="0" xfId="2" applyFont="1" applyFill="1" applyAlignment="1">
      <alignment wrapText="1"/>
    </xf>
    <xf numFmtId="0" fontId="29" fillId="6" borderId="0" xfId="2" applyFont="1" applyFill="1"/>
    <xf numFmtId="0" fontId="1" fillId="0" borderId="0" xfId="2"/>
    <xf numFmtId="0" fontId="1" fillId="6" borderId="0" xfId="2" applyFill="1"/>
    <xf numFmtId="0" fontId="1" fillId="24" borderId="0" xfId="2" applyFill="1"/>
    <xf numFmtId="0" fontId="9"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 fillId="11" borderId="10" xfId="0" applyFont="1" applyFill="1" applyBorder="1" applyAlignment="1" applyProtection="1">
      <alignment horizontal="justify" vertical="center" wrapText="1"/>
      <protection locked="0"/>
    </xf>
    <xf numFmtId="0" fontId="0" fillId="0" borderId="9" xfId="0" applyBorder="1" applyAlignment="1" applyProtection="1">
      <alignment wrapText="1"/>
      <protection locked="0"/>
    </xf>
    <xf numFmtId="49" fontId="25" fillId="6" borderId="0" xfId="0" applyNumberFormat="1" applyFont="1" applyFill="1" applyAlignment="1" applyProtection="1">
      <alignment horizontal="center" vertical="center" wrapText="1"/>
      <protection locked="0"/>
    </xf>
    <xf numFmtId="0" fontId="22" fillId="30" borderId="0" xfId="0" applyFont="1" applyFill="1" applyAlignment="1" applyProtection="1">
      <alignment horizontal="left" vertical="center" wrapText="1"/>
      <protection locked="0"/>
    </xf>
    <xf numFmtId="0" fontId="32" fillId="30" borderId="0" xfId="0" applyFont="1" applyFill="1" applyAlignment="1" applyProtection="1">
      <alignment vertical="center" wrapText="1"/>
      <protection locked="0"/>
    </xf>
    <xf numFmtId="0" fontId="34" fillId="0" borderId="0" xfId="0" applyFont="1"/>
    <xf numFmtId="0" fontId="35" fillId="31" borderId="9" xfId="0" applyFont="1" applyFill="1" applyBorder="1" applyAlignment="1">
      <alignment vertical="center" wrapText="1"/>
    </xf>
    <xf numFmtId="0" fontId="15" fillId="0" borderId="9" xfId="0" applyFont="1" applyBorder="1" applyAlignment="1">
      <alignment horizontal="center" vertical="center" wrapText="1"/>
    </xf>
    <xf numFmtId="0" fontId="10" fillId="0" borderId="9" xfId="0" applyFont="1" applyBorder="1" applyAlignment="1">
      <alignment vertical="center" wrapText="1"/>
    </xf>
    <xf numFmtId="0" fontId="15" fillId="0" borderId="9" xfId="0" applyFont="1" applyBorder="1" applyAlignment="1">
      <alignment horizontal="justify" vertical="center" wrapText="1"/>
    </xf>
    <xf numFmtId="49" fontId="15" fillId="0" borderId="9" xfId="0" applyNumberFormat="1" applyFont="1" applyBorder="1" applyAlignment="1">
      <alignment horizontal="justify" vertical="center" wrapText="1"/>
    </xf>
    <xf numFmtId="0" fontId="15" fillId="0" borderId="9" xfId="0" applyFont="1" applyBorder="1" applyAlignment="1">
      <alignment horizontal="left" vertical="center" wrapText="1"/>
    </xf>
    <xf numFmtId="0" fontId="15" fillId="0" borderId="9" xfId="0" applyFont="1" applyBorder="1" applyAlignment="1">
      <alignment horizontal="center" vertical="center"/>
    </xf>
    <xf numFmtId="0" fontId="15" fillId="0" borderId="0" xfId="0" applyFont="1"/>
    <xf numFmtId="0" fontId="36" fillId="33" borderId="34" xfId="0" applyFont="1" applyFill="1" applyBorder="1" applyAlignment="1">
      <alignment horizontal="center" vertical="center" wrapText="1"/>
    </xf>
    <xf numFmtId="0" fontId="36" fillId="33" borderId="35" xfId="0" applyFont="1" applyFill="1" applyBorder="1" applyAlignment="1">
      <alignment horizontal="left" vertical="center" wrapText="1"/>
    </xf>
    <xf numFmtId="0" fontId="36" fillId="33" borderId="35" xfId="0" applyFont="1" applyFill="1" applyBorder="1" applyAlignment="1">
      <alignment horizontal="center" vertical="center"/>
    </xf>
    <xf numFmtId="0" fontId="15" fillId="0" borderId="35" xfId="0" applyFont="1" applyBorder="1" applyAlignment="1">
      <alignment horizontal="left" vertical="center" wrapText="1"/>
    </xf>
    <xf numFmtId="0" fontId="15" fillId="0" borderId="35" xfId="0" applyFont="1" applyBorder="1" applyAlignment="1">
      <alignment horizontal="center" vertical="center"/>
    </xf>
    <xf numFmtId="0" fontId="33" fillId="30" borderId="0" xfId="0" applyFont="1" applyFill="1" applyAlignment="1" applyProtection="1">
      <alignment horizontal="left" vertical="center" wrapText="1"/>
      <protection locked="0"/>
    </xf>
    <xf numFmtId="0" fontId="37" fillId="34" borderId="0" xfId="0" applyFont="1" applyFill="1" applyAlignment="1">
      <alignment horizontal="center" vertical="center"/>
    </xf>
    <xf numFmtId="0" fontId="37" fillId="34" borderId="41" xfId="0" applyFont="1" applyFill="1" applyBorder="1" applyAlignment="1">
      <alignment horizontal="center" vertical="center"/>
    </xf>
    <xf numFmtId="0" fontId="9" fillId="34" borderId="26" xfId="0" applyFont="1" applyFill="1" applyBorder="1" applyAlignment="1">
      <alignment horizontal="center" vertical="center" wrapText="1"/>
    </xf>
    <xf numFmtId="0" fontId="9" fillId="34" borderId="18" xfId="0" applyFont="1" applyFill="1" applyBorder="1" applyAlignment="1">
      <alignment horizontal="center" vertical="center" wrapText="1"/>
    </xf>
    <xf numFmtId="0" fontId="9" fillId="34" borderId="27" xfId="0" applyFont="1" applyFill="1" applyBorder="1" applyAlignment="1">
      <alignment horizontal="center" vertical="center" wrapText="1"/>
    </xf>
    <xf numFmtId="0" fontId="37" fillId="34" borderId="41" xfId="0" applyFont="1" applyFill="1" applyBorder="1" applyAlignment="1">
      <alignment horizontal="center" vertical="center" wrapText="1"/>
    </xf>
    <xf numFmtId="0" fontId="38" fillId="0" borderId="0" xfId="0" applyFont="1"/>
    <xf numFmtId="0" fontId="39" fillId="0" borderId="0" xfId="0" applyFont="1"/>
    <xf numFmtId="0" fontId="40" fillId="0" borderId="0" xfId="1" applyFont="1" applyAlignment="1">
      <alignment vertical="center"/>
    </xf>
    <xf numFmtId="0" fontId="41" fillId="0" borderId="0" xfId="0" applyFont="1"/>
    <xf numFmtId="0" fontId="42" fillId="15" borderId="22" xfId="0" applyFont="1" applyFill="1" applyBorder="1" applyAlignment="1">
      <alignment vertical="center" wrapText="1"/>
    </xf>
    <xf numFmtId="0" fontId="39" fillId="15" borderId="0" xfId="0" applyFont="1" applyFill="1"/>
    <xf numFmtId="0" fontId="40" fillId="0" borderId="0" xfId="1" applyFont="1" applyAlignment="1">
      <alignment vertical="center" wrapText="1"/>
    </xf>
    <xf numFmtId="0" fontId="41" fillId="0" borderId="0" xfId="0" applyFont="1" applyAlignment="1">
      <alignment wrapText="1"/>
    </xf>
    <xf numFmtId="0" fontId="39" fillId="0" borderId="0" xfId="0" applyFont="1" applyAlignment="1">
      <alignment wrapText="1"/>
    </xf>
    <xf numFmtId="0" fontId="14" fillId="16" borderId="9" xfId="0" applyFont="1" applyFill="1" applyBorder="1" applyAlignment="1" applyProtection="1">
      <alignment vertical="center" wrapText="1"/>
      <protection locked="0"/>
    </xf>
    <xf numFmtId="0" fontId="43" fillId="0" borderId="0" xfId="0" applyFont="1"/>
    <xf numFmtId="0" fontId="22" fillId="0" borderId="0" xfId="2" applyFont="1" applyAlignment="1" applyProtection="1">
      <alignment vertical="center" wrapText="1"/>
      <protection locked="0"/>
    </xf>
    <xf numFmtId="0" fontId="43" fillId="0" borderId="9" xfId="0" applyFont="1" applyBorder="1" applyAlignment="1">
      <alignment wrapText="1"/>
    </xf>
    <xf numFmtId="0" fontId="44" fillId="35" borderId="9" xfId="0" applyFont="1" applyFill="1" applyBorder="1" applyAlignment="1">
      <alignment horizontal="center" vertical="center"/>
    </xf>
    <xf numFmtId="0" fontId="44" fillId="35" borderId="10" xfId="0" applyFont="1" applyFill="1" applyBorder="1" applyAlignment="1">
      <alignment horizontal="center" vertical="center"/>
    </xf>
    <xf numFmtId="0" fontId="45" fillId="0" borderId="29" xfId="0" applyFont="1" applyBorder="1" applyAlignment="1">
      <alignment wrapText="1"/>
    </xf>
    <xf numFmtId="0" fontId="0" fillId="0" borderId="0" xfId="0" applyAlignment="1">
      <alignment horizontal="center" vertical="center"/>
    </xf>
    <xf numFmtId="0" fontId="45" fillId="0" borderId="29" xfId="0" applyFont="1" applyBorder="1" applyAlignment="1">
      <alignment horizontal="center" vertical="center"/>
    </xf>
    <xf numFmtId="0" fontId="45" fillId="0" borderId="24" xfId="0" applyFont="1" applyBorder="1" applyAlignment="1">
      <alignment horizontal="center" vertical="center"/>
    </xf>
    <xf numFmtId="0" fontId="45" fillId="0" borderId="29" xfId="0" applyFont="1" applyBorder="1" applyAlignment="1">
      <alignment vertical="center" wrapText="1"/>
    </xf>
    <xf numFmtId="0" fontId="0" fillId="0" borderId="9" xfId="0" applyBorder="1" applyAlignment="1">
      <alignment wrapText="1"/>
    </xf>
    <xf numFmtId="0" fontId="1" fillId="11" borderId="9" xfId="0" applyFont="1" applyFill="1" applyBorder="1" applyAlignment="1" applyProtection="1">
      <alignment wrapText="1"/>
      <protection locked="0"/>
    </xf>
    <xf numFmtId="0" fontId="26" fillId="0" borderId="9" xfId="0" applyFont="1" applyBorder="1" applyAlignment="1">
      <alignment wrapText="1"/>
    </xf>
    <xf numFmtId="0" fontId="46" fillId="0" borderId="0" xfId="0" applyFont="1"/>
    <xf numFmtId="0" fontId="48" fillId="0" borderId="9" xfId="0" applyFont="1" applyBorder="1" applyAlignment="1">
      <alignment horizontal="center" vertical="center" wrapText="1"/>
    </xf>
    <xf numFmtId="0" fontId="48" fillId="0" borderId="9" xfId="2" applyFont="1" applyBorder="1" applyAlignment="1" applyProtection="1">
      <alignment vertical="center" wrapText="1"/>
      <protection locked="0"/>
    </xf>
    <xf numFmtId="0" fontId="15" fillId="0" borderId="0" xfId="0" applyFont="1" applyAlignment="1">
      <alignment wrapText="1"/>
    </xf>
    <xf numFmtId="0" fontId="50" fillId="0" borderId="42" xfId="0" applyFont="1" applyBorder="1" applyAlignment="1">
      <alignment wrapText="1"/>
    </xf>
    <xf numFmtId="0" fontId="15" fillId="0" borderId="0" xfId="0" applyFont="1" applyAlignment="1">
      <alignment horizontal="center" vertical="center" wrapText="1"/>
    </xf>
    <xf numFmtId="0" fontId="50" fillId="0" borderId="47" xfId="0" applyFont="1" applyBorder="1" applyAlignment="1">
      <alignment wrapText="1"/>
    </xf>
    <xf numFmtId="0" fontId="51" fillId="0" borderId="47" xfId="0" applyFont="1" applyBorder="1" applyAlignment="1">
      <alignment wrapText="1"/>
    </xf>
    <xf numFmtId="0" fontId="52" fillId="0" borderId="47" xfId="0" applyFont="1" applyBorder="1" applyAlignment="1">
      <alignment wrapText="1"/>
    </xf>
    <xf numFmtId="0" fontId="50" fillId="0" borderId="49" xfId="0" applyFont="1" applyBorder="1" applyAlignment="1">
      <alignment wrapText="1"/>
    </xf>
    <xf numFmtId="0" fontId="50" fillId="0" borderId="50" xfId="0" applyFont="1" applyBorder="1" applyAlignment="1">
      <alignment wrapText="1"/>
    </xf>
    <xf numFmtId="0" fontId="49" fillId="36" borderId="43" xfId="0" applyFont="1" applyFill="1" applyBorder="1" applyAlignment="1">
      <alignment horizontal="center" vertical="center" wrapText="1"/>
    </xf>
    <xf numFmtId="0" fontId="49" fillId="36" borderId="44" xfId="0" applyFont="1" applyFill="1" applyBorder="1" applyAlignment="1">
      <alignment horizontal="center" vertical="center" wrapText="1"/>
    </xf>
    <xf numFmtId="0" fontId="49" fillId="36" borderId="45" xfId="0" applyFont="1" applyFill="1" applyBorder="1" applyAlignment="1">
      <alignment horizontal="center" vertical="center" wrapText="1"/>
    </xf>
    <xf numFmtId="0" fontId="55" fillId="0" borderId="0" xfId="0" applyFont="1"/>
    <xf numFmtId="0" fontId="56" fillId="0" borderId="0" xfId="0" applyFont="1"/>
    <xf numFmtId="0" fontId="22" fillId="30" borderId="0" xfId="0" applyFont="1" applyFill="1" applyAlignment="1" applyProtection="1">
      <alignment vertical="center" wrapText="1"/>
      <protection locked="0"/>
    </xf>
    <xf numFmtId="0" fontId="10" fillId="0" borderId="21" xfId="0" applyFont="1" applyBorder="1" applyProtection="1">
      <protection locked="0"/>
    </xf>
    <xf numFmtId="0" fontId="33" fillId="30" borderId="0" xfId="0" applyFont="1" applyFill="1" applyAlignment="1" applyProtection="1">
      <alignment vertical="center" wrapText="1"/>
      <protection locked="0"/>
    </xf>
    <xf numFmtId="49" fontId="25" fillId="6" borderId="0" xfId="0" applyNumberFormat="1" applyFont="1" applyFill="1" applyAlignment="1" applyProtection="1">
      <alignment vertical="center" wrapText="1"/>
      <protection locked="0"/>
    </xf>
    <xf numFmtId="0" fontId="0" fillId="0" borderId="9" xfId="0" applyBorder="1" applyAlignment="1">
      <alignment vertical="center"/>
    </xf>
    <xf numFmtId="0" fontId="0" fillId="0" borderId="42" xfId="0" applyBorder="1" applyAlignment="1">
      <alignment vertical="center"/>
    </xf>
    <xf numFmtId="0" fontId="0" fillId="0" borderId="42" xfId="0" applyBorder="1"/>
    <xf numFmtId="0" fontId="0" fillId="0" borderId="18" xfId="0" applyBorder="1"/>
    <xf numFmtId="0" fontId="0" fillId="0" borderId="41" xfId="0" applyBorder="1" applyAlignment="1">
      <alignment vertical="center"/>
    </xf>
    <xf numFmtId="0" fontId="0" fillId="0" borderId="26" xfId="0" applyBorder="1"/>
    <xf numFmtId="0" fontId="0" fillId="0" borderId="27" xfId="0" applyBorder="1"/>
    <xf numFmtId="0" fontId="0" fillId="0" borderId="41" xfId="0" applyBorder="1"/>
    <xf numFmtId="0" fontId="35" fillId="12" borderId="0" xfId="0" applyFont="1" applyFill="1" applyAlignment="1">
      <alignment vertical="center" wrapText="1"/>
    </xf>
    <xf numFmtId="0" fontId="21" fillId="12" borderId="0" xfId="0" applyFont="1" applyFill="1" applyAlignment="1">
      <alignment horizontal="center" vertical="center" wrapText="1"/>
    </xf>
    <xf numFmtId="0" fontId="10" fillId="30" borderId="9" xfId="0" applyFont="1" applyFill="1" applyBorder="1" applyAlignment="1" applyProtection="1">
      <alignment horizontal="left" vertical="center" wrapText="1"/>
      <protection locked="0"/>
    </xf>
    <xf numFmtId="0" fontId="10" fillId="30" borderId="9" xfId="0" applyFont="1" applyFill="1" applyBorder="1" applyAlignment="1" applyProtection="1">
      <alignment horizontal="center" vertical="center" wrapText="1"/>
      <protection locked="0"/>
    </xf>
    <xf numFmtId="0" fontId="15" fillId="12" borderId="0" xfId="0" applyFont="1" applyFill="1" applyAlignment="1">
      <alignment vertical="center" wrapText="1"/>
    </xf>
    <xf numFmtId="0" fontId="21" fillId="12" borderId="0" xfId="0" applyFont="1" applyFill="1" applyAlignment="1">
      <alignment vertical="center" wrapText="1"/>
    </xf>
    <xf numFmtId="0" fontId="21" fillId="12" borderId="9" xfId="0" applyFont="1" applyFill="1" applyBorder="1" applyAlignment="1">
      <alignment vertical="center" wrapText="1"/>
    </xf>
    <xf numFmtId="0" fontId="15" fillId="12" borderId="9" xfId="0" applyFont="1" applyFill="1" applyBorder="1" applyAlignment="1">
      <alignment vertical="center" wrapText="1"/>
    </xf>
    <xf numFmtId="0" fontId="50" fillId="0" borderId="42" xfId="0" applyFont="1" applyBorder="1" applyAlignment="1">
      <alignment vertical="top" wrapText="1"/>
    </xf>
    <xf numFmtId="0" fontId="50" fillId="0" borderId="42" xfId="0" applyFont="1" applyBorder="1" applyAlignment="1">
      <alignment vertical="center" wrapText="1"/>
    </xf>
    <xf numFmtId="0" fontId="59" fillId="0" borderId="24" xfId="0" applyFont="1" applyBorder="1" applyAlignment="1" applyProtection="1">
      <alignment horizontal="center" vertical="center" wrapText="1"/>
      <protection locked="0"/>
    </xf>
    <xf numFmtId="0" fontId="10" fillId="0" borderId="21" xfId="0" applyFont="1" applyBorder="1" applyAlignment="1" applyProtection="1">
      <alignment horizontal="left" vertical="center"/>
      <protection locked="0"/>
    </xf>
    <xf numFmtId="0" fontId="47" fillId="0" borderId="9" xfId="2" applyFont="1" applyBorder="1" applyAlignment="1" applyProtection="1">
      <alignment horizontal="center" vertical="center" textRotation="255" wrapText="1"/>
      <protection locked="0"/>
    </xf>
    <xf numFmtId="0" fontId="48" fillId="0" borderId="9" xfId="0" applyFont="1" applyBorder="1" applyAlignment="1" applyProtection="1">
      <alignment horizontal="center" vertical="center" textRotation="255" wrapText="1"/>
      <protection locked="0"/>
    </xf>
    <xf numFmtId="0" fontId="48" fillId="0" borderId="9" xfId="0" applyFont="1" applyBorder="1" applyAlignment="1" applyProtection="1">
      <alignment horizontal="center" vertical="center" wrapText="1"/>
      <protection locked="0"/>
    </xf>
    <xf numFmtId="0" fontId="13" fillId="0" borderId="0" xfId="0" applyFont="1" applyAlignment="1">
      <alignment horizontal="center" wrapText="1"/>
    </xf>
    <xf numFmtId="0" fontId="48" fillId="0" borderId="9" xfId="2" applyFont="1" applyBorder="1" applyAlignment="1" applyProtection="1">
      <alignment horizontal="center" vertical="center" wrapText="1"/>
      <protection locked="0"/>
    </xf>
    <xf numFmtId="49" fontId="27" fillId="6" borderId="0" xfId="0" applyNumberFormat="1" applyFont="1" applyFill="1" applyAlignment="1" applyProtection="1">
      <alignment horizontal="right" vertical="center" wrapText="1"/>
      <protection locked="0"/>
    </xf>
    <xf numFmtId="0" fontId="9" fillId="20" borderId="18" xfId="0" applyFont="1" applyFill="1" applyBorder="1" applyAlignment="1">
      <alignment horizontal="center" vertical="center" wrapText="1"/>
    </xf>
    <xf numFmtId="0" fontId="9" fillId="20" borderId="23" xfId="0" applyFont="1" applyFill="1" applyBorder="1" applyAlignment="1">
      <alignment horizontal="center" vertical="center" wrapText="1"/>
    </xf>
    <xf numFmtId="0" fontId="9" fillId="20" borderId="24" xfId="0" applyFont="1" applyFill="1" applyBorder="1" applyAlignment="1">
      <alignment horizontal="center" vertical="center" wrapText="1"/>
    </xf>
    <xf numFmtId="0" fontId="29" fillId="6" borderId="0" xfId="2" applyFont="1" applyFill="1" applyAlignment="1">
      <alignment horizontal="center" vertical="center" wrapText="1"/>
    </xf>
    <xf numFmtId="0" fontId="22" fillId="23" borderId="27" xfId="2" applyFont="1" applyFill="1" applyBorder="1" applyAlignment="1">
      <alignment horizontal="center" vertical="center"/>
    </xf>
    <xf numFmtId="0" fontId="22" fillId="23" borderId="25" xfId="2" applyFont="1" applyFill="1" applyBorder="1" applyAlignment="1">
      <alignment horizontal="center" vertical="center"/>
    </xf>
    <xf numFmtId="0" fontId="22" fillId="23" borderId="26" xfId="2" applyFont="1" applyFill="1" applyBorder="1" applyAlignment="1">
      <alignment horizontal="center" vertical="center"/>
    </xf>
    <xf numFmtId="0" fontId="22" fillId="23" borderId="28" xfId="2" applyFont="1" applyFill="1" applyBorder="1" applyAlignment="1">
      <alignment horizontal="center" vertical="center"/>
    </xf>
    <xf numFmtId="0" fontId="22" fillId="23" borderId="21" xfId="2" applyFont="1" applyFill="1" applyBorder="1" applyAlignment="1">
      <alignment horizontal="center" vertical="center"/>
    </xf>
    <xf numFmtId="0" fontId="22" fillId="23" borderId="29" xfId="2" applyFont="1" applyFill="1" applyBorder="1" applyAlignment="1">
      <alignment horizontal="center" vertical="center"/>
    </xf>
    <xf numFmtId="0" fontId="1" fillId="23" borderId="9" xfId="2" applyFill="1" applyBorder="1" applyAlignment="1">
      <alignment horizontal="center"/>
    </xf>
    <xf numFmtId="0" fontId="30" fillId="0" borderId="9" xfId="2" applyFont="1" applyBorder="1" applyAlignment="1">
      <alignment horizontal="center" vertical="center"/>
    </xf>
    <xf numFmtId="0" fontId="22" fillId="23" borderId="18" xfId="2" applyFont="1" applyFill="1" applyBorder="1" applyAlignment="1">
      <alignment horizontal="center" vertical="center" textRotation="90"/>
    </xf>
    <xf numFmtId="0" fontId="22" fillId="23" borderId="23" xfId="2" applyFont="1" applyFill="1" applyBorder="1" applyAlignment="1">
      <alignment horizontal="center" vertical="center" textRotation="90"/>
    </xf>
    <xf numFmtId="0" fontId="22" fillId="23" borderId="24" xfId="2" applyFont="1" applyFill="1" applyBorder="1" applyAlignment="1">
      <alignment horizontal="center" vertical="center" textRotation="90"/>
    </xf>
    <xf numFmtId="0" fontId="30" fillId="6" borderId="9" xfId="2" applyFont="1" applyFill="1" applyBorder="1" applyAlignment="1">
      <alignment horizontal="center" vertical="center" wrapText="1"/>
    </xf>
    <xf numFmtId="0" fontId="22" fillId="24" borderId="9" xfId="2" applyFont="1" applyFill="1" applyBorder="1" applyAlignment="1">
      <alignment horizontal="center" vertical="center" wrapText="1"/>
    </xf>
    <xf numFmtId="0" fontId="22" fillId="22" borderId="9" xfId="2" applyFont="1" applyFill="1" applyBorder="1" applyAlignment="1">
      <alignment horizontal="center" vertical="center" wrapText="1"/>
    </xf>
    <xf numFmtId="0" fontId="22" fillId="25" borderId="9" xfId="2" applyFont="1" applyFill="1" applyBorder="1" applyAlignment="1">
      <alignment horizontal="center" vertical="center" wrapText="1"/>
    </xf>
    <xf numFmtId="0" fontId="22" fillId="26" borderId="9" xfId="2" applyFont="1" applyFill="1" applyBorder="1" applyAlignment="1">
      <alignment horizontal="center" vertical="center" wrapText="1"/>
    </xf>
    <xf numFmtId="0" fontId="22" fillId="27" borderId="9" xfId="2" applyFont="1" applyFill="1" applyBorder="1" applyAlignment="1">
      <alignment horizontal="center" vertical="center" wrapText="1"/>
    </xf>
    <xf numFmtId="0" fontId="31"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59" fillId="0" borderId="24" xfId="0" applyFont="1" applyBorder="1" applyAlignment="1" applyProtection="1">
      <alignment horizontal="center" vertical="center" wrapText="1"/>
      <protection locked="0"/>
    </xf>
    <xf numFmtId="0" fontId="10" fillId="30" borderId="19" xfId="0" applyFont="1" applyFill="1" applyBorder="1" applyAlignment="1" applyProtection="1">
      <alignment horizontal="center" vertical="center" wrapText="1"/>
      <protection locked="0"/>
    </xf>
    <xf numFmtId="0" fontId="10" fillId="30" borderId="20" xfId="0" applyFont="1" applyFill="1" applyBorder="1" applyAlignment="1" applyProtection="1">
      <alignment horizontal="center" vertical="center" wrapText="1"/>
      <protection locked="0"/>
    </xf>
    <xf numFmtId="0" fontId="10" fillId="30" borderId="10" xfId="0" applyFont="1" applyFill="1" applyBorder="1" applyAlignment="1" applyProtection="1">
      <alignment horizontal="center" vertical="center" wrapText="1"/>
      <protection locked="0"/>
    </xf>
    <xf numFmtId="0" fontId="60" fillId="0" borderId="9" xfId="0" applyFont="1" applyBorder="1" applyAlignment="1" applyProtection="1">
      <alignment horizontal="center" vertical="center" wrapText="1"/>
      <protection locked="0"/>
    </xf>
    <xf numFmtId="0" fontId="0" fillId="0" borderId="1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3" fillId="19" borderId="38" xfId="2" applyFont="1" applyFill="1" applyBorder="1" applyAlignment="1" applyProtection="1">
      <alignment horizontal="center" vertical="center" wrapText="1"/>
      <protection locked="0"/>
    </xf>
    <xf numFmtId="0" fontId="23" fillId="19" borderId="0" xfId="2" applyFont="1" applyFill="1" applyAlignment="1" applyProtection="1">
      <alignment horizontal="center" vertical="center" wrapText="1"/>
      <protection locked="0"/>
    </xf>
    <xf numFmtId="0" fontId="23" fillId="19" borderId="39" xfId="2" applyFont="1" applyFill="1" applyBorder="1" applyAlignment="1" applyProtection="1">
      <alignment horizontal="center" vertical="center" wrapText="1"/>
      <protection locked="0"/>
    </xf>
    <xf numFmtId="0" fontId="23" fillId="19" borderId="40" xfId="2" applyFont="1" applyFill="1" applyBorder="1" applyAlignment="1" applyProtection="1">
      <alignment horizontal="center" vertical="center" wrapText="1"/>
      <protection locked="0"/>
    </xf>
    <xf numFmtId="0" fontId="9" fillId="13" borderId="18" xfId="0" applyFont="1" applyFill="1" applyBorder="1" applyAlignment="1">
      <alignment horizontal="center" vertical="center" wrapText="1"/>
    </xf>
    <xf numFmtId="0" fontId="9" fillId="13" borderId="23" xfId="0" applyFont="1" applyFill="1" applyBorder="1" applyAlignment="1">
      <alignment horizontal="center" vertical="center" wrapText="1"/>
    </xf>
    <xf numFmtId="0" fontId="9" fillId="13" borderId="24" xfId="0" applyFont="1" applyFill="1" applyBorder="1" applyAlignment="1">
      <alignment horizontal="center" vertical="center" wrapText="1"/>
    </xf>
    <xf numFmtId="49" fontId="25" fillId="6" borderId="0" xfId="0" applyNumberFormat="1" applyFont="1" applyFill="1" applyAlignment="1" applyProtection="1">
      <alignment horizontal="center" vertical="center" wrapText="1"/>
      <protection locked="0"/>
    </xf>
    <xf numFmtId="0" fontId="21" fillId="0" borderId="9" xfId="0" applyFont="1" applyBorder="1" applyAlignment="1">
      <alignment horizontal="center" vertical="center" wrapText="1"/>
    </xf>
    <xf numFmtId="0" fontId="1" fillId="11" borderId="0" xfId="0" applyFont="1" applyFill="1" applyAlignment="1" applyProtection="1">
      <alignment horizontal="center" vertical="center" wrapText="1"/>
      <protection locked="0"/>
    </xf>
    <xf numFmtId="0" fontId="9" fillId="13"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11" borderId="9" xfId="0" applyFont="1" applyFill="1" applyBorder="1" applyAlignment="1" applyProtection="1">
      <alignment horizontal="center" vertical="center" wrapText="1"/>
      <protection locked="0"/>
    </xf>
    <xf numFmtId="0" fontId="1" fillId="13" borderId="9" xfId="0" applyFont="1" applyFill="1" applyBorder="1" applyAlignment="1">
      <alignment horizontal="center" vertical="center" wrapText="1"/>
    </xf>
    <xf numFmtId="0" fontId="1" fillId="11" borderId="18"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21" borderId="30"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21" borderId="14" xfId="0" applyFont="1" applyFill="1" applyBorder="1" applyAlignment="1">
      <alignment horizontal="center" vertical="center"/>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protection locked="0"/>
    </xf>
    <xf numFmtId="0" fontId="23" fillId="19" borderId="8" xfId="2" applyFont="1" applyFill="1" applyBorder="1" applyAlignment="1" applyProtection="1">
      <alignment horizontal="center" vertical="center" wrapText="1"/>
      <protection locked="0"/>
    </xf>
    <xf numFmtId="0" fontId="23" fillId="19" borderId="9" xfId="2" applyFont="1" applyFill="1" applyBorder="1" applyAlignment="1" applyProtection="1">
      <alignment horizontal="center" vertical="center" wrapText="1"/>
      <protection locked="0"/>
    </xf>
    <xf numFmtId="0" fontId="24" fillId="6" borderId="9" xfId="0" applyFont="1" applyFill="1" applyBorder="1" applyAlignment="1" applyProtection="1">
      <alignment horizontal="center" vertical="center" wrapText="1"/>
      <protection locked="0"/>
    </xf>
    <xf numFmtId="0" fontId="23" fillId="19" borderId="12" xfId="2" applyFont="1" applyFill="1" applyBorder="1" applyAlignment="1" applyProtection="1">
      <alignment horizontal="center" vertical="center" wrapText="1"/>
      <protection locked="0"/>
    </xf>
    <xf numFmtId="0" fontId="23" fillId="19" borderId="14" xfId="2" applyFont="1" applyFill="1" applyBorder="1" applyAlignment="1" applyProtection="1">
      <alignment horizontal="center" vertical="center" wrapText="1"/>
      <protection locked="0"/>
    </xf>
    <xf numFmtId="0" fontId="10" fillId="0" borderId="21" xfId="0" applyFont="1" applyBorder="1" applyAlignment="1" applyProtection="1">
      <alignment horizontal="left" vertical="center"/>
      <protection locked="0"/>
    </xf>
    <xf numFmtId="0" fontId="18" fillId="16" borderId="21" xfId="0" applyFont="1" applyFill="1" applyBorder="1" applyAlignment="1">
      <alignment horizontal="center"/>
    </xf>
    <xf numFmtId="0" fontId="18" fillId="16" borderId="19" xfId="0" applyFont="1" applyFill="1" applyBorder="1" applyAlignment="1">
      <alignment horizontal="center"/>
    </xf>
    <xf numFmtId="0" fontId="18" fillId="16" borderId="20" xfId="0" applyFont="1" applyFill="1" applyBorder="1" applyAlignment="1">
      <alignment horizontal="center"/>
    </xf>
    <xf numFmtId="0" fontId="18" fillId="16" borderId="10" xfId="0" applyFont="1" applyFill="1" applyBorder="1" applyAlignment="1">
      <alignment horizontal="center"/>
    </xf>
    <xf numFmtId="0" fontId="23" fillId="19" borderId="13" xfId="2" applyFont="1" applyFill="1" applyBorder="1" applyAlignment="1" applyProtection="1">
      <alignment horizontal="center" vertical="center" wrapText="1"/>
      <protection locked="0"/>
    </xf>
    <xf numFmtId="0" fontId="24" fillId="6" borderId="14" xfId="0" applyFont="1" applyFill="1" applyBorder="1" applyAlignment="1" applyProtection="1">
      <alignment horizontal="center" vertical="center" wrapText="1"/>
      <protection locked="0"/>
    </xf>
    <xf numFmtId="0" fontId="39" fillId="0" borderId="0" xfId="0" applyFont="1" applyAlignment="1">
      <alignment horizontal="center"/>
    </xf>
    <xf numFmtId="49" fontId="57" fillId="6" borderId="0" xfId="0" applyNumberFormat="1" applyFont="1" applyFill="1" applyAlignment="1" applyProtection="1">
      <alignment horizontal="right" vertical="center" wrapText="1"/>
      <protection locked="0"/>
    </xf>
    <xf numFmtId="0" fontId="58" fillId="0" borderId="0" xfId="0" applyFont="1" applyAlignment="1">
      <alignment horizontal="center"/>
    </xf>
    <xf numFmtId="0" fontId="15" fillId="0" borderId="3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4" xfId="0" applyFont="1" applyBorder="1" applyAlignment="1">
      <alignment horizontal="center" vertical="center" wrapText="1"/>
    </xf>
    <xf numFmtId="0" fontId="15" fillId="32" borderId="31" xfId="0" applyFont="1" applyFill="1" applyBorder="1" applyAlignment="1">
      <alignment horizontal="center" vertical="center" wrapText="1"/>
    </xf>
    <xf numFmtId="0" fontId="15" fillId="32" borderId="32" xfId="0" applyFont="1" applyFill="1" applyBorder="1" applyAlignment="1">
      <alignment horizontal="center" vertical="center" wrapText="1"/>
    </xf>
    <xf numFmtId="0" fontId="15" fillId="32" borderId="33" xfId="0" applyFont="1" applyFill="1" applyBorder="1" applyAlignment="1">
      <alignment horizontal="center" vertical="center" wrapText="1"/>
    </xf>
    <xf numFmtId="0" fontId="54" fillId="0" borderId="46" xfId="0" applyFont="1" applyBorder="1" applyAlignment="1">
      <alignment horizontal="center" vertical="center" textRotation="255"/>
    </xf>
    <xf numFmtId="0" fontId="53" fillId="0" borderId="46" xfId="0" applyFont="1" applyBorder="1" applyAlignment="1">
      <alignment horizontal="center" vertical="center" textRotation="255"/>
    </xf>
    <xf numFmtId="0" fontId="49" fillId="0" borderId="46" xfId="0" applyFont="1" applyBorder="1" applyAlignment="1">
      <alignment horizontal="center" vertical="center" textRotation="255"/>
    </xf>
    <xf numFmtId="0" fontId="54" fillId="0" borderId="48" xfId="0" applyFont="1" applyBorder="1" applyAlignment="1">
      <alignment horizontal="center" vertical="center" textRotation="255"/>
    </xf>
    <xf numFmtId="0" fontId="54" fillId="0" borderId="46" xfId="0" applyFont="1" applyBorder="1" applyAlignment="1">
      <alignment vertical="center" textRotation="255"/>
    </xf>
    <xf numFmtId="0" fontId="15" fillId="0" borderId="9" xfId="0" applyFont="1" applyBorder="1" applyAlignment="1">
      <alignment horizontal="center" vertical="center" wrapText="1"/>
    </xf>
    <xf numFmtId="0" fontId="3" fillId="2" borderId="9" xfId="1" applyFont="1" applyFill="1" applyBorder="1" applyAlignment="1">
      <alignment horizontal="center" vertical="center"/>
    </xf>
    <xf numFmtId="0" fontId="5" fillId="0" borderId="9" xfId="1" applyFont="1" applyBorder="1" applyAlignment="1">
      <alignment horizontal="center" vertical="center" wrapText="1"/>
    </xf>
    <xf numFmtId="0" fontId="3" fillId="7" borderId="9" xfId="1" applyFont="1" applyFill="1" applyBorder="1" applyAlignment="1">
      <alignment horizontal="center" vertical="center"/>
    </xf>
    <xf numFmtId="0" fontId="3" fillId="4" borderId="9" xfId="1" applyFont="1" applyFill="1" applyBorder="1" applyAlignment="1">
      <alignment horizontal="center" vertical="center"/>
    </xf>
    <xf numFmtId="0" fontId="3" fillId="5" borderId="9" xfId="1" applyFont="1" applyFill="1" applyBorder="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wrapText="1"/>
    </xf>
    <xf numFmtId="0" fontId="3" fillId="17" borderId="0" xfId="1" applyFont="1" applyFill="1" applyAlignment="1">
      <alignment horizontal="center" vertical="center"/>
    </xf>
    <xf numFmtId="0" fontId="3" fillId="8" borderId="9" xfId="1" applyFont="1" applyFill="1" applyBorder="1" applyAlignment="1">
      <alignment horizontal="center" vertical="center"/>
    </xf>
    <xf numFmtId="0" fontId="3" fillId="18" borderId="0" xfId="1" applyFont="1" applyFill="1" applyAlignment="1">
      <alignment horizontal="center" vertical="center" textRotation="90"/>
    </xf>
    <xf numFmtId="14" fontId="10" fillId="0" borderId="21" xfId="0" applyNumberFormat="1" applyFont="1" applyBorder="1" applyAlignment="1" applyProtection="1">
      <alignment horizontal="left" vertical="center"/>
      <protection locked="0"/>
    </xf>
  </cellXfs>
  <cellStyles count="7">
    <cellStyle name="Excel Built-in Normal" xfId="1" xr:uid="{00000000-0005-0000-0000-00000000000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Porcentaje" xfId="6" builtinId="5"/>
  </cellStyles>
  <dxfs count="19">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s>
  <tableStyles count="1" defaultTableStyle="TableStyleMedium2" defaultPivotStyle="PivotStyleLight16">
    <tableStyle name="Invisible" pivot="0" table="0" count="0" xr9:uid="{42BE9FF8-E347-49E0-B53B-B7938FE8C24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7DF105E8-9B4A-9B46-82DD-D57B01B25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3652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25400</xdr:colOff>
      <xdr:row>10</xdr:row>
      <xdr:rowOff>0</xdr:rowOff>
    </xdr:from>
    <xdr:to>
      <xdr:col>33</xdr:col>
      <xdr:colOff>295275</xdr:colOff>
      <xdr:row>10</xdr:row>
      <xdr:rowOff>304800</xdr:rowOff>
    </xdr:to>
    <xdr:sp macro="" textlink="">
      <xdr:nvSpPr>
        <xdr:cNvPr id="2" name="AutoShape 38" descr="Resultado de imagen para boton agregar icono">
          <a:extLst>
            <a:ext uri="{FF2B5EF4-FFF2-40B4-BE49-F238E27FC236}">
              <a16:creationId xmlns:a16="http://schemas.microsoft.com/office/drawing/2014/main" id="{F8FF4A28-4366-4479-9419-8480CB339021}"/>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32</xdr:col>
      <xdr:colOff>25400</xdr:colOff>
      <xdr:row>10</xdr:row>
      <xdr:rowOff>0</xdr:rowOff>
    </xdr:from>
    <xdr:to>
      <xdr:col>33</xdr:col>
      <xdr:colOff>295275</xdr:colOff>
      <xdr:row>10</xdr:row>
      <xdr:rowOff>304800</xdr:rowOff>
    </xdr:to>
    <xdr:sp macro="" textlink="">
      <xdr:nvSpPr>
        <xdr:cNvPr id="3" name="AutoShape 39" descr="Resultado de imagen para boton agregar icono">
          <a:extLst>
            <a:ext uri="{FF2B5EF4-FFF2-40B4-BE49-F238E27FC236}">
              <a16:creationId xmlns:a16="http://schemas.microsoft.com/office/drawing/2014/main" id="{40DE329B-1121-4166-A1D8-99DD63151AEA}"/>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32</xdr:col>
      <xdr:colOff>25400</xdr:colOff>
      <xdr:row>10</xdr:row>
      <xdr:rowOff>0</xdr:rowOff>
    </xdr:from>
    <xdr:to>
      <xdr:col>33</xdr:col>
      <xdr:colOff>295275</xdr:colOff>
      <xdr:row>10</xdr:row>
      <xdr:rowOff>304800</xdr:rowOff>
    </xdr:to>
    <xdr:sp macro="" textlink="">
      <xdr:nvSpPr>
        <xdr:cNvPr id="4" name="AutoShape 40" descr="Resultado de imagen para boton agregar icono">
          <a:extLst>
            <a:ext uri="{FF2B5EF4-FFF2-40B4-BE49-F238E27FC236}">
              <a16:creationId xmlns:a16="http://schemas.microsoft.com/office/drawing/2014/main" id="{5380DFB7-ECA8-4B6A-AA1C-D678C51522C1}"/>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32</xdr:col>
      <xdr:colOff>25400</xdr:colOff>
      <xdr:row>10</xdr:row>
      <xdr:rowOff>0</xdr:rowOff>
    </xdr:from>
    <xdr:to>
      <xdr:col>33</xdr:col>
      <xdr:colOff>295275</xdr:colOff>
      <xdr:row>10</xdr:row>
      <xdr:rowOff>304800</xdr:rowOff>
    </xdr:to>
    <xdr:sp macro="" textlink="">
      <xdr:nvSpPr>
        <xdr:cNvPr id="5" name="AutoShape 42" descr="Z">
          <a:extLst>
            <a:ext uri="{FF2B5EF4-FFF2-40B4-BE49-F238E27FC236}">
              <a16:creationId xmlns:a16="http://schemas.microsoft.com/office/drawing/2014/main" id="{90F50BBC-B2F4-4D45-AC4D-81755B606A0F}"/>
            </a:ext>
          </a:extLst>
        </xdr:cNvPr>
        <xdr:cNvSpPr>
          <a:spLocks noChangeAspect="1" noChangeArrowheads="1"/>
        </xdr:cNvSpPr>
      </xdr:nvSpPr>
      <xdr:spPr bwMode="auto">
        <a:xfrm>
          <a:off x="21466175" y="2581275"/>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32</xdr:col>
      <xdr:colOff>25400</xdr:colOff>
      <xdr:row>8</xdr:row>
      <xdr:rowOff>127000</xdr:rowOff>
    </xdr:from>
    <xdr:to>
      <xdr:col>32</xdr:col>
      <xdr:colOff>0</xdr:colOff>
      <xdr:row>8</xdr:row>
      <xdr:rowOff>404957</xdr:rowOff>
    </xdr:to>
    <xdr:sp macro="" textlink="">
      <xdr:nvSpPr>
        <xdr:cNvPr id="6" name="Rectangle 53">
          <a:extLst>
            <a:ext uri="{FF2B5EF4-FFF2-40B4-BE49-F238E27FC236}">
              <a16:creationId xmlns:a16="http://schemas.microsoft.com/office/drawing/2014/main" id="{A533C440-822C-4390-9535-25857B7969C0}"/>
            </a:ext>
          </a:extLst>
        </xdr:cNvPr>
        <xdr:cNvSpPr>
          <a:spLocks noChangeArrowheads="1"/>
        </xdr:cNvSpPr>
      </xdr:nvSpPr>
      <xdr:spPr bwMode="auto">
        <a:xfrm>
          <a:off x="214661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1695450</xdr:colOff>
      <xdr:row>3</xdr:row>
      <xdr:rowOff>209550</xdr:rowOff>
    </xdr:to>
    <xdr:pic>
      <xdr:nvPicPr>
        <xdr:cNvPr id="2" name="Imagen 1">
          <a:extLst>
            <a:ext uri="{FF2B5EF4-FFF2-40B4-BE49-F238E27FC236}">
              <a16:creationId xmlns:a16="http://schemas.microsoft.com/office/drawing/2014/main" id="{5FABD434-53AD-42B2-B7B3-4EEC89314C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820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F0BBB-771C-4D18-AA2B-7DFC17BA694C}">
  <dimension ref="A2:H47"/>
  <sheetViews>
    <sheetView topLeftCell="A21" zoomScaleNormal="100" workbookViewId="0">
      <selection activeCell="C39" sqref="C39"/>
    </sheetView>
  </sheetViews>
  <sheetFormatPr baseColWidth="10" defaultColWidth="11.42578125" defaultRowHeight="15"/>
  <cols>
    <col min="1" max="1" width="17.5703125" style="145" customWidth="1"/>
    <col min="2" max="2" width="22.7109375" style="145" customWidth="1"/>
    <col min="3" max="3" width="92.140625" customWidth="1"/>
  </cols>
  <sheetData>
    <row r="2" spans="1:3" s="132" customFormat="1" ht="45">
      <c r="A2" s="185" t="s">
        <v>0</v>
      </c>
      <c r="B2" s="146" t="s">
        <v>1</v>
      </c>
      <c r="C2" s="134" t="s">
        <v>2</v>
      </c>
    </row>
    <row r="3" spans="1:3" s="132" customFormat="1" ht="45">
      <c r="A3" s="185"/>
      <c r="B3" s="146" t="s">
        <v>3</v>
      </c>
      <c r="C3" s="134" t="s">
        <v>4</v>
      </c>
    </row>
    <row r="4" spans="1:3" ht="45">
      <c r="A4" s="185"/>
      <c r="B4" s="146" t="s">
        <v>5</v>
      </c>
      <c r="C4" s="142" t="s">
        <v>6</v>
      </c>
    </row>
    <row r="5" spans="1:3" ht="30">
      <c r="A5" s="185"/>
      <c r="B5" s="146" t="s">
        <v>7</v>
      </c>
      <c r="C5" s="142" t="s">
        <v>8</v>
      </c>
    </row>
    <row r="6" spans="1:3" ht="60">
      <c r="A6" s="185"/>
      <c r="B6" s="146" t="s">
        <v>9</v>
      </c>
      <c r="C6" s="142" t="s">
        <v>10</v>
      </c>
    </row>
    <row r="7" spans="1:3" ht="30">
      <c r="A7" s="185"/>
      <c r="B7" s="146" t="s">
        <v>11</v>
      </c>
      <c r="C7" s="142" t="s">
        <v>12</v>
      </c>
    </row>
    <row r="8" spans="1:3" ht="30">
      <c r="A8" s="185"/>
      <c r="B8" s="146" t="s">
        <v>13</v>
      </c>
      <c r="C8" s="142" t="s">
        <v>14</v>
      </c>
    </row>
    <row r="9" spans="1:3" ht="120">
      <c r="A9" s="186" t="s">
        <v>15</v>
      </c>
      <c r="B9" s="146" t="s">
        <v>16</v>
      </c>
      <c r="C9" s="142" t="s">
        <v>17</v>
      </c>
    </row>
    <row r="10" spans="1:3" ht="105">
      <c r="A10" s="186"/>
      <c r="B10" s="146" t="s">
        <v>18</v>
      </c>
      <c r="C10" s="142" t="s">
        <v>19</v>
      </c>
    </row>
    <row r="11" spans="1:3" ht="30">
      <c r="A11" s="186"/>
      <c r="B11" s="146" t="s">
        <v>20</v>
      </c>
      <c r="C11" s="142" t="s">
        <v>21</v>
      </c>
    </row>
    <row r="12" spans="1:3" ht="30">
      <c r="A12" s="147" t="s">
        <v>22</v>
      </c>
      <c r="B12" s="146" t="s">
        <v>23</v>
      </c>
      <c r="C12" s="142" t="s">
        <v>24</v>
      </c>
    </row>
    <row r="13" spans="1:3" ht="60">
      <c r="A13" s="187" t="s">
        <v>25</v>
      </c>
      <c r="B13" s="146" t="s">
        <v>25</v>
      </c>
      <c r="C13" s="142" t="s">
        <v>26</v>
      </c>
    </row>
    <row r="14" spans="1:3" ht="30">
      <c r="A14" s="187"/>
      <c r="B14" s="146" t="s">
        <v>27</v>
      </c>
      <c r="C14" s="36" t="s">
        <v>28</v>
      </c>
    </row>
    <row r="15" spans="1:3" ht="45">
      <c r="A15" s="187"/>
      <c r="B15" s="146" t="s">
        <v>29</v>
      </c>
      <c r="C15" s="142" t="s">
        <v>30</v>
      </c>
    </row>
    <row r="16" spans="1:3" ht="30">
      <c r="A16" s="187"/>
      <c r="B16" s="146" t="s">
        <v>31</v>
      </c>
      <c r="C16" s="142" t="s">
        <v>32</v>
      </c>
    </row>
    <row r="17" spans="1:3" ht="45">
      <c r="A17" s="186" t="s">
        <v>33</v>
      </c>
      <c r="B17" s="146" t="s">
        <v>34</v>
      </c>
      <c r="C17" s="36" t="s">
        <v>35</v>
      </c>
    </row>
    <row r="18" spans="1:3" ht="75">
      <c r="A18" s="186"/>
      <c r="B18" s="146" t="s">
        <v>36</v>
      </c>
      <c r="C18" s="142" t="s">
        <v>37</v>
      </c>
    </row>
    <row r="19" spans="1:3" ht="120">
      <c r="A19" s="186"/>
      <c r="B19" s="146" t="s">
        <v>38</v>
      </c>
      <c r="C19" s="142" t="s">
        <v>39</v>
      </c>
    </row>
    <row r="20" spans="1:3" ht="150">
      <c r="A20" s="186"/>
      <c r="B20" s="146" t="s">
        <v>40</v>
      </c>
      <c r="C20" s="142" t="s">
        <v>41</v>
      </c>
    </row>
    <row r="21" spans="1:3" ht="105">
      <c r="A21" s="186"/>
      <c r="B21" s="146" t="s">
        <v>42</v>
      </c>
      <c r="C21" s="142" t="s">
        <v>43</v>
      </c>
    </row>
    <row r="22" spans="1:3" ht="135">
      <c r="A22" s="186"/>
      <c r="B22" s="146" t="s">
        <v>44</v>
      </c>
      <c r="C22" s="142" t="s">
        <v>45</v>
      </c>
    </row>
    <row r="23" spans="1:3" ht="105">
      <c r="A23" s="186"/>
      <c r="B23" s="146" t="s">
        <v>46</v>
      </c>
      <c r="C23" s="142" t="s">
        <v>47</v>
      </c>
    </row>
    <row r="24" spans="1:3">
      <c r="A24" s="186"/>
      <c r="B24" s="146" t="s">
        <v>48</v>
      </c>
      <c r="C24" s="36" t="s">
        <v>49</v>
      </c>
    </row>
    <row r="25" spans="1:3" ht="45">
      <c r="A25" s="186"/>
      <c r="B25" s="146" t="s">
        <v>50</v>
      </c>
      <c r="C25" s="142" t="s">
        <v>51</v>
      </c>
    </row>
    <row r="26" spans="1:3">
      <c r="A26" s="187" t="s">
        <v>52</v>
      </c>
      <c r="B26" s="146" t="s">
        <v>53</v>
      </c>
      <c r="C26" s="36" t="s">
        <v>54</v>
      </c>
    </row>
    <row r="27" spans="1:3" ht="45">
      <c r="A27" s="187"/>
      <c r="B27" s="146" t="s">
        <v>55</v>
      </c>
      <c r="C27" s="142" t="s">
        <v>56</v>
      </c>
    </row>
    <row r="28" spans="1:3" ht="45">
      <c r="A28" s="187" t="s">
        <v>57</v>
      </c>
      <c r="B28" s="146" t="s">
        <v>58</v>
      </c>
      <c r="C28" s="142" t="s">
        <v>59</v>
      </c>
    </row>
    <row r="29" spans="1:3" ht="45">
      <c r="A29" s="187"/>
      <c r="B29" s="146" t="s">
        <v>60</v>
      </c>
      <c r="C29" s="142" t="s">
        <v>61</v>
      </c>
    </row>
    <row r="30" spans="1:3" ht="30">
      <c r="A30" s="187" t="s">
        <v>62</v>
      </c>
      <c r="B30" s="146" t="s">
        <v>63</v>
      </c>
      <c r="C30" s="142" t="s">
        <v>64</v>
      </c>
    </row>
    <row r="31" spans="1:3">
      <c r="A31" s="187"/>
      <c r="B31" s="146" t="s">
        <v>65</v>
      </c>
      <c r="C31" s="36" t="s">
        <v>66</v>
      </c>
    </row>
    <row r="32" spans="1:3" ht="30">
      <c r="A32" s="187"/>
      <c r="B32" s="146" t="s">
        <v>67</v>
      </c>
      <c r="C32" s="142" t="s">
        <v>68</v>
      </c>
    </row>
    <row r="33" spans="1:8" ht="60">
      <c r="A33" s="187"/>
      <c r="B33" s="146" t="s">
        <v>69</v>
      </c>
      <c r="C33" s="142" t="s">
        <v>70</v>
      </c>
    </row>
    <row r="34" spans="1:8" ht="45">
      <c r="A34" s="187" t="s">
        <v>71</v>
      </c>
      <c r="B34" s="146" t="s">
        <v>16</v>
      </c>
      <c r="C34" s="142" t="s">
        <v>72</v>
      </c>
    </row>
    <row r="35" spans="1:8" ht="45">
      <c r="A35" s="187"/>
      <c r="B35" s="146" t="s">
        <v>18</v>
      </c>
      <c r="C35" s="142" t="s">
        <v>73</v>
      </c>
    </row>
    <row r="36" spans="1:8" ht="30">
      <c r="A36" s="187"/>
      <c r="B36" s="146" t="s">
        <v>20</v>
      </c>
      <c r="C36" s="142" t="s">
        <v>74</v>
      </c>
    </row>
    <row r="37" spans="1:8" ht="30">
      <c r="A37" s="189" t="s">
        <v>75</v>
      </c>
      <c r="B37" s="146" t="s">
        <v>23</v>
      </c>
      <c r="C37" s="142" t="s">
        <v>76</v>
      </c>
      <c r="D37" s="133"/>
      <c r="E37" s="133"/>
      <c r="F37" s="133"/>
      <c r="G37" s="133"/>
      <c r="H37" s="133"/>
    </row>
    <row r="38" spans="1:8" ht="60">
      <c r="A38" s="189"/>
      <c r="B38" s="146" t="s">
        <v>77</v>
      </c>
      <c r="C38" s="142" t="s">
        <v>1305</v>
      </c>
      <c r="D38" s="133"/>
      <c r="E38" s="133"/>
      <c r="F38" s="133"/>
      <c r="G38" s="133"/>
      <c r="H38" s="133"/>
    </row>
    <row r="39" spans="1:8" ht="30">
      <c r="A39" s="189"/>
      <c r="B39" s="146" t="s">
        <v>78</v>
      </c>
      <c r="C39" s="142" t="s">
        <v>79</v>
      </c>
    </row>
    <row r="40" spans="1:8">
      <c r="A40" s="189"/>
      <c r="B40" s="146" t="s">
        <v>80</v>
      </c>
      <c r="C40" s="36" t="s">
        <v>81</v>
      </c>
    </row>
    <row r="41" spans="1:8">
      <c r="A41" s="189"/>
      <c r="B41" s="146" t="s">
        <v>82</v>
      </c>
      <c r="C41" s="36" t="s">
        <v>83</v>
      </c>
    </row>
    <row r="42" spans="1:8">
      <c r="A42" s="189"/>
      <c r="B42" s="146" t="s">
        <v>84</v>
      </c>
      <c r="C42" s="36" t="s">
        <v>85</v>
      </c>
    </row>
    <row r="43" spans="1:8" ht="30">
      <c r="A43" s="189"/>
      <c r="B43" s="146" t="s">
        <v>86</v>
      </c>
      <c r="C43" s="142" t="s">
        <v>87</v>
      </c>
    </row>
    <row r="44" spans="1:8">
      <c r="A44" s="189"/>
      <c r="B44" s="146" t="s">
        <v>88</v>
      </c>
      <c r="C44" s="36" t="s">
        <v>89</v>
      </c>
    </row>
    <row r="46" spans="1:8">
      <c r="A46" s="188" t="s">
        <v>90</v>
      </c>
      <c r="B46" s="188"/>
      <c r="C46" s="188"/>
    </row>
    <row r="47" spans="1:8">
      <c r="A47" s="188"/>
      <c r="B47" s="188"/>
      <c r="C47" s="188"/>
    </row>
  </sheetData>
  <mergeCells count="10">
    <mergeCell ref="A2:A8"/>
    <mergeCell ref="A17:A25"/>
    <mergeCell ref="A26:A27"/>
    <mergeCell ref="A46:C47"/>
    <mergeCell ref="A30:A33"/>
    <mergeCell ref="A28:A29"/>
    <mergeCell ref="A34:A36"/>
    <mergeCell ref="A37:A44"/>
    <mergeCell ref="A9:A11"/>
    <mergeCell ref="A13:A16"/>
  </mergeCells>
  <dataValidations count="16">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B9" xr:uid="{0249F800-554F-4F24-892A-ECC7BA7CE9EA}"/>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B10" xr:uid="{AAC60F69-AF26-40EC-9333-339DFDB2C483}"/>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B16" xr:uid="{F4AEFADE-FCFE-426D-8E9A-A832C31428AA}"/>
    <dataValidation allowBlank="1" showInputMessage="1" showErrorMessage="1" prompt="Si el resultado de las calificaciones del control o promedio en el diseño de los controles, está por debajo de 96%, se debe establecer un plan de acción que permita tener un control bien diseñado" sqref="B24 B26" xr:uid="{FC5BF429-7821-47D8-87A4-3790FF249EBF}"/>
    <dataValidation allowBlank="1" showInputMessage="1" showErrorMessage="1" prompt="- Adecuado (15)_x000a__x000a_- Inadecuado (0)_x000a_" sqref="B18" xr:uid="{82D59A0C-5321-4B47-8BF9-87ADF8F782BA}"/>
    <dataValidation allowBlank="1" showInputMessage="1" showErrorMessage="1" prompt="- Se investigan y se resuelven Oportunamente (15)_x000a__x000a_- No se investigan y resuelven Oportunamente (0)_x000a_" sqref="B22" xr:uid="{71D7FC79-2565-4F6A-A8A4-61DDF0C79D1E}"/>
    <dataValidation allowBlank="1" showInputMessage="1" showErrorMessage="1" prompt="Completa (10)_x000a__x000a_Incompleta (5)_x000a__x000a_No esxiste (0)" sqref="B23" xr:uid="{8570B0AB-F9FA-460C-B602-E48CED209124}"/>
    <dataValidation allowBlank="1" showInputMessage="1" showErrorMessage="1" prompt="- Asignado (15)_x000a__x000a_- No Asignado (0)" sqref="B17" xr:uid="{68883D5C-7E93-4CBA-BD3B-22A633C99B9A}"/>
    <dataValidation allowBlank="1" showInputMessage="1" showErrorMessage="1" prompt="- Oportuna (15)_x000a__x000a_- Inoportuna (0)_x000a_" sqref="B19" xr:uid="{6699EE6C-056A-452D-B03F-0FFA233817A0}"/>
    <dataValidation allowBlank="1" showInputMessage="1" showErrorMessage="1" prompt="- Prevenir (15)_x000a__x000a_- Detectar (10)_x000a__x000a_- No es un Control (0)" sqref="B20" xr:uid="{93CA3A29-CE78-4A82-905A-455A28132C92}"/>
    <dataValidation allowBlank="1" showInputMessage="1" showErrorMessage="1" prompt="- Confiable (15)_x000a__x000a_- No Confiable (0)_x000a_" sqref="B21" xr:uid="{5038E6BD-BF2F-41C8-A3A2-8DCC0F1CA59F}"/>
    <dataValidation allowBlank="1" showInputMessage="1" showErrorMessage="1" prompt="Fuerte: Calificación entre 96 y 100_x000a__x000a_Moderado: Calificación entre 86 y 95_x000a__x000a_Débil: Calificación entre 0 y 85" sqref="B25 B27" xr:uid="{2EF578BA-E484-4C7F-BBD2-7EB929127381}"/>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28" xr:uid="{79A91696-0C1A-4C22-8F44-FF3651CD1DB8}"/>
    <dataValidation allowBlank="1" showInputMessage="1" showErrorMessage="1" prompt="Fuerte: 100_x000a__x000a_Moderado: 50_x000a__x000a_Débil: 0" sqref="B29" xr:uid="{1D13FC01-E207-42EE-BEEF-55FEFCC669D4}"/>
    <dataValidation allowBlank="1" showInputMessage="1" showErrorMessage="1" prompt="Promedio entre el diseño Total de Control y Total Solidez Individual " sqref="B30:B32" xr:uid="{3EA6878C-7623-46B6-976C-3F1FF01EA1EA}"/>
    <dataValidation allowBlank="1" showInputMessage="1" showErrorMessage="1" prompt="Fuerte: 100_x000a__x000a_Moderado: Entre 50 y 99_x000a__x000a_Débil: Menor a 50" sqref="B33" xr:uid="{B2BF40BE-4D85-476D-A530-26F5E65ACC7F}"/>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BAF8D-8823-411C-8968-F08A7A4BA70B}">
  <dimension ref="B2:G7"/>
  <sheetViews>
    <sheetView zoomScaleNormal="100" workbookViewId="0">
      <pane xSplit="1" ySplit="2" topLeftCell="C3" activePane="bottomRight" state="frozen"/>
      <selection pane="topRight" activeCell="B1" sqref="B1"/>
      <selection pane="bottomLeft" activeCell="A3" sqref="A3"/>
      <selection pane="bottomRight" activeCell="C6" sqref="C6"/>
    </sheetView>
  </sheetViews>
  <sheetFormatPr baseColWidth="10" defaultColWidth="11.42578125" defaultRowHeight="15"/>
  <cols>
    <col min="2" max="2" width="10.7109375" style="138" customWidth="1"/>
    <col min="3" max="3" width="45.85546875" style="43" customWidth="1"/>
    <col min="4" max="4" width="52.28515625" customWidth="1"/>
    <col min="5" max="5" width="16.140625" style="138" bestFit="1" customWidth="1"/>
    <col min="6" max="6" width="12.85546875" style="138" customWidth="1"/>
    <col min="7" max="7" width="13.85546875" style="138" bestFit="1" customWidth="1"/>
  </cols>
  <sheetData>
    <row r="2" spans="2:7">
      <c r="B2" s="135" t="s">
        <v>712</v>
      </c>
      <c r="C2" s="136" t="s">
        <v>713</v>
      </c>
      <c r="D2" s="136" t="s">
        <v>557</v>
      </c>
      <c r="E2" s="136" t="s">
        <v>248</v>
      </c>
      <c r="F2" s="136" t="s">
        <v>254</v>
      </c>
      <c r="G2" s="136" t="s">
        <v>252</v>
      </c>
    </row>
    <row r="3" spans="2:7" ht="60">
      <c r="B3" s="140" t="s">
        <v>191</v>
      </c>
      <c r="C3" s="141" t="s">
        <v>714</v>
      </c>
      <c r="D3" s="137" t="s">
        <v>715</v>
      </c>
      <c r="E3" s="139"/>
      <c r="F3" s="139" t="s">
        <v>716</v>
      </c>
      <c r="G3" s="139"/>
    </row>
    <row r="4" spans="2:7" ht="45">
      <c r="B4" s="140" t="s">
        <v>192</v>
      </c>
      <c r="C4" s="141" t="s">
        <v>717</v>
      </c>
      <c r="D4" s="137" t="s">
        <v>718</v>
      </c>
      <c r="E4" s="139" t="s">
        <v>716</v>
      </c>
      <c r="F4" s="139" t="s">
        <v>716</v>
      </c>
      <c r="G4" s="139" t="s">
        <v>716</v>
      </c>
    </row>
    <row r="5" spans="2:7" ht="90">
      <c r="B5" s="140" t="s">
        <v>226</v>
      </c>
      <c r="C5" s="141" t="s">
        <v>719</v>
      </c>
      <c r="D5" s="137" t="s">
        <v>720</v>
      </c>
      <c r="E5" s="139"/>
      <c r="F5" s="139"/>
      <c r="G5" s="139" t="s">
        <v>716</v>
      </c>
    </row>
    <row r="6" spans="2:7" ht="75">
      <c r="B6" s="140" t="s">
        <v>227</v>
      </c>
      <c r="C6" s="141" t="s">
        <v>721</v>
      </c>
      <c r="D6" s="137" t="s">
        <v>722</v>
      </c>
      <c r="E6" s="139" t="s">
        <v>716</v>
      </c>
      <c r="F6" s="139"/>
      <c r="G6" s="139"/>
    </row>
    <row r="7" spans="2:7" ht="105">
      <c r="B7" s="140" t="s">
        <v>228</v>
      </c>
      <c r="C7" s="141" t="s">
        <v>723</v>
      </c>
      <c r="D7" s="137" t="s">
        <v>724</v>
      </c>
      <c r="E7" s="139" t="s">
        <v>716</v>
      </c>
      <c r="F7" s="139" t="s">
        <v>716</v>
      </c>
      <c r="G7" s="139" t="s">
        <v>716</v>
      </c>
    </row>
  </sheetData>
  <sheetProtection algorithmName="SHA-512" hashValue="vgGwa7/YHKMJwVNtaW+Vu4++eOTHCBPdPfxvIGh8a6X9HXwH9EM9UUh4jjuqKNrH3frAAu4UF7C7AH0bqoSYLQ==" saltValue="UoARNGNU0dIcJN3FU1w9P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ABBF1-8808-40A1-B3FA-80C661A4AED4}">
  <dimension ref="B1:D46"/>
  <sheetViews>
    <sheetView workbookViewId="0">
      <selection activeCell="B2" sqref="B2:D2"/>
    </sheetView>
  </sheetViews>
  <sheetFormatPr baseColWidth="10" defaultColWidth="11.5703125" defaultRowHeight="15"/>
  <cols>
    <col min="1" max="1" width="11.5703125" style="109"/>
    <col min="2" max="2" width="24.28515625" style="109" customWidth="1"/>
    <col min="3" max="3" width="25.28515625" style="109" customWidth="1"/>
    <col min="4" max="4" width="34.5703125" style="109" customWidth="1"/>
    <col min="5" max="16384" width="11.5703125" style="109"/>
  </cols>
  <sheetData>
    <row r="1" spans="2:4" ht="15.75" thickBot="1"/>
    <row r="2" spans="2:4" ht="15.75" thickBot="1">
      <c r="B2" s="263" t="s">
        <v>725</v>
      </c>
      <c r="C2" s="264"/>
      <c r="D2" s="265"/>
    </row>
    <row r="3" spans="2:4" ht="15.75" thickBot="1">
      <c r="B3" s="110" t="s">
        <v>726</v>
      </c>
      <c r="C3" s="111" t="s">
        <v>727</v>
      </c>
      <c r="D3" s="112" t="s">
        <v>728</v>
      </c>
    </row>
    <row r="4" spans="2:4" ht="15.75" thickBot="1">
      <c r="B4" s="260" t="s">
        <v>729</v>
      </c>
      <c r="C4" s="113" t="s">
        <v>730</v>
      </c>
      <c r="D4" s="114" t="s">
        <v>731</v>
      </c>
    </row>
    <row r="5" spans="2:4" ht="15.75" thickBot="1">
      <c r="B5" s="261"/>
      <c r="C5" s="113" t="s">
        <v>732</v>
      </c>
      <c r="D5" s="114" t="s">
        <v>731</v>
      </c>
    </row>
    <row r="6" spans="2:4" ht="15.75" thickBot="1">
      <c r="B6" s="261"/>
      <c r="C6" s="113" t="s">
        <v>733</v>
      </c>
      <c r="D6" s="114" t="s">
        <v>731</v>
      </c>
    </row>
    <row r="7" spans="2:4" ht="15.75" thickBot="1">
      <c r="B7" s="261"/>
      <c r="C7" s="113" t="s">
        <v>734</v>
      </c>
      <c r="D7" s="114" t="s">
        <v>731</v>
      </c>
    </row>
    <row r="8" spans="2:4" ht="30.75" thickBot="1">
      <c r="B8" s="261"/>
      <c r="C8" s="113" t="s">
        <v>735</v>
      </c>
      <c r="D8" s="114" t="s">
        <v>731</v>
      </c>
    </row>
    <row r="9" spans="2:4" ht="30.75" thickBot="1">
      <c r="B9" s="262"/>
      <c r="C9" s="113" t="s">
        <v>736</v>
      </c>
      <c r="D9" s="114" t="s">
        <v>731</v>
      </c>
    </row>
    <row r="10" spans="2:4" ht="15.75" thickBot="1">
      <c r="B10" s="260" t="s">
        <v>737</v>
      </c>
      <c r="C10" s="113" t="s">
        <v>738</v>
      </c>
      <c r="D10" s="114" t="s">
        <v>739</v>
      </c>
    </row>
    <row r="11" spans="2:4" ht="15.75" thickBot="1">
      <c r="B11" s="261"/>
      <c r="C11" s="113" t="s">
        <v>740</v>
      </c>
      <c r="D11" s="114" t="s">
        <v>739</v>
      </c>
    </row>
    <row r="12" spans="2:4" ht="15.75" thickBot="1">
      <c r="B12" s="261"/>
      <c r="C12" s="113" t="s">
        <v>741</v>
      </c>
      <c r="D12" s="114" t="s">
        <v>739</v>
      </c>
    </row>
    <row r="13" spans="2:4" ht="30.75" thickBot="1">
      <c r="B13" s="261"/>
      <c r="C13" s="113" t="s">
        <v>742</v>
      </c>
      <c r="D13" s="114" t="s">
        <v>739</v>
      </c>
    </row>
    <row r="14" spans="2:4" ht="15.75" thickBot="1">
      <c r="B14" s="262"/>
      <c r="C14" s="113" t="s">
        <v>743</v>
      </c>
      <c r="D14" s="114" t="s">
        <v>739</v>
      </c>
    </row>
    <row r="15" spans="2:4" ht="45.75" thickBot="1">
      <c r="B15" s="260" t="s">
        <v>744</v>
      </c>
      <c r="C15" s="113" t="s">
        <v>745</v>
      </c>
      <c r="D15" s="114" t="s">
        <v>746</v>
      </c>
    </row>
    <row r="16" spans="2:4" ht="30.75" thickBot="1">
      <c r="B16" s="261"/>
      <c r="C16" s="113" t="s">
        <v>747</v>
      </c>
      <c r="D16" s="114" t="s">
        <v>731</v>
      </c>
    </row>
    <row r="17" spans="2:4" ht="30.75" thickBot="1">
      <c r="B17" s="262"/>
      <c r="C17" s="113" t="s">
        <v>748</v>
      </c>
      <c r="D17" s="114" t="s">
        <v>746</v>
      </c>
    </row>
    <row r="18" spans="2:4" ht="30.75" thickBot="1">
      <c r="B18" s="260" t="s">
        <v>749</v>
      </c>
      <c r="C18" s="113" t="s">
        <v>750</v>
      </c>
      <c r="D18" s="114" t="s">
        <v>731</v>
      </c>
    </row>
    <row r="19" spans="2:4" ht="15.75" thickBot="1">
      <c r="B19" s="261"/>
      <c r="C19" s="113" t="s">
        <v>751</v>
      </c>
      <c r="D19" s="114" t="s">
        <v>731</v>
      </c>
    </row>
    <row r="20" spans="2:4" ht="30.75" thickBot="1">
      <c r="B20" s="262"/>
      <c r="C20" s="113" t="s">
        <v>752</v>
      </c>
      <c r="D20" s="114" t="s">
        <v>731</v>
      </c>
    </row>
    <row r="21" spans="2:4" ht="60.75" thickBot="1">
      <c r="B21" s="260" t="s">
        <v>753</v>
      </c>
      <c r="C21" s="113" t="s">
        <v>754</v>
      </c>
      <c r="D21" s="114" t="s">
        <v>755</v>
      </c>
    </row>
    <row r="22" spans="2:4" ht="15.75" thickBot="1">
      <c r="B22" s="261"/>
      <c r="C22" s="113" t="s">
        <v>756</v>
      </c>
      <c r="D22" s="114" t="s">
        <v>755</v>
      </c>
    </row>
    <row r="23" spans="2:4" ht="15.75" thickBot="1">
      <c r="B23" s="261"/>
      <c r="C23" s="113" t="s">
        <v>757</v>
      </c>
      <c r="D23" s="114" t="s">
        <v>755</v>
      </c>
    </row>
    <row r="24" spans="2:4" ht="30.75" thickBot="1">
      <c r="B24" s="261"/>
      <c r="C24" s="113" t="s">
        <v>758</v>
      </c>
      <c r="D24" s="114" t="s">
        <v>755</v>
      </c>
    </row>
    <row r="25" spans="2:4" ht="15.75" thickBot="1">
      <c r="B25" s="261"/>
      <c r="C25" s="113" t="s">
        <v>759</v>
      </c>
      <c r="D25" s="114" t="s">
        <v>755</v>
      </c>
    </row>
    <row r="26" spans="2:4" ht="45.75" thickBot="1">
      <c r="B26" s="261"/>
      <c r="C26" s="113" t="s">
        <v>287</v>
      </c>
      <c r="D26" s="114" t="s">
        <v>755</v>
      </c>
    </row>
    <row r="27" spans="2:4" ht="15.75" thickBot="1">
      <c r="B27" s="261"/>
      <c r="C27" s="113" t="s">
        <v>760</v>
      </c>
      <c r="D27" s="114" t="s">
        <v>746</v>
      </c>
    </row>
    <row r="28" spans="2:4" ht="30.75" thickBot="1">
      <c r="B28" s="261"/>
      <c r="C28" s="113" t="s">
        <v>761</v>
      </c>
      <c r="D28" s="114" t="s">
        <v>746</v>
      </c>
    </row>
    <row r="29" spans="2:4" ht="30.75" thickBot="1">
      <c r="B29" s="261"/>
      <c r="C29" s="113" t="s">
        <v>762</v>
      </c>
      <c r="D29" s="114" t="s">
        <v>755</v>
      </c>
    </row>
    <row r="30" spans="2:4" ht="30.75" thickBot="1">
      <c r="B30" s="261"/>
      <c r="C30" s="113" t="s">
        <v>763</v>
      </c>
      <c r="D30" s="114" t="s">
        <v>746</v>
      </c>
    </row>
    <row r="31" spans="2:4" ht="30.75" thickBot="1">
      <c r="B31" s="262"/>
      <c r="C31" s="113" t="s">
        <v>764</v>
      </c>
      <c r="D31" s="114" t="s">
        <v>755</v>
      </c>
    </row>
    <row r="32" spans="2:4" ht="15.75" thickBot="1">
      <c r="B32" s="260" t="s">
        <v>765</v>
      </c>
      <c r="C32" s="113" t="s">
        <v>766</v>
      </c>
      <c r="D32" s="114" t="s">
        <v>767</v>
      </c>
    </row>
    <row r="33" spans="2:4" ht="30.75" thickBot="1">
      <c r="B33" s="261"/>
      <c r="C33" s="113" t="s">
        <v>768</v>
      </c>
      <c r="D33" s="114" t="s">
        <v>767</v>
      </c>
    </row>
    <row r="34" spans="2:4" ht="30.75" thickBot="1">
      <c r="B34" s="261"/>
      <c r="C34" s="113" t="s">
        <v>326</v>
      </c>
      <c r="D34" s="114" t="s">
        <v>746</v>
      </c>
    </row>
    <row r="35" spans="2:4" ht="30.75" thickBot="1">
      <c r="B35" s="261"/>
      <c r="C35" s="113" t="s">
        <v>769</v>
      </c>
      <c r="D35" s="114" t="s">
        <v>767</v>
      </c>
    </row>
    <row r="36" spans="2:4" ht="45.75" thickBot="1">
      <c r="B36" s="262"/>
      <c r="C36" s="113" t="s">
        <v>770</v>
      </c>
      <c r="D36" s="114" t="s">
        <v>746</v>
      </c>
    </row>
    <row r="37" spans="2:4" ht="30.75" thickBot="1">
      <c r="B37" s="260" t="s">
        <v>771</v>
      </c>
      <c r="C37" s="113" t="s">
        <v>772</v>
      </c>
      <c r="D37" s="114" t="s">
        <v>755</v>
      </c>
    </row>
    <row r="38" spans="2:4" ht="30.75" thickBot="1">
      <c r="B38" s="261"/>
      <c r="C38" s="113" t="s">
        <v>773</v>
      </c>
      <c r="D38" s="114" t="s">
        <v>755</v>
      </c>
    </row>
    <row r="39" spans="2:4" ht="30.75" thickBot="1">
      <c r="B39" s="261"/>
      <c r="C39" s="113" t="s">
        <v>774</v>
      </c>
      <c r="D39" s="114" t="s">
        <v>746</v>
      </c>
    </row>
    <row r="40" spans="2:4" ht="15.75" thickBot="1">
      <c r="B40" s="261"/>
      <c r="C40" s="113" t="s">
        <v>775</v>
      </c>
      <c r="D40" s="114" t="s">
        <v>755</v>
      </c>
    </row>
    <row r="41" spans="2:4" ht="30.75" thickBot="1">
      <c r="B41" s="262"/>
      <c r="C41" s="113" t="s">
        <v>776</v>
      </c>
      <c r="D41" s="114" t="s">
        <v>755</v>
      </c>
    </row>
    <row r="42" spans="2:4" ht="15.75" thickBot="1">
      <c r="B42" s="260" t="s">
        <v>777</v>
      </c>
      <c r="C42" s="113" t="s">
        <v>280</v>
      </c>
      <c r="D42" s="114" t="s">
        <v>767</v>
      </c>
    </row>
    <row r="43" spans="2:4" ht="15.75" thickBot="1">
      <c r="B43" s="261"/>
      <c r="C43" s="113" t="s">
        <v>778</v>
      </c>
      <c r="D43" s="114" t="s">
        <v>746</v>
      </c>
    </row>
    <row r="44" spans="2:4" ht="30.75" thickBot="1">
      <c r="B44" s="261"/>
      <c r="C44" s="113" t="s">
        <v>779</v>
      </c>
      <c r="D44" s="114" t="s">
        <v>755</v>
      </c>
    </row>
    <row r="45" spans="2:4" ht="15.75" thickBot="1">
      <c r="B45" s="261"/>
      <c r="C45" s="113" t="s">
        <v>780</v>
      </c>
      <c r="D45" s="114" t="s">
        <v>755</v>
      </c>
    </row>
    <row r="46" spans="2:4" ht="45.75" thickBot="1">
      <c r="B46" s="262"/>
      <c r="C46" s="113" t="s">
        <v>781</v>
      </c>
      <c r="D46" s="114" t="s">
        <v>731</v>
      </c>
    </row>
  </sheetData>
  <sheetProtection algorithmName="SHA-512" hashValue="6BAsI6ITSCZPGTFs7WWWODcrNs4L8bQxZY+73oI1QI5pCYoZIMrBMmGuLtAGLTkBG9RNbiuWvxX3IgvMkFzA5g==" saltValue="1vfSmOumnPbZTtKCfAC82g==" spinCount="100000" sheet="1" objects="1" scenarios="1"/>
  <mergeCells count="9">
    <mergeCell ref="B32:B36"/>
    <mergeCell ref="B37:B41"/>
    <mergeCell ref="B42:B46"/>
    <mergeCell ref="B2:D2"/>
    <mergeCell ref="B4:B9"/>
    <mergeCell ref="B10:B14"/>
    <mergeCell ref="B15:B17"/>
    <mergeCell ref="B18:B20"/>
    <mergeCell ref="B21:B3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2CBBB-5618-47C6-99D1-A7CBE1AF3DC1}">
  <dimension ref="B2:D86"/>
  <sheetViews>
    <sheetView workbookViewId="0">
      <selection activeCell="B2" sqref="B2"/>
    </sheetView>
  </sheetViews>
  <sheetFormatPr baseColWidth="10" defaultColWidth="11.5703125" defaultRowHeight="15"/>
  <cols>
    <col min="1" max="1" width="11.5703125" style="109"/>
    <col min="2" max="2" width="13.5703125" style="109" customWidth="1"/>
    <col min="3" max="3" width="45" style="148" customWidth="1"/>
    <col min="4" max="4" width="35" style="148" customWidth="1"/>
    <col min="5" max="16384" width="11.5703125" style="109"/>
  </cols>
  <sheetData>
    <row r="2" spans="2:4" s="150" customFormat="1" ht="30" customHeight="1">
      <c r="B2" s="156" t="s">
        <v>782</v>
      </c>
      <c r="C2" s="157" t="s">
        <v>783</v>
      </c>
      <c r="D2" s="158" t="s">
        <v>784</v>
      </c>
    </row>
    <row r="3" spans="2:4" ht="50.25" customHeight="1">
      <c r="B3" s="266" t="s">
        <v>785</v>
      </c>
      <c r="C3" s="181" t="s">
        <v>786</v>
      </c>
      <c r="D3" s="151" t="s">
        <v>787</v>
      </c>
    </row>
    <row r="4" spans="2:4" ht="30">
      <c r="B4" s="266"/>
      <c r="C4" s="149" t="s">
        <v>788</v>
      </c>
      <c r="D4" s="151" t="s">
        <v>789</v>
      </c>
    </row>
    <row r="5" spans="2:4" ht="30">
      <c r="B5" s="266"/>
      <c r="C5" s="149" t="s">
        <v>790</v>
      </c>
      <c r="D5" s="151" t="s">
        <v>791</v>
      </c>
    </row>
    <row r="6" spans="2:4" ht="30">
      <c r="B6" s="266"/>
      <c r="C6" s="149" t="s">
        <v>792</v>
      </c>
      <c r="D6" s="151" t="s">
        <v>750</v>
      </c>
    </row>
    <row r="7" spans="2:4" ht="30">
      <c r="B7" s="266"/>
      <c r="C7" s="149" t="s">
        <v>793</v>
      </c>
      <c r="D7" s="151" t="s">
        <v>280</v>
      </c>
    </row>
    <row r="8" spans="2:4" ht="19.5" customHeight="1">
      <c r="B8" s="266"/>
      <c r="C8" s="149" t="s">
        <v>794</v>
      </c>
      <c r="D8" s="151" t="s">
        <v>795</v>
      </c>
    </row>
    <row r="9" spans="2:4" ht="30">
      <c r="B9" s="266"/>
      <c r="C9" s="149" t="s">
        <v>796</v>
      </c>
      <c r="D9" s="151" t="s">
        <v>742</v>
      </c>
    </row>
    <row r="10" spans="2:4">
      <c r="B10" s="266"/>
      <c r="C10" s="151" t="s">
        <v>797</v>
      </c>
      <c r="D10" s="151" t="s">
        <v>798</v>
      </c>
    </row>
    <row r="11" spans="2:4" ht="17.25" customHeight="1">
      <c r="B11" s="266"/>
      <c r="C11" s="149" t="s">
        <v>799</v>
      </c>
      <c r="D11" s="151" t="s">
        <v>798</v>
      </c>
    </row>
    <row r="12" spans="2:4">
      <c r="B12" s="266"/>
      <c r="C12" s="149" t="s">
        <v>800</v>
      </c>
      <c r="D12" s="151" t="s">
        <v>798</v>
      </c>
    </row>
    <row r="13" spans="2:4" ht="30">
      <c r="B13" s="266" t="s">
        <v>801</v>
      </c>
      <c r="C13" s="149" t="s">
        <v>802</v>
      </c>
      <c r="D13" s="151" t="s">
        <v>803</v>
      </c>
    </row>
    <row r="14" spans="2:4">
      <c r="B14" s="266"/>
      <c r="C14" s="149" t="s">
        <v>804</v>
      </c>
      <c r="D14" s="151" t="s">
        <v>803</v>
      </c>
    </row>
    <row r="15" spans="2:4" ht="30">
      <c r="B15" s="266"/>
      <c r="C15" s="149" t="s">
        <v>805</v>
      </c>
      <c r="D15" s="151" t="s">
        <v>803</v>
      </c>
    </row>
    <row r="16" spans="2:4" ht="30">
      <c r="B16" s="266"/>
      <c r="C16" s="149" t="s">
        <v>806</v>
      </c>
      <c r="D16" s="151" t="s">
        <v>803</v>
      </c>
    </row>
    <row r="17" spans="2:4">
      <c r="B17" s="266"/>
      <c r="C17" s="149" t="s">
        <v>807</v>
      </c>
      <c r="D17" s="151" t="s">
        <v>803</v>
      </c>
    </row>
    <row r="18" spans="2:4" ht="15" customHeight="1">
      <c r="B18" s="266"/>
      <c r="C18" s="149" t="s">
        <v>808</v>
      </c>
      <c r="D18" s="151" t="s">
        <v>803</v>
      </c>
    </row>
    <row r="19" spans="2:4" ht="15" customHeight="1">
      <c r="B19" s="266"/>
      <c r="C19" s="149" t="s">
        <v>809</v>
      </c>
      <c r="D19" s="151" t="s">
        <v>810</v>
      </c>
    </row>
    <row r="20" spans="2:4" ht="30" customHeight="1">
      <c r="B20" s="266"/>
      <c r="C20" s="149" t="s">
        <v>811</v>
      </c>
      <c r="D20" s="151" t="s">
        <v>810</v>
      </c>
    </row>
    <row r="21" spans="2:4" ht="15" customHeight="1">
      <c r="B21" s="266"/>
      <c r="C21" s="149" t="s">
        <v>812</v>
      </c>
      <c r="D21" s="151" t="s">
        <v>280</v>
      </c>
    </row>
    <row r="22" spans="2:4" ht="15" customHeight="1">
      <c r="B22" s="266"/>
      <c r="C22" s="149" t="s">
        <v>813</v>
      </c>
      <c r="D22" s="151" t="s">
        <v>280</v>
      </c>
    </row>
    <row r="23" spans="2:4" ht="15" customHeight="1">
      <c r="B23" s="266"/>
      <c r="C23" s="149" t="s">
        <v>814</v>
      </c>
      <c r="D23" s="151" t="s">
        <v>280</v>
      </c>
    </row>
    <row r="24" spans="2:4" ht="15" customHeight="1">
      <c r="B24" s="266"/>
      <c r="C24" s="149" t="s">
        <v>815</v>
      </c>
      <c r="D24" s="151" t="s">
        <v>280</v>
      </c>
    </row>
    <row r="25" spans="2:4" ht="44.25" customHeight="1">
      <c r="B25" s="266"/>
      <c r="C25" s="149" t="s">
        <v>816</v>
      </c>
      <c r="D25" s="151" t="s">
        <v>779</v>
      </c>
    </row>
    <row r="26" spans="2:4" ht="15" customHeight="1">
      <c r="B26" s="266"/>
      <c r="C26" s="149" t="s">
        <v>817</v>
      </c>
      <c r="D26" s="151" t="s">
        <v>779</v>
      </c>
    </row>
    <row r="27" spans="2:4" ht="15" customHeight="1">
      <c r="B27" s="266"/>
      <c r="C27" s="149" t="s">
        <v>818</v>
      </c>
      <c r="D27" s="151" t="s">
        <v>779</v>
      </c>
    </row>
    <row r="28" spans="2:4" ht="15" customHeight="1">
      <c r="B28" s="266"/>
      <c r="C28" s="149" t="s">
        <v>819</v>
      </c>
      <c r="D28" s="151" t="s">
        <v>820</v>
      </c>
    </row>
    <row r="29" spans="2:4" ht="15" customHeight="1">
      <c r="B29" s="266"/>
      <c r="C29" s="149" t="s">
        <v>821</v>
      </c>
      <c r="D29" s="151" t="s">
        <v>769</v>
      </c>
    </row>
    <row r="30" spans="2:4" ht="38.25" customHeight="1">
      <c r="B30" s="266"/>
      <c r="C30" s="149" t="s">
        <v>822</v>
      </c>
      <c r="D30" s="151" t="s">
        <v>769</v>
      </c>
    </row>
    <row r="31" spans="2:4" ht="15" customHeight="1">
      <c r="B31" s="266"/>
      <c r="C31" s="149" t="s">
        <v>823</v>
      </c>
      <c r="D31" s="151" t="s">
        <v>769</v>
      </c>
    </row>
    <row r="32" spans="2:4" ht="15" customHeight="1">
      <c r="B32" s="266"/>
      <c r="C32" s="149" t="s">
        <v>824</v>
      </c>
      <c r="D32" s="151" t="s">
        <v>763</v>
      </c>
    </row>
    <row r="33" spans="2:4" ht="15" customHeight="1">
      <c r="B33" s="266"/>
      <c r="C33" s="149" t="s">
        <v>825</v>
      </c>
      <c r="D33" s="151" t="s">
        <v>763</v>
      </c>
    </row>
    <row r="34" spans="2:4" ht="30.75" customHeight="1">
      <c r="B34" s="266"/>
      <c r="C34" s="149" t="s">
        <v>826</v>
      </c>
      <c r="D34" s="151" t="s">
        <v>827</v>
      </c>
    </row>
    <row r="35" spans="2:4" ht="15" customHeight="1">
      <c r="B35" s="266"/>
      <c r="C35" s="149" t="s">
        <v>828</v>
      </c>
      <c r="D35" s="151" t="s">
        <v>772</v>
      </c>
    </row>
    <row r="36" spans="2:4" ht="30" customHeight="1">
      <c r="B36" s="270" t="s">
        <v>829</v>
      </c>
      <c r="C36" s="149" t="s">
        <v>830</v>
      </c>
      <c r="D36" s="151" t="s">
        <v>780</v>
      </c>
    </row>
    <row r="37" spans="2:4" ht="15" customHeight="1">
      <c r="B37" s="270"/>
      <c r="C37" s="149" t="s">
        <v>831</v>
      </c>
      <c r="D37" s="151" t="s">
        <v>757</v>
      </c>
    </row>
    <row r="38" spans="2:4" ht="15" customHeight="1">
      <c r="B38" s="270"/>
      <c r="C38" s="149" t="s">
        <v>832</v>
      </c>
      <c r="D38" s="151" t="s">
        <v>757</v>
      </c>
    </row>
    <row r="39" spans="2:4" ht="15" customHeight="1">
      <c r="B39" s="270"/>
      <c r="C39" s="149" t="s">
        <v>833</v>
      </c>
      <c r="D39" s="151" t="s">
        <v>834</v>
      </c>
    </row>
    <row r="40" spans="2:4" ht="33" customHeight="1">
      <c r="B40" s="270"/>
      <c r="C40" s="182" t="s">
        <v>835</v>
      </c>
      <c r="D40" s="151" t="s">
        <v>834</v>
      </c>
    </row>
    <row r="41" spans="2:4" ht="30.75" customHeight="1">
      <c r="B41" s="270"/>
      <c r="C41" s="149" t="s">
        <v>836</v>
      </c>
      <c r="D41" s="151" t="s">
        <v>779</v>
      </c>
    </row>
    <row r="42" spans="2:4" ht="15" customHeight="1">
      <c r="B42" s="270"/>
      <c r="C42" s="149" t="s">
        <v>837</v>
      </c>
      <c r="D42" s="151" t="s">
        <v>756</v>
      </c>
    </row>
    <row r="43" spans="2:4" ht="15" customHeight="1">
      <c r="B43" s="270"/>
      <c r="C43" s="149" t="s">
        <v>838</v>
      </c>
      <c r="D43" s="151" t="s">
        <v>756</v>
      </c>
    </row>
    <row r="44" spans="2:4" ht="31.5" customHeight="1">
      <c r="B44" s="270"/>
      <c r="C44" s="149" t="s">
        <v>839</v>
      </c>
      <c r="D44" s="151" t="s">
        <v>326</v>
      </c>
    </row>
    <row r="45" spans="2:4" ht="15" customHeight="1">
      <c r="B45" s="270"/>
      <c r="C45" s="149" t="s">
        <v>840</v>
      </c>
      <c r="D45" s="151" t="s">
        <v>772</v>
      </c>
    </row>
    <row r="46" spans="2:4" ht="30">
      <c r="B46" s="267" t="s">
        <v>841</v>
      </c>
      <c r="C46" s="182" t="s">
        <v>842</v>
      </c>
      <c r="D46" s="151" t="s">
        <v>781</v>
      </c>
    </row>
    <row r="47" spans="2:4" ht="15" customHeight="1">
      <c r="B47" s="267"/>
      <c r="C47" s="149" t="s">
        <v>843</v>
      </c>
      <c r="D47" s="151" t="s">
        <v>844</v>
      </c>
    </row>
    <row r="48" spans="2:4" ht="15" customHeight="1">
      <c r="B48" s="267"/>
      <c r="C48" s="149" t="s">
        <v>845</v>
      </c>
      <c r="D48" s="151" t="s">
        <v>280</v>
      </c>
    </row>
    <row r="49" spans="2:4" ht="15" customHeight="1">
      <c r="B49" s="267"/>
      <c r="C49" s="149" t="s">
        <v>846</v>
      </c>
      <c r="D49" s="151" t="s">
        <v>280</v>
      </c>
    </row>
    <row r="50" spans="2:4" ht="15" customHeight="1">
      <c r="B50" s="267"/>
      <c r="C50" s="149" t="s">
        <v>847</v>
      </c>
      <c r="D50" s="151" t="s">
        <v>280</v>
      </c>
    </row>
    <row r="51" spans="2:4" ht="15" customHeight="1">
      <c r="B51" s="267"/>
      <c r="C51" s="149" t="s">
        <v>848</v>
      </c>
      <c r="D51" s="151" t="s">
        <v>776</v>
      </c>
    </row>
    <row r="52" spans="2:4" ht="33.75" customHeight="1">
      <c r="B52" s="267"/>
      <c r="C52" s="149" t="s">
        <v>849</v>
      </c>
      <c r="D52" s="151" t="s">
        <v>850</v>
      </c>
    </row>
    <row r="53" spans="2:4" ht="51" customHeight="1">
      <c r="B53" s="267"/>
      <c r="C53" s="149" t="s">
        <v>851</v>
      </c>
      <c r="D53" s="151" t="s">
        <v>772</v>
      </c>
    </row>
    <row r="54" spans="2:4" ht="51.75" customHeight="1">
      <c r="B54" s="268" t="s">
        <v>852</v>
      </c>
      <c r="C54" s="149" t="s">
        <v>853</v>
      </c>
      <c r="D54" s="152" t="s">
        <v>854</v>
      </c>
    </row>
    <row r="55" spans="2:4" ht="15" customHeight="1">
      <c r="B55" s="268"/>
      <c r="C55" s="149" t="s">
        <v>855</v>
      </c>
      <c r="D55" s="152" t="s">
        <v>854</v>
      </c>
    </row>
    <row r="56" spans="2:4" ht="15" customHeight="1">
      <c r="B56" s="268"/>
      <c r="C56" s="149" t="s">
        <v>856</v>
      </c>
      <c r="D56" s="153" t="s">
        <v>854</v>
      </c>
    </row>
    <row r="57" spans="2:4" ht="33" customHeight="1">
      <c r="B57" s="268"/>
      <c r="C57" s="149" t="s">
        <v>826</v>
      </c>
      <c r="D57" s="152" t="s">
        <v>854</v>
      </c>
    </row>
    <row r="58" spans="2:4" ht="30">
      <c r="B58" s="266" t="s">
        <v>857</v>
      </c>
      <c r="C58" s="149" t="s">
        <v>858</v>
      </c>
      <c r="D58" s="151" t="s">
        <v>803</v>
      </c>
    </row>
    <row r="59" spans="2:4" ht="30" customHeight="1">
      <c r="B59" s="266"/>
      <c r="C59" s="149" t="s">
        <v>859</v>
      </c>
      <c r="D59" s="151" t="s">
        <v>803</v>
      </c>
    </row>
    <row r="60" spans="2:4" ht="50.25" customHeight="1">
      <c r="B60" s="266"/>
      <c r="C60" s="149" t="s">
        <v>860</v>
      </c>
      <c r="D60" s="151" t="s">
        <v>803</v>
      </c>
    </row>
    <row r="61" spans="2:4" ht="30.75" customHeight="1">
      <c r="B61" s="266"/>
      <c r="C61" s="149" t="s">
        <v>861</v>
      </c>
      <c r="D61" s="151" t="s">
        <v>803</v>
      </c>
    </row>
    <row r="62" spans="2:4" ht="15" customHeight="1">
      <c r="B62" s="266"/>
      <c r="C62" s="149" t="s">
        <v>862</v>
      </c>
      <c r="D62" s="151" t="s">
        <v>803</v>
      </c>
    </row>
    <row r="63" spans="2:4" ht="31.5" customHeight="1">
      <c r="B63" s="266"/>
      <c r="C63" s="149" t="s">
        <v>863</v>
      </c>
      <c r="D63" s="151" t="s">
        <v>803</v>
      </c>
    </row>
    <row r="64" spans="2:4" ht="30.75" customHeight="1">
      <c r="B64" s="266"/>
      <c r="C64" s="149" t="s">
        <v>864</v>
      </c>
      <c r="D64" s="151" t="s">
        <v>803</v>
      </c>
    </row>
    <row r="65" spans="2:4" ht="32.25" customHeight="1">
      <c r="B65" s="266"/>
      <c r="C65" s="149" t="s">
        <v>865</v>
      </c>
      <c r="D65" s="151" t="s">
        <v>770</v>
      </c>
    </row>
    <row r="66" spans="2:4" ht="30" customHeight="1">
      <c r="B66" s="266"/>
      <c r="C66" s="149" t="s">
        <v>866</v>
      </c>
      <c r="D66" s="151" t="s">
        <v>770</v>
      </c>
    </row>
    <row r="67" spans="2:4" ht="31.5" customHeight="1">
      <c r="B67" s="266"/>
      <c r="C67" s="149" t="s">
        <v>867</v>
      </c>
      <c r="D67" s="151" t="s">
        <v>770</v>
      </c>
    </row>
    <row r="68" spans="2:4" ht="33.75" customHeight="1">
      <c r="B68" s="266"/>
      <c r="C68" s="149" t="s">
        <v>868</v>
      </c>
      <c r="D68" s="151" t="s">
        <v>810</v>
      </c>
    </row>
    <row r="69" spans="2:4" ht="36" customHeight="1">
      <c r="B69" s="266"/>
      <c r="C69" s="149" t="s">
        <v>869</v>
      </c>
      <c r="D69" s="151" t="s">
        <v>810</v>
      </c>
    </row>
    <row r="70" spans="2:4" ht="45.75" customHeight="1">
      <c r="B70" s="266"/>
      <c r="C70" s="149" t="s">
        <v>870</v>
      </c>
      <c r="D70" s="151" t="s">
        <v>761</v>
      </c>
    </row>
    <row r="71" spans="2:4" ht="48" customHeight="1">
      <c r="B71" s="266"/>
      <c r="C71" s="149" t="s">
        <v>871</v>
      </c>
      <c r="D71" s="151" t="s">
        <v>780</v>
      </c>
    </row>
    <row r="72" spans="2:4" ht="21.75" customHeight="1">
      <c r="B72" s="266"/>
      <c r="C72" s="149" t="s">
        <v>872</v>
      </c>
      <c r="D72" s="151" t="s">
        <v>766</v>
      </c>
    </row>
    <row r="73" spans="2:4" ht="36" customHeight="1">
      <c r="B73" s="266"/>
      <c r="C73" s="149" t="s">
        <v>873</v>
      </c>
      <c r="D73" s="151" t="s">
        <v>280</v>
      </c>
    </row>
    <row r="74" spans="2:4" ht="46.5" customHeight="1">
      <c r="B74" s="266"/>
      <c r="C74" s="149" t="s">
        <v>874</v>
      </c>
      <c r="D74" s="151" t="s">
        <v>280</v>
      </c>
    </row>
    <row r="75" spans="2:4" ht="15" customHeight="1">
      <c r="B75" s="266"/>
      <c r="C75" s="149" t="s">
        <v>875</v>
      </c>
      <c r="D75" s="151" t="s">
        <v>280</v>
      </c>
    </row>
    <row r="76" spans="2:4" ht="33.75" customHeight="1">
      <c r="B76" s="266"/>
      <c r="C76" s="149" t="s">
        <v>876</v>
      </c>
      <c r="D76" s="151" t="s">
        <v>280</v>
      </c>
    </row>
    <row r="77" spans="2:4" ht="30" customHeight="1">
      <c r="B77" s="266"/>
      <c r="C77" s="149" t="s">
        <v>877</v>
      </c>
      <c r="D77" s="151" t="s">
        <v>280</v>
      </c>
    </row>
    <row r="78" spans="2:4" ht="31.5" customHeight="1">
      <c r="B78" s="266"/>
      <c r="C78" s="149" t="s">
        <v>878</v>
      </c>
      <c r="D78" s="151" t="s">
        <v>759</v>
      </c>
    </row>
    <row r="79" spans="2:4" ht="34.5" customHeight="1">
      <c r="B79" s="266"/>
      <c r="C79" s="149" t="s">
        <v>879</v>
      </c>
      <c r="D79" s="151" t="s">
        <v>759</v>
      </c>
    </row>
    <row r="80" spans="2:4" ht="36" customHeight="1">
      <c r="B80" s="266"/>
      <c r="C80" s="149" t="s">
        <v>880</v>
      </c>
      <c r="D80" s="151" t="s">
        <v>759</v>
      </c>
    </row>
    <row r="81" spans="2:4" ht="35.25" customHeight="1">
      <c r="B81" s="266"/>
      <c r="C81" s="149" t="s">
        <v>881</v>
      </c>
      <c r="D81" s="151" t="s">
        <v>827</v>
      </c>
    </row>
    <row r="82" spans="2:4" ht="33" customHeight="1">
      <c r="B82" s="266"/>
      <c r="C82" s="149" t="s">
        <v>882</v>
      </c>
      <c r="D82" s="151" t="s">
        <v>827</v>
      </c>
    </row>
    <row r="83" spans="2:4" ht="33.75" customHeight="1">
      <c r="B83" s="266"/>
      <c r="C83" s="149" t="s">
        <v>883</v>
      </c>
      <c r="D83" s="151" t="s">
        <v>827</v>
      </c>
    </row>
    <row r="84" spans="2:4" ht="31.5" customHeight="1">
      <c r="B84" s="266"/>
      <c r="C84" s="149" t="s">
        <v>884</v>
      </c>
      <c r="D84" s="151" t="s">
        <v>885</v>
      </c>
    </row>
    <row r="85" spans="2:4" ht="47.25" customHeight="1">
      <c r="B85" s="266"/>
      <c r="C85" s="149" t="s">
        <v>886</v>
      </c>
      <c r="D85" s="151" t="s">
        <v>885</v>
      </c>
    </row>
    <row r="86" spans="2:4" ht="45">
      <c r="B86" s="269"/>
      <c r="C86" s="154" t="s">
        <v>887</v>
      </c>
      <c r="D86" s="155" t="s">
        <v>888</v>
      </c>
    </row>
  </sheetData>
  <sheetProtection algorithmName="SHA-512" hashValue="/Lm012AdzbV9ujTxBSI98iMg8Iaz7mPqf/Fwy1H/8lVr6LkMYm4nbxeWwfVSWvmf/Ii2k698NsJS2MbASUYKHQ==" saltValue="25EbsI5rNGIqzVzZp/WmFA==" spinCount="100000" sheet="1" objects="1" scenarios="1"/>
  <mergeCells count="6">
    <mergeCell ref="B3:B12"/>
    <mergeCell ref="B13:B35"/>
    <mergeCell ref="B46:B53"/>
    <mergeCell ref="B54:B57"/>
    <mergeCell ref="B58:B86"/>
    <mergeCell ref="B36:B4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6990D-86E2-44F0-8AE1-0F88565413D0}">
  <dimension ref="B2:F116"/>
  <sheetViews>
    <sheetView workbookViewId="0">
      <selection activeCell="B2" sqref="B2"/>
    </sheetView>
  </sheetViews>
  <sheetFormatPr baseColWidth="10" defaultColWidth="11.5703125" defaultRowHeight="15"/>
  <cols>
    <col min="1" max="1" width="5.7109375" style="109" customWidth="1"/>
    <col min="2" max="2" width="20.42578125" style="109" customWidth="1"/>
    <col min="3" max="3" width="25.7109375" style="148" customWidth="1"/>
    <col min="4" max="4" width="13.85546875" style="109" customWidth="1"/>
    <col min="5" max="5" width="27.140625" style="109" customWidth="1"/>
    <col min="6" max="6" width="48.140625" style="109" customWidth="1"/>
    <col min="7" max="16384" width="11.5703125" style="109"/>
  </cols>
  <sheetData>
    <row r="2" spans="2:6" ht="30">
      <c r="B2" s="103" t="s">
        <v>889</v>
      </c>
      <c r="C2" s="103" t="s">
        <v>890</v>
      </c>
      <c r="D2" s="103" t="s">
        <v>891</v>
      </c>
      <c r="E2" s="103" t="s">
        <v>892</v>
      </c>
      <c r="F2" s="103" t="s">
        <v>893</v>
      </c>
    </row>
    <row r="3" spans="2:6" ht="75">
      <c r="B3" s="271" t="s">
        <v>894</v>
      </c>
      <c r="C3" s="271" t="s">
        <v>895</v>
      </c>
      <c r="D3" s="104" t="s">
        <v>896</v>
      </c>
      <c r="E3" s="105" t="s">
        <v>897</v>
      </c>
      <c r="F3" s="105" t="s">
        <v>898</v>
      </c>
    </row>
    <row r="4" spans="2:6" ht="90">
      <c r="B4" s="271"/>
      <c r="C4" s="271"/>
      <c r="D4" s="104" t="s">
        <v>899</v>
      </c>
      <c r="E4" s="105" t="s">
        <v>900</v>
      </c>
      <c r="F4" s="105" t="s">
        <v>901</v>
      </c>
    </row>
    <row r="5" spans="2:6" ht="60">
      <c r="B5" s="271" t="s">
        <v>902</v>
      </c>
      <c r="C5" s="271" t="s">
        <v>903</v>
      </c>
      <c r="D5" s="104" t="s">
        <v>904</v>
      </c>
      <c r="E5" s="105" t="s">
        <v>905</v>
      </c>
      <c r="F5" s="105" t="s">
        <v>906</v>
      </c>
    </row>
    <row r="6" spans="2:6" ht="75">
      <c r="B6" s="271"/>
      <c r="C6" s="271"/>
      <c r="D6" s="104" t="s">
        <v>907</v>
      </c>
      <c r="E6" s="105" t="s">
        <v>908</v>
      </c>
      <c r="F6" s="105" t="s">
        <v>909</v>
      </c>
    </row>
    <row r="7" spans="2:6" ht="30">
      <c r="B7" s="271"/>
      <c r="C7" s="271"/>
      <c r="D7" s="104" t="s">
        <v>910</v>
      </c>
      <c r="E7" s="105" t="s">
        <v>911</v>
      </c>
      <c r="F7" s="105" t="s">
        <v>912</v>
      </c>
    </row>
    <row r="8" spans="2:6" ht="60">
      <c r="B8" s="271"/>
      <c r="C8" s="271"/>
      <c r="D8" s="104" t="s">
        <v>913</v>
      </c>
      <c r="E8" s="105" t="s">
        <v>914</v>
      </c>
      <c r="F8" s="105" t="s">
        <v>915</v>
      </c>
    </row>
    <row r="9" spans="2:6" ht="45">
      <c r="B9" s="271"/>
      <c r="C9" s="271"/>
      <c r="D9" s="104" t="s">
        <v>916</v>
      </c>
      <c r="E9" s="105" t="s">
        <v>917</v>
      </c>
      <c r="F9" s="105" t="s">
        <v>918</v>
      </c>
    </row>
    <row r="10" spans="2:6" ht="60">
      <c r="B10" s="271"/>
      <c r="C10" s="271" t="s">
        <v>919</v>
      </c>
      <c r="D10" s="104" t="s">
        <v>920</v>
      </c>
      <c r="E10" s="105" t="s">
        <v>921</v>
      </c>
      <c r="F10" s="105" t="s">
        <v>922</v>
      </c>
    </row>
    <row r="11" spans="2:6" ht="90">
      <c r="B11" s="271"/>
      <c r="C11" s="271"/>
      <c r="D11" s="104" t="s">
        <v>923</v>
      </c>
      <c r="E11" s="105" t="s">
        <v>924</v>
      </c>
      <c r="F11" s="105" t="s">
        <v>925</v>
      </c>
    </row>
    <row r="12" spans="2:6" ht="120">
      <c r="B12" s="271" t="s">
        <v>926</v>
      </c>
      <c r="C12" s="271" t="s">
        <v>927</v>
      </c>
      <c r="D12" s="104" t="s">
        <v>928</v>
      </c>
      <c r="E12" s="105" t="s">
        <v>929</v>
      </c>
      <c r="F12" s="105" t="s">
        <v>930</v>
      </c>
    </row>
    <row r="13" spans="2:6" ht="60">
      <c r="B13" s="271"/>
      <c r="C13" s="271"/>
      <c r="D13" s="104" t="s">
        <v>931</v>
      </c>
      <c r="E13" s="105" t="s">
        <v>932</v>
      </c>
      <c r="F13" s="105" t="s">
        <v>933</v>
      </c>
    </row>
    <row r="14" spans="2:6" ht="75">
      <c r="B14" s="271"/>
      <c r="C14" s="271" t="s">
        <v>934</v>
      </c>
      <c r="D14" s="104" t="s">
        <v>935</v>
      </c>
      <c r="E14" s="105" t="s">
        <v>936</v>
      </c>
      <c r="F14" s="105" t="s">
        <v>937</v>
      </c>
    </row>
    <row r="15" spans="2:6" ht="105">
      <c r="B15" s="271"/>
      <c r="C15" s="271"/>
      <c r="D15" s="104" t="s">
        <v>938</v>
      </c>
      <c r="E15" s="105" t="s">
        <v>939</v>
      </c>
      <c r="F15" s="105" t="s">
        <v>940</v>
      </c>
    </row>
    <row r="16" spans="2:6" ht="75">
      <c r="B16" s="271"/>
      <c r="C16" s="271"/>
      <c r="D16" s="104" t="s">
        <v>941</v>
      </c>
      <c r="E16" s="105" t="s">
        <v>942</v>
      </c>
      <c r="F16" s="105" t="s">
        <v>943</v>
      </c>
    </row>
    <row r="17" spans="2:6" ht="90">
      <c r="B17" s="271"/>
      <c r="C17" s="103" t="s">
        <v>944</v>
      </c>
      <c r="D17" s="104" t="s">
        <v>945</v>
      </c>
      <c r="E17" s="105" t="s">
        <v>946</v>
      </c>
      <c r="F17" s="105" t="s">
        <v>947</v>
      </c>
    </row>
    <row r="18" spans="2:6" ht="75">
      <c r="B18" s="271" t="s">
        <v>948</v>
      </c>
      <c r="C18" s="271" t="s">
        <v>949</v>
      </c>
      <c r="D18" s="104" t="s">
        <v>950</v>
      </c>
      <c r="E18" s="105" t="s">
        <v>951</v>
      </c>
      <c r="F18" s="105" t="s">
        <v>952</v>
      </c>
    </row>
    <row r="19" spans="2:6" ht="30">
      <c r="B19" s="271"/>
      <c r="C19" s="271"/>
      <c r="D19" s="104" t="s">
        <v>953</v>
      </c>
      <c r="E19" s="105" t="s">
        <v>954</v>
      </c>
      <c r="F19" s="105" t="s">
        <v>955</v>
      </c>
    </row>
    <row r="20" spans="2:6" ht="75">
      <c r="B20" s="271"/>
      <c r="C20" s="271"/>
      <c r="D20" s="104" t="s">
        <v>956</v>
      </c>
      <c r="E20" s="105" t="s">
        <v>957</v>
      </c>
      <c r="F20" s="105" t="s">
        <v>958</v>
      </c>
    </row>
    <row r="21" spans="2:6" ht="60">
      <c r="B21" s="271"/>
      <c r="C21" s="271"/>
      <c r="D21" s="104" t="s">
        <v>959</v>
      </c>
      <c r="E21" s="105" t="s">
        <v>960</v>
      </c>
      <c r="F21" s="105" t="s">
        <v>961</v>
      </c>
    </row>
    <row r="22" spans="2:6" ht="60">
      <c r="B22" s="271"/>
      <c r="C22" s="271" t="s">
        <v>962</v>
      </c>
      <c r="D22" s="104" t="s">
        <v>963</v>
      </c>
      <c r="E22" s="105" t="s">
        <v>964</v>
      </c>
      <c r="F22" s="105" t="s">
        <v>965</v>
      </c>
    </row>
    <row r="23" spans="2:6" ht="75">
      <c r="B23" s="271"/>
      <c r="C23" s="271"/>
      <c r="D23" s="104" t="s">
        <v>966</v>
      </c>
      <c r="E23" s="105" t="s">
        <v>967</v>
      </c>
      <c r="F23" s="105" t="s">
        <v>968</v>
      </c>
    </row>
    <row r="24" spans="2:6" ht="60">
      <c r="B24" s="271"/>
      <c r="C24" s="271"/>
      <c r="D24" s="104" t="s">
        <v>969</v>
      </c>
      <c r="E24" s="105" t="s">
        <v>970</v>
      </c>
      <c r="F24" s="105" t="s">
        <v>971</v>
      </c>
    </row>
    <row r="25" spans="2:6" ht="60">
      <c r="B25" s="271"/>
      <c r="C25" s="271" t="s">
        <v>972</v>
      </c>
      <c r="D25" s="104" t="s">
        <v>973</v>
      </c>
      <c r="E25" s="105" t="s">
        <v>974</v>
      </c>
      <c r="F25" s="105" t="s">
        <v>975</v>
      </c>
    </row>
    <row r="26" spans="2:6" ht="45">
      <c r="B26" s="271"/>
      <c r="C26" s="271"/>
      <c r="D26" s="104" t="s">
        <v>976</v>
      </c>
      <c r="E26" s="105" t="s">
        <v>977</v>
      </c>
      <c r="F26" s="105" t="s">
        <v>978</v>
      </c>
    </row>
    <row r="27" spans="2:6" ht="60">
      <c r="B27" s="271"/>
      <c r="C27" s="271"/>
      <c r="D27" s="104" t="s">
        <v>979</v>
      </c>
      <c r="E27" s="105" t="s">
        <v>980</v>
      </c>
      <c r="F27" s="106" t="s">
        <v>981</v>
      </c>
    </row>
    <row r="28" spans="2:6" ht="60">
      <c r="B28" s="271" t="s">
        <v>982</v>
      </c>
      <c r="C28" s="271" t="s">
        <v>983</v>
      </c>
      <c r="D28" s="104" t="s">
        <v>984</v>
      </c>
      <c r="E28" s="105" t="s">
        <v>985</v>
      </c>
      <c r="F28" s="106" t="s">
        <v>986</v>
      </c>
    </row>
    <row r="29" spans="2:6" ht="45">
      <c r="B29" s="271"/>
      <c r="C29" s="271"/>
      <c r="D29" s="104" t="s">
        <v>987</v>
      </c>
      <c r="E29" s="105" t="s">
        <v>988</v>
      </c>
      <c r="F29" s="106" t="s">
        <v>989</v>
      </c>
    </row>
    <row r="30" spans="2:6" ht="60">
      <c r="B30" s="271"/>
      <c r="C30" s="271" t="s">
        <v>990</v>
      </c>
      <c r="D30" s="104" t="s">
        <v>991</v>
      </c>
      <c r="E30" s="105" t="s">
        <v>992</v>
      </c>
      <c r="F30" s="106" t="s">
        <v>993</v>
      </c>
    </row>
    <row r="31" spans="2:6" ht="75">
      <c r="B31" s="271"/>
      <c r="C31" s="271"/>
      <c r="D31" s="104" t="s">
        <v>994</v>
      </c>
      <c r="E31" s="105" t="s">
        <v>995</v>
      </c>
      <c r="F31" s="106" t="s">
        <v>996</v>
      </c>
    </row>
    <row r="32" spans="2:6" ht="30">
      <c r="B32" s="271"/>
      <c r="C32" s="271"/>
      <c r="D32" s="104" t="s">
        <v>997</v>
      </c>
      <c r="E32" s="105" t="s">
        <v>998</v>
      </c>
      <c r="F32" s="106" t="s">
        <v>999</v>
      </c>
    </row>
    <row r="33" spans="2:6" ht="45">
      <c r="B33" s="271"/>
      <c r="C33" s="271"/>
      <c r="D33" s="104" t="s">
        <v>1000</v>
      </c>
      <c r="E33" s="105" t="s">
        <v>1001</v>
      </c>
      <c r="F33" s="106" t="s">
        <v>1002</v>
      </c>
    </row>
    <row r="34" spans="2:6" ht="45">
      <c r="B34" s="271"/>
      <c r="C34" s="271"/>
      <c r="D34" s="104" t="s">
        <v>1003</v>
      </c>
      <c r="E34" s="105" t="s">
        <v>1004</v>
      </c>
      <c r="F34" s="106" t="s">
        <v>1005</v>
      </c>
    </row>
    <row r="35" spans="2:6" ht="105">
      <c r="B35" s="271"/>
      <c r="C35" s="271"/>
      <c r="D35" s="104" t="s">
        <v>1006</v>
      </c>
      <c r="E35" s="105" t="s">
        <v>1007</v>
      </c>
      <c r="F35" s="106" t="s">
        <v>1008</v>
      </c>
    </row>
    <row r="36" spans="2:6" ht="45">
      <c r="B36" s="271"/>
      <c r="C36" s="103" t="s">
        <v>1009</v>
      </c>
      <c r="D36" s="104" t="s">
        <v>1010</v>
      </c>
      <c r="E36" s="105" t="s">
        <v>1011</v>
      </c>
      <c r="F36" s="106" t="s">
        <v>1012</v>
      </c>
    </row>
    <row r="37" spans="2:6" ht="60">
      <c r="B37" s="271"/>
      <c r="C37" s="271" t="s">
        <v>1013</v>
      </c>
      <c r="D37" s="104" t="s">
        <v>1014</v>
      </c>
      <c r="E37" s="105" t="s">
        <v>1015</v>
      </c>
      <c r="F37" s="106" t="s">
        <v>1016</v>
      </c>
    </row>
    <row r="38" spans="2:6" ht="60">
      <c r="B38" s="271"/>
      <c r="C38" s="271"/>
      <c r="D38" s="104" t="s">
        <v>1017</v>
      </c>
      <c r="E38" s="105" t="s">
        <v>1018</v>
      </c>
      <c r="F38" s="106" t="s">
        <v>1019</v>
      </c>
    </row>
    <row r="39" spans="2:6" ht="45">
      <c r="B39" s="271"/>
      <c r="C39" s="271"/>
      <c r="D39" s="104" t="s">
        <v>1020</v>
      </c>
      <c r="E39" s="105" t="s">
        <v>1021</v>
      </c>
      <c r="F39" s="106" t="s">
        <v>1022</v>
      </c>
    </row>
    <row r="40" spans="2:6" ht="60">
      <c r="B40" s="271"/>
      <c r="C40" s="271"/>
      <c r="D40" s="104" t="s">
        <v>1023</v>
      </c>
      <c r="E40" s="105" t="s">
        <v>988</v>
      </c>
      <c r="F40" s="106" t="s">
        <v>1024</v>
      </c>
    </row>
    <row r="41" spans="2:6" ht="45">
      <c r="B41" s="271"/>
      <c r="C41" s="271"/>
      <c r="D41" s="104" t="s">
        <v>1025</v>
      </c>
      <c r="E41" s="105" t="s">
        <v>1026</v>
      </c>
      <c r="F41" s="106" t="s">
        <v>1027</v>
      </c>
    </row>
    <row r="42" spans="2:6" ht="60">
      <c r="B42" s="271" t="s">
        <v>1028</v>
      </c>
      <c r="C42" s="271" t="s">
        <v>1029</v>
      </c>
      <c r="D42" s="104" t="s">
        <v>1030</v>
      </c>
      <c r="E42" s="105" t="s">
        <v>1031</v>
      </c>
      <c r="F42" s="107" t="s">
        <v>1032</v>
      </c>
    </row>
    <row r="43" spans="2:6" ht="60">
      <c r="B43" s="271"/>
      <c r="C43" s="271"/>
      <c r="D43" s="104" t="s">
        <v>1033</v>
      </c>
      <c r="E43" s="105" t="s">
        <v>1034</v>
      </c>
      <c r="F43" s="107" t="s">
        <v>1035</v>
      </c>
    </row>
    <row r="44" spans="2:6" ht="60">
      <c r="B44" s="271" t="s">
        <v>1036</v>
      </c>
      <c r="C44" s="271" t="s">
        <v>1037</v>
      </c>
      <c r="D44" s="104" t="s">
        <v>1038</v>
      </c>
      <c r="E44" s="105" t="s">
        <v>1039</v>
      </c>
      <c r="F44" s="106" t="s">
        <v>1040</v>
      </c>
    </row>
    <row r="45" spans="2:6" ht="75">
      <c r="B45" s="271"/>
      <c r="C45" s="271"/>
      <c r="D45" s="104" t="s">
        <v>1041</v>
      </c>
      <c r="E45" s="105" t="s">
        <v>1042</v>
      </c>
      <c r="F45" s="106" t="s">
        <v>1043</v>
      </c>
    </row>
    <row r="46" spans="2:6" ht="30">
      <c r="B46" s="271"/>
      <c r="C46" s="271"/>
      <c r="D46" s="104" t="s">
        <v>1044</v>
      </c>
      <c r="E46" s="105" t="s">
        <v>1045</v>
      </c>
      <c r="F46" s="106" t="s">
        <v>1046</v>
      </c>
    </row>
    <row r="47" spans="2:6" ht="45">
      <c r="B47" s="271"/>
      <c r="C47" s="271"/>
      <c r="D47" s="104" t="s">
        <v>1047</v>
      </c>
      <c r="E47" s="105" t="s">
        <v>1048</v>
      </c>
      <c r="F47" s="106" t="s">
        <v>1049</v>
      </c>
    </row>
    <row r="48" spans="2:6" ht="30">
      <c r="B48" s="271"/>
      <c r="C48" s="271"/>
      <c r="D48" s="104" t="s">
        <v>1050</v>
      </c>
      <c r="E48" s="105" t="s">
        <v>1051</v>
      </c>
      <c r="F48" s="106" t="s">
        <v>1052</v>
      </c>
    </row>
    <row r="49" spans="2:6" ht="30">
      <c r="B49" s="271"/>
      <c r="C49" s="271"/>
      <c r="D49" s="104" t="s">
        <v>1053</v>
      </c>
      <c r="E49" s="105" t="s">
        <v>1054</v>
      </c>
      <c r="F49" s="108"/>
    </row>
    <row r="50" spans="2:6" ht="75">
      <c r="B50" s="271"/>
      <c r="C50" s="271" t="s">
        <v>1055</v>
      </c>
      <c r="D50" s="104" t="s">
        <v>1056</v>
      </c>
      <c r="E50" s="105" t="s">
        <v>1057</v>
      </c>
      <c r="F50" s="106" t="s">
        <v>1058</v>
      </c>
    </row>
    <row r="51" spans="2:6" ht="45">
      <c r="B51" s="271"/>
      <c r="C51" s="271"/>
      <c r="D51" s="104" t="s">
        <v>1059</v>
      </c>
      <c r="E51" s="105" t="s">
        <v>1060</v>
      </c>
      <c r="F51" s="106" t="s">
        <v>1061</v>
      </c>
    </row>
    <row r="52" spans="2:6" ht="75">
      <c r="B52" s="271"/>
      <c r="C52" s="271"/>
      <c r="D52" s="104" t="s">
        <v>1062</v>
      </c>
      <c r="E52" s="105" t="s">
        <v>1063</v>
      </c>
      <c r="F52" s="106" t="s">
        <v>1064</v>
      </c>
    </row>
    <row r="53" spans="2:6" ht="45">
      <c r="B53" s="271"/>
      <c r="C53" s="271"/>
      <c r="D53" s="104" t="s">
        <v>1065</v>
      </c>
      <c r="E53" s="105" t="s">
        <v>1066</v>
      </c>
      <c r="F53" s="106" t="s">
        <v>1067</v>
      </c>
    </row>
    <row r="54" spans="2:6" ht="45">
      <c r="B54" s="271"/>
      <c r="C54" s="271"/>
      <c r="D54" s="104" t="s">
        <v>1068</v>
      </c>
      <c r="E54" s="105" t="s">
        <v>1069</v>
      </c>
      <c r="F54" s="106" t="s">
        <v>1070</v>
      </c>
    </row>
    <row r="55" spans="2:6" ht="75">
      <c r="B55" s="271"/>
      <c r="C55" s="271"/>
      <c r="D55" s="104" t="s">
        <v>1071</v>
      </c>
      <c r="E55" s="105" t="s">
        <v>1072</v>
      </c>
      <c r="F55" s="106" t="s">
        <v>1073</v>
      </c>
    </row>
    <row r="56" spans="2:6" ht="105">
      <c r="B56" s="271"/>
      <c r="C56" s="271"/>
      <c r="D56" s="104" t="s">
        <v>1074</v>
      </c>
      <c r="E56" s="105" t="s">
        <v>1075</v>
      </c>
      <c r="F56" s="106" t="s">
        <v>1076</v>
      </c>
    </row>
    <row r="57" spans="2:6" ht="45">
      <c r="B57" s="271"/>
      <c r="C57" s="271"/>
      <c r="D57" s="104" t="s">
        <v>1077</v>
      </c>
      <c r="E57" s="105" t="s">
        <v>1078</v>
      </c>
      <c r="F57" s="106" t="s">
        <v>1079</v>
      </c>
    </row>
    <row r="58" spans="2:6" ht="90">
      <c r="B58" s="271"/>
      <c r="C58" s="271"/>
      <c r="D58" s="104" t="s">
        <v>1080</v>
      </c>
      <c r="E58" s="105" t="s">
        <v>1081</v>
      </c>
      <c r="F58" s="106" t="s">
        <v>1082</v>
      </c>
    </row>
    <row r="59" spans="2:6" ht="45">
      <c r="B59" s="271" t="s">
        <v>1083</v>
      </c>
      <c r="C59" s="271" t="s">
        <v>1084</v>
      </c>
      <c r="D59" s="104" t="s">
        <v>1085</v>
      </c>
      <c r="E59" s="105" t="s">
        <v>1086</v>
      </c>
      <c r="F59" s="106" t="s">
        <v>1087</v>
      </c>
    </row>
    <row r="60" spans="2:6" ht="75">
      <c r="B60" s="271"/>
      <c r="C60" s="271"/>
      <c r="D60" s="104" t="s">
        <v>1088</v>
      </c>
      <c r="E60" s="105" t="s">
        <v>1089</v>
      </c>
      <c r="F60" s="106" t="s">
        <v>1090</v>
      </c>
    </row>
    <row r="61" spans="2:6" ht="75">
      <c r="B61" s="271"/>
      <c r="C61" s="271"/>
      <c r="D61" s="104" t="s">
        <v>1091</v>
      </c>
      <c r="E61" s="105" t="s">
        <v>1092</v>
      </c>
      <c r="F61" s="106" t="s">
        <v>1093</v>
      </c>
    </row>
    <row r="62" spans="2:6" ht="75">
      <c r="B62" s="271"/>
      <c r="C62" s="271"/>
      <c r="D62" s="104" t="s">
        <v>1094</v>
      </c>
      <c r="E62" s="105" t="s">
        <v>1095</v>
      </c>
      <c r="F62" s="106" t="s">
        <v>1096</v>
      </c>
    </row>
    <row r="63" spans="2:6" ht="75">
      <c r="B63" s="271"/>
      <c r="C63" s="103" t="s">
        <v>1097</v>
      </c>
      <c r="D63" s="104" t="s">
        <v>1098</v>
      </c>
      <c r="E63" s="105" t="s">
        <v>1099</v>
      </c>
      <c r="F63" s="106" t="s">
        <v>1100</v>
      </c>
    </row>
    <row r="64" spans="2:6" ht="75">
      <c r="B64" s="271"/>
      <c r="C64" s="103" t="s">
        <v>1101</v>
      </c>
      <c r="D64" s="104" t="s">
        <v>1102</v>
      </c>
      <c r="E64" s="105" t="s">
        <v>1103</v>
      </c>
      <c r="F64" s="106" t="s">
        <v>1104</v>
      </c>
    </row>
    <row r="65" spans="2:6" ht="60">
      <c r="B65" s="271"/>
      <c r="C65" s="271" t="s">
        <v>1105</v>
      </c>
      <c r="D65" s="104" t="s">
        <v>1106</v>
      </c>
      <c r="E65" s="105" t="s">
        <v>1107</v>
      </c>
      <c r="F65" s="106" t="s">
        <v>1108</v>
      </c>
    </row>
    <row r="66" spans="2:6" ht="45">
      <c r="B66" s="271"/>
      <c r="C66" s="271"/>
      <c r="D66" s="104" t="s">
        <v>1109</v>
      </c>
      <c r="E66" s="105" t="s">
        <v>1110</v>
      </c>
      <c r="F66" s="106" t="s">
        <v>1111</v>
      </c>
    </row>
    <row r="67" spans="2:6" ht="60">
      <c r="B67" s="271"/>
      <c r="C67" s="271"/>
      <c r="D67" s="104" t="s">
        <v>1112</v>
      </c>
      <c r="E67" s="105" t="s">
        <v>1113</v>
      </c>
      <c r="F67" s="106" t="s">
        <v>1114</v>
      </c>
    </row>
    <row r="68" spans="2:6" ht="75">
      <c r="B68" s="271"/>
      <c r="C68" s="271"/>
      <c r="D68" s="104" t="s">
        <v>1115</v>
      </c>
      <c r="E68" s="105" t="s">
        <v>1116</v>
      </c>
      <c r="F68" s="106" t="s">
        <v>1117</v>
      </c>
    </row>
    <row r="69" spans="2:6" ht="45">
      <c r="B69" s="271"/>
      <c r="C69" s="103" t="s">
        <v>1118</v>
      </c>
      <c r="D69" s="104" t="s">
        <v>1119</v>
      </c>
      <c r="E69" s="105" t="s">
        <v>1120</v>
      </c>
      <c r="F69" s="106" t="s">
        <v>1121</v>
      </c>
    </row>
    <row r="70" spans="2:6" ht="90">
      <c r="B70" s="271"/>
      <c r="C70" s="271" t="s">
        <v>1122</v>
      </c>
      <c r="D70" s="104" t="s">
        <v>1123</v>
      </c>
      <c r="E70" s="105" t="s">
        <v>1124</v>
      </c>
      <c r="F70" s="106" t="s">
        <v>1125</v>
      </c>
    </row>
    <row r="71" spans="2:6" ht="45">
      <c r="B71" s="271"/>
      <c r="C71" s="271"/>
      <c r="D71" s="104" t="s">
        <v>1126</v>
      </c>
      <c r="E71" s="105" t="s">
        <v>1127</v>
      </c>
      <c r="F71" s="106" t="s">
        <v>1128</v>
      </c>
    </row>
    <row r="72" spans="2:6" ht="75">
      <c r="B72" s="271"/>
      <c r="C72" s="103" t="s">
        <v>1129</v>
      </c>
      <c r="D72" s="104" t="s">
        <v>1130</v>
      </c>
      <c r="E72" s="105" t="s">
        <v>1131</v>
      </c>
      <c r="F72" s="106" t="s">
        <v>1132</v>
      </c>
    </row>
    <row r="73" spans="2:6" ht="45">
      <c r="B73" s="271" t="s">
        <v>1133</v>
      </c>
      <c r="C73" s="271" t="s">
        <v>1134</v>
      </c>
      <c r="D73" s="104" t="s">
        <v>1135</v>
      </c>
      <c r="E73" s="105" t="s">
        <v>1136</v>
      </c>
      <c r="F73" s="106" t="s">
        <v>1137</v>
      </c>
    </row>
    <row r="74" spans="2:6" ht="105">
      <c r="B74" s="271"/>
      <c r="C74" s="271"/>
      <c r="D74" s="104" t="s">
        <v>1138</v>
      </c>
      <c r="E74" s="105" t="s">
        <v>1139</v>
      </c>
      <c r="F74" s="106" t="s">
        <v>1140</v>
      </c>
    </row>
    <row r="75" spans="2:6" ht="45">
      <c r="B75" s="271"/>
      <c r="C75" s="271"/>
      <c r="D75" s="104" t="s">
        <v>1141</v>
      </c>
      <c r="E75" s="105" t="s">
        <v>1142</v>
      </c>
      <c r="F75" s="106" t="s">
        <v>1143</v>
      </c>
    </row>
    <row r="76" spans="2:6" ht="75">
      <c r="B76" s="271"/>
      <c r="C76" s="271" t="s">
        <v>1144</v>
      </c>
      <c r="D76" s="104" t="s">
        <v>1145</v>
      </c>
      <c r="E76" s="105" t="s">
        <v>1146</v>
      </c>
      <c r="F76" s="106" t="s">
        <v>1147</v>
      </c>
    </row>
    <row r="77" spans="2:6" ht="45">
      <c r="B77" s="271"/>
      <c r="C77" s="271"/>
      <c r="D77" s="104" t="s">
        <v>1148</v>
      </c>
      <c r="E77" s="105" t="s">
        <v>1149</v>
      </c>
      <c r="F77" s="106" t="s">
        <v>1150</v>
      </c>
    </row>
    <row r="78" spans="2:6" ht="45">
      <c r="B78" s="271"/>
      <c r="C78" s="271"/>
      <c r="D78" s="104" t="s">
        <v>1151</v>
      </c>
      <c r="E78" s="105" t="s">
        <v>1152</v>
      </c>
      <c r="F78" s="106" t="s">
        <v>1153</v>
      </c>
    </row>
    <row r="79" spans="2:6" ht="75">
      <c r="B79" s="271"/>
      <c r="C79" s="271"/>
      <c r="D79" s="104" t="s">
        <v>1154</v>
      </c>
      <c r="E79" s="105" t="s">
        <v>1155</v>
      </c>
      <c r="F79" s="106" t="s">
        <v>1156</v>
      </c>
    </row>
    <row r="80" spans="2:6" ht="75">
      <c r="B80" s="271" t="s">
        <v>1157</v>
      </c>
      <c r="C80" s="271" t="s">
        <v>1158</v>
      </c>
      <c r="D80" s="104" t="s">
        <v>1159</v>
      </c>
      <c r="E80" s="105" t="s">
        <v>1160</v>
      </c>
      <c r="F80" s="106" t="s">
        <v>1161</v>
      </c>
    </row>
    <row r="81" spans="2:6" ht="75">
      <c r="B81" s="271"/>
      <c r="C81" s="271"/>
      <c r="D81" s="104" t="s">
        <v>1162</v>
      </c>
      <c r="E81" s="105" t="s">
        <v>1163</v>
      </c>
      <c r="F81" s="106" t="s">
        <v>1164</v>
      </c>
    </row>
    <row r="82" spans="2:6" ht="120">
      <c r="B82" s="271"/>
      <c r="C82" s="271"/>
      <c r="D82" s="104" t="s">
        <v>1165</v>
      </c>
      <c r="E82" s="105" t="s">
        <v>1166</v>
      </c>
      <c r="F82" s="106" t="s">
        <v>1167</v>
      </c>
    </row>
    <row r="83" spans="2:6" ht="45">
      <c r="B83" s="271"/>
      <c r="C83" s="271" t="s">
        <v>1168</v>
      </c>
      <c r="D83" s="104" t="s">
        <v>1169</v>
      </c>
      <c r="E83" s="105" t="s">
        <v>1170</v>
      </c>
      <c r="F83" s="106" t="s">
        <v>1171</v>
      </c>
    </row>
    <row r="84" spans="2:6" ht="60">
      <c r="B84" s="271"/>
      <c r="C84" s="271"/>
      <c r="D84" s="104" t="s">
        <v>1172</v>
      </c>
      <c r="E84" s="105" t="s">
        <v>1173</v>
      </c>
      <c r="F84" s="106" t="s">
        <v>1174</v>
      </c>
    </row>
    <row r="85" spans="2:6" ht="60">
      <c r="B85" s="271"/>
      <c r="C85" s="271"/>
      <c r="D85" s="104" t="s">
        <v>1175</v>
      </c>
      <c r="E85" s="105" t="s">
        <v>1176</v>
      </c>
      <c r="F85" s="106" t="s">
        <v>1177</v>
      </c>
    </row>
    <row r="86" spans="2:6" ht="90">
      <c r="B86" s="271"/>
      <c r="C86" s="271"/>
      <c r="D86" s="104" t="s">
        <v>1178</v>
      </c>
      <c r="E86" s="105" t="s">
        <v>1179</v>
      </c>
      <c r="F86" s="106" t="s">
        <v>1180</v>
      </c>
    </row>
    <row r="87" spans="2:6" ht="60">
      <c r="B87" s="271"/>
      <c r="C87" s="271"/>
      <c r="D87" s="104" t="s">
        <v>1181</v>
      </c>
      <c r="E87" s="105" t="s">
        <v>1182</v>
      </c>
      <c r="F87" s="106" t="s">
        <v>1183</v>
      </c>
    </row>
    <row r="88" spans="2:6" ht="90">
      <c r="B88" s="271"/>
      <c r="C88" s="271"/>
      <c r="D88" s="104" t="s">
        <v>1184</v>
      </c>
      <c r="E88" s="105" t="s">
        <v>1185</v>
      </c>
      <c r="F88" s="106" t="s">
        <v>1186</v>
      </c>
    </row>
    <row r="89" spans="2:6" ht="45">
      <c r="B89" s="271"/>
      <c r="C89" s="271"/>
      <c r="D89" s="104" t="s">
        <v>1187</v>
      </c>
      <c r="E89" s="105" t="s">
        <v>1188</v>
      </c>
      <c r="F89" s="106" t="s">
        <v>1189</v>
      </c>
    </row>
    <row r="90" spans="2:6" ht="30">
      <c r="B90" s="271"/>
      <c r="C90" s="271"/>
      <c r="D90" s="104" t="s">
        <v>1190</v>
      </c>
      <c r="E90" s="105" t="s">
        <v>1191</v>
      </c>
      <c r="F90" s="106" t="s">
        <v>1192</v>
      </c>
    </row>
    <row r="91" spans="2:6" ht="75">
      <c r="B91" s="271"/>
      <c r="C91" s="271"/>
      <c r="D91" s="104" t="s">
        <v>1193</v>
      </c>
      <c r="E91" s="105" t="s">
        <v>1194</v>
      </c>
      <c r="F91" s="106" t="s">
        <v>1195</v>
      </c>
    </row>
    <row r="92" spans="2:6" ht="30">
      <c r="B92" s="271"/>
      <c r="C92" s="103" t="s">
        <v>1196</v>
      </c>
      <c r="D92" s="104" t="s">
        <v>1197</v>
      </c>
      <c r="E92" s="105" t="s">
        <v>1198</v>
      </c>
      <c r="F92" s="106" t="s">
        <v>1199</v>
      </c>
    </row>
    <row r="93" spans="2:6" ht="75">
      <c r="B93" s="271" t="s">
        <v>1200</v>
      </c>
      <c r="C93" s="271" t="s">
        <v>1201</v>
      </c>
      <c r="D93" s="104" t="s">
        <v>1202</v>
      </c>
      <c r="E93" s="105" t="s">
        <v>1160</v>
      </c>
      <c r="F93" s="106" t="s">
        <v>1203</v>
      </c>
    </row>
    <row r="94" spans="2:6" ht="105">
      <c r="B94" s="271"/>
      <c r="C94" s="271"/>
      <c r="D94" s="104" t="s">
        <v>1204</v>
      </c>
      <c r="E94" s="105" t="s">
        <v>1205</v>
      </c>
      <c r="F94" s="106" t="s">
        <v>1206</v>
      </c>
    </row>
    <row r="95" spans="2:6" ht="90">
      <c r="B95" s="271"/>
      <c r="C95" s="271"/>
      <c r="D95" s="104" t="s">
        <v>1207</v>
      </c>
      <c r="E95" s="105" t="s">
        <v>1208</v>
      </c>
      <c r="F95" s="106" t="s">
        <v>1209</v>
      </c>
    </row>
    <row r="96" spans="2:6" ht="45">
      <c r="B96" s="271"/>
      <c r="C96" s="271" t="s">
        <v>1210</v>
      </c>
      <c r="D96" s="104" t="s">
        <v>1211</v>
      </c>
      <c r="E96" s="105" t="s">
        <v>1212</v>
      </c>
      <c r="F96" s="106" t="s">
        <v>1213</v>
      </c>
    </row>
    <row r="97" spans="2:6" ht="135">
      <c r="B97" s="271"/>
      <c r="C97" s="271"/>
      <c r="D97" s="104" t="s">
        <v>1214</v>
      </c>
      <c r="E97" s="105" t="s">
        <v>1215</v>
      </c>
      <c r="F97" s="106" t="s">
        <v>1216</v>
      </c>
    </row>
    <row r="98" spans="2:6" ht="60">
      <c r="B98" s="271" t="s">
        <v>1217</v>
      </c>
      <c r="C98" s="271" t="s">
        <v>1218</v>
      </c>
      <c r="D98" s="104" t="s">
        <v>1219</v>
      </c>
      <c r="E98" s="105" t="s">
        <v>1220</v>
      </c>
      <c r="F98" s="106" t="s">
        <v>1221</v>
      </c>
    </row>
    <row r="99" spans="2:6" ht="60">
      <c r="B99" s="271"/>
      <c r="C99" s="271"/>
      <c r="D99" s="104" t="s">
        <v>1222</v>
      </c>
      <c r="E99" s="105" t="s">
        <v>1223</v>
      </c>
      <c r="F99" s="106" t="s">
        <v>1224</v>
      </c>
    </row>
    <row r="100" spans="2:6" ht="90">
      <c r="B100" s="271"/>
      <c r="C100" s="271"/>
      <c r="D100" s="104" t="s">
        <v>1225</v>
      </c>
      <c r="E100" s="105" t="s">
        <v>1226</v>
      </c>
      <c r="F100" s="106" t="s">
        <v>1227</v>
      </c>
    </row>
    <row r="101" spans="2:6" ht="75">
      <c r="B101" s="271"/>
      <c r="C101" s="271"/>
      <c r="D101" s="104" t="s">
        <v>1228</v>
      </c>
      <c r="E101" s="105" t="s">
        <v>1229</v>
      </c>
      <c r="F101" s="106" t="s">
        <v>1230</v>
      </c>
    </row>
    <row r="102" spans="2:6" ht="45">
      <c r="B102" s="271"/>
      <c r="C102" s="271"/>
      <c r="D102" s="104" t="s">
        <v>1231</v>
      </c>
      <c r="E102" s="105" t="s">
        <v>1232</v>
      </c>
      <c r="F102" s="106" t="s">
        <v>1233</v>
      </c>
    </row>
    <row r="103" spans="2:6" ht="60">
      <c r="B103" s="271"/>
      <c r="C103" s="271"/>
      <c r="D103" s="104" t="s">
        <v>1234</v>
      </c>
      <c r="E103" s="105" t="s">
        <v>1235</v>
      </c>
      <c r="F103" s="106" t="s">
        <v>1236</v>
      </c>
    </row>
    <row r="104" spans="2:6" ht="60">
      <c r="B104" s="271"/>
      <c r="C104" s="271"/>
      <c r="D104" s="104" t="s">
        <v>1237</v>
      </c>
      <c r="E104" s="105" t="s">
        <v>1238</v>
      </c>
      <c r="F104" s="106" t="s">
        <v>1239</v>
      </c>
    </row>
    <row r="105" spans="2:6" ht="75">
      <c r="B105" s="271" t="s">
        <v>1240</v>
      </c>
      <c r="C105" s="271" t="s">
        <v>1241</v>
      </c>
      <c r="D105" s="104" t="s">
        <v>1242</v>
      </c>
      <c r="E105" s="105" t="s">
        <v>1243</v>
      </c>
      <c r="F105" s="106" t="s">
        <v>1244</v>
      </c>
    </row>
    <row r="106" spans="2:6" ht="90">
      <c r="B106" s="271"/>
      <c r="C106" s="271"/>
      <c r="D106" s="104" t="s">
        <v>1245</v>
      </c>
      <c r="E106" s="105" t="s">
        <v>1246</v>
      </c>
      <c r="F106" s="106" t="s">
        <v>1247</v>
      </c>
    </row>
    <row r="107" spans="2:6" ht="90">
      <c r="B107" s="271"/>
      <c r="C107" s="271"/>
      <c r="D107" s="104" t="s">
        <v>1248</v>
      </c>
      <c r="E107" s="105" t="s">
        <v>1249</v>
      </c>
      <c r="F107" s="106" t="s">
        <v>1250</v>
      </c>
    </row>
    <row r="108" spans="2:6" ht="60">
      <c r="B108" s="271"/>
      <c r="C108" s="103" t="s">
        <v>1251</v>
      </c>
      <c r="D108" s="104" t="s">
        <v>1252</v>
      </c>
      <c r="E108" s="105" t="s">
        <v>1253</v>
      </c>
      <c r="F108" s="106" t="s">
        <v>1254</v>
      </c>
    </row>
    <row r="109" spans="2:6" ht="105">
      <c r="B109" s="271" t="s">
        <v>1255</v>
      </c>
      <c r="C109" s="271" t="s">
        <v>1256</v>
      </c>
      <c r="D109" s="104" t="s">
        <v>1257</v>
      </c>
      <c r="E109" s="105" t="s">
        <v>1258</v>
      </c>
      <c r="F109" s="106" t="s">
        <v>1259</v>
      </c>
    </row>
    <row r="110" spans="2:6" ht="90">
      <c r="B110" s="271"/>
      <c r="C110" s="271"/>
      <c r="D110" s="104" t="s">
        <v>1260</v>
      </c>
      <c r="E110" s="105" t="s">
        <v>1261</v>
      </c>
      <c r="F110" s="106" t="s">
        <v>1262</v>
      </c>
    </row>
    <row r="111" spans="2:6" ht="75">
      <c r="B111" s="271"/>
      <c r="C111" s="271"/>
      <c r="D111" s="104" t="s">
        <v>1263</v>
      </c>
      <c r="E111" s="105" t="s">
        <v>1264</v>
      </c>
      <c r="F111" s="106" t="s">
        <v>1265</v>
      </c>
    </row>
    <row r="112" spans="2:6" ht="75">
      <c r="B112" s="271"/>
      <c r="C112" s="271"/>
      <c r="D112" s="104" t="s">
        <v>1266</v>
      </c>
      <c r="E112" s="105" t="s">
        <v>1267</v>
      </c>
      <c r="F112" s="106" t="s">
        <v>1268</v>
      </c>
    </row>
    <row r="113" spans="2:6" ht="45">
      <c r="B113" s="271"/>
      <c r="C113" s="271"/>
      <c r="D113" s="104" t="s">
        <v>1269</v>
      </c>
      <c r="E113" s="105" t="s">
        <v>1270</v>
      </c>
      <c r="F113" s="106" t="s">
        <v>1271</v>
      </c>
    </row>
    <row r="114" spans="2:6" ht="135">
      <c r="B114" s="271"/>
      <c r="C114" s="271" t="s">
        <v>1272</v>
      </c>
      <c r="D114" s="104" t="s">
        <v>1273</v>
      </c>
      <c r="E114" s="105" t="s">
        <v>1274</v>
      </c>
      <c r="F114" s="106" t="s">
        <v>1275</v>
      </c>
    </row>
    <row r="115" spans="2:6" ht="90">
      <c r="B115" s="271"/>
      <c r="C115" s="271"/>
      <c r="D115" s="104" t="s">
        <v>1276</v>
      </c>
      <c r="E115" s="105" t="s">
        <v>1277</v>
      </c>
      <c r="F115" s="106" t="s">
        <v>1278</v>
      </c>
    </row>
    <row r="116" spans="2:6" ht="60">
      <c r="B116" s="271"/>
      <c r="C116" s="271"/>
      <c r="D116" s="104" t="s">
        <v>1279</v>
      </c>
      <c r="E116" s="105" t="s">
        <v>1280</v>
      </c>
      <c r="F116" s="106" t="s">
        <v>1281</v>
      </c>
    </row>
  </sheetData>
  <sheetProtection algorithmName="SHA-512" hashValue="j8H+Z1utNULJeUFpdWwoks/PTtEub03LocWh0fuR6J63xKkdFZLAE+kBXowoKV/51QtcBy851WSxMf4m2Qm8Gg==" saltValue="uPGiYmCxGV+G9AS9CXDjpg==" spinCount="100000" sheet="1" objects="1" scenarios="1"/>
  <mergeCells count="41">
    <mergeCell ref="B3:B4"/>
    <mergeCell ref="C3:C4"/>
    <mergeCell ref="B5:B11"/>
    <mergeCell ref="C5:C9"/>
    <mergeCell ref="C10:C11"/>
    <mergeCell ref="B28:B41"/>
    <mergeCell ref="C28:C29"/>
    <mergeCell ref="C30:C35"/>
    <mergeCell ref="C37:C41"/>
    <mergeCell ref="C50:C58"/>
    <mergeCell ref="B12:B17"/>
    <mergeCell ref="C12:C13"/>
    <mergeCell ref="C14:C16"/>
    <mergeCell ref="B18:B27"/>
    <mergeCell ref="C18:C21"/>
    <mergeCell ref="C22:C24"/>
    <mergeCell ref="C25:C27"/>
    <mergeCell ref="C76:C79"/>
    <mergeCell ref="B80:B92"/>
    <mergeCell ref="C80:C82"/>
    <mergeCell ref="C83:C91"/>
    <mergeCell ref="B42:B43"/>
    <mergeCell ref="C42:C43"/>
    <mergeCell ref="B44:B58"/>
    <mergeCell ref="C44:C49"/>
    <mergeCell ref="B59:B72"/>
    <mergeCell ref="C59:C62"/>
    <mergeCell ref="C65:C68"/>
    <mergeCell ref="C70:C71"/>
    <mergeCell ref="B73:B79"/>
    <mergeCell ref="C73:C75"/>
    <mergeCell ref="B109:B116"/>
    <mergeCell ref="C109:C113"/>
    <mergeCell ref="C114:C116"/>
    <mergeCell ref="B93:B97"/>
    <mergeCell ref="C93:C95"/>
    <mergeCell ref="C96:C97"/>
    <mergeCell ref="B98:B104"/>
    <mergeCell ref="C98:C104"/>
    <mergeCell ref="B105:B108"/>
    <mergeCell ref="C105:C10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FE18-ADB8-45D5-9762-07D26B972994}">
  <dimension ref="A5:F36"/>
  <sheetViews>
    <sheetView topLeftCell="A13" workbookViewId="0">
      <selection activeCell="L31" sqref="L31"/>
    </sheetView>
  </sheetViews>
  <sheetFormatPr baseColWidth="10" defaultColWidth="11.42578125" defaultRowHeight="15"/>
  <cols>
    <col min="2" max="2" width="14.42578125" bestFit="1" customWidth="1"/>
    <col min="3" max="3" width="16" customWidth="1"/>
    <col min="6" max="6" width="11.85546875" bestFit="1" customWidth="1"/>
  </cols>
  <sheetData>
    <row r="5" spans="1:6">
      <c r="B5" t="s">
        <v>1282</v>
      </c>
      <c r="C5" t="s">
        <v>1283</v>
      </c>
      <c r="D5" t="s">
        <v>18</v>
      </c>
      <c r="E5" t="s">
        <v>1283</v>
      </c>
      <c r="F5" t="s">
        <v>1284</v>
      </c>
    </row>
    <row r="6" spans="1:6">
      <c r="A6">
        <v>1</v>
      </c>
      <c r="B6" t="e">
        <f>#REF!</f>
        <v>#REF!</v>
      </c>
      <c r="C6" t="e">
        <f>IF(ISBLANK(B6),"",IF(B6="Rara Vez",1,IF(B6="Improbable",2,IF(B6="Posible",3,IF(B6="Probable",4,IF(B6="Casi seguro",5))))))</f>
        <v>#REF!</v>
      </c>
      <c r="D6" t="e">
        <f>#REF!</f>
        <v>#REF!</v>
      </c>
      <c r="E6" t="e">
        <f>IF(ISBLANK(D6),"",IF(D6="Insignificante",1,IF(D6="Menor",2,IF(D6="Moderado",3,IF(D6="Mayor",4,IF(D6="Catastrófico",5))))))</f>
        <v>#REF!</v>
      </c>
      <c r="F6" t="e">
        <f>C6*E6</f>
        <v>#REF!</v>
      </c>
    </row>
    <row r="7" spans="1:6">
      <c r="A7">
        <v>2</v>
      </c>
      <c r="B7" t="e">
        <f>#REF!</f>
        <v>#REF!</v>
      </c>
      <c r="C7" t="e">
        <f t="shared" ref="C7:C35" si="0">IF(ISBLANK(B7),"",IF(B7="Rara Vez",1,IF(B7="Improbable",2,IF(B7="Posible",3,IF(B7="Probable",4,IF(B7="Casi seguro",5))))))</f>
        <v>#REF!</v>
      </c>
      <c r="D7" t="e">
        <f>#REF!</f>
        <v>#REF!</v>
      </c>
      <c r="E7" t="e">
        <f t="shared" ref="E7:E35" si="1">IF(ISBLANK(D7),"",IF(D7="Insignificante",1,IF(D7="Menor",2,IF(D7="Moderado",3,IF(D7="Mayor",4,IF(D7="Catastrófico",5))))))</f>
        <v>#REF!</v>
      </c>
      <c r="F7" t="e">
        <f t="shared" ref="F7:F35" si="2">C7*E7</f>
        <v>#REF!</v>
      </c>
    </row>
    <row r="8" spans="1:6">
      <c r="A8">
        <v>3</v>
      </c>
      <c r="B8" t="e">
        <f>#REF!</f>
        <v>#REF!</v>
      </c>
      <c r="C8" t="e">
        <f t="shared" si="0"/>
        <v>#REF!</v>
      </c>
      <c r="D8" t="e">
        <f>#REF!</f>
        <v>#REF!</v>
      </c>
      <c r="E8" t="e">
        <f t="shared" si="1"/>
        <v>#REF!</v>
      </c>
      <c r="F8" t="e">
        <f t="shared" si="2"/>
        <v>#REF!</v>
      </c>
    </row>
    <row r="9" spans="1:6">
      <c r="A9">
        <v>4</v>
      </c>
      <c r="B9" t="e">
        <f>#REF!</f>
        <v>#REF!</v>
      </c>
      <c r="C9" t="e">
        <f t="shared" si="0"/>
        <v>#REF!</v>
      </c>
      <c r="D9" t="e">
        <f>#REF!</f>
        <v>#REF!</v>
      </c>
      <c r="E9" t="e">
        <f t="shared" si="1"/>
        <v>#REF!</v>
      </c>
      <c r="F9" t="e">
        <f t="shared" si="2"/>
        <v>#REF!</v>
      </c>
    </row>
    <row r="10" spans="1:6">
      <c r="A10">
        <v>5</v>
      </c>
      <c r="B10" t="e">
        <f>#REF!</f>
        <v>#REF!</v>
      </c>
      <c r="C10" t="e">
        <f t="shared" si="0"/>
        <v>#REF!</v>
      </c>
      <c r="D10" t="e">
        <f>#REF!</f>
        <v>#REF!</v>
      </c>
      <c r="E10" t="e">
        <f t="shared" si="1"/>
        <v>#REF!</v>
      </c>
      <c r="F10" t="e">
        <f t="shared" si="2"/>
        <v>#REF!</v>
      </c>
    </row>
    <row r="11" spans="1:6">
      <c r="A11">
        <v>6</v>
      </c>
      <c r="B11" t="e">
        <f>#REF!</f>
        <v>#REF!</v>
      </c>
      <c r="C11" t="e">
        <f t="shared" si="0"/>
        <v>#REF!</v>
      </c>
      <c r="D11" t="e">
        <f>#REF!</f>
        <v>#REF!</v>
      </c>
      <c r="E11" t="e">
        <f t="shared" si="1"/>
        <v>#REF!</v>
      </c>
      <c r="F11" t="e">
        <f t="shared" si="2"/>
        <v>#REF!</v>
      </c>
    </row>
    <row r="12" spans="1:6">
      <c r="A12">
        <v>7</v>
      </c>
      <c r="B12" t="e">
        <f>#REF!</f>
        <v>#REF!</v>
      </c>
      <c r="C12" t="e">
        <f t="shared" si="0"/>
        <v>#REF!</v>
      </c>
      <c r="D12" t="e">
        <f>#REF!</f>
        <v>#REF!</v>
      </c>
      <c r="E12" t="e">
        <f t="shared" si="1"/>
        <v>#REF!</v>
      </c>
      <c r="F12" t="e">
        <f t="shared" si="2"/>
        <v>#REF!</v>
      </c>
    </row>
    <row r="13" spans="1:6">
      <c r="A13">
        <v>8</v>
      </c>
      <c r="B13" t="e">
        <f>#REF!</f>
        <v>#REF!</v>
      </c>
      <c r="C13" t="e">
        <f t="shared" si="0"/>
        <v>#REF!</v>
      </c>
      <c r="D13" t="e">
        <f>#REF!</f>
        <v>#REF!</v>
      </c>
      <c r="E13" t="e">
        <f t="shared" si="1"/>
        <v>#REF!</v>
      </c>
      <c r="F13" t="e">
        <f t="shared" si="2"/>
        <v>#REF!</v>
      </c>
    </row>
    <row r="14" spans="1:6">
      <c r="A14">
        <v>9</v>
      </c>
      <c r="B14" t="e">
        <f>#REF!</f>
        <v>#REF!</v>
      </c>
      <c r="C14" t="e">
        <f t="shared" si="0"/>
        <v>#REF!</v>
      </c>
      <c r="D14" t="e">
        <f>#REF!</f>
        <v>#REF!</v>
      </c>
      <c r="E14" t="e">
        <f t="shared" si="1"/>
        <v>#REF!</v>
      </c>
      <c r="F14" t="e">
        <f t="shared" si="2"/>
        <v>#REF!</v>
      </c>
    </row>
    <row r="15" spans="1:6">
      <c r="A15">
        <v>10</v>
      </c>
      <c r="B15" t="e">
        <f>#REF!</f>
        <v>#REF!</v>
      </c>
      <c r="C15" t="e">
        <f t="shared" si="0"/>
        <v>#REF!</v>
      </c>
      <c r="D15" t="e">
        <f>#REF!</f>
        <v>#REF!</v>
      </c>
      <c r="E15" t="e">
        <f t="shared" si="1"/>
        <v>#REF!</v>
      </c>
      <c r="F15" t="e">
        <f t="shared" si="2"/>
        <v>#REF!</v>
      </c>
    </row>
    <row r="16" spans="1:6">
      <c r="A16">
        <v>11</v>
      </c>
      <c r="B16" t="e">
        <f>#REF!</f>
        <v>#REF!</v>
      </c>
      <c r="C16" t="e">
        <f t="shared" si="0"/>
        <v>#REF!</v>
      </c>
      <c r="D16" t="e">
        <f>#REF!</f>
        <v>#REF!</v>
      </c>
      <c r="E16" t="e">
        <f t="shared" si="1"/>
        <v>#REF!</v>
      </c>
      <c r="F16" t="e">
        <f t="shared" si="2"/>
        <v>#REF!</v>
      </c>
    </row>
    <row r="17" spans="1:6">
      <c r="A17">
        <v>12</v>
      </c>
      <c r="B17" t="e">
        <f>#REF!</f>
        <v>#REF!</v>
      </c>
      <c r="C17" t="e">
        <f t="shared" si="0"/>
        <v>#REF!</v>
      </c>
      <c r="D17" t="e">
        <f>#REF!</f>
        <v>#REF!</v>
      </c>
      <c r="E17" t="e">
        <f t="shared" si="1"/>
        <v>#REF!</v>
      </c>
      <c r="F17" t="e">
        <f t="shared" si="2"/>
        <v>#REF!</v>
      </c>
    </row>
    <row r="18" spans="1:6">
      <c r="A18">
        <v>13</v>
      </c>
      <c r="B18" t="e">
        <f>#REF!</f>
        <v>#REF!</v>
      </c>
      <c r="C18" t="e">
        <f t="shared" si="0"/>
        <v>#REF!</v>
      </c>
      <c r="D18" t="e">
        <f>#REF!</f>
        <v>#REF!</v>
      </c>
      <c r="E18" t="e">
        <f t="shared" si="1"/>
        <v>#REF!</v>
      </c>
      <c r="F18" t="e">
        <f t="shared" si="2"/>
        <v>#REF!</v>
      </c>
    </row>
    <row r="19" spans="1:6" hidden="1">
      <c r="A19">
        <v>14</v>
      </c>
      <c r="B19" t="e">
        <f>#REF!</f>
        <v>#REF!</v>
      </c>
      <c r="C19" t="e">
        <f t="shared" si="0"/>
        <v>#REF!</v>
      </c>
      <c r="E19" t="str">
        <f t="shared" si="1"/>
        <v/>
      </c>
      <c r="F19" t="e">
        <f t="shared" si="2"/>
        <v>#REF!</v>
      </c>
    </row>
    <row r="20" spans="1:6" hidden="1">
      <c r="A20">
        <v>15</v>
      </c>
      <c r="B20" t="e">
        <f>#REF!</f>
        <v>#REF!</v>
      </c>
      <c r="C20" t="e">
        <f t="shared" si="0"/>
        <v>#REF!</v>
      </c>
      <c r="E20" t="str">
        <f t="shared" si="1"/>
        <v/>
      </c>
      <c r="F20" t="e">
        <f t="shared" si="2"/>
        <v>#REF!</v>
      </c>
    </row>
    <row r="21" spans="1:6" hidden="1">
      <c r="A21">
        <v>16</v>
      </c>
      <c r="B21" t="e">
        <f>#REF!</f>
        <v>#REF!</v>
      </c>
      <c r="C21" t="e">
        <f t="shared" si="0"/>
        <v>#REF!</v>
      </c>
      <c r="E21" t="str">
        <f t="shared" si="1"/>
        <v/>
      </c>
      <c r="F21" t="e">
        <f t="shared" si="2"/>
        <v>#REF!</v>
      </c>
    </row>
    <row r="22" spans="1:6" hidden="1">
      <c r="A22">
        <v>17</v>
      </c>
      <c r="B22" t="e">
        <f>#REF!</f>
        <v>#REF!</v>
      </c>
      <c r="C22" t="e">
        <f t="shared" si="0"/>
        <v>#REF!</v>
      </c>
      <c r="E22" t="str">
        <f t="shared" si="1"/>
        <v/>
      </c>
      <c r="F22" t="e">
        <f t="shared" si="2"/>
        <v>#REF!</v>
      </c>
    </row>
    <row r="23" spans="1:6" hidden="1">
      <c r="A23">
        <v>18</v>
      </c>
      <c r="B23" t="e">
        <f>#REF!</f>
        <v>#REF!</v>
      </c>
      <c r="C23" t="e">
        <f t="shared" si="0"/>
        <v>#REF!</v>
      </c>
      <c r="E23" t="str">
        <f t="shared" si="1"/>
        <v/>
      </c>
      <c r="F23" t="e">
        <f t="shared" si="2"/>
        <v>#REF!</v>
      </c>
    </row>
    <row r="24" spans="1:6">
      <c r="A24">
        <v>19</v>
      </c>
      <c r="B24" t="e">
        <f>#REF!</f>
        <v>#REF!</v>
      </c>
      <c r="C24" t="e">
        <f t="shared" si="0"/>
        <v>#REF!</v>
      </c>
      <c r="D24" t="e">
        <f>#REF!</f>
        <v>#REF!</v>
      </c>
      <c r="E24" t="e">
        <f t="shared" si="1"/>
        <v>#REF!</v>
      </c>
      <c r="F24" t="e">
        <f t="shared" si="2"/>
        <v>#REF!</v>
      </c>
    </row>
    <row r="25" spans="1:6">
      <c r="A25">
        <v>20</v>
      </c>
      <c r="B25" t="e">
        <f>#REF!</f>
        <v>#REF!</v>
      </c>
      <c r="C25" t="e">
        <f t="shared" si="0"/>
        <v>#REF!</v>
      </c>
      <c r="D25" t="e">
        <f>#REF!</f>
        <v>#REF!</v>
      </c>
      <c r="E25" t="e">
        <f t="shared" si="1"/>
        <v>#REF!</v>
      </c>
      <c r="F25" t="e">
        <f t="shared" si="2"/>
        <v>#REF!</v>
      </c>
    </row>
    <row r="26" spans="1:6">
      <c r="A26">
        <v>21</v>
      </c>
      <c r="B26" t="e">
        <f>#REF!</f>
        <v>#REF!</v>
      </c>
      <c r="C26" t="e">
        <f t="shared" si="0"/>
        <v>#REF!</v>
      </c>
      <c r="D26" t="e">
        <f>#REF!</f>
        <v>#REF!</v>
      </c>
      <c r="E26" t="e">
        <f t="shared" si="1"/>
        <v>#REF!</v>
      </c>
      <c r="F26" t="e">
        <f t="shared" si="2"/>
        <v>#REF!</v>
      </c>
    </row>
    <row r="27" spans="1:6">
      <c r="A27">
        <v>22</v>
      </c>
      <c r="B27" t="e">
        <f>#REF!</f>
        <v>#REF!</v>
      </c>
      <c r="C27" t="e">
        <f t="shared" si="0"/>
        <v>#REF!</v>
      </c>
      <c r="D27" t="e">
        <f>#REF!</f>
        <v>#REF!</v>
      </c>
      <c r="E27" t="e">
        <f t="shared" si="1"/>
        <v>#REF!</v>
      </c>
      <c r="F27" t="e">
        <f t="shared" si="2"/>
        <v>#REF!</v>
      </c>
    </row>
    <row r="28" spans="1:6">
      <c r="A28">
        <v>23</v>
      </c>
      <c r="B28" t="e">
        <f>#REF!</f>
        <v>#REF!</v>
      </c>
      <c r="C28" t="e">
        <f t="shared" si="0"/>
        <v>#REF!</v>
      </c>
      <c r="D28" t="e">
        <f>#REF!</f>
        <v>#REF!</v>
      </c>
      <c r="E28" t="e">
        <f t="shared" si="1"/>
        <v>#REF!</v>
      </c>
      <c r="F28" t="e">
        <f t="shared" si="2"/>
        <v>#REF!</v>
      </c>
    </row>
    <row r="29" spans="1:6">
      <c r="A29">
        <v>24</v>
      </c>
      <c r="B29" t="e">
        <f>#REF!</f>
        <v>#REF!</v>
      </c>
      <c r="C29" t="e">
        <f t="shared" si="0"/>
        <v>#REF!</v>
      </c>
      <c r="D29" t="e">
        <f>#REF!</f>
        <v>#REF!</v>
      </c>
      <c r="E29" t="e">
        <f t="shared" si="1"/>
        <v>#REF!</v>
      </c>
      <c r="F29" t="e">
        <f t="shared" si="2"/>
        <v>#REF!</v>
      </c>
    </row>
    <row r="30" spans="1:6">
      <c r="A30">
        <v>25</v>
      </c>
      <c r="B30" t="e">
        <f>#REF!</f>
        <v>#REF!</v>
      </c>
      <c r="C30" t="e">
        <f t="shared" si="0"/>
        <v>#REF!</v>
      </c>
      <c r="D30" t="e">
        <f>#REF!</f>
        <v>#REF!</v>
      </c>
      <c r="E30" t="e">
        <f t="shared" si="1"/>
        <v>#REF!</v>
      </c>
      <c r="F30" t="e">
        <f t="shared" si="2"/>
        <v>#REF!</v>
      </c>
    </row>
    <row r="31" spans="1:6">
      <c r="A31">
        <v>26</v>
      </c>
      <c r="B31" t="e">
        <f>#REF!</f>
        <v>#REF!</v>
      </c>
      <c r="C31" t="e">
        <f t="shared" si="0"/>
        <v>#REF!</v>
      </c>
      <c r="D31" t="e">
        <f>#REF!</f>
        <v>#REF!</v>
      </c>
      <c r="E31" t="e">
        <f t="shared" si="1"/>
        <v>#REF!</v>
      </c>
      <c r="F31" t="e">
        <f t="shared" si="2"/>
        <v>#REF!</v>
      </c>
    </row>
    <row r="32" spans="1:6">
      <c r="A32">
        <v>27</v>
      </c>
      <c r="B32" t="e">
        <f>#REF!</f>
        <v>#REF!</v>
      </c>
      <c r="C32" t="e">
        <f t="shared" si="0"/>
        <v>#REF!</v>
      </c>
      <c r="D32" t="e">
        <f>#REF!</f>
        <v>#REF!</v>
      </c>
      <c r="E32" t="e">
        <f t="shared" si="1"/>
        <v>#REF!</v>
      </c>
      <c r="F32" t="e">
        <f t="shared" si="2"/>
        <v>#REF!</v>
      </c>
    </row>
    <row r="33" spans="1:6">
      <c r="A33">
        <v>28</v>
      </c>
      <c r="B33" t="e">
        <f>#REF!</f>
        <v>#REF!</v>
      </c>
      <c r="C33" t="e">
        <f t="shared" si="0"/>
        <v>#REF!</v>
      </c>
      <c r="D33" t="e">
        <f>#REF!</f>
        <v>#REF!</v>
      </c>
      <c r="E33" t="e">
        <f t="shared" si="1"/>
        <v>#REF!</v>
      </c>
      <c r="F33" t="e">
        <f t="shared" si="2"/>
        <v>#REF!</v>
      </c>
    </row>
    <row r="34" spans="1:6">
      <c r="A34">
        <v>29</v>
      </c>
      <c r="B34" t="e">
        <f>#REF!</f>
        <v>#REF!</v>
      </c>
      <c r="C34" t="e">
        <f t="shared" si="0"/>
        <v>#REF!</v>
      </c>
      <c r="D34" t="e">
        <f>#REF!</f>
        <v>#REF!</v>
      </c>
      <c r="E34" t="e">
        <f t="shared" si="1"/>
        <v>#REF!</v>
      </c>
      <c r="F34" t="e">
        <f t="shared" si="2"/>
        <v>#REF!</v>
      </c>
    </row>
    <row r="35" spans="1:6">
      <c r="A35">
        <v>30</v>
      </c>
      <c r="B35" t="e">
        <f>#REF!</f>
        <v>#REF!</v>
      </c>
      <c r="C35" t="e">
        <f t="shared" si="0"/>
        <v>#REF!</v>
      </c>
      <c r="D35" t="e">
        <f>#REF!</f>
        <v>#REF!</v>
      </c>
      <c r="E35" t="e">
        <f t="shared" si="1"/>
        <v>#REF!</v>
      </c>
      <c r="F35" t="e">
        <f t="shared" si="2"/>
        <v>#REF!</v>
      </c>
    </row>
    <row r="36" spans="1:6">
      <c r="F36" t="e">
        <f>AVERAGE(F6:F35)</f>
        <v>#REF!</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C1:AJ20"/>
  <sheetViews>
    <sheetView showGridLines="0" workbookViewId="0">
      <selection activeCell="G5" sqref="G5:L5"/>
    </sheetView>
  </sheetViews>
  <sheetFormatPr baseColWidth="10" defaultColWidth="9.28515625" defaultRowHeight="15"/>
  <cols>
    <col min="1" max="5" width="3.7109375" customWidth="1"/>
    <col min="6" max="6" width="1.28515625" customWidth="1"/>
    <col min="7" max="36" width="3.7109375" customWidth="1"/>
  </cols>
  <sheetData>
    <row r="1" spans="3:36" ht="18" customHeight="1"/>
    <row r="4" spans="3:36" ht="51" customHeight="1">
      <c r="C4" s="1"/>
      <c r="D4" s="1"/>
      <c r="E4" s="281" t="s">
        <v>1285</v>
      </c>
      <c r="F4" s="1"/>
      <c r="G4" s="273" t="s">
        <v>1286</v>
      </c>
      <c r="H4" s="273"/>
      <c r="I4" s="273"/>
      <c r="J4" s="273"/>
      <c r="K4" s="273"/>
      <c r="L4" s="273"/>
      <c r="M4" s="274">
        <v>5</v>
      </c>
      <c r="N4" s="274"/>
      <c r="O4" s="274"/>
      <c r="P4" s="274"/>
      <c r="Q4" s="274">
        <v>10</v>
      </c>
      <c r="R4" s="274"/>
      <c r="S4" s="274"/>
      <c r="T4" s="274"/>
      <c r="U4" s="272">
        <v>15</v>
      </c>
      <c r="V4" s="272"/>
      <c r="W4" s="272"/>
      <c r="X4" s="272"/>
      <c r="Y4" s="272">
        <v>20</v>
      </c>
      <c r="Z4" s="272"/>
      <c r="AA4" s="272"/>
      <c r="AB4" s="272"/>
      <c r="AC4" s="272">
        <v>25</v>
      </c>
      <c r="AD4" s="272"/>
      <c r="AE4" s="272"/>
      <c r="AF4" s="272"/>
      <c r="AG4" s="1"/>
      <c r="AH4" s="1"/>
      <c r="AI4" s="1"/>
      <c r="AJ4" s="2"/>
    </row>
    <row r="5" spans="3:36" ht="51" customHeight="1">
      <c r="C5" s="1"/>
      <c r="D5" s="1"/>
      <c r="E5" s="281"/>
      <c r="F5" s="1"/>
      <c r="G5" s="273" t="s">
        <v>1287</v>
      </c>
      <c r="H5" s="273"/>
      <c r="I5" s="273"/>
      <c r="J5" s="273"/>
      <c r="K5" s="273"/>
      <c r="L5" s="273"/>
      <c r="M5" s="275">
        <v>4</v>
      </c>
      <c r="N5" s="275"/>
      <c r="O5" s="275"/>
      <c r="P5" s="275"/>
      <c r="Q5" s="274">
        <v>8</v>
      </c>
      <c r="R5" s="274"/>
      <c r="S5" s="274"/>
      <c r="T5" s="274"/>
      <c r="U5" s="274">
        <v>12</v>
      </c>
      <c r="V5" s="274"/>
      <c r="W5" s="274"/>
      <c r="X5" s="274"/>
      <c r="Y5" s="272">
        <v>16</v>
      </c>
      <c r="Z5" s="272"/>
      <c r="AA5" s="272"/>
      <c r="AB5" s="272"/>
      <c r="AC5" s="272">
        <v>20</v>
      </c>
      <c r="AD5" s="272"/>
      <c r="AE5" s="272"/>
      <c r="AF5" s="272"/>
      <c r="AG5" s="1"/>
      <c r="AH5" s="1"/>
      <c r="AI5" s="1"/>
      <c r="AJ5" s="2"/>
    </row>
    <row r="6" spans="3:36" ht="51" customHeight="1">
      <c r="C6" s="1"/>
      <c r="D6" s="1"/>
      <c r="E6" s="281"/>
      <c r="F6" s="1"/>
      <c r="G6" s="273" t="s">
        <v>1288</v>
      </c>
      <c r="H6" s="273"/>
      <c r="I6" s="273"/>
      <c r="J6" s="273"/>
      <c r="K6" s="273"/>
      <c r="L6" s="273"/>
      <c r="M6" s="276">
        <v>3</v>
      </c>
      <c r="N6" s="276"/>
      <c r="O6" s="276"/>
      <c r="P6" s="276"/>
      <c r="Q6" s="275">
        <v>6</v>
      </c>
      <c r="R6" s="275"/>
      <c r="S6" s="275"/>
      <c r="T6" s="275"/>
      <c r="U6" s="274">
        <v>9</v>
      </c>
      <c r="V6" s="274"/>
      <c r="W6" s="274"/>
      <c r="X6" s="274"/>
      <c r="Y6" s="272">
        <v>12</v>
      </c>
      <c r="Z6" s="272"/>
      <c r="AA6" s="272"/>
      <c r="AB6" s="272"/>
      <c r="AC6" s="272">
        <v>15</v>
      </c>
      <c r="AD6" s="272"/>
      <c r="AE6" s="272"/>
      <c r="AF6" s="272"/>
      <c r="AG6" s="1"/>
      <c r="AH6" s="1"/>
      <c r="AI6" s="1"/>
      <c r="AJ6" s="3"/>
    </row>
    <row r="7" spans="3:36" ht="51" customHeight="1">
      <c r="C7" s="1"/>
      <c r="D7" s="1"/>
      <c r="E7" s="281"/>
      <c r="F7" s="1"/>
      <c r="G7" s="273" t="s">
        <v>1289</v>
      </c>
      <c r="H7" s="273"/>
      <c r="I7" s="273"/>
      <c r="J7" s="273"/>
      <c r="K7" s="273"/>
      <c r="L7" s="273"/>
      <c r="M7" s="276">
        <v>2</v>
      </c>
      <c r="N7" s="276"/>
      <c r="O7" s="276"/>
      <c r="P7" s="276"/>
      <c r="Q7" s="276">
        <v>4</v>
      </c>
      <c r="R7" s="276"/>
      <c r="S7" s="276"/>
      <c r="T7" s="276"/>
      <c r="U7" s="275">
        <v>6</v>
      </c>
      <c r="V7" s="275"/>
      <c r="W7" s="275"/>
      <c r="X7" s="275"/>
      <c r="Y7" s="274">
        <v>8</v>
      </c>
      <c r="Z7" s="274"/>
      <c r="AA7" s="274">
        <v>8</v>
      </c>
      <c r="AB7" s="274"/>
      <c r="AC7" s="272">
        <v>10</v>
      </c>
      <c r="AD7" s="272"/>
      <c r="AE7" s="272"/>
      <c r="AF7" s="272"/>
      <c r="AG7" s="1"/>
      <c r="AH7" s="1"/>
      <c r="AI7" s="1"/>
      <c r="AJ7" s="3" t="s">
        <v>588</v>
      </c>
    </row>
    <row r="8" spans="3:36" ht="51" customHeight="1">
      <c r="C8" s="1"/>
      <c r="D8" s="1"/>
      <c r="E8" s="281"/>
      <c r="F8" s="1"/>
      <c r="G8" s="273" t="s">
        <v>1290</v>
      </c>
      <c r="H8" s="273"/>
      <c r="I8" s="273"/>
      <c r="J8" s="273"/>
      <c r="K8" s="273"/>
      <c r="L8" s="273"/>
      <c r="M8" s="276">
        <v>1</v>
      </c>
      <c r="N8" s="276"/>
      <c r="O8" s="276"/>
      <c r="P8" s="276"/>
      <c r="Q8" s="276">
        <v>2</v>
      </c>
      <c r="R8" s="276"/>
      <c r="S8" s="276"/>
      <c r="T8" s="276"/>
      <c r="U8" s="275">
        <v>3</v>
      </c>
      <c r="V8" s="275"/>
      <c r="W8" s="275"/>
      <c r="X8" s="275"/>
      <c r="Y8" s="274">
        <v>4</v>
      </c>
      <c r="Z8" s="274"/>
      <c r="AA8" s="274"/>
      <c r="AB8" s="274"/>
      <c r="AC8" s="274">
        <v>5</v>
      </c>
      <c r="AD8" s="274"/>
      <c r="AE8" s="274"/>
      <c r="AF8" s="274"/>
      <c r="AG8" s="1"/>
      <c r="AH8" s="1"/>
      <c r="AI8" s="1"/>
      <c r="AJ8" s="2"/>
    </row>
    <row r="9" spans="3:36" ht="45" customHeight="1">
      <c r="C9" s="1"/>
      <c r="D9" s="1"/>
      <c r="E9" s="281"/>
      <c r="F9" s="1"/>
      <c r="G9" s="280"/>
      <c r="H9" s="280"/>
      <c r="I9" s="280"/>
      <c r="J9" s="280"/>
      <c r="K9" s="280"/>
      <c r="L9" s="280"/>
      <c r="M9" s="273" t="s">
        <v>1291</v>
      </c>
      <c r="N9" s="273"/>
      <c r="O9" s="273"/>
      <c r="P9" s="273"/>
      <c r="Q9" s="273" t="s">
        <v>1292</v>
      </c>
      <c r="R9" s="273"/>
      <c r="S9" s="273"/>
      <c r="T9" s="273"/>
      <c r="U9" s="273" t="s">
        <v>1293</v>
      </c>
      <c r="V9" s="273"/>
      <c r="W9" s="273"/>
      <c r="X9" s="273"/>
      <c r="Y9" s="273" t="s">
        <v>1294</v>
      </c>
      <c r="Z9" s="273"/>
      <c r="AA9" s="273"/>
      <c r="AB9" s="273"/>
      <c r="AC9" s="273" t="s">
        <v>1295</v>
      </c>
      <c r="AD9" s="273"/>
      <c r="AE9" s="273"/>
      <c r="AF9" s="273"/>
      <c r="AG9" s="1"/>
      <c r="AH9" s="1"/>
      <c r="AI9" s="1"/>
      <c r="AJ9" s="3" t="s">
        <v>1296</v>
      </c>
    </row>
    <row r="10" spans="3:36" ht="11.25" customHeight="1">
      <c r="C10" s="1"/>
      <c r="D10" s="1"/>
      <c r="E10" s="1"/>
      <c r="F10" s="1"/>
      <c r="G10" s="23"/>
      <c r="H10" s="23"/>
      <c r="I10" s="23"/>
      <c r="J10" s="23"/>
      <c r="K10" s="23"/>
      <c r="L10" s="23"/>
      <c r="M10" s="22"/>
      <c r="N10" s="22"/>
      <c r="O10" s="22"/>
      <c r="P10" s="22"/>
      <c r="Q10" s="22"/>
      <c r="R10" s="22"/>
      <c r="S10" s="22"/>
      <c r="T10" s="22"/>
      <c r="U10" s="22"/>
      <c r="V10" s="22"/>
      <c r="W10" s="22"/>
      <c r="X10" s="22"/>
      <c r="Y10" s="22"/>
      <c r="Z10" s="22"/>
      <c r="AA10" s="22"/>
      <c r="AB10" s="22"/>
      <c r="AC10" s="22"/>
      <c r="AD10" s="22"/>
      <c r="AE10" s="22"/>
      <c r="AF10" s="22"/>
      <c r="AG10" s="1"/>
      <c r="AH10" s="1"/>
      <c r="AI10" s="1"/>
      <c r="AJ10" s="3"/>
    </row>
    <row r="11" spans="3:36" ht="20.25" customHeight="1">
      <c r="C11" s="1"/>
      <c r="D11" s="1"/>
      <c r="E11" s="1"/>
      <c r="F11" s="1"/>
      <c r="G11" s="279" t="s">
        <v>18</v>
      </c>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1"/>
      <c r="AH11" s="1"/>
      <c r="AI11" s="1"/>
      <c r="AJ11" s="2"/>
    </row>
    <row r="12" spans="3:36">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c r="C13" s="1"/>
      <c r="D13" s="1"/>
      <c r="E13" s="1"/>
      <c r="F13" s="1"/>
      <c r="G13" s="1"/>
      <c r="H13" s="1"/>
      <c r="I13" s="8"/>
      <c r="J13" s="1"/>
      <c r="K13" s="1"/>
      <c r="L13" s="1"/>
      <c r="M13" s="9" t="s">
        <v>739</v>
      </c>
      <c r="N13" s="10" t="s">
        <v>1297</v>
      </c>
      <c r="O13" s="11"/>
      <c r="P13" s="12"/>
      <c r="Q13" s="13" t="s">
        <v>767</v>
      </c>
      <c r="R13" s="10" t="s">
        <v>1298</v>
      </c>
      <c r="S13" s="11"/>
      <c r="T13" s="12"/>
      <c r="U13" s="14" t="s">
        <v>1299</v>
      </c>
      <c r="V13" s="10" t="s">
        <v>1300</v>
      </c>
      <c r="W13" s="15"/>
      <c r="X13" s="12"/>
      <c r="Y13" s="16" t="s">
        <v>1301</v>
      </c>
      <c r="Z13" s="10" t="s">
        <v>1302</v>
      </c>
      <c r="AA13" s="12"/>
      <c r="AB13" s="1"/>
      <c r="AC13" s="1"/>
      <c r="AD13" s="1"/>
      <c r="AE13" s="1"/>
      <c r="AF13" s="1"/>
      <c r="AG13" s="1"/>
      <c r="AH13" s="1"/>
      <c r="AI13" s="1"/>
      <c r="AJ13" s="1"/>
    </row>
    <row r="14" spans="3:36">
      <c r="C14" s="1"/>
      <c r="D14" s="1"/>
      <c r="E14" s="1"/>
      <c r="F14" s="1"/>
      <c r="G14" s="1"/>
      <c r="H14" s="1"/>
      <c r="I14" s="17"/>
      <c r="J14" s="6"/>
      <c r="K14" s="5"/>
      <c r="L14" s="18"/>
      <c r="M14" s="17"/>
      <c r="N14" s="6"/>
      <c r="O14" s="17"/>
      <c r="P14" s="17"/>
      <c r="Q14" s="6"/>
      <c r="R14" s="17"/>
      <c r="S14" s="17"/>
      <c r="T14" s="6"/>
      <c r="U14" s="17"/>
      <c r="V14" s="17"/>
      <c r="W14" s="17"/>
      <c r="X14" s="1"/>
      <c r="Y14" s="1"/>
      <c r="Z14" s="1"/>
      <c r="AA14" s="1"/>
      <c r="AB14" s="1"/>
      <c r="AC14" s="1"/>
      <c r="AD14" s="1"/>
      <c r="AE14" s="1"/>
      <c r="AF14" s="1"/>
      <c r="AG14" s="1"/>
      <c r="AH14" s="1"/>
      <c r="AI14" s="1"/>
      <c r="AJ14" s="1"/>
    </row>
    <row r="15" spans="3:36">
      <c r="C15" s="278" t="s">
        <v>1303</v>
      </c>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row>
    <row r="16" spans="3:36">
      <c r="C16" s="1"/>
      <c r="D16" s="1"/>
      <c r="E16" s="1"/>
      <c r="F16" s="1"/>
      <c r="G16" s="1"/>
      <c r="H16" s="1"/>
      <c r="I16" s="1"/>
      <c r="J16" s="1"/>
      <c r="K16" s="19"/>
      <c r="L16" s="19"/>
      <c r="M16" s="1"/>
      <c r="N16" s="1"/>
      <c r="O16" s="1"/>
      <c r="P16" s="1"/>
      <c r="Q16" s="1"/>
      <c r="R16" s="1"/>
      <c r="S16" s="1"/>
      <c r="T16" s="1"/>
      <c r="U16" s="1"/>
      <c r="V16" s="1"/>
      <c r="W16" s="1"/>
      <c r="X16" s="1"/>
      <c r="Y16" s="1"/>
      <c r="Z16" s="1"/>
      <c r="AA16" s="1"/>
      <c r="AB16" s="1"/>
      <c r="AC16" s="1"/>
      <c r="AD16" s="1"/>
      <c r="AE16" s="1"/>
      <c r="AF16" s="1"/>
      <c r="AG16" s="1"/>
      <c r="AH16" s="1"/>
      <c r="AI16" s="1"/>
      <c r="AJ16" s="1"/>
    </row>
    <row r="17" spans="3:36">
      <c r="C17" s="1"/>
      <c r="D17" s="1"/>
      <c r="E17" s="1"/>
      <c r="F17" s="1"/>
      <c r="G17" s="1"/>
      <c r="H17" s="1"/>
      <c r="I17" s="17"/>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c r="C18" s="277" t="s">
        <v>1304</v>
      </c>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row>
    <row r="19" spans="3:36">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F8FDF2EC-A9AD-41AC-8138-AA3657B53E6D}" showGridLines="0" state="hidden">
      <selection activeCell="G5" sqref="G5:L5"/>
      <pageMargins left="0" right="0" top="0" bottom="0" header="0" footer="0"/>
      <pageSetup orientation="portrait" r:id="rId3"/>
      <headerFooter alignWithMargins="0"/>
    </customSheetView>
  </customSheetViews>
  <mergeCells count="40">
    <mergeCell ref="AC6:AF6"/>
    <mergeCell ref="Y6:AB6"/>
    <mergeCell ref="M9:P9"/>
    <mergeCell ref="Q9:T9"/>
    <mergeCell ref="U9:X9"/>
    <mergeCell ref="Y9:AB9"/>
    <mergeCell ref="AC7:AF7"/>
    <mergeCell ref="U8:X8"/>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G7:L7"/>
    <mergeCell ref="M7:P7"/>
    <mergeCell ref="Q7:T7"/>
    <mergeCell ref="U7:X7"/>
    <mergeCell ref="Y7:AB7"/>
    <mergeCell ref="AC5:AF5"/>
    <mergeCell ref="Y4:AB4"/>
    <mergeCell ref="AC4:AF4"/>
    <mergeCell ref="G4:L4"/>
    <mergeCell ref="M4:P4"/>
    <mergeCell ref="Q4:T4"/>
    <mergeCell ref="U4:X4"/>
    <mergeCell ref="G5:L5"/>
    <mergeCell ref="M5:P5"/>
    <mergeCell ref="Q5:T5"/>
    <mergeCell ref="Y5:AB5"/>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C4A6C-68CE-6147-BCFA-F47C5F622FE6}">
  <dimension ref="B4:D31"/>
  <sheetViews>
    <sheetView showGridLines="0" topLeftCell="A18" workbookViewId="0">
      <selection activeCell="C28" sqref="C28"/>
    </sheetView>
  </sheetViews>
  <sheetFormatPr baseColWidth="10" defaultColWidth="11.42578125" defaultRowHeight="15"/>
  <cols>
    <col min="3" max="3" width="46.42578125" customWidth="1"/>
    <col min="4" max="4" width="58" customWidth="1"/>
  </cols>
  <sheetData>
    <row r="4" spans="2:4" ht="52.5" customHeight="1">
      <c r="B4" s="190" t="s">
        <v>91</v>
      </c>
      <c r="C4" s="190"/>
      <c r="D4" s="190"/>
    </row>
    <row r="5" spans="2:4" ht="6.75" customHeight="1">
      <c r="D5" s="98"/>
    </row>
    <row r="6" spans="2:4" ht="15" customHeight="1">
      <c r="B6" s="191" t="s">
        <v>92</v>
      </c>
      <c r="C6" s="74" t="s">
        <v>93</v>
      </c>
      <c r="D6" s="74" t="s">
        <v>94</v>
      </c>
    </row>
    <row r="7" spans="2:4" ht="20.25">
      <c r="B7" s="192"/>
      <c r="C7" s="70" t="s">
        <v>95</v>
      </c>
      <c r="D7" s="71" t="s">
        <v>96</v>
      </c>
    </row>
    <row r="8" spans="2:4" ht="20.25">
      <c r="B8" s="192"/>
      <c r="C8" s="70" t="s">
        <v>97</v>
      </c>
      <c r="D8" s="71" t="s">
        <v>98</v>
      </c>
    </row>
    <row r="9" spans="2:4" ht="20.25">
      <c r="B9" s="192"/>
      <c r="C9" s="70" t="s">
        <v>99</v>
      </c>
      <c r="D9" s="71" t="s">
        <v>100</v>
      </c>
    </row>
    <row r="10" spans="2:4" ht="20.25">
      <c r="B10" s="192"/>
      <c r="C10" s="70" t="s">
        <v>101</v>
      </c>
      <c r="D10" s="71" t="s">
        <v>102</v>
      </c>
    </row>
    <row r="11" spans="2:4" ht="20.25">
      <c r="B11" s="192"/>
      <c r="C11" s="70" t="s">
        <v>103</v>
      </c>
      <c r="D11" s="71" t="s">
        <v>104</v>
      </c>
    </row>
    <row r="12" spans="2:4" ht="20.25">
      <c r="B12" s="192"/>
      <c r="C12" s="70" t="s">
        <v>105</v>
      </c>
      <c r="D12" s="71" t="s">
        <v>106</v>
      </c>
    </row>
    <row r="13" spans="2:4" ht="20.25">
      <c r="B13" s="192"/>
      <c r="C13" s="70" t="s">
        <v>107</v>
      </c>
      <c r="D13" s="71" t="s">
        <v>108</v>
      </c>
    </row>
    <row r="14" spans="2:4" ht="20.25">
      <c r="B14" s="192"/>
      <c r="C14" s="70" t="s">
        <v>109</v>
      </c>
      <c r="D14" s="71" t="s">
        <v>110</v>
      </c>
    </row>
    <row r="15" spans="2:4" ht="20.25">
      <c r="B15" s="192"/>
      <c r="C15" s="70" t="s">
        <v>111</v>
      </c>
      <c r="D15" s="71" t="s">
        <v>112</v>
      </c>
    </row>
    <row r="16" spans="2:4" ht="20.25">
      <c r="B16" s="192"/>
      <c r="C16" s="70" t="s">
        <v>113</v>
      </c>
      <c r="D16" s="71" t="s">
        <v>114</v>
      </c>
    </row>
    <row r="17" spans="2:4" ht="20.25">
      <c r="B17" s="192"/>
      <c r="C17" s="70" t="s">
        <v>115</v>
      </c>
      <c r="D17" s="71" t="s">
        <v>116</v>
      </c>
    </row>
    <row r="18" spans="2:4" ht="20.25">
      <c r="B18" s="193"/>
      <c r="C18" s="70" t="s">
        <v>117</v>
      </c>
      <c r="D18" s="71" t="s">
        <v>118</v>
      </c>
    </row>
    <row r="19" spans="2:4" ht="15.75" customHeight="1">
      <c r="B19" s="191" t="s">
        <v>119</v>
      </c>
      <c r="C19" s="74" t="s">
        <v>120</v>
      </c>
      <c r="D19" s="74" t="s">
        <v>121</v>
      </c>
    </row>
    <row r="20" spans="2:4" ht="20.25">
      <c r="B20" s="192"/>
      <c r="C20" s="70" t="s">
        <v>1306</v>
      </c>
      <c r="D20" s="71" t="s">
        <v>122</v>
      </c>
    </row>
    <row r="21" spans="2:4" ht="20.25">
      <c r="B21" s="192"/>
      <c r="C21" s="144" t="s">
        <v>1307</v>
      </c>
      <c r="D21" s="71" t="s">
        <v>123</v>
      </c>
    </row>
    <row r="22" spans="2:4" ht="20.25">
      <c r="B22" s="192"/>
      <c r="C22" s="144" t="s">
        <v>1308</v>
      </c>
      <c r="D22" s="71" t="s">
        <v>124</v>
      </c>
    </row>
    <row r="23" spans="2:4" ht="20.25">
      <c r="B23" s="192"/>
      <c r="C23" s="70" t="s">
        <v>1309</v>
      </c>
      <c r="D23" s="71" t="s">
        <v>125</v>
      </c>
    </row>
    <row r="24" spans="2:4" ht="20.25">
      <c r="B24" s="192"/>
      <c r="C24" s="144" t="s">
        <v>1310</v>
      </c>
      <c r="D24" s="71" t="s">
        <v>126</v>
      </c>
    </row>
    <row r="25" spans="2:4" ht="20.25">
      <c r="B25" s="192"/>
      <c r="C25" s="144" t="s">
        <v>1311</v>
      </c>
      <c r="D25" s="71" t="s">
        <v>127</v>
      </c>
    </row>
    <row r="26" spans="2:4" ht="20.25">
      <c r="B26" s="192"/>
      <c r="C26" s="70" t="s">
        <v>128</v>
      </c>
      <c r="D26" s="71" t="s">
        <v>129</v>
      </c>
    </row>
    <row r="27" spans="2:4" ht="20.25">
      <c r="B27" s="192"/>
      <c r="C27" s="70" t="s">
        <v>130</v>
      </c>
      <c r="D27" s="71" t="s">
        <v>131</v>
      </c>
    </row>
    <row r="28" spans="2:4" ht="20.25">
      <c r="B28" s="192"/>
      <c r="C28" s="70" t="s">
        <v>132</v>
      </c>
      <c r="D28" s="71" t="s">
        <v>133</v>
      </c>
    </row>
    <row r="29" spans="2:4" ht="20.25">
      <c r="B29" s="192"/>
      <c r="C29" s="70" t="s">
        <v>134</v>
      </c>
      <c r="D29" s="71" t="s">
        <v>135</v>
      </c>
    </row>
    <row r="30" spans="2:4" ht="20.25">
      <c r="B30" s="192"/>
      <c r="C30" s="70" t="s">
        <v>136</v>
      </c>
      <c r="D30" s="71" t="s">
        <v>137</v>
      </c>
    </row>
    <row r="31" spans="2:4" ht="21" thickBot="1">
      <c r="B31" s="193"/>
      <c r="C31" s="72" t="s">
        <v>138</v>
      </c>
      <c r="D31" s="73" t="s">
        <v>139</v>
      </c>
    </row>
  </sheetData>
  <mergeCells count="3">
    <mergeCell ref="B4:D4"/>
    <mergeCell ref="B6:B18"/>
    <mergeCell ref="B19:B31"/>
  </mergeCells>
  <phoneticPr fontId="2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0385F-7AB1-45C2-A1C9-117E860AD414}">
  <dimension ref="A1:AY81"/>
  <sheetViews>
    <sheetView topLeftCell="A42" zoomScale="85" workbookViewId="0">
      <selection activeCell="H15" sqref="H15:I19"/>
    </sheetView>
  </sheetViews>
  <sheetFormatPr baseColWidth="10" defaultColWidth="0" defaultRowHeight="12.75"/>
  <cols>
    <col min="1" max="1" width="11.42578125" style="77" customWidth="1" collapsed="1"/>
    <col min="2" max="2" width="22.42578125" style="77" customWidth="1" collapsed="1"/>
    <col min="3" max="3" width="17" style="77" customWidth="1" collapsed="1"/>
    <col min="4" max="6" width="9.85546875" style="77" customWidth="1" collapsed="1"/>
    <col min="7" max="7" width="13.28515625" style="77" customWidth="1" collapsed="1"/>
    <col min="8" max="13" width="9.85546875" style="77" customWidth="1" collapsed="1"/>
    <col min="14" max="16" width="11.42578125" style="77" customWidth="1" collapsed="1"/>
    <col min="17" max="17" width="14.140625" style="77" customWidth="1" collapsed="1"/>
    <col min="18" max="27" width="12" style="77" customWidth="1" collapsed="1"/>
    <col min="28" max="28" width="13" style="77" customWidth="1" collapsed="1"/>
    <col min="29" max="29" width="12.7109375" style="77" customWidth="1" collapsed="1"/>
    <col min="30" max="36" width="12" style="77" customWidth="1" collapsed="1"/>
    <col min="37" max="37" width="12.28515625" style="77" customWidth="1" collapsed="1"/>
    <col min="38" max="16384" width="0" style="77" hidden="1"/>
  </cols>
  <sheetData>
    <row r="1" spans="1:51" ht="12.75" customHeight="1">
      <c r="A1" s="194" t="s">
        <v>140</v>
      </c>
      <c r="B1" s="194"/>
      <c r="C1" s="194"/>
      <c r="D1" s="194"/>
      <c r="E1" s="194"/>
      <c r="F1" s="194"/>
      <c r="G1" s="194"/>
      <c r="H1" s="194"/>
      <c r="I1" s="194"/>
      <c r="J1" s="194"/>
      <c r="K1" s="194"/>
      <c r="L1" s="194"/>
      <c r="M1" s="194"/>
      <c r="N1" s="194"/>
      <c r="O1" s="75"/>
      <c r="P1" s="75"/>
      <c r="Q1" s="76"/>
      <c r="R1" s="76"/>
      <c r="S1" s="76"/>
      <c r="T1" s="76"/>
      <c r="U1" s="76"/>
      <c r="V1" s="76"/>
      <c r="W1" s="76"/>
      <c r="X1" s="76"/>
      <c r="Y1" s="76"/>
      <c r="Z1" s="76"/>
      <c r="AA1" s="76"/>
      <c r="AB1" s="76"/>
      <c r="AC1" s="76"/>
      <c r="AD1" s="76"/>
      <c r="AE1" s="76"/>
      <c r="AF1" s="76"/>
      <c r="AG1" s="76"/>
      <c r="AH1" s="76"/>
      <c r="AI1" s="76"/>
      <c r="AJ1" s="76"/>
      <c r="AK1" s="76"/>
    </row>
    <row r="2" spans="1:51" ht="12.75" customHeight="1">
      <c r="A2" s="194"/>
      <c r="B2" s="194"/>
      <c r="C2" s="194"/>
      <c r="D2" s="194"/>
      <c r="E2" s="194"/>
      <c r="F2" s="194"/>
      <c r="G2" s="194"/>
      <c r="H2" s="194"/>
      <c r="I2" s="194"/>
      <c r="J2" s="194"/>
      <c r="K2" s="194"/>
      <c r="L2" s="194"/>
      <c r="M2" s="194"/>
      <c r="N2" s="194"/>
      <c r="O2" s="75"/>
      <c r="P2" s="75"/>
      <c r="Q2" s="76"/>
      <c r="R2" s="76"/>
      <c r="S2" s="76"/>
      <c r="T2" s="76"/>
      <c r="U2" s="76"/>
      <c r="V2" s="76"/>
      <c r="W2" s="76"/>
      <c r="X2" s="76"/>
      <c r="Y2" s="76"/>
      <c r="Z2" s="76"/>
      <c r="AA2" s="76"/>
      <c r="AB2" s="76"/>
      <c r="AC2" s="76"/>
      <c r="AD2" s="76"/>
      <c r="AE2" s="76"/>
      <c r="AF2" s="76"/>
      <c r="AG2" s="76"/>
      <c r="AH2" s="76"/>
      <c r="AI2" s="76"/>
      <c r="AJ2" s="76"/>
      <c r="AK2" s="76"/>
    </row>
    <row r="3" spans="1:51" ht="12.75" customHeight="1">
      <c r="A3" s="194"/>
      <c r="B3" s="194"/>
      <c r="C3" s="194"/>
      <c r="D3" s="194"/>
      <c r="E3" s="194"/>
      <c r="F3" s="194"/>
      <c r="G3" s="194"/>
      <c r="H3" s="194"/>
      <c r="I3" s="194"/>
      <c r="J3" s="194"/>
      <c r="K3" s="194"/>
      <c r="L3" s="194"/>
      <c r="M3" s="194"/>
      <c r="N3" s="194"/>
      <c r="O3" s="75"/>
      <c r="P3" s="75"/>
      <c r="Q3" s="78"/>
      <c r="R3" s="78"/>
      <c r="S3" s="78"/>
      <c r="T3" s="78"/>
      <c r="U3" s="78"/>
      <c r="V3" s="78"/>
      <c r="W3" s="78"/>
      <c r="X3" s="78"/>
      <c r="Y3" s="78"/>
      <c r="Z3" s="78"/>
      <c r="AA3" s="78"/>
      <c r="AB3" s="78"/>
      <c r="AC3" s="78"/>
      <c r="AD3" s="78"/>
      <c r="AE3" s="78"/>
      <c r="AF3" s="78"/>
      <c r="AG3" s="78"/>
      <c r="AH3" s="78"/>
      <c r="AI3" s="78"/>
      <c r="AJ3" s="78"/>
      <c r="AK3" s="78"/>
    </row>
    <row r="4" spans="1:51" ht="12.75" customHeight="1">
      <c r="A4" s="194"/>
      <c r="B4" s="194"/>
      <c r="C4" s="194"/>
      <c r="D4" s="194"/>
      <c r="E4" s="194"/>
      <c r="F4" s="194"/>
      <c r="G4" s="194"/>
      <c r="H4" s="194"/>
      <c r="I4" s="194"/>
      <c r="J4" s="194"/>
      <c r="K4" s="194"/>
      <c r="L4" s="194"/>
      <c r="M4" s="194"/>
      <c r="N4" s="194"/>
      <c r="O4" s="75"/>
      <c r="P4" s="75"/>
      <c r="Q4" s="78"/>
      <c r="R4" s="78"/>
      <c r="S4" s="78"/>
      <c r="T4" s="78"/>
      <c r="U4" s="78"/>
      <c r="V4" s="78"/>
      <c r="W4" s="78"/>
      <c r="X4" s="78"/>
      <c r="Y4" s="78"/>
      <c r="Z4" s="78"/>
      <c r="AA4" s="78"/>
      <c r="AB4" s="78"/>
      <c r="AC4" s="78"/>
      <c r="AD4" s="78"/>
      <c r="AE4" s="78"/>
      <c r="AF4" s="78"/>
      <c r="AG4" s="78"/>
      <c r="AH4" s="78"/>
      <c r="AI4" s="78"/>
      <c r="AJ4" s="78"/>
      <c r="AK4" s="78"/>
    </row>
    <row r="5" spans="1:5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row>
    <row r="6" spans="1:51">
      <c r="A6" s="78"/>
      <c r="B6" s="195" t="s">
        <v>18</v>
      </c>
      <c r="C6" s="196"/>
      <c r="D6" s="196"/>
      <c r="E6" s="196"/>
      <c r="F6" s="196"/>
      <c r="G6" s="196"/>
      <c r="H6" s="196"/>
      <c r="I6" s="196"/>
      <c r="J6" s="196"/>
      <c r="K6" s="196"/>
      <c r="L6" s="196"/>
      <c r="M6" s="197"/>
      <c r="N6" s="78"/>
      <c r="O6" s="78"/>
      <c r="P6" s="78"/>
      <c r="Q6" s="78"/>
      <c r="R6" s="78"/>
      <c r="S6" s="78"/>
      <c r="T6" s="78"/>
      <c r="U6" s="78"/>
      <c r="V6" s="78"/>
      <c r="W6" s="78"/>
      <c r="X6" s="78"/>
      <c r="Y6" s="78"/>
      <c r="Z6" s="78"/>
      <c r="AA6" s="78"/>
      <c r="AB6" s="78"/>
      <c r="AC6" s="78"/>
      <c r="AD6" s="78"/>
      <c r="AE6" s="78"/>
      <c r="AF6" s="78"/>
      <c r="AG6" s="78"/>
      <c r="AH6" s="78"/>
      <c r="AI6" s="78"/>
      <c r="AJ6" s="78"/>
      <c r="AK6" s="78"/>
    </row>
    <row r="7" spans="1:51">
      <c r="A7" s="78"/>
      <c r="B7" s="198"/>
      <c r="C7" s="199"/>
      <c r="D7" s="199"/>
      <c r="E7" s="199"/>
      <c r="F7" s="199"/>
      <c r="G7" s="199"/>
      <c r="H7" s="199"/>
      <c r="I7" s="199"/>
      <c r="J7" s="199"/>
      <c r="K7" s="199"/>
      <c r="L7" s="199"/>
      <c r="M7" s="200"/>
      <c r="N7" s="78"/>
      <c r="O7" s="78"/>
      <c r="P7" s="78"/>
      <c r="Q7" s="78"/>
      <c r="R7" s="78"/>
      <c r="S7" s="78"/>
      <c r="T7" s="78"/>
      <c r="U7" s="78"/>
      <c r="V7" s="78"/>
      <c r="W7" s="78"/>
      <c r="X7" s="78"/>
      <c r="Y7" s="78"/>
      <c r="Z7" s="78"/>
      <c r="AA7" s="78"/>
      <c r="AB7" s="78"/>
      <c r="AC7" s="78"/>
      <c r="AD7" s="78"/>
      <c r="AE7" s="78"/>
      <c r="AF7" s="78"/>
      <c r="AG7" s="78"/>
      <c r="AH7" s="78"/>
      <c r="AI7" s="78"/>
      <c r="AJ7" s="78"/>
      <c r="AK7" s="78"/>
    </row>
    <row r="8" spans="1:51" ht="15.75" customHeight="1">
      <c r="A8" s="78"/>
      <c r="B8" s="201"/>
      <c r="C8" s="201"/>
      <c r="D8" s="202" t="s">
        <v>141</v>
      </c>
      <c r="E8" s="202"/>
      <c r="F8" s="202" t="s">
        <v>142</v>
      </c>
      <c r="G8" s="202"/>
      <c r="H8" s="202" t="s">
        <v>143</v>
      </c>
      <c r="I8" s="202"/>
      <c r="J8" s="202" t="s">
        <v>144</v>
      </c>
      <c r="K8" s="202"/>
      <c r="L8" s="202" t="s">
        <v>145</v>
      </c>
      <c r="M8" s="202"/>
      <c r="N8" s="78"/>
      <c r="O8" s="78"/>
      <c r="P8" s="78"/>
      <c r="Q8" s="78"/>
      <c r="R8" s="78"/>
      <c r="S8" s="78"/>
      <c r="T8" s="78"/>
      <c r="U8" s="78"/>
      <c r="V8" s="78"/>
      <c r="W8" s="78"/>
      <c r="X8" s="78"/>
      <c r="Y8" s="78"/>
      <c r="Z8" s="78"/>
      <c r="AA8" s="78"/>
      <c r="AB8" s="78"/>
      <c r="AC8" s="78"/>
      <c r="AD8" s="78"/>
      <c r="AE8" s="78"/>
      <c r="AF8" s="78"/>
      <c r="AG8" s="78"/>
      <c r="AH8" s="78"/>
      <c r="AI8" s="78"/>
      <c r="AJ8" s="78"/>
      <c r="AK8" s="78"/>
    </row>
    <row r="9" spans="1:51" ht="15.75" customHeight="1">
      <c r="A9" s="78"/>
      <c r="B9" s="201"/>
      <c r="C9" s="201"/>
      <c r="D9" s="202"/>
      <c r="E9" s="202"/>
      <c r="F9" s="202"/>
      <c r="G9" s="202"/>
      <c r="H9" s="202"/>
      <c r="I9" s="202"/>
      <c r="J9" s="202"/>
      <c r="K9" s="202"/>
      <c r="L9" s="202"/>
      <c r="M9" s="202"/>
      <c r="N9" s="78"/>
      <c r="O9" s="78"/>
      <c r="P9" s="78"/>
      <c r="Q9" s="78"/>
      <c r="R9" s="78"/>
      <c r="S9" s="78"/>
      <c r="T9" s="78"/>
      <c r="U9" s="78"/>
      <c r="V9" s="78"/>
      <c r="W9" s="78"/>
      <c r="X9" s="78"/>
      <c r="Y9" s="78"/>
      <c r="Z9" s="78"/>
      <c r="AA9" s="78"/>
      <c r="AB9" s="78"/>
      <c r="AC9" s="78"/>
      <c r="AD9" s="78"/>
      <c r="AE9" s="78"/>
      <c r="AF9" s="78"/>
      <c r="AG9" s="78"/>
      <c r="AH9" s="78"/>
      <c r="AI9" s="78"/>
      <c r="AJ9" s="78"/>
      <c r="AK9" s="78"/>
    </row>
    <row r="10" spans="1:51" ht="10.5" customHeight="1">
      <c r="A10" s="78"/>
      <c r="B10" s="203" t="s">
        <v>16</v>
      </c>
      <c r="C10" s="206" t="s">
        <v>146</v>
      </c>
      <c r="D10" s="207" t="str">
        <f>I58</f>
        <v/>
      </c>
      <c r="E10" s="207"/>
      <c r="F10" s="207" t="str">
        <f>J58</f>
        <v/>
      </c>
      <c r="G10" s="207"/>
      <c r="H10" s="208" t="str">
        <f>L58</f>
        <v/>
      </c>
      <c r="I10" s="208"/>
      <c r="J10" s="208" t="str">
        <f>Q58</f>
        <v/>
      </c>
      <c r="K10" s="208"/>
      <c r="L10" s="208" t="str">
        <f>R58</f>
        <v/>
      </c>
      <c r="M10" s="208"/>
      <c r="N10" s="78"/>
      <c r="O10" s="78"/>
      <c r="P10" s="78"/>
      <c r="Q10" s="78"/>
      <c r="R10" s="78"/>
      <c r="S10" s="78"/>
      <c r="T10" s="78"/>
      <c r="U10" s="78"/>
      <c r="V10" s="78"/>
      <c r="W10" s="78"/>
      <c r="X10" s="78"/>
      <c r="Y10" s="78"/>
      <c r="Z10" s="78"/>
      <c r="AA10" s="78"/>
      <c r="AB10" s="78"/>
      <c r="AC10" s="78"/>
      <c r="AD10" s="78"/>
      <c r="AE10" s="78"/>
      <c r="AF10" s="78"/>
      <c r="AG10" s="78"/>
      <c r="AH10" s="78"/>
      <c r="AI10" s="78"/>
      <c r="AJ10" s="78"/>
      <c r="AK10" s="78"/>
    </row>
    <row r="11" spans="1:51" ht="10.5" customHeight="1">
      <c r="A11" s="78"/>
      <c r="B11" s="204"/>
      <c r="C11" s="206"/>
      <c r="D11" s="207"/>
      <c r="E11" s="207"/>
      <c r="F11" s="207"/>
      <c r="G11" s="207"/>
      <c r="H11" s="208"/>
      <c r="I11" s="208"/>
      <c r="J11" s="208"/>
      <c r="K11" s="208"/>
      <c r="L11" s="208"/>
      <c r="M11" s="208"/>
      <c r="N11" s="78"/>
      <c r="O11" s="78"/>
      <c r="P11" s="78"/>
      <c r="Q11" s="78"/>
      <c r="R11" s="78"/>
      <c r="S11" s="78"/>
      <c r="T11" s="78"/>
      <c r="U11" s="78"/>
      <c r="V11" s="78"/>
      <c r="W11" s="78"/>
      <c r="X11" s="78"/>
      <c r="Y11" s="78"/>
      <c r="Z11" s="78"/>
      <c r="AA11" s="78"/>
      <c r="AB11" s="78"/>
      <c r="AC11" s="78"/>
      <c r="AD11" s="78"/>
      <c r="AE11" s="78"/>
      <c r="AF11" s="78"/>
      <c r="AG11" s="78"/>
      <c r="AH11" s="78"/>
      <c r="AI11" s="78"/>
      <c r="AJ11" s="78"/>
      <c r="AK11" s="78"/>
    </row>
    <row r="12" spans="1:51" ht="10.5" customHeight="1">
      <c r="A12" s="78"/>
      <c r="B12" s="204"/>
      <c r="C12" s="206"/>
      <c r="D12" s="207"/>
      <c r="E12" s="207"/>
      <c r="F12" s="207"/>
      <c r="G12" s="207"/>
      <c r="H12" s="208"/>
      <c r="I12" s="208"/>
      <c r="J12" s="208"/>
      <c r="K12" s="208"/>
      <c r="L12" s="208"/>
      <c r="M12" s="208"/>
      <c r="N12" s="78"/>
      <c r="O12" s="78"/>
      <c r="P12" s="78"/>
      <c r="Q12" s="78"/>
      <c r="R12" s="78"/>
      <c r="S12" s="78"/>
      <c r="T12" s="78"/>
      <c r="U12" s="78"/>
      <c r="V12" s="78"/>
      <c r="W12" s="78"/>
      <c r="X12" s="78"/>
      <c r="Y12" s="78"/>
      <c r="Z12" s="78"/>
      <c r="AA12" s="78"/>
      <c r="AB12" s="78"/>
      <c r="AC12" s="78"/>
      <c r="AD12" s="78"/>
      <c r="AE12" s="78"/>
      <c r="AF12" s="78"/>
      <c r="AG12" s="78"/>
      <c r="AH12" s="78"/>
      <c r="AI12" s="78"/>
      <c r="AJ12" s="78"/>
      <c r="AK12" s="78"/>
    </row>
    <row r="13" spans="1:51" ht="10.5" customHeight="1">
      <c r="A13" s="78"/>
      <c r="B13" s="204"/>
      <c r="C13" s="206"/>
      <c r="D13" s="207"/>
      <c r="E13" s="207"/>
      <c r="F13" s="207"/>
      <c r="G13" s="207"/>
      <c r="H13" s="208"/>
      <c r="I13" s="208"/>
      <c r="J13" s="208"/>
      <c r="K13" s="208"/>
      <c r="L13" s="208"/>
      <c r="M13" s="20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Y13" s="77" t="s">
        <v>147</v>
      </c>
    </row>
    <row r="14" spans="1:51" ht="10.5" customHeight="1">
      <c r="A14" s="78"/>
      <c r="B14" s="204"/>
      <c r="C14" s="206"/>
      <c r="D14" s="207"/>
      <c r="E14" s="207"/>
      <c r="F14" s="207"/>
      <c r="G14" s="207"/>
      <c r="H14" s="208"/>
      <c r="I14" s="208"/>
      <c r="J14" s="208"/>
      <c r="K14" s="208"/>
      <c r="L14" s="208"/>
      <c r="M14" s="208"/>
      <c r="N14" s="78"/>
      <c r="O14" s="78"/>
      <c r="P14" s="78"/>
      <c r="Q14" s="78"/>
      <c r="R14" s="78"/>
      <c r="S14" s="78"/>
      <c r="T14" s="78"/>
      <c r="U14" s="78"/>
      <c r="V14" s="78"/>
      <c r="W14" s="78"/>
      <c r="X14" s="78"/>
      <c r="Y14" s="78"/>
      <c r="Z14" s="78"/>
      <c r="AA14" s="78"/>
      <c r="AB14" s="78"/>
      <c r="AC14" s="78"/>
      <c r="AD14" s="78"/>
      <c r="AE14" s="78"/>
      <c r="AF14" s="78"/>
      <c r="AG14" s="78"/>
      <c r="AH14" s="78"/>
      <c r="AI14" s="78"/>
      <c r="AJ14" s="78"/>
      <c r="AK14" s="78"/>
    </row>
    <row r="15" spans="1:51" ht="10.5" customHeight="1">
      <c r="A15" s="78"/>
      <c r="B15" s="204"/>
      <c r="C15" s="206" t="s">
        <v>148</v>
      </c>
      <c r="D15" s="207" t="str">
        <f>K58</f>
        <v/>
      </c>
      <c r="E15" s="207"/>
      <c r="F15" s="208" t="str">
        <f>M58</f>
        <v/>
      </c>
      <c r="G15" s="208"/>
      <c r="H15" s="209" t="str">
        <f>S58</f>
        <v/>
      </c>
      <c r="I15" s="209"/>
      <c r="J15" s="209" t="str">
        <f>W58</f>
        <v/>
      </c>
      <c r="K15" s="209"/>
      <c r="L15" s="210" t="str">
        <f>X58</f>
        <v/>
      </c>
      <c r="M15" s="210"/>
      <c r="N15" s="78"/>
      <c r="O15" s="78"/>
      <c r="P15" s="78"/>
      <c r="Q15" s="78"/>
      <c r="R15" s="78"/>
      <c r="S15" s="78"/>
      <c r="T15" s="78"/>
      <c r="U15" s="78"/>
      <c r="V15" s="78"/>
      <c r="W15" s="78"/>
      <c r="X15" s="78"/>
      <c r="Y15" s="78"/>
      <c r="Z15" s="78"/>
      <c r="AA15" s="78"/>
      <c r="AB15" s="78"/>
      <c r="AC15" s="78"/>
      <c r="AD15" s="78"/>
      <c r="AE15" s="78"/>
      <c r="AF15" s="78"/>
      <c r="AG15" s="78"/>
      <c r="AH15" s="78"/>
      <c r="AI15" s="78" t="s">
        <v>149</v>
      </c>
      <c r="AJ15" s="78"/>
      <c r="AK15" s="78"/>
      <c r="AU15" s="77" t="s">
        <v>150</v>
      </c>
      <c r="AY15" s="77" t="s">
        <v>151</v>
      </c>
    </row>
    <row r="16" spans="1:51" ht="10.5" customHeight="1">
      <c r="A16" s="78"/>
      <c r="B16" s="204"/>
      <c r="C16" s="206"/>
      <c r="D16" s="207"/>
      <c r="E16" s="207"/>
      <c r="F16" s="208"/>
      <c r="G16" s="208"/>
      <c r="H16" s="209"/>
      <c r="I16" s="209"/>
      <c r="J16" s="209"/>
      <c r="K16" s="209"/>
      <c r="L16" s="210"/>
      <c r="M16" s="210"/>
      <c r="N16" s="78"/>
      <c r="O16" s="78"/>
      <c r="P16" s="78"/>
      <c r="Q16" s="78"/>
      <c r="R16" s="78"/>
      <c r="S16" s="78"/>
      <c r="T16" s="78"/>
      <c r="U16" s="78"/>
      <c r="V16" s="78"/>
      <c r="W16" s="78"/>
      <c r="X16" s="78"/>
      <c r="Y16" s="78"/>
      <c r="Z16" s="78"/>
      <c r="AA16" s="78"/>
      <c r="AB16" s="78"/>
      <c r="AC16" s="78"/>
      <c r="AD16" s="78"/>
      <c r="AE16" s="78"/>
      <c r="AF16" s="78"/>
      <c r="AG16" s="78"/>
      <c r="AH16" s="78"/>
      <c r="AI16" s="78"/>
      <c r="AJ16" s="78"/>
      <c r="AK16" s="78"/>
    </row>
    <row r="17" spans="1:37" ht="10.5" customHeight="1">
      <c r="A17" s="78"/>
      <c r="B17" s="204"/>
      <c r="C17" s="206"/>
      <c r="D17" s="207"/>
      <c r="E17" s="207"/>
      <c r="F17" s="208"/>
      <c r="G17" s="208"/>
      <c r="H17" s="209"/>
      <c r="I17" s="209"/>
      <c r="J17" s="209"/>
      <c r="K17" s="209"/>
      <c r="L17" s="210"/>
      <c r="M17" s="210"/>
      <c r="N17" s="78"/>
      <c r="O17" s="78"/>
      <c r="P17" s="78"/>
      <c r="Q17" s="78"/>
      <c r="R17" s="78"/>
      <c r="S17" s="78"/>
      <c r="T17" s="78"/>
      <c r="U17" s="78"/>
      <c r="V17" s="78"/>
      <c r="W17" s="78"/>
      <c r="X17" s="78"/>
      <c r="Y17" s="78"/>
      <c r="Z17" s="78"/>
      <c r="AA17" s="78"/>
      <c r="AB17" s="78"/>
      <c r="AC17" s="78"/>
      <c r="AD17" s="78"/>
      <c r="AE17" s="78"/>
      <c r="AF17" s="78"/>
      <c r="AG17" s="78"/>
      <c r="AH17" s="78"/>
      <c r="AI17" s="78" t="s">
        <v>152</v>
      </c>
      <c r="AJ17" s="78"/>
      <c r="AK17" s="78"/>
    </row>
    <row r="18" spans="1:37" ht="10.5" customHeight="1">
      <c r="A18" s="78"/>
      <c r="B18" s="204"/>
      <c r="C18" s="206"/>
      <c r="D18" s="207"/>
      <c r="E18" s="207"/>
      <c r="F18" s="208"/>
      <c r="G18" s="208"/>
      <c r="H18" s="209"/>
      <c r="I18" s="209"/>
      <c r="J18" s="209"/>
      <c r="K18" s="209"/>
      <c r="L18" s="210"/>
      <c r="M18" s="210"/>
      <c r="N18" s="78"/>
      <c r="O18" s="78"/>
      <c r="P18" s="78"/>
      <c r="Q18" s="78"/>
      <c r="R18" s="78"/>
      <c r="S18" s="78"/>
      <c r="T18" s="78"/>
      <c r="U18" s="78"/>
      <c r="V18" s="78"/>
      <c r="W18" s="78"/>
      <c r="X18" s="78"/>
      <c r="Y18" s="78"/>
      <c r="Z18" s="78"/>
      <c r="AA18" s="78"/>
      <c r="AB18" s="78"/>
      <c r="AC18" s="78"/>
      <c r="AD18" s="78"/>
      <c r="AE18" s="78"/>
      <c r="AF18" s="78"/>
      <c r="AG18" s="78"/>
      <c r="AH18" s="78"/>
      <c r="AI18" s="78"/>
      <c r="AJ18" s="78"/>
      <c r="AK18" s="78"/>
    </row>
    <row r="19" spans="1:37" ht="10.5" customHeight="1">
      <c r="A19" s="78"/>
      <c r="B19" s="204"/>
      <c r="C19" s="206"/>
      <c r="D19" s="207"/>
      <c r="E19" s="207"/>
      <c r="F19" s="208"/>
      <c r="G19" s="208"/>
      <c r="H19" s="209"/>
      <c r="I19" s="209"/>
      <c r="J19" s="209"/>
      <c r="K19" s="209"/>
      <c r="L19" s="210"/>
      <c r="M19" s="210"/>
      <c r="N19" s="78"/>
      <c r="O19" s="78"/>
      <c r="P19" s="78"/>
      <c r="Q19" s="78"/>
      <c r="R19" s="78"/>
      <c r="S19" s="78"/>
      <c r="T19" s="78"/>
      <c r="U19" s="78"/>
      <c r="V19" s="78"/>
      <c r="W19" s="78"/>
      <c r="X19" s="78"/>
      <c r="Y19" s="78"/>
      <c r="Z19" s="78"/>
      <c r="AA19" s="78"/>
      <c r="AB19" s="78"/>
      <c r="AC19" s="78"/>
      <c r="AD19" s="78"/>
      <c r="AE19" s="78"/>
      <c r="AF19" s="78"/>
      <c r="AG19" s="78"/>
      <c r="AH19" s="78"/>
      <c r="AI19" s="78" t="s">
        <v>153</v>
      </c>
      <c r="AJ19" s="78"/>
      <c r="AK19" s="78"/>
    </row>
    <row r="20" spans="1:37" ht="10.5" customHeight="1">
      <c r="A20" s="78"/>
      <c r="B20" s="204"/>
      <c r="C20" s="206" t="s">
        <v>154</v>
      </c>
      <c r="D20" s="208" t="str">
        <f>N58</f>
        <v/>
      </c>
      <c r="E20" s="208"/>
      <c r="F20" s="209" t="str">
        <f>T58</f>
        <v/>
      </c>
      <c r="G20" s="209"/>
      <c r="H20" s="209" t="str">
        <f>U58</f>
        <v/>
      </c>
      <c r="I20" s="209"/>
      <c r="J20" s="210" t="str">
        <f>Y58</f>
        <v/>
      </c>
      <c r="K20" s="210"/>
      <c r="L20" s="210" t="str">
        <f>Z58</f>
        <v/>
      </c>
      <c r="M20" s="210"/>
      <c r="N20" s="78"/>
      <c r="O20" s="78"/>
      <c r="P20" s="78"/>
      <c r="Q20" s="78"/>
      <c r="R20" s="78"/>
      <c r="S20" s="78"/>
      <c r="T20" s="78"/>
      <c r="U20" s="78"/>
      <c r="V20" s="78"/>
      <c r="W20" s="78"/>
      <c r="X20" s="78"/>
      <c r="Y20" s="78"/>
      <c r="Z20" s="78"/>
      <c r="AA20" s="78"/>
      <c r="AB20" s="78"/>
      <c r="AC20" s="78"/>
      <c r="AD20" s="78"/>
      <c r="AE20" s="78"/>
      <c r="AF20" s="78"/>
      <c r="AG20" s="78"/>
      <c r="AH20" s="78"/>
      <c r="AI20" s="78"/>
      <c r="AJ20" s="78"/>
      <c r="AK20" s="78"/>
    </row>
    <row r="21" spans="1:37" ht="10.5" customHeight="1">
      <c r="A21" s="78"/>
      <c r="B21" s="204"/>
      <c r="C21" s="206"/>
      <c r="D21" s="208"/>
      <c r="E21" s="208"/>
      <c r="F21" s="209"/>
      <c r="G21" s="209"/>
      <c r="H21" s="209"/>
      <c r="I21" s="209"/>
      <c r="J21" s="210"/>
      <c r="K21" s="210"/>
      <c r="L21" s="210"/>
      <c r="M21" s="210"/>
      <c r="N21" s="78"/>
      <c r="O21" s="78"/>
      <c r="P21" s="78"/>
      <c r="Q21" s="78"/>
      <c r="R21" s="78"/>
      <c r="S21" s="78"/>
      <c r="T21" s="78"/>
      <c r="U21" s="78"/>
      <c r="V21" s="78"/>
      <c r="W21" s="78"/>
      <c r="X21" s="78"/>
      <c r="Y21" s="78"/>
      <c r="Z21" s="78"/>
      <c r="AA21" s="78"/>
      <c r="AB21" s="78"/>
      <c r="AC21" s="78"/>
      <c r="AD21" s="78"/>
      <c r="AE21" s="78"/>
      <c r="AF21" s="78"/>
      <c r="AG21" s="78"/>
      <c r="AH21" s="78"/>
      <c r="AI21" s="78"/>
      <c r="AJ21" s="78"/>
      <c r="AK21" s="78"/>
    </row>
    <row r="22" spans="1:37" ht="10.5" customHeight="1">
      <c r="A22" s="78"/>
      <c r="B22" s="204"/>
      <c r="C22" s="206"/>
      <c r="D22" s="208"/>
      <c r="E22" s="208"/>
      <c r="F22" s="209"/>
      <c r="G22" s="209"/>
      <c r="H22" s="209"/>
      <c r="I22" s="209"/>
      <c r="J22" s="210"/>
      <c r="K22" s="210"/>
      <c r="L22" s="210"/>
      <c r="M22" s="210"/>
      <c r="N22" s="78"/>
      <c r="O22" s="78"/>
      <c r="P22" s="78"/>
      <c r="Q22" s="78"/>
      <c r="R22" s="78"/>
      <c r="S22" s="78"/>
      <c r="T22" s="78"/>
      <c r="U22" s="78"/>
      <c r="V22" s="78"/>
      <c r="W22" s="78"/>
      <c r="X22" s="78"/>
      <c r="Y22" s="78"/>
      <c r="Z22" s="78"/>
      <c r="AA22" s="78"/>
      <c r="AB22" s="78"/>
      <c r="AC22" s="78"/>
      <c r="AD22" s="78"/>
      <c r="AE22" s="78"/>
      <c r="AF22" s="78"/>
      <c r="AG22" s="78"/>
      <c r="AH22" s="78"/>
      <c r="AI22" s="78"/>
      <c r="AJ22" s="78"/>
      <c r="AK22" s="78"/>
    </row>
    <row r="23" spans="1:37" ht="10.5" customHeight="1">
      <c r="A23" s="78"/>
      <c r="B23" s="204"/>
      <c r="C23" s="206"/>
      <c r="D23" s="208"/>
      <c r="E23" s="208"/>
      <c r="F23" s="209"/>
      <c r="G23" s="209"/>
      <c r="H23" s="209"/>
      <c r="I23" s="209"/>
      <c r="J23" s="210"/>
      <c r="K23" s="210"/>
      <c r="L23" s="210"/>
      <c r="M23" s="210"/>
      <c r="N23" s="78"/>
      <c r="O23" s="78"/>
      <c r="P23" s="78"/>
      <c r="Q23" s="78"/>
      <c r="R23" s="78"/>
      <c r="S23" s="78"/>
      <c r="T23" s="78"/>
      <c r="U23" s="78"/>
      <c r="V23" s="78"/>
      <c r="W23" s="78"/>
      <c r="X23" s="78"/>
      <c r="Y23" s="78"/>
      <c r="Z23" s="78"/>
      <c r="AA23" s="78"/>
      <c r="AB23" s="78"/>
      <c r="AC23" s="78"/>
      <c r="AD23" s="78"/>
      <c r="AE23" s="78"/>
      <c r="AF23" s="78"/>
      <c r="AG23" s="78"/>
      <c r="AH23" s="78"/>
      <c r="AI23" s="78"/>
      <c r="AJ23" s="78"/>
      <c r="AK23" s="78"/>
    </row>
    <row r="24" spans="1:37" ht="10.5" customHeight="1">
      <c r="A24" s="78"/>
      <c r="B24" s="204"/>
      <c r="C24" s="206"/>
      <c r="D24" s="208"/>
      <c r="E24" s="208"/>
      <c r="F24" s="209"/>
      <c r="G24" s="209"/>
      <c r="H24" s="209"/>
      <c r="I24" s="209"/>
      <c r="J24" s="210"/>
      <c r="K24" s="210"/>
      <c r="L24" s="210"/>
      <c r="M24" s="210"/>
      <c r="N24" s="78"/>
      <c r="O24" s="78"/>
      <c r="P24" s="78"/>
      <c r="Q24" s="78"/>
      <c r="R24" s="78"/>
      <c r="S24" s="78"/>
      <c r="T24" s="78"/>
      <c r="U24" s="78"/>
      <c r="V24" s="78"/>
      <c r="W24" s="78"/>
      <c r="X24" s="78"/>
      <c r="Y24" s="78"/>
      <c r="Z24" s="78"/>
      <c r="AA24" s="78"/>
      <c r="AB24" s="78"/>
      <c r="AC24" s="78"/>
      <c r="AD24" s="78"/>
      <c r="AE24" s="78"/>
      <c r="AF24" s="78"/>
      <c r="AG24" s="78"/>
      <c r="AH24" s="78"/>
      <c r="AI24" s="78"/>
      <c r="AJ24" s="78"/>
      <c r="AK24" s="78"/>
    </row>
    <row r="25" spans="1:37" ht="10.5" customHeight="1">
      <c r="A25" s="78"/>
      <c r="B25" s="204"/>
      <c r="C25" s="206" t="s">
        <v>155</v>
      </c>
      <c r="D25" s="208" t="str">
        <f>O58</f>
        <v/>
      </c>
      <c r="E25" s="208"/>
      <c r="F25" s="209" t="str">
        <f>V58</f>
        <v/>
      </c>
      <c r="G25" s="209"/>
      <c r="H25" s="210" t="str">
        <f>AA58</f>
        <v/>
      </c>
      <c r="I25" s="210"/>
      <c r="J25" s="211" t="str">
        <f>AD58</f>
        <v/>
      </c>
      <c r="K25" s="211"/>
      <c r="L25" s="211" t="str">
        <f>AE58</f>
        <v/>
      </c>
      <c r="M25" s="211"/>
      <c r="N25" s="78"/>
      <c r="O25" s="78"/>
      <c r="P25" s="78"/>
      <c r="Q25" s="78"/>
      <c r="R25" s="78"/>
      <c r="S25" s="78"/>
      <c r="T25" s="78"/>
      <c r="U25" s="78"/>
      <c r="V25" s="78"/>
      <c r="W25" s="78"/>
      <c r="X25" s="78"/>
      <c r="Y25" s="78"/>
      <c r="Z25" s="78"/>
      <c r="AA25" s="78"/>
      <c r="AB25" s="78"/>
      <c r="AC25" s="78"/>
      <c r="AD25" s="78"/>
      <c r="AE25" s="78"/>
      <c r="AF25" s="78"/>
      <c r="AG25" s="78"/>
      <c r="AH25" s="78"/>
      <c r="AI25" s="78"/>
      <c r="AJ25" s="78"/>
      <c r="AK25" s="78"/>
    </row>
    <row r="26" spans="1:37" ht="10.5" customHeight="1">
      <c r="A26" s="78"/>
      <c r="B26" s="204"/>
      <c r="C26" s="206"/>
      <c r="D26" s="208"/>
      <c r="E26" s="208"/>
      <c r="F26" s="209"/>
      <c r="G26" s="209"/>
      <c r="H26" s="210"/>
      <c r="I26" s="210"/>
      <c r="J26" s="211"/>
      <c r="K26" s="211"/>
      <c r="L26" s="211"/>
      <c r="M26" s="211"/>
      <c r="N26" s="78"/>
      <c r="O26" s="78"/>
      <c r="P26" s="78"/>
      <c r="Q26" s="78"/>
      <c r="R26" s="78"/>
      <c r="S26" s="78"/>
      <c r="T26" s="78"/>
      <c r="U26" s="78"/>
      <c r="V26" s="78"/>
      <c r="W26" s="78"/>
      <c r="X26" s="78"/>
      <c r="Y26" s="78"/>
      <c r="Z26" s="78"/>
      <c r="AA26" s="78"/>
      <c r="AB26" s="78"/>
      <c r="AC26" s="78"/>
      <c r="AD26" s="78"/>
      <c r="AE26" s="78"/>
      <c r="AF26" s="78"/>
      <c r="AG26" s="78"/>
      <c r="AH26" s="78"/>
      <c r="AI26" s="78"/>
      <c r="AJ26" s="78"/>
      <c r="AK26" s="78"/>
    </row>
    <row r="27" spans="1:37" ht="10.5" customHeight="1">
      <c r="A27" s="78"/>
      <c r="B27" s="204"/>
      <c r="C27" s="206"/>
      <c r="D27" s="208"/>
      <c r="E27" s="208"/>
      <c r="F27" s="209"/>
      <c r="G27" s="209"/>
      <c r="H27" s="210"/>
      <c r="I27" s="210"/>
      <c r="J27" s="211"/>
      <c r="K27" s="211"/>
      <c r="L27" s="211"/>
      <c r="M27" s="211"/>
      <c r="N27" s="78"/>
      <c r="O27" s="78"/>
      <c r="P27" s="78"/>
      <c r="Q27" s="78"/>
      <c r="R27" s="78"/>
      <c r="S27" s="78"/>
      <c r="T27" s="78"/>
      <c r="U27" s="78"/>
      <c r="V27" s="78"/>
      <c r="W27" s="78"/>
      <c r="X27" s="78"/>
      <c r="Y27" s="78"/>
      <c r="Z27" s="78"/>
      <c r="AA27" s="78"/>
      <c r="AB27" s="78"/>
      <c r="AC27" s="78"/>
      <c r="AD27" s="78"/>
      <c r="AE27" s="78"/>
      <c r="AF27" s="78"/>
      <c r="AG27" s="78"/>
      <c r="AH27" s="78"/>
      <c r="AI27" s="78"/>
      <c r="AJ27" s="78"/>
      <c r="AK27" s="78"/>
    </row>
    <row r="28" spans="1:37" ht="10.5" customHeight="1">
      <c r="A28" s="78"/>
      <c r="B28" s="204"/>
      <c r="C28" s="206"/>
      <c r="D28" s="208"/>
      <c r="E28" s="208"/>
      <c r="F28" s="209"/>
      <c r="G28" s="209"/>
      <c r="H28" s="210"/>
      <c r="I28" s="210"/>
      <c r="J28" s="211"/>
      <c r="K28" s="211"/>
      <c r="L28" s="211"/>
      <c r="M28" s="211"/>
      <c r="N28" s="78"/>
      <c r="O28" s="78"/>
      <c r="P28" s="78"/>
      <c r="Q28" s="78"/>
      <c r="R28" s="78"/>
      <c r="S28" s="78"/>
      <c r="T28" s="78"/>
      <c r="U28" s="78"/>
      <c r="V28" s="78"/>
      <c r="W28" s="78"/>
      <c r="X28" s="78"/>
      <c r="Y28" s="78"/>
      <c r="Z28" s="78"/>
      <c r="AA28" s="78"/>
      <c r="AB28" s="78"/>
      <c r="AC28" s="78"/>
      <c r="AD28" s="78"/>
      <c r="AE28" s="78"/>
      <c r="AF28" s="78"/>
      <c r="AG28" s="78"/>
      <c r="AH28" s="78"/>
      <c r="AI28" s="78"/>
      <c r="AJ28" s="78"/>
      <c r="AK28" s="78"/>
    </row>
    <row r="29" spans="1:37" ht="10.5" customHeight="1">
      <c r="A29" s="78"/>
      <c r="B29" s="204"/>
      <c r="C29" s="206"/>
      <c r="D29" s="208"/>
      <c r="E29" s="208"/>
      <c r="F29" s="209"/>
      <c r="G29" s="209"/>
      <c r="H29" s="210"/>
      <c r="I29" s="210"/>
      <c r="J29" s="211"/>
      <c r="K29" s="211"/>
      <c r="L29" s="211"/>
      <c r="M29" s="211"/>
      <c r="N29" s="78"/>
      <c r="O29" s="78"/>
      <c r="P29" s="78"/>
      <c r="Q29" s="78"/>
      <c r="R29" s="78"/>
      <c r="S29" s="78"/>
      <c r="T29" s="78"/>
      <c r="U29" s="78"/>
      <c r="V29" s="78"/>
      <c r="W29" s="78"/>
      <c r="X29" s="78"/>
      <c r="Y29" s="78"/>
      <c r="Z29" s="78"/>
      <c r="AA29" s="78"/>
      <c r="AB29" s="78"/>
      <c r="AC29" s="78"/>
      <c r="AD29" s="78"/>
      <c r="AE29" s="78"/>
      <c r="AF29" s="78"/>
      <c r="AG29" s="78"/>
      <c r="AH29" s="78"/>
      <c r="AI29" s="78"/>
      <c r="AJ29" s="78"/>
      <c r="AK29" s="78"/>
    </row>
    <row r="30" spans="1:37" ht="10.5" customHeight="1">
      <c r="A30" s="78"/>
      <c r="B30" s="204"/>
      <c r="C30" s="206" t="s">
        <v>156</v>
      </c>
      <c r="D30" s="208" t="str">
        <f>P58</f>
        <v/>
      </c>
      <c r="E30" s="208"/>
      <c r="F30" s="210" t="str">
        <f>AB58</f>
        <v/>
      </c>
      <c r="G30" s="210"/>
      <c r="H30" s="210" t="str">
        <f>AC58</f>
        <v/>
      </c>
      <c r="I30" s="210"/>
      <c r="J30" s="211" t="str">
        <f>AF58</f>
        <v/>
      </c>
      <c r="K30" s="211"/>
      <c r="L30" s="211" t="str">
        <f>AG58</f>
        <v/>
      </c>
      <c r="M30" s="211"/>
      <c r="N30" s="78"/>
      <c r="O30" s="78"/>
      <c r="P30" s="78"/>
      <c r="Q30" s="78"/>
      <c r="R30" s="78"/>
      <c r="S30" s="78"/>
      <c r="T30" s="78"/>
      <c r="U30" s="78"/>
      <c r="V30" s="78"/>
      <c r="W30" s="78"/>
      <c r="X30" s="78"/>
      <c r="Y30" s="78"/>
      <c r="Z30" s="78"/>
      <c r="AA30" s="78"/>
      <c r="AB30" s="78"/>
      <c r="AC30" s="78"/>
      <c r="AD30" s="78"/>
      <c r="AE30" s="78"/>
      <c r="AF30" s="78"/>
      <c r="AG30" s="78"/>
      <c r="AH30" s="78"/>
      <c r="AI30" s="78"/>
      <c r="AJ30" s="78"/>
      <c r="AK30" s="78"/>
    </row>
    <row r="31" spans="1:37" ht="10.5" customHeight="1">
      <c r="A31" s="78"/>
      <c r="B31" s="204"/>
      <c r="C31" s="206"/>
      <c r="D31" s="208"/>
      <c r="E31" s="208"/>
      <c r="F31" s="210"/>
      <c r="G31" s="210"/>
      <c r="H31" s="210"/>
      <c r="I31" s="210"/>
      <c r="J31" s="211"/>
      <c r="K31" s="211"/>
      <c r="L31" s="211"/>
      <c r="M31" s="211"/>
      <c r="N31" s="78"/>
      <c r="O31" s="78"/>
      <c r="P31" s="78"/>
      <c r="Q31" s="78"/>
      <c r="R31" s="78"/>
      <c r="S31" s="78"/>
      <c r="T31" s="78"/>
      <c r="U31" s="78"/>
      <c r="V31" s="78"/>
      <c r="W31" s="78"/>
      <c r="X31" s="78"/>
      <c r="Y31" s="78"/>
      <c r="Z31" s="78"/>
      <c r="AA31" s="78"/>
      <c r="AB31" s="78"/>
      <c r="AC31" s="78"/>
      <c r="AD31" s="78"/>
      <c r="AE31" s="78"/>
      <c r="AF31" s="78"/>
      <c r="AG31" s="78"/>
      <c r="AH31" s="78"/>
      <c r="AI31" s="78"/>
      <c r="AJ31" s="78"/>
      <c r="AK31" s="78"/>
    </row>
    <row r="32" spans="1:37" ht="10.5" customHeight="1">
      <c r="A32" s="78"/>
      <c r="B32" s="204"/>
      <c r="C32" s="206"/>
      <c r="D32" s="208"/>
      <c r="E32" s="208"/>
      <c r="F32" s="210"/>
      <c r="G32" s="210"/>
      <c r="H32" s="210"/>
      <c r="I32" s="210"/>
      <c r="J32" s="211"/>
      <c r="K32" s="211"/>
      <c r="L32" s="211"/>
      <c r="M32" s="211"/>
      <c r="N32" s="78"/>
      <c r="O32" s="78"/>
      <c r="P32" s="78"/>
      <c r="Q32" s="78"/>
      <c r="R32" s="78"/>
      <c r="S32" s="78"/>
      <c r="T32" s="78"/>
      <c r="U32" s="78"/>
      <c r="V32" s="78"/>
      <c r="W32" s="78"/>
      <c r="X32" s="78"/>
      <c r="Y32" s="78"/>
      <c r="Z32" s="78"/>
      <c r="AA32" s="78"/>
      <c r="AB32" s="78"/>
      <c r="AC32" s="78"/>
      <c r="AD32" s="78"/>
      <c r="AE32" s="78"/>
      <c r="AF32" s="78"/>
      <c r="AG32" s="78"/>
      <c r="AH32" s="78"/>
      <c r="AI32" s="78"/>
      <c r="AJ32" s="78"/>
      <c r="AK32" s="78"/>
    </row>
    <row r="33" spans="1:37" ht="10.5" customHeight="1">
      <c r="A33" s="78"/>
      <c r="B33" s="204"/>
      <c r="C33" s="206"/>
      <c r="D33" s="208"/>
      <c r="E33" s="208"/>
      <c r="F33" s="210"/>
      <c r="G33" s="210"/>
      <c r="H33" s="210"/>
      <c r="I33" s="210"/>
      <c r="J33" s="211"/>
      <c r="K33" s="211"/>
      <c r="L33" s="211"/>
      <c r="M33" s="211"/>
      <c r="N33" s="78"/>
      <c r="O33" s="78"/>
      <c r="P33" s="78"/>
      <c r="Q33" s="78"/>
      <c r="R33" s="78"/>
      <c r="S33" s="78"/>
      <c r="T33" s="78"/>
      <c r="U33" s="78"/>
      <c r="V33" s="78"/>
      <c r="W33" s="78"/>
      <c r="X33" s="78"/>
      <c r="Y33" s="78"/>
      <c r="Z33" s="78"/>
      <c r="AA33" s="78"/>
      <c r="AB33" s="78"/>
      <c r="AC33" s="78"/>
      <c r="AD33" s="78"/>
      <c r="AE33" s="78"/>
      <c r="AF33" s="78"/>
      <c r="AG33" s="78"/>
      <c r="AH33" s="78"/>
      <c r="AI33" s="78"/>
      <c r="AJ33" s="78"/>
      <c r="AK33" s="78"/>
    </row>
    <row r="34" spans="1:37" ht="10.5" customHeight="1">
      <c r="A34" s="78"/>
      <c r="B34" s="205"/>
      <c r="C34" s="206"/>
      <c r="D34" s="208"/>
      <c r="E34" s="208"/>
      <c r="F34" s="210"/>
      <c r="G34" s="210"/>
      <c r="H34" s="210"/>
      <c r="I34" s="210"/>
      <c r="J34" s="211"/>
      <c r="K34" s="211"/>
      <c r="L34" s="211"/>
      <c r="M34" s="211"/>
      <c r="N34" s="78"/>
      <c r="O34" s="78"/>
      <c r="P34" s="78"/>
      <c r="Q34" s="78"/>
      <c r="R34" s="78"/>
      <c r="S34" s="78"/>
      <c r="T34" s="78"/>
      <c r="U34" s="78"/>
      <c r="V34" s="78"/>
      <c r="W34" s="78"/>
      <c r="X34" s="78"/>
      <c r="Y34" s="78"/>
      <c r="Z34" s="78"/>
      <c r="AA34" s="78"/>
      <c r="AB34" s="78"/>
      <c r="AC34" s="78"/>
      <c r="AD34" s="78"/>
      <c r="AE34" s="78"/>
      <c r="AF34" s="78"/>
      <c r="AG34" s="78"/>
      <c r="AH34" s="78"/>
      <c r="AI34" s="78"/>
      <c r="AJ34" s="78"/>
      <c r="AK34" s="78"/>
    </row>
    <row r="35" spans="1:37">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row>
    <row r="36" spans="1:37">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row>
    <row r="37" spans="1:37">
      <c r="A37" s="78"/>
      <c r="B37" s="78"/>
      <c r="C37" s="78"/>
      <c r="D37" s="78"/>
      <c r="E37" s="78"/>
      <c r="F37" s="78"/>
      <c r="G37" s="78"/>
      <c r="H37" s="78"/>
      <c r="I37" s="78"/>
      <c r="J37" s="78"/>
      <c r="K37" s="78"/>
      <c r="L37" s="79"/>
      <c r="M37" s="80"/>
      <c r="N37" s="78"/>
      <c r="O37" s="78"/>
      <c r="P37" s="78"/>
      <c r="Q37" s="78"/>
      <c r="R37" s="78"/>
      <c r="S37" s="78"/>
      <c r="T37" s="78"/>
      <c r="U37" s="78"/>
      <c r="V37" s="78"/>
      <c r="W37" s="78"/>
      <c r="X37" s="78"/>
      <c r="Y37" s="78"/>
      <c r="Z37" s="78"/>
      <c r="AA37" s="78"/>
      <c r="AB37" s="78"/>
      <c r="AC37" s="78"/>
      <c r="AD37" s="78"/>
      <c r="AE37" s="78"/>
      <c r="AF37" s="78"/>
      <c r="AG37" s="78"/>
      <c r="AH37" s="78"/>
      <c r="AI37" s="78"/>
      <c r="AJ37" s="78"/>
      <c r="AK37" s="78"/>
    </row>
    <row r="38" spans="1:37">
      <c r="A38" s="78"/>
      <c r="B38" s="78"/>
      <c r="C38" s="212" t="s">
        <v>157</v>
      </c>
      <c r="D38" s="212"/>
      <c r="E38" s="212"/>
      <c r="F38" s="212" t="s">
        <v>158</v>
      </c>
      <c r="G38" s="212"/>
      <c r="H38" s="78"/>
      <c r="I38" s="78"/>
      <c r="J38" s="78"/>
      <c r="K38" s="78"/>
      <c r="L38" s="81"/>
      <c r="M38" s="80"/>
      <c r="N38" s="78"/>
      <c r="O38" s="78"/>
      <c r="P38" s="78"/>
      <c r="Q38" s="78"/>
      <c r="R38" s="78"/>
      <c r="S38" s="78"/>
      <c r="T38" s="78"/>
      <c r="U38" s="78"/>
      <c r="V38" s="78"/>
      <c r="W38" s="78"/>
      <c r="X38" s="78"/>
      <c r="Y38" s="78"/>
      <c r="Z38" s="78"/>
      <c r="AA38" s="78"/>
      <c r="AB38" s="78"/>
      <c r="AC38" s="78"/>
      <c r="AD38" s="78"/>
      <c r="AE38" s="78"/>
      <c r="AF38" s="78"/>
      <c r="AG38" s="78"/>
      <c r="AH38" s="78"/>
      <c r="AI38" s="78"/>
      <c r="AJ38" s="78"/>
      <c r="AK38" s="78"/>
    </row>
    <row r="39" spans="1:37">
      <c r="A39" s="78"/>
      <c r="B39" s="78"/>
      <c r="C39" s="213">
        <f>IF(AVERAGE(F43:F57)=1,0,AVERAGE(F43:F57))</f>
        <v>0</v>
      </c>
      <c r="D39" s="213"/>
      <c r="E39" s="213"/>
      <c r="F39" s="214" t="str">
        <f>IF(AND(C39&gt;=0,C39&lt;3),"ACEPTABLE",IF(AND(C39&gt;=3,C39&lt;6),"MODERADA","INACEPTABLE"))</f>
        <v>ACEPTABLE</v>
      </c>
      <c r="G39" s="214"/>
      <c r="H39" s="78"/>
      <c r="I39" s="78"/>
      <c r="J39" s="78"/>
      <c r="K39" s="78"/>
      <c r="L39" s="82"/>
      <c r="M39" s="80"/>
      <c r="N39" s="78"/>
      <c r="O39" s="78"/>
      <c r="P39" s="78"/>
      <c r="Q39" s="78"/>
      <c r="R39" s="78"/>
      <c r="S39" s="78"/>
      <c r="T39" s="78"/>
      <c r="U39" s="78"/>
      <c r="V39" s="78"/>
      <c r="W39" s="78"/>
      <c r="X39" s="78"/>
      <c r="Y39" s="78"/>
      <c r="Z39" s="78"/>
      <c r="AA39" s="78"/>
      <c r="AB39" s="78"/>
      <c r="AC39" s="78"/>
      <c r="AD39" s="78"/>
      <c r="AE39" s="78"/>
      <c r="AF39" s="78"/>
      <c r="AG39" s="78"/>
      <c r="AH39" s="78"/>
      <c r="AI39" s="78"/>
      <c r="AJ39" s="78"/>
      <c r="AK39" s="78"/>
    </row>
    <row r="40" spans="1:37">
      <c r="A40" s="78"/>
      <c r="B40" s="78"/>
      <c r="C40" s="78"/>
      <c r="D40" s="78"/>
      <c r="E40" s="78"/>
      <c r="F40" s="78"/>
      <c r="G40" s="78"/>
      <c r="H40" s="78"/>
      <c r="I40" s="78"/>
      <c r="J40" s="78"/>
      <c r="K40" s="78"/>
      <c r="L40" s="83"/>
      <c r="M40" s="80"/>
      <c r="N40" s="78"/>
      <c r="O40" s="78"/>
      <c r="P40" s="78"/>
      <c r="Q40" s="78"/>
      <c r="R40" s="78"/>
      <c r="S40" s="78"/>
      <c r="T40" s="78"/>
      <c r="U40" s="78"/>
      <c r="V40" s="78"/>
      <c r="W40" s="78"/>
      <c r="X40" s="78"/>
      <c r="Y40" s="78"/>
      <c r="Z40" s="78"/>
      <c r="AA40" s="78"/>
      <c r="AB40" s="78"/>
      <c r="AC40" s="78"/>
      <c r="AD40" s="78"/>
      <c r="AE40" s="78"/>
      <c r="AF40" s="78"/>
      <c r="AG40" s="78"/>
      <c r="AH40" s="78"/>
      <c r="AI40" s="78"/>
      <c r="AJ40" s="78"/>
      <c r="AK40" s="78"/>
    </row>
    <row r="41" spans="1:37">
      <c r="A41" s="78"/>
      <c r="B41" s="78"/>
      <c r="C41" s="78"/>
      <c r="D41" s="78"/>
      <c r="E41" s="78"/>
      <c r="F41" s="78"/>
      <c r="G41" s="78"/>
      <c r="H41" s="78"/>
      <c r="I41" s="78"/>
      <c r="J41" s="78"/>
      <c r="K41" s="78"/>
      <c r="L41" s="84"/>
      <c r="M41" s="80"/>
      <c r="N41" s="78"/>
      <c r="O41" s="78"/>
      <c r="P41" s="78"/>
      <c r="Q41" s="78"/>
      <c r="R41" s="78"/>
      <c r="S41" s="78"/>
      <c r="T41" s="78"/>
      <c r="U41" s="78"/>
      <c r="V41" s="78"/>
      <c r="W41" s="78"/>
      <c r="X41" s="78"/>
      <c r="Y41" s="78"/>
      <c r="Z41" s="78"/>
      <c r="AA41" s="78"/>
      <c r="AB41" s="78"/>
      <c r="AC41" s="78"/>
      <c r="AD41" s="78"/>
      <c r="AE41" s="78"/>
      <c r="AF41" s="78"/>
      <c r="AG41" s="78"/>
      <c r="AH41" s="78"/>
      <c r="AI41" s="78"/>
      <c r="AJ41" s="78"/>
      <c r="AK41" s="78"/>
    </row>
    <row r="42" spans="1:37" ht="51">
      <c r="A42" s="78"/>
      <c r="B42" s="85" t="s">
        <v>159</v>
      </c>
      <c r="C42" s="86" t="s">
        <v>160</v>
      </c>
      <c r="D42" s="87" t="s">
        <v>161</v>
      </c>
      <c r="E42" s="88" t="s">
        <v>162</v>
      </c>
      <c r="F42" s="85" t="s">
        <v>163</v>
      </c>
      <c r="G42" s="95" t="s">
        <v>164</v>
      </c>
      <c r="H42" s="95" t="s">
        <v>165</v>
      </c>
      <c r="I42" s="87" t="s">
        <v>166</v>
      </c>
      <c r="J42" s="87" t="s">
        <v>167</v>
      </c>
      <c r="K42" s="87" t="s">
        <v>168</v>
      </c>
      <c r="L42" s="87" t="s">
        <v>169</v>
      </c>
      <c r="M42" s="87" t="s">
        <v>170</v>
      </c>
      <c r="N42" s="87" t="s">
        <v>171</v>
      </c>
      <c r="O42" s="87" t="s">
        <v>172</v>
      </c>
      <c r="P42" s="87" t="s">
        <v>173</v>
      </c>
      <c r="Q42" s="87" t="s">
        <v>174</v>
      </c>
      <c r="R42" s="87" t="s">
        <v>175</v>
      </c>
      <c r="S42" s="87" t="s">
        <v>176</v>
      </c>
      <c r="T42" s="87" t="s">
        <v>177</v>
      </c>
      <c r="U42" s="87" t="s">
        <v>178</v>
      </c>
      <c r="V42" s="87" t="s">
        <v>179</v>
      </c>
      <c r="W42" s="87" t="s">
        <v>180</v>
      </c>
      <c r="X42" s="87" t="s">
        <v>181</v>
      </c>
      <c r="Y42" s="87" t="s">
        <v>182</v>
      </c>
      <c r="Z42" s="87" t="s">
        <v>183</v>
      </c>
      <c r="AA42" s="87" t="s">
        <v>184</v>
      </c>
      <c r="AB42" s="87" t="s">
        <v>185</v>
      </c>
      <c r="AC42" s="87" t="s">
        <v>186</v>
      </c>
      <c r="AD42" s="87" t="s">
        <v>187</v>
      </c>
      <c r="AE42" s="87" t="s">
        <v>188</v>
      </c>
      <c r="AF42" s="87" t="s">
        <v>189</v>
      </c>
      <c r="AG42" s="87" t="s">
        <v>190</v>
      </c>
      <c r="AH42" s="87"/>
      <c r="AI42" s="87"/>
      <c r="AJ42" s="87"/>
      <c r="AK42" s="88"/>
    </row>
    <row r="43" spans="1:37">
      <c r="A43" s="89"/>
      <c r="B43" s="90" t="s">
        <v>191</v>
      </c>
      <c r="C43" s="90" t="e">
        <f>#REF!</f>
        <v>#REF!</v>
      </c>
      <c r="D43" s="90" t="e">
        <f>#REF!</f>
        <v>#REF!</v>
      </c>
      <c r="E43" s="90" t="e">
        <f>#REF!</f>
        <v>#REF!</v>
      </c>
      <c r="F43" s="91">
        <f>H43*G43</f>
        <v>0</v>
      </c>
      <c r="G43" s="90"/>
      <c r="H43" s="90"/>
      <c r="I43" s="90" t="str">
        <f>IF(AND($G43=1,$H43=1),$B43,"")</f>
        <v/>
      </c>
      <c r="J43" s="90" t="str">
        <f>IF(AND($G43=1,$H43=2),$B43,"")</f>
        <v/>
      </c>
      <c r="K43" s="92" t="str">
        <f>IF(AND($G43=2,$H43=1),$B43,"")</f>
        <v/>
      </c>
      <c r="L43" s="92" t="str">
        <f>IF(AND($G43=1,$H43=3),$B43,"")</f>
        <v/>
      </c>
      <c r="M43" s="92" t="str">
        <f>IF(AND($G43=2,$H43=2),$B43,"")</f>
        <v/>
      </c>
      <c r="N43" s="92" t="str">
        <f>IF(AND($G43=3,$H43=1),$B43,"")</f>
        <v/>
      </c>
      <c r="O43" s="92" t="str">
        <f>IF(AND($G43=4,$H43=1),$B43,"")</f>
        <v/>
      </c>
      <c r="P43" s="92" t="str">
        <f>IF(AND($G43=5,$H43=1),$B43,"")</f>
        <v/>
      </c>
      <c r="Q43" s="92" t="str">
        <f>IF(AND($G43=1,$H43=4),$B43,"")</f>
        <v/>
      </c>
      <c r="R43" s="92" t="str">
        <f>IF(AND($G43=1,$H43=5),$B43,"")</f>
        <v/>
      </c>
      <c r="S43" s="92"/>
      <c r="T43" s="92" t="str">
        <f>IF(AND($G43=3,$H43=2),$B43,"")</f>
        <v/>
      </c>
      <c r="U43" s="92" t="str">
        <f>IF(AND($G43=3,$H43=3),$B43,"")</f>
        <v/>
      </c>
      <c r="V43" s="92" t="str">
        <f>IF(AND($G43=4,$H43=2),$B43,"")</f>
        <v/>
      </c>
      <c r="W43" s="92" t="str">
        <f>IF(AND($G43=2,$H43=4),$B43,"")</f>
        <v/>
      </c>
      <c r="X43" s="92" t="str">
        <f>IF(AND($G43=2,$H43=5),$B43,"")</f>
        <v/>
      </c>
      <c r="Y43" s="92" t="str">
        <f>IF(AND($G43=3,$H43=4),$B43,"")</f>
        <v/>
      </c>
      <c r="Z43" s="92" t="str">
        <f>IF(AND($G43=3,$H43=5),$B43,"")</f>
        <v/>
      </c>
      <c r="AA43" s="92" t="str">
        <f>IF(AND($G43=4,$H43=3),$B43,"")</f>
        <v/>
      </c>
      <c r="AB43" s="92" t="str">
        <f>IF(AND($G43=5,$H43=2),$B43,"")</f>
        <v/>
      </c>
      <c r="AC43" s="92" t="str">
        <f>IF(AND($G43=5,$H43=3),$B43,"")</f>
        <v/>
      </c>
      <c r="AD43" s="92" t="str">
        <f>IF(AND($G43=4,$H43=4),$B43,"")</f>
        <v/>
      </c>
      <c r="AE43" s="92" t="str">
        <f>IF(AND($G43=4,$H43=5),$B43,"")</f>
        <v/>
      </c>
      <c r="AF43" s="92" t="str">
        <f>IF(AND($G43=5,$H43=4),$B43,"")</f>
        <v/>
      </c>
      <c r="AG43" s="92" t="str">
        <f>IF(AND($G43=5,$H43=5),$B43,"")</f>
        <v/>
      </c>
      <c r="AH43" s="89"/>
      <c r="AI43" s="89"/>
      <c r="AJ43" s="89"/>
    </row>
    <row r="44" spans="1:37">
      <c r="A44" s="89"/>
      <c r="B44" s="90"/>
      <c r="C44" s="90" t="e">
        <f>#REF!</f>
        <v>#REF!</v>
      </c>
      <c r="D44" s="90" t="e">
        <f>#REF!</f>
        <v>#REF!</v>
      </c>
      <c r="E44" s="90" t="e">
        <f>#REF!</f>
        <v>#REF!</v>
      </c>
      <c r="F44" s="91">
        <f t="shared" ref="F44:F56" si="0">H44*G44</f>
        <v>0</v>
      </c>
      <c r="G44" s="90"/>
      <c r="H44" s="90"/>
      <c r="I44" s="90" t="str">
        <f t="shared" ref="I44:I57" si="1">IF(AND($G44=1,$H44=1),$B44,"")</f>
        <v/>
      </c>
      <c r="J44" s="90" t="str">
        <f t="shared" ref="J44:J57" si="2">IF(AND($G44=1,$H44=2),$B44,"")</f>
        <v/>
      </c>
      <c r="K44" s="90" t="str">
        <f t="shared" ref="K44:K57" si="3">IF(AND($G44=2,$H44=1),$B44,"")</f>
        <v/>
      </c>
      <c r="L44" s="92" t="str">
        <f t="shared" ref="L44:L57" si="4">IF(AND($G44=1,$H44=3),$B44,"")</f>
        <v/>
      </c>
      <c r="M44" s="92" t="str">
        <f t="shared" ref="M44:M57" si="5">IF(AND($G44=2,$H44=2),$B44,"")</f>
        <v/>
      </c>
      <c r="N44" s="92" t="str">
        <f t="shared" ref="N44:N57" si="6">IF(AND($G44=3,$H44=1),$B44,"")</f>
        <v/>
      </c>
      <c r="O44" s="92" t="str">
        <f t="shared" ref="O44:O57" si="7">IF(AND($G44=4,$H44=1),$B44,"")</f>
        <v/>
      </c>
      <c r="P44" s="92" t="str">
        <f t="shared" ref="P44:P57" si="8">IF(AND($G44=5,$H44=1),$B44,"")</f>
        <v/>
      </c>
      <c r="Q44" s="92" t="str">
        <f t="shared" ref="Q44:Q57" si="9">IF(AND($G44=1,$H44=4),$B44,"")</f>
        <v/>
      </c>
      <c r="R44" s="92" t="str">
        <f t="shared" ref="R44:R57" si="10">IF(AND($G44=1,$H44=5),$B44,"")</f>
        <v/>
      </c>
      <c r="S44" s="92"/>
      <c r="T44" s="92" t="str">
        <f t="shared" ref="T44:T57" si="11">IF(AND($G44=3,$H44=2),$B44,"")</f>
        <v/>
      </c>
      <c r="U44" s="92" t="str">
        <f t="shared" ref="U44:U57" si="12">IF(AND($G44=3,$H44=3),$B44,"")</f>
        <v/>
      </c>
      <c r="V44" s="92" t="str">
        <f t="shared" ref="V44:V57" si="13">IF(AND($G44=4,$H44=2),$B44,"")</f>
        <v/>
      </c>
      <c r="W44" s="92" t="str">
        <f t="shared" ref="W44:W57" si="14">IF(AND($G44=2,$H44=4),$B44,"")</f>
        <v/>
      </c>
      <c r="X44" s="92" t="str">
        <f t="shared" ref="X44:X57" si="15">IF(AND($G44=2,$H44=5),$B44,"")</f>
        <v/>
      </c>
      <c r="Y44" s="92" t="str">
        <f t="shared" ref="Y44:Y57" si="16">IF(AND($G44=3,$H44=4),$B44,"")</f>
        <v/>
      </c>
      <c r="Z44" s="92" t="str">
        <f t="shared" ref="Z44:Z57" si="17">IF(AND($G44=3,$H44=5),$B44,"")</f>
        <v/>
      </c>
      <c r="AA44" s="92" t="str">
        <f t="shared" ref="AA44:AA57" si="18">IF(AND($G44=4,$H44=3),$B44,"")</f>
        <v/>
      </c>
      <c r="AB44" s="92" t="str">
        <f t="shared" ref="AB44:AB57" si="19">IF(AND($G44=5,$H44=2),$B44,"")</f>
        <v/>
      </c>
      <c r="AC44" s="92" t="str">
        <f t="shared" ref="AC44:AC57" si="20">IF(AND($G44=5,$H44=3),$B44,"")</f>
        <v/>
      </c>
      <c r="AD44" s="92" t="str">
        <f t="shared" ref="AD44:AD57" si="21">IF(AND($G44=4,$H44=4),$B44,"")</f>
        <v/>
      </c>
      <c r="AE44" s="92" t="str">
        <f t="shared" ref="AE44:AE57" si="22">IF(AND($G44=4,$H44=5),$B44,"")</f>
        <v/>
      </c>
      <c r="AF44" s="92" t="str">
        <f t="shared" ref="AF44:AF57" si="23">IF(AND($G44=5,$H44=4),$B44,"")</f>
        <v/>
      </c>
      <c r="AG44" s="92" t="str">
        <f t="shared" ref="AG44:AG57" si="24">IF(AND($G44=5,$H44=5),$B44,"")</f>
        <v/>
      </c>
      <c r="AH44" s="89"/>
      <c r="AI44" s="89"/>
      <c r="AJ44" s="89"/>
    </row>
    <row r="45" spans="1:37">
      <c r="A45" s="89"/>
      <c r="B45" s="90"/>
      <c r="C45" s="90" t="e">
        <f>#REF!</f>
        <v>#REF!</v>
      </c>
      <c r="D45" s="90" t="e">
        <f>#REF!</f>
        <v>#REF!</v>
      </c>
      <c r="E45" s="90" t="e">
        <f>#REF!</f>
        <v>#REF!</v>
      </c>
      <c r="F45" s="91">
        <f t="shared" si="0"/>
        <v>0</v>
      </c>
      <c r="G45" s="90"/>
      <c r="H45" s="90"/>
      <c r="I45" s="90" t="str">
        <f t="shared" si="1"/>
        <v/>
      </c>
      <c r="J45" s="90" t="str">
        <f t="shared" si="2"/>
        <v/>
      </c>
      <c r="K45" s="90" t="str">
        <f t="shared" si="3"/>
        <v/>
      </c>
      <c r="L45" s="92" t="str">
        <f t="shared" si="4"/>
        <v/>
      </c>
      <c r="M45" s="92" t="str">
        <f t="shared" si="5"/>
        <v/>
      </c>
      <c r="N45" s="92" t="str">
        <f t="shared" si="6"/>
        <v/>
      </c>
      <c r="O45" s="92" t="str">
        <f t="shared" si="7"/>
        <v/>
      </c>
      <c r="P45" s="92" t="str">
        <f t="shared" si="8"/>
        <v/>
      </c>
      <c r="Q45" s="92" t="str">
        <f t="shared" si="9"/>
        <v/>
      </c>
      <c r="R45" s="92" t="str">
        <f t="shared" si="10"/>
        <v/>
      </c>
      <c r="S45" s="92"/>
      <c r="T45" s="92" t="str">
        <f t="shared" si="11"/>
        <v/>
      </c>
      <c r="U45" s="92" t="str">
        <f t="shared" si="12"/>
        <v/>
      </c>
      <c r="V45" s="92" t="str">
        <f t="shared" si="13"/>
        <v/>
      </c>
      <c r="W45" s="92" t="str">
        <f t="shared" si="14"/>
        <v/>
      </c>
      <c r="X45" s="92" t="str">
        <f t="shared" si="15"/>
        <v/>
      </c>
      <c r="Y45" s="92" t="str">
        <f t="shared" si="16"/>
        <v/>
      </c>
      <c r="Z45" s="92" t="str">
        <f t="shared" si="17"/>
        <v/>
      </c>
      <c r="AA45" s="92" t="str">
        <f t="shared" si="18"/>
        <v/>
      </c>
      <c r="AB45" s="92" t="str">
        <f t="shared" si="19"/>
        <v/>
      </c>
      <c r="AC45" s="92" t="str">
        <f t="shared" si="20"/>
        <v/>
      </c>
      <c r="AD45" s="92" t="str">
        <f t="shared" si="21"/>
        <v/>
      </c>
      <c r="AE45" s="92" t="str">
        <f t="shared" si="22"/>
        <v/>
      </c>
      <c r="AF45" s="92" t="str">
        <f t="shared" si="23"/>
        <v/>
      </c>
      <c r="AG45" s="92" t="str">
        <f t="shared" si="24"/>
        <v/>
      </c>
      <c r="AH45" s="89"/>
      <c r="AI45" s="89"/>
      <c r="AJ45" s="89"/>
    </row>
    <row r="46" spans="1:37">
      <c r="A46" s="89"/>
      <c r="B46" s="90"/>
      <c r="C46" s="90" t="e">
        <f>#REF!</f>
        <v>#REF!</v>
      </c>
      <c r="D46" s="90" t="e">
        <f>#REF!</f>
        <v>#REF!</v>
      </c>
      <c r="E46" s="90" t="e">
        <f t="shared" ref="E46:E57" si="25">C46*D46</f>
        <v>#REF!</v>
      </c>
      <c r="F46" s="91">
        <f t="shared" si="0"/>
        <v>0</v>
      </c>
      <c r="G46" s="90"/>
      <c r="H46" s="90"/>
      <c r="I46" s="90" t="str">
        <f t="shared" si="1"/>
        <v/>
      </c>
      <c r="J46" s="90" t="str">
        <f t="shared" si="2"/>
        <v/>
      </c>
      <c r="K46" s="90" t="str">
        <f t="shared" si="3"/>
        <v/>
      </c>
      <c r="L46" s="92" t="str">
        <f t="shared" si="4"/>
        <v/>
      </c>
      <c r="M46" s="92" t="str">
        <f t="shared" si="5"/>
        <v/>
      </c>
      <c r="N46" s="92" t="str">
        <f t="shared" si="6"/>
        <v/>
      </c>
      <c r="O46" s="92" t="str">
        <f t="shared" si="7"/>
        <v/>
      </c>
      <c r="P46" s="92" t="str">
        <f t="shared" si="8"/>
        <v/>
      </c>
      <c r="Q46" s="92" t="str">
        <f t="shared" si="9"/>
        <v/>
      </c>
      <c r="R46" s="92" t="str">
        <f t="shared" si="10"/>
        <v/>
      </c>
      <c r="S46" s="92"/>
      <c r="T46" s="92" t="str">
        <f t="shared" si="11"/>
        <v/>
      </c>
      <c r="U46" s="92" t="str">
        <f t="shared" si="12"/>
        <v/>
      </c>
      <c r="V46" s="92" t="str">
        <f t="shared" si="13"/>
        <v/>
      </c>
      <c r="W46" s="92" t="str">
        <f t="shared" si="14"/>
        <v/>
      </c>
      <c r="X46" s="92" t="str">
        <f t="shared" si="15"/>
        <v/>
      </c>
      <c r="Y46" s="92" t="str">
        <f t="shared" si="16"/>
        <v/>
      </c>
      <c r="Z46" s="92" t="str">
        <f t="shared" si="17"/>
        <v/>
      </c>
      <c r="AA46" s="92" t="str">
        <f t="shared" si="18"/>
        <v/>
      </c>
      <c r="AB46" s="92" t="str">
        <f t="shared" si="19"/>
        <v/>
      </c>
      <c r="AC46" s="92" t="str">
        <f t="shared" si="20"/>
        <v/>
      </c>
      <c r="AD46" s="92" t="str">
        <f t="shared" si="21"/>
        <v/>
      </c>
      <c r="AE46" s="92" t="str">
        <f t="shared" si="22"/>
        <v/>
      </c>
      <c r="AF46" s="92" t="str">
        <f t="shared" si="23"/>
        <v/>
      </c>
      <c r="AG46" s="92" t="str">
        <f t="shared" si="24"/>
        <v/>
      </c>
      <c r="AH46" s="89"/>
      <c r="AI46" s="89"/>
      <c r="AJ46" s="89"/>
    </row>
    <row r="47" spans="1:37">
      <c r="A47" s="89"/>
      <c r="B47" s="90"/>
      <c r="C47" s="90" t="e">
        <f>#REF!</f>
        <v>#REF!</v>
      </c>
      <c r="D47" s="90" t="e">
        <f>#REF!</f>
        <v>#REF!</v>
      </c>
      <c r="E47" s="90" t="e">
        <f t="shared" si="25"/>
        <v>#REF!</v>
      </c>
      <c r="F47" s="91">
        <f t="shared" si="0"/>
        <v>0</v>
      </c>
      <c r="G47" s="90"/>
      <c r="H47" s="90"/>
      <c r="I47" s="90" t="str">
        <f t="shared" si="1"/>
        <v/>
      </c>
      <c r="J47" s="90" t="str">
        <f t="shared" si="2"/>
        <v/>
      </c>
      <c r="K47" s="90" t="str">
        <f t="shared" si="3"/>
        <v/>
      </c>
      <c r="L47" s="92" t="str">
        <f t="shared" si="4"/>
        <v/>
      </c>
      <c r="M47" s="92" t="str">
        <f t="shared" si="5"/>
        <v/>
      </c>
      <c r="N47" s="92" t="str">
        <f t="shared" si="6"/>
        <v/>
      </c>
      <c r="O47" s="92" t="str">
        <f t="shared" si="7"/>
        <v/>
      </c>
      <c r="P47" s="92" t="str">
        <f t="shared" si="8"/>
        <v/>
      </c>
      <c r="Q47" s="92" t="str">
        <f t="shared" si="9"/>
        <v/>
      </c>
      <c r="R47" s="92" t="str">
        <f t="shared" si="10"/>
        <v/>
      </c>
      <c r="S47" s="92"/>
      <c r="T47" s="92" t="str">
        <f t="shared" si="11"/>
        <v/>
      </c>
      <c r="U47" s="92" t="str">
        <f t="shared" si="12"/>
        <v/>
      </c>
      <c r="V47" s="92" t="str">
        <f t="shared" si="13"/>
        <v/>
      </c>
      <c r="W47" s="92" t="str">
        <f t="shared" si="14"/>
        <v/>
      </c>
      <c r="X47" s="92" t="str">
        <f t="shared" si="15"/>
        <v/>
      </c>
      <c r="Y47" s="92" t="str">
        <f t="shared" si="16"/>
        <v/>
      </c>
      <c r="Z47" s="92" t="str">
        <f t="shared" si="17"/>
        <v/>
      </c>
      <c r="AA47" s="92" t="str">
        <f t="shared" si="18"/>
        <v/>
      </c>
      <c r="AB47" s="92" t="str">
        <f t="shared" si="19"/>
        <v/>
      </c>
      <c r="AC47" s="92" t="str">
        <f t="shared" si="20"/>
        <v/>
      </c>
      <c r="AD47" s="92" t="str">
        <f t="shared" si="21"/>
        <v/>
      </c>
      <c r="AE47" s="92" t="str">
        <f t="shared" si="22"/>
        <v/>
      </c>
      <c r="AF47" s="92" t="str">
        <f t="shared" si="23"/>
        <v/>
      </c>
      <c r="AG47" s="92" t="str">
        <f t="shared" si="24"/>
        <v/>
      </c>
      <c r="AH47" s="89"/>
      <c r="AI47" s="89"/>
      <c r="AJ47" s="89"/>
    </row>
    <row r="48" spans="1:37">
      <c r="A48" s="89"/>
      <c r="B48" s="90"/>
      <c r="C48" s="90" t="e">
        <f>#REF!</f>
        <v>#REF!</v>
      </c>
      <c r="D48" s="90" t="e">
        <f>#REF!</f>
        <v>#REF!</v>
      </c>
      <c r="E48" s="90" t="e">
        <f t="shared" si="25"/>
        <v>#REF!</v>
      </c>
      <c r="F48" s="91">
        <f t="shared" si="0"/>
        <v>0</v>
      </c>
      <c r="G48" s="90"/>
      <c r="H48" s="90"/>
      <c r="I48" s="90" t="str">
        <f t="shared" si="1"/>
        <v/>
      </c>
      <c r="J48" s="90" t="str">
        <f t="shared" si="2"/>
        <v/>
      </c>
      <c r="K48" s="90" t="str">
        <f t="shared" si="3"/>
        <v/>
      </c>
      <c r="L48" s="92" t="str">
        <f t="shared" si="4"/>
        <v/>
      </c>
      <c r="M48" s="92" t="str">
        <f t="shared" si="5"/>
        <v/>
      </c>
      <c r="N48" s="92" t="str">
        <f t="shared" si="6"/>
        <v/>
      </c>
      <c r="O48" s="92" t="str">
        <f t="shared" si="7"/>
        <v/>
      </c>
      <c r="P48" s="92" t="str">
        <f t="shared" si="8"/>
        <v/>
      </c>
      <c r="Q48" s="92" t="str">
        <f t="shared" si="9"/>
        <v/>
      </c>
      <c r="R48" s="92" t="str">
        <f t="shared" si="10"/>
        <v/>
      </c>
      <c r="S48" s="92"/>
      <c r="T48" s="92" t="str">
        <f t="shared" si="11"/>
        <v/>
      </c>
      <c r="U48" s="92" t="str">
        <f t="shared" si="12"/>
        <v/>
      </c>
      <c r="V48" s="92" t="str">
        <f t="shared" si="13"/>
        <v/>
      </c>
      <c r="W48" s="92" t="str">
        <f t="shared" si="14"/>
        <v/>
      </c>
      <c r="X48" s="92" t="str">
        <f t="shared" si="15"/>
        <v/>
      </c>
      <c r="Y48" s="92" t="str">
        <f t="shared" si="16"/>
        <v/>
      </c>
      <c r="Z48" s="92" t="str">
        <f t="shared" si="17"/>
        <v/>
      </c>
      <c r="AA48" s="92" t="str">
        <f t="shared" si="18"/>
        <v/>
      </c>
      <c r="AB48" s="92" t="str">
        <f t="shared" si="19"/>
        <v/>
      </c>
      <c r="AC48" s="92" t="str">
        <f t="shared" si="20"/>
        <v/>
      </c>
      <c r="AD48" s="92" t="str">
        <f t="shared" si="21"/>
        <v/>
      </c>
      <c r="AE48" s="92" t="str">
        <f t="shared" si="22"/>
        <v/>
      </c>
      <c r="AF48" s="92" t="str">
        <f t="shared" si="23"/>
        <v/>
      </c>
      <c r="AG48" s="92" t="str">
        <f t="shared" si="24"/>
        <v/>
      </c>
      <c r="AH48" s="89"/>
      <c r="AI48" s="89"/>
      <c r="AJ48" s="89"/>
    </row>
    <row r="49" spans="1:37">
      <c r="A49" s="89"/>
      <c r="B49" s="90" t="s">
        <v>192</v>
      </c>
      <c r="C49" s="90" t="e">
        <f>#REF!</f>
        <v>#REF!</v>
      </c>
      <c r="D49" s="90" t="e">
        <f>#REF!</f>
        <v>#REF!</v>
      </c>
      <c r="E49" s="90" t="e">
        <f>#REF!</f>
        <v>#REF!</v>
      </c>
      <c r="F49" s="91">
        <f t="shared" si="0"/>
        <v>0</v>
      </c>
      <c r="G49" s="90"/>
      <c r="H49" s="90"/>
      <c r="I49" s="90" t="str">
        <f t="shared" si="1"/>
        <v/>
      </c>
      <c r="J49" s="90" t="str">
        <f t="shared" si="2"/>
        <v/>
      </c>
      <c r="K49" s="90" t="str">
        <f t="shared" si="3"/>
        <v/>
      </c>
      <c r="L49" s="92" t="str">
        <f t="shared" si="4"/>
        <v/>
      </c>
      <c r="M49" s="92" t="str">
        <f t="shared" si="5"/>
        <v/>
      </c>
      <c r="N49" s="92" t="str">
        <f t="shared" si="6"/>
        <v/>
      </c>
      <c r="O49" s="92" t="str">
        <f t="shared" si="7"/>
        <v/>
      </c>
      <c r="P49" s="92" t="str">
        <f t="shared" si="8"/>
        <v/>
      </c>
      <c r="Q49" s="92" t="str">
        <f t="shared" si="9"/>
        <v/>
      </c>
      <c r="R49" s="92" t="str">
        <f t="shared" si="10"/>
        <v/>
      </c>
      <c r="S49" s="92"/>
      <c r="T49" s="92" t="str">
        <f t="shared" si="11"/>
        <v/>
      </c>
      <c r="U49" s="92" t="str">
        <f t="shared" si="12"/>
        <v/>
      </c>
      <c r="V49" s="92" t="str">
        <f t="shared" si="13"/>
        <v/>
      </c>
      <c r="W49" s="92" t="str">
        <f t="shared" si="14"/>
        <v/>
      </c>
      <c r="X49" s="92" t="str">
        <f t="shared" si="15"/>
        <v/>
      </c>
      <c r="Y49" s="92" t="str">
        <f t="shared" si="16"/>
        <v/>
      </c>
      <c r="Z49" s="92" t="str">
        <f t="shared" si="17"/>
        <v/>
      </c>
      <c r="AA49" s="92" t="str">
        <f t="shared" si="18"/>
        <v/>
      </c>
      <c r="AB49" s="92" t="str">
        <f t="shared" si="19"/>
        <v/>
      </c>
      <c r="AC49" s="92" t="str">
        <f t="shared" si="20"/>
        <v/>
      </c>
      <c r="AD49" s="92" t="str">
        <f t="shared" si="21"/>
        <v/>
      </c>
      <c r="AE49" s="92" t="str">
        <f t="shared" si="22"/>
        <v/>
      </c>
      <c r="AF49" s="92" t="str">
        <f t="shared" si="23"/>
        <v/>
      </c>
      <c r="AG49" s="92" t="str">
        <f t="shared" si="24"/>
        <v/>
      </c>
      <c r="AH49" s="89"/>
      <c r="AI49" s="89"/>
      <c r="AJ49" s="89"/>
    </row>
    <row r="50" spans="1:37">
      <c r="A50" s="89"/>
      <c r="B50" s="90" t="s">
        <v>193</v>
      </c>
      <c r="C50" s="90" t="e">
        <f>#REF!</f>
        <v>#REF!</v>
      </c>
      <c r="D50" s="90" t="e">
        <f>#REF!</f>
        <v>#REF!</v>
      </c>
      <c r="E50" s="90" t="e">
        <f>#REF!</f>
        <v>#REF!</v>
      </c>
      <c r="F50" s="91">
        <f t="shared" si="0"/>
        <v>0</v>
      </c>
      <c r="G50" s="90"/>
      <c r="H50" s="90"/>
      <c r="I50" s="90" t="str">
        <f t="shared" si="1"/>
        <v/>
      </c>
      <c r="J50" s="90" t="str">
        <f t="shared" si="2"/>
        <v/>
      </c>
      <c r="K50" s="90" t="str">
        <f t="shared" si="3"/>
        <v/>
      </c>
      <c r="L50" s="92" t="str">
        <f t="shared" si="4"/>
        <v/>
      </c>
      <c r="M50" s="92" t="str">
        <f t="shared" si="5"/>
        <v/>
      </c>
      <c r="N50" s="92" t="str">
        <f t="shared" si="6"/>
        <v/>
      </c>
      <c r="O50" s="92" t="str">
        <f t="shared" si="7"/>
        <v/>
      </c>
      <c r="P50" s="92" t="str">
        <f t="shared" si="8"/>
        <v/>
      </c>
      <c r="Q50" s="92" t="str">
        <f t="shared" si="9"/>
        <v/>
      </c>
      <c r="R50" s="92" t="str">
        <f t="shared" si="10"/>
        <v/>
      </c>
      <c r="S50" s="92"/>
      <c r="T50" s="92" t="str">
        <f t="shared" si="11"/>
        <v/>
      </c>
      <c r="U50" s="92" t="str">
        <f t="shared" si="12"/>
        <v/>
      </c>
      <c r="V50" s="92" t="str">
        <f t="shared" si="13"/>
        <v/>
      </c>
      <c r="W50" s="92" t="str">
        <f t="shared" si="14"/>
        <v/>
      </c>
      <c r="X50" s="92" t="str">
        <f t="shared" si="15"/>
        <v/>
      </c>
      <c r="Y50" s="92" t="str">
        <f t="shared" si="16"/>
        <v/>
      </c>
      <c r="Z50" s="92" t="str">
        <f t="shared" si="17"/>
        <v/>
      </c>
      <c r="AA50" s="92" t="str">
        <f t="shared" si="18"/>
        <v/>
      </c>
      <c r="AB50" s="92" t="str">
        <f t="shared" si="19"/>
        <v/>
      </c>
      <c r="AC50" s="92" t="str">
        <f t="shared" si="20"/>
        <v/>
      </c>
      <c r="AD50" s="92" t="str">
        <f t="shared" si="21"/>
        <v/>
      </c>
      <c r="AE50" s="92" t="str">
        <f t="shared" si="22"/>
        <v/>
      </c>
      <c r="AF50" s="92" t="str">
        <f t="shared" si="23"/>
        <v/>
      </c>
      <c r="AG50" s="92" t="str">
        <f t="shared" si="24"/>
        <v/>
      </c>
      <c r="AH50" s="89"/>
      <c r="AI50" s="89"/>
      <c r="AJ50" s="89"/>
    </row>
    <row r="51" spans="1:37">
      <c r="A51" s="89"/>
      <c r="B51" s="90" t="s">
        <v>194</v>
      </c>
      <c r="C51" s="90" t="e">
        <f>#REF!</f>
        <v>#REF!</v>
      </c>
      <c r="D51" s="90" t="e">
        <f>#REF!</f>
        <v>#REF!</v>
      </c>
      <c r="E51" s="90" t="e">
        <f>#REF!</f>
        <v>#REF!</v>
      </c>
      <c r="F51" s="91">
        <f t="shared" si="0"/>
        <v>0</v>
      </c>
      <c r="G51" s="90"/>
      <c r="H51" s="90"/>
      <c r="I51" s="90" t="str">
        <f t="shared" si="1"/>
        <v/>
      </c>
      <c r="J51" s="90" t="str">
        <f t="shared" si="2"/>
        <v/>
      </c>
      <c r="K51" s="90" t="str">
        <f t="shared" si="3"/>
        <v/>
      </c>
      <c r="L51" s="92" t="str">
        <f t="shared" si="4"/>
        <v/>
      </c>
      <c r="M51" s="92" t="str">
        <f t="shared" si="5"/>
        <v/>
      </c>
      <c r="N51" s="92" t="str">
        <f t="shared" si="6"/>
        <v/>
      </c>
      <c r="O51" s="92" t="str">
        <f t="shared" si="7"/>
        <v/>
      </c>
      <c r="P51" s="92" t="str">
        <f t="shared" si="8"/>
        <v/>
      </c>
      <c r="Q51" s="92" t="str">
        <f t="shared" si="9"/>
        <v/>
      </c>
      <c r="R51" s="92" t="str">
        <f t="shared" si="10"/>
        <v/>
      </c>
      <c r="S51" s="92"/>
      <c r="T51" s="92" t="str">
        <f t="shared" si="11"/>
        <v/>
      </c>
      <c r="U51" s="92" t="str">
        <f t="shared" si="12"/>
        <v/>
      </c>
      <c r="V51" s="92" t="str">
        <f t="shared" si="13"/>
        <v/>
      </c>
      <c r="W51" s="92" t="str">
        <f t="shared" si="14"/>
        <v/>
      </c>
      <c r="X51" s="92" t="str">
        <f t="shared" si="15"/>
        <v/>
      </c>
      <c r="Y51" s="92" t="str">
        <f t="shared" si="16"/>
        <v/>
      </c>
      <c r="Z51" s="92" t="str">
        <f t="shared" si="17"/>
        <v/>
      </c>
      <c r="AA51" s="92" t="str">
        <f t="shared" si="18"/>
        <v/>
      </c>
      <c r="AB51" s="92" t="str">
        <f t="shared" si="19"/>
        <v/>
      </c>
      <c r="AC51" s="92" t="str">
        <f t="shared" si="20"/>
        <v/>
      </c>
      <c r="AD51" s="92" t="str">
        <f t="shared" si="21"/>
        <v/>
      </c>
      <c r="AE51" s="92" t="str">
        <f t="shared" si="22"/>
        <v/>
      </c>
      <c r="AF51" s="92" t="str">
        <f t="shared" si="23"/>
        <v/>
      </c>
      <c r="AG51" s="92" t="str">
        <f t="shared" si="24"/>
        <v/>
      </c>
      <c r="AH51" s="89"/>
      <c r="AI51" s="89"/>
      <c r="AJ51" s="89"/>
    </row>
    <row r="52" spans="1:37">
      <c r="A52" s="89"/>
      <c r="B52" s="90" t="s">
        <v>195</v>
      </c>
      <c r="C52" s="90" t="e">
        <f>#REF!</f>
        <v>#REF!</v>
      </c>
      <c r="D52" s="90" t="e">
        <f>#REF!</f>
        <v>#REF!</v>
      </c>
      <c r="E52" s="90" t="e">
        <f>#REF!</f>
        <v>#REF!</v>
      </c>
      <c r="F52" s="91">
        <f t="shared" si="0"/>
        <v>0</v>
      </c>
      <c r="G52" s="90"/>
      <c r="H52" s="90"/>
      <c r="I52" s="90"/>
      <c r="J52" s="90"/>
      <c r="K52" s="90"/>
      <c r="L52" s="92"/>
      <c r="M52" s="92"/>
      <c r="N52" s="92"/>
      <c r="O52" s="92"/>
      <c r="P52" s="92"/>
      <c r="Q52" s="92"/>
      <c r="R52" s="92"/>
      <c r="S52" s="92"/>
      <c r="T52" s="92"/>
      <c r="U52" s="92"/>
      <c r="V52" s="92"/>
      <c r="W52" s="92"/>
      <c r="X52" s="92"/>
      <c r="Y52" s="92"/>
      <c r="Z52" s="92"/>
      <c r="AA52" s="92"/>
      <c r="AB52" s="92"/>
      <c r="AC52" s="92"/>
      <c r="AD52" s="92"/>
      <c r="AE52" s="92"/>
      <c r="AF52" s="92"/>
      <c r="AG52" s="92"/>
      <c r="AH52" s="89"/>
      <c r="AI52" s="89"/>
      <c r="AJ52" s="89"/>
    </row>
    <row r="53" spans="1:37">
      <c r="A53" s="89"/>
      <c r="B53" s="90" t="s">
        <v>196</v>
      </c>
      <c r="C53" s="90" t="e">
        <f>#REF!</f>
        <v>#REF!</v>
      </c>
      <c r="D53" s="90" t="e">
        <f>#REF!</f>
        <v>#REF!</v>
      </c>
      <c r="E53" s="90" t="e">
        <f>#REF!</f>
        <v>#REF!</v>
      </c>
      <c r="F53" s="91">
        <f t="shared" si="0"/>
        <v>0</v>
      </c>
      <c r="G53" s="90"/>
      <c r="H53" s="90"/>
      <c r="I53" s="90"/>
      <c r="J53" s="90"/>
      <c r="K53" s="90"/>
      <c r="L53" s="92"/>
      <c r="M53" s="92"/>
      <c r="N53" s="92"/>
      <c r="O53" s="92"/>
      <c r="P53" s="92"/>
      <c r="Q53" s="92"/>
      <c r="R53" s="92"/>
      <c r="S53" s="92"/>
      <c r="T53" s="92"/>
      <c r="U53" s="92"/>
      <c r="V53" s="92"/>
      <c r="W53" s="92"/>
      <c r="X53" s="92"/>
      <c r="Y53" s="92"/>
      <c r="Z53" s="92"/>
      <c r="AA53" s="92"/>
      <c r="AB53" s="92"/>
      <c r="AC53" s="92"/>
      <c r="AD53" s="92"/>
      <c r="AE53" s="92"/>
      <c r="AF53" s="92"/>
      <c r="AG53" s="92"/>
      <c r="AH53" s="89"/>
      <c r="AI53" s="89"/>
      <c r="AJ53" s="89"/>
    </row>
    <row r="54" spans="1:37">
      <c r="A54" s="89"/>
      <c r="B54" s="90" t="s">
        <v>197</v>
      </c>
      <c r="C54" s="90" t="e">
        <f>#REF!</f>
        <v>#REF!</v>
      </c>
      <c r="D54" s="90" t="e">
        <f>#REF!</f>
        <v>#REF!</v>
      </c>
      <c r="E54" s="90" t="e">
        <f>#REF!</f>
        <v>#REF!</v>
      </c>
      <c r="F54" s="91">
        <f t="shared" si="0"/>
        <v>0</v>
      </c>
      <c r="G54" s="90"/>
      <c r="H54" s="90"/>
      <c r="I54" s="90"/>
      <c r="J54" s="90"/>
      <c r="K54" s="90"/>
      <c r="L54" s="92"/>
      <c r="M54" s="92"/>
      <c r="N54" s="92"/>
      <c r="O54" s="92"/>
      <c r="P54" s="92"/>
      <c r="Q54" s="92"/>
      <c r="R54" s="92"/>
      <c r="S54" s="92"/>
      <c r="T54" s="92"/>
      <c r="U54" s="92"/>
      <c r="V54" s="92"/>
      <c r="W54" s="92"/>
      <c r="X54" s="92"/>
      <c r="Y54" s="92"/>
      <c r="Z54" s="92"/>
      <c r="AA54" s="92"/>
      <c r="AB54" s="92"/>
      <c r="AC54" s="92"/>
      <c r="AD54" s="92"/>
      <c r="AE54" s="92"/>
      <c r="AF54" s="92"/>
      <c r="AG54" s="92"/>
      <c r="AH54" s="89"/>
      <c r="AI54" s="89"/>
      <c r="AJ54" s="89"/>
    </row>
    <row r="55" spans="1:37">
      <c r="A55" s="89"/>
      <c r="B55" s="90" t="s">
        <v>198</v>
      </c>
      <c r="C55" s="90" t="e">
        <f>#REF!</f>
        <v>#REF!</v>
      </c>
      <c r="D55" s="90" t="e">
        <f>#REF!</f>
        <v>#REF!</v>
      </c>
      <c r="E55" s="90" t="e">
        <f>#REF!</f>
        <v>#REF!</v>
      </c>
      <c r="F55" s="91">
        <f t="shared" si="0"/>
        <v>0</v>
      </c>
      <c r="G55" s="90"/>
      <c r="H55" s="90"/>
      <c r="I55" s="90" t="str">
        <f t="shared" si="1"/>
        <v/>
      </c>
      <c r="J55" s="90"/>
      <c r="K55" s="90"/>
      <c r="L55" s="92"/>
      <c r="M55" s="92"/>
      <c r="N55" s="92"/>
      <c r="O55" s="92"/>
      <c r="P55" s="92"/>
      <c r="Q55" s="92"/>
      <c r="R55" s="92"/>
      <c r="S55" s="92"/>
      <c r="T55" s="92"/>
      <c r="U55" s="92"/>
      <c r="V55" s="92"/>
      <c r="W55" s="92"/>
      <c r="X55" s="92"/>
      <c r="Y55" s="92"/>
      <c r="Z55" s="92"/>
      <c r="AA55" s="92"/>
      <c r="AB55" s="92"/>
      <c r="AC55" s="92"/>
      <c r="AD55" s="92"/>
      <c r="AE55" s="92"/>
      <c r="AF55" s="92"/>
      <c r="AG55" s="92"/>
      <c r="AH55" s="89"/>
      <c r="AI55" s="89"/>
      <c r="AJ55" s="89"/>
    </row>
    <row r="56" spans="1:37">
      <c r="A56" s="89"/>
      <c r="B56" s="90" t="s">
        <v>199</v>
      </c>
      <c r="C56" s="90" t="e">
        <f>#REF!</f>
        <v>#REF!</v>
      </c>
      <c r="D56" s="90" t="e">
        <f>#REF!</f>
        <v>#REF!</v>
      </c>
      <c r="E56" s="90" t="e">
        <f>#REF!</f>
        <v>#REF!</v>
      </c>
      <c r="F56" s="91">
        <f t="shared" si="0"/>
        <v>0</v>
      </c>
      <c r="G56" s="90"/>
      <c r="H56" s="90"/>
      <c r="I56" s="90" t="str">
        <f t="shared" si="1"/>
        <v/>
      </c>
      <c r="J56" s="90"/>
      <c r="K56" s="90"/>
      <c r="L56" s="92"/>
      <c r="M56" s="92"/>
      <c r="N56" s="92"/>
      <c r="O56" s="92"/>
      <c r="P56" s="92"/>
      <c r="Q56" s="92"/>
      <c r="R56" s="92"/>
      <c r="S56" s="92"/>
      <c r="T56" s="92"/>
      <c r="U56" s="92"/>
      <c r="V56" s="92"/>
      <c r="W56" s="92"/>
      <c r="X56" s="92"/>
      <c r="Y56" s="92"/>
      <c r="Z56" s="92"/>
      <c r="AA56" s="92"/>
      <c r="AB56" s="92"/>
      <c r="AC56" s="92"/>
      <c r="AD56" s="92"/>
      <c r="AE56" s="92"/>
      <c r="AF56" s="92"/>
      <c r="AG56" s="92"/>
      <c r="AH56" s="89"/>
      <c r="AI56" s="89"/>
      <c r="AJ56" s="89"/>
    </row>
    <row r="57" spans="1:37">
      <c r="A57" s="89"/>
      <c r="B57" s="90" t="s">
        <v>200</v>
      </c>
      <c r="C57" s="90" t="e">
        <f>#REF!</f>
        <v>#REF!</v>
      </c>
      <c r="D57" s="90" t="e">
        <f>#REF!</f>
        <v>#REF!</v>
      </c>
      <c r="E57" s="90" t="e">
        <f t="shared" si="25"/>
        <v>#REF!</v>
      </c>
      <c r="F57" s="91">
        <f t="shared" ref="F57" si="26">H57*G57</f>
        <v>0</v>
      </c>
      <c r="G57" s="90"/>
      <c r="H57" s="90"/>
      <c r="I57" s="90" t="str">
        <f t="shared" si="1"/>
        <v/>
      </c>
      <c r="J57" s="90" t="str">
        <f t="shared" si="2"/>
        <v/>
      </c>
      <c r="K57" s="90" t="str">
        <f t="shared" si="3"/>
        <v/>
      </c>
      <c r="L57" s="92" t="str">
        <f t="shared" si="4"/>
        <v/>
      </c>
      <c r="M57" s="92" t="str">
        <f t="shared" si="5"/>
        <v/>
      </c>
      <c r="N57" s="92" t="str">
        <f t="shared" si="6"/>
        <v/>
      </c>
      <c r="O57" s="92" t="str">
        <f t="shared" si="7"/>
        <v/>
      </c>
      <c r="P57" s="92" t="str">
        <f t="shared" si="8"/>
        <v/>
      </c>
      <c r="Q57" s="92" t="str">
        <f t="shared" si="9"/>
        <v/>
      </c>
      <c r="R57" s="92" t="str">
        <f t="shared" si="10"/>
        <v/>
      </c>
      <c r="S57" s="92"/>
      <c r="T57" s="92" t="str">
        <f t="shared" si="11"/>
        <v/>
      </c>
      <c r="U57" s="92" t="str">
        <f t="shared" si="12"/>
        <v/>
      </c>
      <c r="V57" s="92" t="str">
        <f t="shared" si="13"/>
        <v/>
      </c>
      <c r="W57" s="92" t="str">
        <f t="shared" si="14"/>
        <v/>
      </c>
      <c r="X57" s="92" t="str">
        <f t="shared" si="15"/>
        <v/>
      </c>
      <c r="Y57" s="92" t="str">
        <f t="shared" si="16"/>
        <v/>
      </c>
      <c r="Z57" s="92" t="str">
        <f t="shared" si="17"/>
        <v/>
      </c>
      <c r="AA57" s="92" t="str">
        <f t="shared" si="18"/>
        <v/>
      </c>
      <c r="AB57" s="92" t="str">
        <f t="shared" si="19"/>
        <v/>
      </c>
      <c r="AC57" s="92" t="str">
        <f t="shared" si="20"/>
        <v/>
      </c>
      <c r="AD57" s="92" t="str">
        <f t="shared" si="21"/>
        <v/>
      </c>
      <c r="AE57" s="92" t="str">
        <f t="shared" si="22"/>
        <v/>
      </c>
      <c r="AF57" s="92" t="str">
        <f t="shared" si="23"/>
        <v/>
      </c>
      <c r="AG57" s="92" t="str">
        <f t="shared" si="24"/>
        <v/>
      </c>
      <c r="AH57" s="89"/>
      <c r="AI57" s="89"/>
      <c r="AJ57" s="89"/>
    </row>
    <row r="58" spans="1:37" ht="65.25" customHeight="1">
      <c r="A58" s="78"/>
      <c r="B58" s="90"/>
      <c r="C58" s="93"/>
      <c r="D58" s="93"/>
      <c r="E58" s="93"/>
      <c r="F58" s="93"/>
      <c r="G58" s="93"/>
      <c r="H58" s="93"/>
      <c r="I58" s="94" t="str">
        <f t="shared" ref="I58:AG58" si="27">TRIM(CONCATENATE(I43," ",I44," ",I45," ",I46," ",I47," ",I48," ",I49," ",I50," ",I51," ",I57))</f>
        <v/>
      </c>
      <c r="J58" s="94" t="str">
        <f t="shared" si="27"/>
        <v/>
      </c>
      <c r="K58" s="94" t="str">
        <f t="shared" si="27"/>
        <v/>
      </c>
      <c r="L58" s="94" t="str">
        <f t="shared" si="27"/>
        <v/>
      </c>
      <c r="M58" s="94" t="str">
        <f t="shared" si="27"/>
        <v/>
      </c>
      <c r="N58" s="94" t="str">
        <f t="shared" si="27"/>
        <v/>
      </c>
      <c r="O58" s="94" t="str">
        <f t="shared" si="27"/>
        <v/>
      </c>
      <c r="P58" s="94" t="str">
        <f t="shared" si="27"/>
        <v/>
      </c>
      <c r="Q58" s="94" t="str">
        <f t="shared" si="27"/>
        <v/>
      </c>
      <c r="R58" s="94" t="str">
        <f t="shared" si="27"/>
        <v/>
      </c>
      <c r="S58" s="94" t="str">
        <f t="shared" si="27"/>
        <v/>
      </c>
      <c r="T58" s="94" t="str">
        <f t="shared" si="27"/>
        <v/>
      </c>
      <c r="U58" s="94" t="str">
        <f t="shared" si="27"/>
        <v/>
      </c>
      <c r="V58" s="94" t="str">
        <f t="shared" si="27"/>
        <v/>
      </c>
      <c r="W58" s="94" t="str">
        <f t="shared" si="27"/>
        <v/>
      </c>
      <c r="X58" s="94" t="str">
        <f t="shared" si="27"/>
        <v/>
      </c>
      <c r="Y58" s="94" t="str">
        <f t="shared" si="27"/>
        <v/>
      </c>
      <c r="Z58" s="94" t="str">
        <f t="shared" si="27"/>
        <v/>
      </c>
      <c r="AA58" s="94" t="str">
        <f t="shared" si="27"/>
        <v/>
      </c>
      <c r="AB58" s="94" t="str">
        <f t="shared" si="27"/>
        <v/>
      </c>
      <c r="AC58" s="94" t="str">
        <f t="shared" si="27"/>
        <v/>
      </c>
      <c r="AD58" s="94" t="str">
        <f t="shared" si="27"/>
        <v/>
      </c>
      <c r="AE58" s="94" t="str">
        <f t="shared" si="27"/>
        <v/>
      </c>
      <c r="AF58" s="94" t="str">
        <f t="shared" si="27"/>
        <v/>
      </c>
      <c r="AG58" s="94" t="str">
        <f t="shared" si="27"/>
        <v/>
      </c>
      <c r="AH58" s="87"/>
      <c r="AI58" s="87"/>
      <c r="AJ58" s="87"/>
    </row>
    <row r="59" spans="1:37">
      <c r="A59" s="78"/>
      <c r="B59" s="78"/>
      <c r="C59" s="78"/>
      <c r="D59" s="78"/>
      <c r="E59" s="78"/>
      <c r="F59" s="78"/>
      <c r="G59" s="78"/>
      <c r="H59" s="78"/>
      <c r="I59" s="78"/>
      <c r="J59" s="78"/>
      <c r="K59" s="78"/>
      <c r="L59" s="89"/>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row>
    <row r="60" spans="1:37">
      <c r="A60" s="78"/>
      <c r="B60" s="78"/>
      <c r="C60" s="78"/>
      <c r="D60" s="78"/>
      <c r="E60" s="78"/>
      <c r="F60" s="78"/>
      <c r="G60" s="78"/>
      <c r="H60" s="78"/>
      <c r="I60" s="78"/>
      <c r="J60" s="78"/>
      <c r="K60" s="78"/>
      <c r="L60" s="89"/>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row>
    <row r="61" spans="1:37">
      <c r="A61" s="78"/>
      <c r="B61" s="78"/>
      <c r="C61" s="78"/>
      <c r="D61" s="78"/>
      <c r="E61" s="78"/>
      <c r="F61" s="78"/>
      <c r="G61" s="78"/>
      <c r="H61" s="78"/>
      <c r="I61" s="78"/>
      <c r="J61" s="78"/>
      <c r="K61" s="78"/>
      <c r="L61" s="89"/>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row>
    <row r="62" spans="1:37">
      <c r="A62" s="78"/>
      <c r="B62" s="78"/>
      <c r="C62" s="78"/>
      <c r="D62" s="78"/>
      <c r="E62" s="78"/>
      <c r="F62" s="78"/>
      <c r="G62" s="78"/>
      <c r="H62" s="78"/>
      <c r="I62" s="78"/>
      <c r="J62" s="78"/>
      <c r="K62" s="78"/>
      <c r="L62" s="89"/>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row>
    <row r="63" spans="1:37">
      <c r="A63" s="78"/>
      <c r="B63" s="78"/>
      <c r="C63" s="78"/>
      <c r="D63" s="78"/>
      <c r="E63" s="78"/>
      <c r="F63" s="78"/>
      <c r="G63" s="78"/>
      <c r="H63" s="78"/>
      <c r="I63" s="78"/>
      <c r="J63" s="78"/>
      <c r="K63" s="78"/>
      <c r="L63" s="89"/>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row>
    <row r="64" spans="1:37">
      <c r="A64" s="78"/>
      <c r="B64" s="78"/>
      <c r="C64" s="78"/>
      <c r="D64" s="78"/>
      <c r="E64" s="78"/>
      <c r="F64" s="78"/>
      <c r="G64" s="78"/>
      <c r="H64" s="78"/>
      <c r="I64" s="78"/>
      <c r="J64" s="78"/>
      <c r="K64" s="78"/>
      <c r="L64" s="89"/>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row>
    <row r="65" spans="1:37">
      <c r="A65" s="78"/>
      <c r="B65" s="78"/>
      <c r="C65" s="78"/>
      <c r="D65" s="78"/>
      <c r="E65" s="78"/>
      <c r="F65" s="78"/>
      <c r="G65" s="78"/>
      <c r="H65" s="78"/>
      <c r="I65" s="78"/>
      <c r="J65" s="78"/>
      <c r="K65" s="78"/>
      <c r="L65" s="89"/>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row>
    <row r="66" spans="1:37">
      <c r="A66" s="78"/>
      <c r="B66" s="78"/>
      <c r="C66" s="78"/>
      <c r="D66" s="78"/>
      <c r="E66" s="78"/>
      <c r="F66" s="78"/>
      <c r="G66" s="78"/>
      <c r="H66" s="78"/>
      <c r="I66" s="78"/>
      <c r="J66" s="78"/>
      <c r="K66" s="78"/>
      <c r="L66" s="89"/>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row>
    <row r="67" spans="1:37">
      <c r="A67" s="78"/>
      <c r="B67" s="78"/>
      <c r="C67" s="78"/>
      <c r="D67" s="78"/>
      <c r="E67" s="78"/>
      <c r="F67" s="78"/>
      <c r="G67" s="78"/>
      <c r="H67" s="78"/>
      <c r="I67" s="78"/>
      <c r="J67" s="78"/>
      <c r="K67" s="78"/>
      <c r="L67" s="89"/>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row>
    <row r="68" spans="1:37">
      <c r="A68" s="78"/>
      <c r="B68" s="78"/>
      <c r="C68" s="78"/>
      <c r="D68" s="78"/>
      <c r="E68" s="78"/>
      <c r="F68" s="78"/>
      <c r="G68" s="78"/>
      <c r="H68" s="78"/>
      <c r="I68" s="78"/>
      <c r="J68" s="78"/>
      <c r="K68" s="78"/>
      <c r="L68" s="89"/>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row>
    <row r="69" spans="1:37">
      <c r="A69" s="78"/>
      <c r="B69" s="7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row>
    <row r="70" spans="1:37">
      <c r="A70" s="78"/>
      <c r="B70" s="7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row>
    <row r="71" spans="1:37">
      <c r="A71" s="78"/>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row>
    <row r="72" spans="1:37">
      <c r="A72" s="78"/>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row>
    <row r="73" spans="1:37">
      <c r="A73" s="78"/>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row>
    <row r="74" spans="1:37">
      <c r="A74" s="78"/>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row>
    <row r="75" spans="1:37">
      <c r="A75" s="78"/>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row>
    <row r="80" spans="1:37" s="78" customFormat="1"/>
    <row r="81" s="78" customFormat="1"/>
  </sheetData>
  <mergeCells count="43">
    <mergeCell ref="C38:E38"/>
    <mergeCell ref="F38:G38"/>
    <mergeCell ref="C39:E39"/>
    <mergeCell ref="F39:G39"/>
    <mergeCell ref="C30:C34"/>
    <mergeCell ref="D30:E34"/>
    <mergeCell ref="F30:G34"/>
    <mergeCell ref="J25:K29"/>
    <mergeCell ref="H30:I34"/>
    <mergeCell ref="J30:K34"/>
    <mergeCell ref="L30:M34"/>
    <mergeCell ref="J20:K24"/>
    <mergeCell ref="L20:M24"/>
    <mergeCell ref="L25:M29"/>
    <mergeCell ref="L10:M14"/>
    <mergeCell ref="C15:C19"/>
    <mergeCell ref="D15:E19"/>
    <mergeCell ref="F15:G19"/>
    <mergeCell ref="H15:I19"/>
    <mergeCell ref="J15:K19"/>
    <mergeCell ref="L15:M19"/>
    <mergeCell ref="J10:K14"/>
    <mergeCell ref="B10:B34"/>
    <mergeCell ref="C10:C14"/>
    <mergeCell ref="D10:E14"/>
    <mergeCell ref="F10:G14"/>
    <mergeCell ref="H10:I14"/>
    <mergeCell ref="C20:C24"/>
    <mergeCell ref="D20:E24"/>
    <mergeCell ref="F20:G24"/>
    <mergeCell ref="H20:I24"/>
    <mergeCell ref="C25:C29"/>
    <mergeCell ref="D25:E29"/>
    <mergeCell ref="F25:G29"/>
    <mergeCell ref="H25:I29"/>
    <mergeCell ref="A1:N4"/>
    <mergeCell ref="B6:M7"/>
    <mergeCell ref="B8:C9"/>
    <mergeCell ref="D8:E9"/>
    <mergeCell ref="F8:G9"/>
    <mergeCell ref="H8:I9"/>
    <mergeCell ref="J8:K9"/>
    <mergeCell ref="L8:M9"/>
  </mergeCells>
  <phoneticPr fontId="28"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454"/>
  <sheetViews>
    <sheetView showGridLines="0" tabSelected="1" zoomScale="55" zoomScaleNormal="55" zoomScaleSheetLayoutView="50" workbookViewId="0">
      <selection activeCell="BI4" sqref="BI4"/>
    </sheetView>
  </sheetViews>
  <sheetFormatPr baseColWidth="10" defaultColWidth="11.42578125" defaultRowHeight="15"/>
  <cols>
    <col min="1" max="1" width="4.85546875" style="27" customWidth="1"/>
    <col min="2" max="2" width="28.85546875" style="28" customWidth="1"/>
    <col min="3" max="3" width="28.85546875" style="28" hidden="1" customWidth="1"/>
    <col min="4" max="5" width="28.85546875" style="28" customWidth="1"/>
    <col min="6" max="6" width="25.42578125" style="28" customWidth="1"/>
    <col min="7" max="7" width="25.42578125" style="28" hidden="1" customWidth="1"/>
    <col min="8" max="8" width="25.42578125" style="28" customWidth="1"/>
    <col min="9" max="9" width="27.28515625" style="28" customWidth="1"/>
    <col min="10" max="10" width="27.7109375" style="24" customWidth="1"/>
    <col min="11" max="11" width="10.85546875" style="29" customWidth="1"/>
    <col min="12" max="12" width="11" style="29" hidden="1" customWidth="1"/>
    <col min="13" max="13" width="12.42578125" style="29" customWidth="1"/>
    <col min="14" max="14" width="9.7109375" style="29" hidden="1" customWidth="1"/>
    <col min="15" max="15" width="10.140625" style="29" customWidth="1"/>
    <col min="16" max="16" width="24.28515625" style="24" customWidth="1"/>
    <col min="17" max="17" width="36.28515625" style="29" hidden="1" customWidth="1"/>
    <col min="18" max="18" width="36" style="29" customWidth="1"/>
    <col min="19" max="20" width="52.7109375" style="24" customWidth="1"/>
    <col min="21" max="21" width="31.140625" style="24" customWidth="1"/>
    <col min="22" max="22" width="20" style="24" customWidth="1"/>
    <col min="23" max="23" width="7" style="24" hidden="1" customWidth="1"/>
    <col min="24" max="24" width="22.85546875" style="24" customWidth="1"/>
    <col min="25" max="25" width="10" style="24" hidden="1" customWidth="1"/>
    <col min="26" max="26" width="28.140625" style="24" bestFit="1" customWidth="1"/>
    <col min="27" max="27" width="6.85546875" style="24" hidden="1" customWidth="1"/>
    <col min="28" max="28" width="34.7109375" style="24" bestFit="1" customWidth="1"/>
    <col min="29" max="29" width="8.5703125" style="24" hidden="1" customWidth="1"/>
    <col min="30" max="30" width="28.140625" style="24" customWidth="1"/>
    <col min="31" max="31" width="6.7109375" style="24" hidden="1" customWidth="1"/>
    <col min="32" max="32" width="27.85546875" style="24" bestFit="1" customWidth="1"/>
    <col min="33" max="33" width="5.7109375" style="24" hidden="1" customWidth="1"/>
    <col min="34" max="34" width="23.85546875" style="24" bestFit="1" customWidth="1"/>
    <col min="35" max="35" width="7" style="24" hidden="1" customWidth="1"/>
    <col min="36" max="36" width="15.85546875" style="24" customWidth="1"/>
    <col min="37" max="37" width="18.42578125" style="24" customWidth="1"/>
    <col min="38" max="43" width="20.42578125" style="24" hidden="1" customWidth="1"/>
    <col min="44" max="44" width="26.42578125" style="24" hidden="1" customWidth="1"/>
    <col min="45" max="46" width="20.42578125" style="24" hidden="1" customWidth="1"/>
    <col min="47" max="48" width="20.42578125" style="24" customWidth="1"/>
    <col min="49" max="53" width="15.42578125" style="24" customWidth="1"/>
    <col min="54" max="54" width="24.5703125" style="24" customWidth="1"/>
    <col min="55" max="58" width="15.42578125" style="24" hidden="1" customWidth="1"/>
    <col min="59" max="59" width="22.28515625" style="29" customWidth="1"/>
    <col min="60" max="60" width="17.42578125" style="29" customWidth="1"/>
    <col min="61" max="61" width="19.42578125" style="24" customWidth="1"/>
    <col min="62" max="63" width="23" customWidth="1"/>
    <col min="64" max="64" width="20" customWidth="1"/>
    <col min="65" max="65" width="26" customWidth="1"/>
    <col min="68" max="68" width="28.7109375" customWidth="1"/>
    <col min="69" max="69" width="24" customWidth="1"/>
  </cols>
  <sheetData>
    <row r="1" spans="1:256" ht="50.1" customHeight="1">
      <c r="A1" s="230" t="s">
        <v>201</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99" t="s">
        <v>202</v>
      </c>
      <c r="BI1" s="250" t="s">
        <v>203</v>
      </c>
      <c r="BJ1" s="250"/>
      <c r="BK1" s="24"/>
      <c r="BL1" s="24"/>
      <c r="BM1" s="24"/>
    </row>
    <row r="2" spans="1:256" ht="50.1" customHeight="1">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99" t="s">
        <v>204</v>
      </c>
      <c r="BI2" s="184">
        <v>2</v>
      </c>
      <c r="BJ2" s="184"/>
    </row>
    <row r="3" spans="1:256" ht="50.1" customHeigh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99" t="s">
        <v>205</v>
      </c>
      <c r="BI3" s="282">
        <v>45105</v>
      </c>
      <c r="BJ3" s="184"/>
    </row>
    <row r="4" spans="1:256" ht="50.1" customHeight="1">
      <c r="A4" s="230"/>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100" t="s">
        <v>206</v>
      </c>
      <c r="BI4" s="115">
        <v>328040</v>
      </c>
      <c r="BJ4" s="43"/>
    </row>
    <row r="5" spans="1:256" s="31" customFormat="1" ht="18" customHeight="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101"/>
      <c r="BI5" s="101"/>
      <c r="BJ5" s="63"/>
      <c r="BK5" s="63"/>
      <c r="BL5" s="63"/>
      <c r="BM5" s="63"/>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31" customFormat="1" ht="18" customHeight="1">
      <c r="A6" s="63"/>
      <c r="B6" s="63"/>
      <c r="C6" s="63"/>
      <c r="D6" s="63"/>
      <c r="E6" s="63"/>
      <c r="F6" s="63"/>
      <c r="G6" s="63"/>
      <c r="H6" s="63"/>
      <c r="I6" s="63"/>
      <c r="J6" s="63"/>
      <c r="K6" s="63"/>
      <c r="L6" s="63"/>
      <c r="M6" s="63"/>
      <c r="N6" s="63"/>
      <c r="O6" s="63"/>
      <c r="P6" s="63"/>
      <c r="Q6" s="63"/>
      <c r="R6" s="63"/>
      <c r="S6" s="63"/>
      <c r="T6" s="63"/>
      <c r="U6" s="63"/>
      <c r="V6" s="177"/>
      <c r="W6" s="177"/>
      <c r="X6" s="177"/>
      <c r="Y6" s="177"/>
      <c r="Z6" s="177"/>
      <c r="AA6" s="177"/>
      <c r="AB6" s="178"/>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101"/>
      <c r="BI6" s="101"/>
      <c r="BJ6" s="63"/>
      <c r="BK6" s="63"/>
      <c r="BL6" s="63"/>
      <c r="BM6" s="63"/>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s="31" customFormat="1" ht="18" customHeight="1">
      <c r="A7" s="63"/>
      <c r="B7" s="63"/>
      <c r="C7" s="63"/>
      <c r="D7" s="63"/>
      <c r="E7" s="63"/>
      <c r="F7" s="63"/>
      <c r="G7" s="63"/>
      <c r="H7" s="63"/>
      <c r="I7" s="63"/>
      <c r="J7" s="63"/>
      <c r="K7" s="63"/>
      <c r="L7" s="63"/>
      <c r="M7" s="63"/>
      <c r="N7" s="63"/>
      <c r="O7" s="63"/>
      <c r="P7" s="63"/>
      <c r="Q7" s="63"/>
      <c r="R7" s="63"/>
      <c r="S7" s="63"/>
      <c r="T7" s="63"/>
      <c r="U7" s="63"/>
      <c r="V7" s="177"/>
      <c r="W7" s="177"/>
      <c r="X7" s="177"/>
      <c r="Y7" s="177"/>
      <c r="Z7" s="177"/>
      <c r="AA7" s="177"/>
      <c r="AB7" s="219" t="s">
        <v>207</v>
      </c>
      <c r="AC7" s="219"/>
      <c r="AD7" s="219"/>
      <c r="AE7" s="219"/>
      <c r="AF7" s="219"/>
      <c r="AG7" s="219"/>
      <c r="AH7" s="219"/>
      <c r="AI7" s="219"/>
      <c r="AJ7" s="219"/>
      <c r="AK7" s="219"/>
      <c r="AL7" s="63"/>
      <c r="AM7" s="63"/>
      <c r="AN7" s="63"/>
      <c r="AO7" s="63"/>
      <c r="AP7" s="63"/>
      <c r="AQ7" s="63"/>
      <c r="AR7" s="63"/>
      <c r="AS7" s="63"/>
      <c r="AT7" s="63"/>
      <c r="AU7" s="63"/>
      <c r="AV7" s="63"/>
      <c r="AW7" s="63"/>
      <c r="AX7" s="63"/>
      <c r="AY7" s="63"/>
      <c r="AZ7" s="63"/>
      <c r="BA7" s="63"/>
      <c r="BB7" s="63"/>
      <c r="BC7" s="63"/>
      <c r="BD7" s="63"/>
      <c r="BE7" s="63"/>
      <c r="BF7" s="63"/>
      <c r="BG7" s="63"/>
      <c r="BH7" s="101"/>
      <c r="BI7" s="101"/>
      <c r="BJ7" s="63"/>
      <c r="BK7" s="63"/>
      <c r="BL7" s="63"/>
      <c r="BM7" s="63"/>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s="31" customFormat="1" ht="47.1" customHeight="1">
      <c r="A8" s="63"/>
      <c r="B8" s="63"/>
      <c r="C8" s="63"/>
      <c r="D8" s="63"/>
      <c r="E8" s="102" t="s">
        <v>208</v>
      </c>
      <c r="F8" s="231"/>
      <c r="G8" s="231"/>
      <c r="H8" s="231"/>
      <c r="I8" s="231"/>
      <c r="J8" s="231"/>
      <c r="K8" s="231"/>
      <c r="L8" s="231"/>
      <c r="M8" s="231"/>
      <c r="N8" s="231"/>
      <c r="O8" s="231"/>
      <c r="P8" s="231"/>
      <c r="Q8" s="231"/>
      <c r="R8" s="231"/>
      <c r="S8" s="231"/>
      <c r="T8" s="231"/>
      <c r="U8" s="63"/>
      <c r="V8" s="177"/>
      <c r="W8" s="177"/>
      <c r="X8" s="177"/>
      <c r="Y8" s="177"/>
      <c r="Z8" s="177"/>
      <c r="AA8" s="177"/>
      <c r="AB8" s="183" t="s">
        <v>209</v>
      </c>
      <c r="AC8" s="63"/>
      <c r="AD8" s="183" t="s">
        <v>210</v>
      </c>
      <c r="AE8" s="183" t="s">
        <v>209</v>
      </c>
      <c r="AF8" s="215" t="s">
        <v>211</v>
      </c>
      <c r="AG8" s="215"/>
      <c r="AH8" s="215"/>
      <c r="AI8" s="215"/>
      <c r="AJ8" s="215"/>
      <c r="AK8" s="215"/>
      <c r="AL8" s="63"/>
      <c r="AM8" s="63"/>
      <c r="AN8" s="63"/>
      <c r="AO8" s="63"/>
      <c r="AP8" s="63"/>
      <c r="AQ8" s="63"/>
      <c r="AR8" s="63"/>
      <c r="AS8" s="63"/>
      <c r="AT8" s="63"/>
      <c r="AU8" s="63"/>
      <c r="AV8" s="63"/>
      <c r="AW8" s="63"/>
      <c r="AX8" s="63"/>
      <c r="AY8" s="63"/>
      <c r="AZ8" s="63"/>
      <c r="BA8" s="63"/>
      <c r="BB8" s="63"/>
      <c r="BC8" s="63"/>
      <c r="BD8" s="63"/>
      <c r="BE8" s="63"/>
      <c r="BF8" s="63"/>
      <c r="BG8" s="63"/>
      <c r="BH8" s="101"/>
      <c r="BI8" s="101"/>
      <c r="BJ8" s="63"/>
      <c r="BK8" s="63"/>
      <c r="BL8" s="63"/>
      <c r="BM8" s="63"/>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31" customFormat="1" ht="45" customHeight="1">
      <c r="A9" s="63"/>
      <c r="B9" s="63"/>
      <c r="C9" s="63"/>
      <c r="D9" s="63"/>
      <c r="E9" s="102" t="s">
        <v>212</v>
      </c>
      <c r="F9" s="231"/>
      <c r="G9" s="231"/>
      <c r="H9" s="231"/>
      <c r="I9" s="231"/>
      <c r="J9" s="231"/>
      <c r="K9" s="231"/>
      <c r="L9" s="231"/>
      <c r="M9" s="231"/>
      <c r="N9" s="231"/>
      <c r="O9" s="231"/>
      <c r="P9" s="231"/>
      <c r="Q9" s="231"/>
      <c r="R9" s="231"/>
      <c r="S9" s="231"/>
      <c r="T9" s="231"/>
      <c r="U9" s="63"/>
      <c r="V9" s="177"/>
      <c r="W9" s="177"/>
      <c r="X9" s="177"/>
      <c r="Y9" s="177"/>
      <c r="Z9" s="177"/>
      <c r="AA9" s="177"/>
      <c r="AB9" s="176"/>
      <c r="AC9" s="63"/>
      <c r="AD9" s="176"/>
      <c r="AE9" s="175"/>
      <c r="AF9" s="216"/>
      <c r="AG9" s="217"/>
      <c r="AH9" s="217"/>
      <c r="AI9" s="217"/>
      <c r="AJ9" s="217"/>
      <c r="AK9" s="218"/>
      <c r="AL9" s="63"/>
      <c r="AM9" s="63"/>
      <c r="AN9" s="63"/>
      <c r="AO9" s="63"/>
      <c r="AP9" s="63"/>
      <c r="AQ9" s="63"/>
      <c r="AR9" s="63"/>
      <c r="AS9" s="63"/>
      <c r="AT9" s="63"/>
      <c r="AU9" s="63"/>
      <c r="AV9" s="63"/>
      <c r="AW9" s="63"/>
      <c r="AX9" s="63"/>
      <c r="AY9" s="63"/>
      <c r="AZ9" s="63"/>
      <c r="BA9" s="63"/>
      <c r="BB9" s="63"/>
      <c r="BC9" s="63"/>
      <c r="BD9" s="63"/>
      <c r="BE9" s="63"/>
      <c r="BF9" s="63"/>
      <c r="BG9" s="63"/>
      <c r="BH9" s="101"/>
      <c r="BI9" s="101"/>
      <c r="BJ9" s="63"/>
      <c r="BK9" s="63"/>
      <c r="BL9" s="63"/>
      <c r="BM9" s="63"/>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1" customFormat="1" ht="63.95" customHeight="1">
      <c r="A10" s="63"/>
      <c r="B10" s="63"/>
      <c r="C10" s="63"/>
      <c r="D10" s="63"/>
      <c r="E10" s="102" t="s">
        <v>213</v>
      </c>
      <c r="F10" s="231"/>
      <c r="G10" s="231"/>
      <c r="H10" s="231"/>
      <c r="I10" s="231"/>
      <c r="J10" s="231"/>
      <c r="K10" s="231"/>
      <c r="L10" s="231"/>
      <c r="M10" s="231"/>
      <c r="N10" s="231"/>
      <c r="O10" s="231"/>
      <c r="P10" s="231"/>
      <c r="Q10" s="231"/>
      <c r="R10" s="231"/>
      <c r="S10" s="231"/>
      <c r="T10" s="231"/>
      <c r="U10" s="63"/>
      <c r="V10" s="177"/>
      <c r="W10" s="177"/>
      <c r="X10" s="177"/>
      <c r="Y10" s="177"/>
      <c r="Z10" s="177"/>
      <c r="AA10" s="177"/>
      <c r="AB10" s="179"/>
      <c r="AC10" s="63"/>
      <c r="AD10" s="176"/>
      <c r="AE10" s="175"/>
      <c r="AF10" s="216"/>
      <c r="AG10" s="217"/>
      <c r="AH10" s="217"/>
      <c r="AI10" s="217"/>
      <c r="AJ10" s="217"/>
      <c r="AK10" s="218"/>
      <c r="AL10" s="63"/>
      <c r="AM10" s="63"/>
      <c r="AN10" s="63"/>
      <c r="AO10" s="63"/>
      <c r="AP10" s="63"/>
      <c r="AQ10" s="63"/>
      <c r="AR10" s="63"/>
      <c r="AS10" s="63"/>
      <c r="AT10" s="63"/>
      <c r="AU10" s="63"/>
      <c r="AV10" s="63"/>
      <c r="AW10" s="63"/>
      <c r="AX10" s="63"/>
      <c r="AY10" s="63"/>
      <c r="AZ10" s="63"/>
      <c r="BA10" s="63"/>
      <c r="BB10" s="63"/>
      <c r="BC10" s="63"/>
      <c r="BD10" s="63"/>
      <c r="BE10" s="63"/>
      <c r="BF10" s="63"/>
      <c r="BG10" s="63"/>
      <c r="BH10" s="101"/>
      <c r="BI10" s="101"/>
      <c r="BJ10" s="63"/>
      <c r="BK10" s="63"/>
      <c r="BL10" s="63"/>
      <c r="BM10" s="63"/>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31" customFormat="1" ht="63.95" customHeight="1">
      <c r="A11" s="63"/>
      <c r="B11" s="63"/>
      <c r="C11" s="63"/>
      <c r="D11" s="63"/>
      <c r="E11" s="173"/>
      <c r="F11" s="174"/>
      <c r="G11" s="174"/>
      <c r="H11" s="174"/>
      <c r="I11" s="174"/>
      <c r="J11" s="174"/>
      <c r="K11" s="174"/>
      <c r="L11" s="174"/>
      <c r="M11" s="174"/>
      <c r="N11" s="174"/>
      <c r="O11" s="174"/>
      <c r="P11" s="174"/>
      <c r="Q11" s="174"/>
      <c r="R11" s="174"/>
      <c r="S11" s="174"/>
      <c r="T11" s="174"/>
      <c r="U11" s="63"/>
      <c r="V11" s="177"/>
      <c r="W11" s="177"/>
      <c r="X11" s="177"/>
      <c r="Y11" s="177"/>
      <c r="Z11" s="177"/>
      <c r="AA11" s="177"/>
      <c r="AB11" s="180"/>
      <c r="AD11" s="176"/>
      <c r="AE11" s="175"/>
      <c r="AF11" s="216"/>
      <c r="AG11" s="217"/>
      <c r="AH11" s="217"/>
      <c r="AI11" s="217"/>
      <c r="AJ11" s="217"/>
      <c r="AK11" s="218"/>
      <c r="AL11" s="63"/>
      <c r="AM11" s="63"/>
      <c r="AN11" s="63"/>
      <c r="AO11" s="63"/>
      <c r="AP11" s="63"/>
      <c r="AQ11" s="63"/>
      <c r="AR11" s="63"/>
      <c r="AS11" s="63"/>
      <c r="AT11" s="63"/>
      <c r="AU11" s="63"/>
      <c r="AV11" s="63"/>
      <c r="AW11" s="63"/>
      <c r="AX11" s="63"/>
      <c r="AY11" s="63"/>
      <c r="AZ11" s="63"/>
      <c r="BA11" s="63"/>
      <c r="BB11" s="63"/>
      <c r="BC11" s="63"/>
      <c r="BD11" s="63"/>
      <c r="BE11" s="63"/>
      <c r="BF11" s="63"/>
      <c r="BG11" s="63"/>
      <c r="BH11" s="101"/>
      <c r="BI11" s="101"/>
      <c r="BJ11" s="63"/>
      <c r="BK11" s="63"/>
      <c r="BL11" s="63"/>
      <c r="BM11" s="63"/>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31" customFormat="1" ht="63.95" customHeight="1">
      <c r="A12" s="63"/>
      <c r="B12" s="63"/>
      <c r="C12" s="63"/>
      <c r="D12" s="63"/>
      <c r="E12" s="173"/>
      <c r="F12" s="174"/>
      <c r="G12" s="174"/>
      <c r="H12" s="174"/>
      <c r="I12" s="174"/>
      <c r="J12" s="174"/>
      <c r="K12" s="174"/>
      <c r="L12" s="174"/>
      <c r="M12" s="174"/>
      <c r="N12" s="174"/>
      <c r="O12" s="174"/>
      <c r="P12" s="174"/>
      <c r="Q12" s="174"/>
      <c r="R12" s="174"/>
      <c r="S12" s="174"/>
      <c r="T12" s="174"/>
      <c r="U12" s="63"/>
      <c r="V12" s="177"/>
      <c r="W12" s="177"/>
      <c r="X12" s="177"/>
      <c r="Y12" s="177"/>
      <c r="Z12" s="177"/>
      <c r="AA12" s="177"/>
      <c r="AB12" s="177"/>
      <c r="AD12" s="177"/>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101"/>
      <c r="BI12" s="101"/>
      <c r="BJ12" s="63"/>
      <c r="BK12" s="63"/>
      <c r="BL12" s="63"/>
      <c r="BM12" s="63"/>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s="31" customFormat="1" ht="18" customHeight="1" thickBot="1">
      <c r="A13" s="63"/>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101"/>
      <c r="BI13" s="101"/>
      <c r="BJ13" s="63"/>
      <c r="BK13" s="63"/>
      <c r="BL13" s="63"/>
      <c r="BM13" s="6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9.25" customHeight="1">
      <c r="A14" s="248" t="s">
        <v>0</v>
      </c>
      <c r="B14" s="245"/>
      <c r="C14" s="245"/>
      <c r="D14" s="245"/>
      <c r="E14" s="245"/>
      <c r="F14" s="245"/>
      <c r="G14" s="245"/>
      <c r="H14" s="245"/>
      <c r="I14" s="245"/>
      <c r="J14" s="245"/>
      <c r="K14" s="245"/>
      <c r="L14" s="245"/>
      <c r="M14" s="245"/>
      <c r="N14" s="245"/>
      <c r="O14" s="245"/>
      <c r="P14" s="245" t="s">
        <v>22</v>
      </c>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23" t="s">
        <v>75</v>
      </c>
      <c r="BK14" s="224"/>
      <c r="BL14" s="224"/>
      <c r="BM14" s="224"/>
      <c r="BN14" s="224"/>
      <c r="BO14" s="224"/>
      <c r="BP14" s="224"/>
      <c r="BQ14" s="224"/>
    </row>
    <row r="15" spans="1:256" ht="40.5" customHeight="1" thickBot="1">
      <c r="A15" s="249"/>
      <c r="B15" s="246"/>
      <c r="C15" s="246"/>
      <c r="D15" s="246"/>
      <c r="E15" s="246"/>
      <c r="F15" s="246"/>
      <c r="G15" s="246"/>
      <c r="H15" s="246"/>
      <c r="I15" s="246"/>
      <c r="J15" s="246"/>
      <c r="K15" s="247" t="s">
        <v>15</v>
      </c>
      <c r="L15" s="247"/>
      <c r="M15" s="247"/>
      <c r="N15" s="247"/>
      <c r="O15" s="247"/>
      <c r="P15" s="246"/>
      <c r="Q15" s="246"/>
      <c r="R15" s="246"/>
      <c r="S15" s="247" t="s">
        <v>25</v>
      </c>
      <c r="T15" s="247"/>
      <c r="U15" s="247"/>
      <c r="V15" s="247" t="s">
        <v>33</v>
      </c>
      <c r="W15" s="247"/>
      <c r="X15" s="247"/>
      <c r="Y15" s="247"/>
      <c r="Z15" s="247"/>
      <c r="AA15" s="247"/>
      <c r="AB15" s="247"/>
      <c r="AC15" s="247"/>
      <c r="AD15" s="247"/>
      <c r="AE15" s="247"/>
      <c r="AF15" s="247"/>
      <c r="AG15" s="247"/>
      <c r="AH15" s="247"/>
      <c r="AI15" s="247"/>
      <c r="AJ15" s="247"/>
      <c r="AK15" s="247"/>
      <c r="AL15" s="247" t="s">
        <v>52</v>
      </c>
      <c r="AM15" s="247"/>
      <c r="AN15" s="247"/>
      <c r="AO15" s="247"/>
      <c r="AP15" s="247"/>
      <c r="AQ15" s="247"/>
      <c r="AR15" s="247"/>
      <c r="AS15" s="247"/>
      <c r="AT15" s="247"/>
      <c r="AU15" s="247"/>
      <c r="AV15" s="247"/>
      <c r="AW15" s="247" t="s">
        <v>57</v>
      </c>
      <c r="AX15" s="247"/>
      <c r="AY15" s="247" t="s">
        <v>62</v>
      </c>
      <c r="AZ15" s="247"/>
      <c r="BA15" s="247"/>
      <c r="BB15" s="247"/>
      <c r="BC15" s="247"/>
      <c r="BD15" s="247"/>
      <c r="BE15" s="57"/>
      <c r="BF15" s="57"/>
      <c r="BG15" s="247" t="s">
        <v>71</v>
      </c>
      <c r="BH15" s="247"/>
      <c r="BI15" s="247"/>
      <c r="BJ15" s="225"/>
      <c r="BK15" s="226"/>
      <c r="BL15" s="226"/>
      <c r="BM15" s="226"/>
      <c r="BN15" s="226"/>
      <c r="BO15" s="226"/>
      <c r="BP15" s="226"/>
      <c r="BQ15" s="226"/>
    </row>
    <row r="16" spans="1:256" ht="133.5" customHeight="1">
      <c r="A16" s="67" t="s">
        <v>214</v>
      </c>
      <c r="B16" s="64" t="s">
        <v>1</v>
      </c>
      <c r="C16" s="64" t="s">
        <v>215</v>
      </c>
      <c r="D16" s="64" t="s">
        <v>3</v>
      </c>
      <c r="E16" s="64" t="s">
        <v>5</v>
      </c>
      <c r="F16" s="64" t="s">
        <v>7</v>
      </c>
      <c r="G16" s="64" t="s">
        <v>216</v>
      </c>
      <c r="H16" s="64" t="s">
        <v>9</v>
      </c>
      <c r="I16" s="64" t="s">
        <v>11</v>
      </c>
      <c r="J16" s="64" t="s">
        <v>13</v>
      </c>
      <c r="K16" s="66" t="s">
        <v>16</v>
      </c>
      <c r="L16" s="66"/>
      <c r="M16" s="66" t="s">
        <v>18</v>
      </c>
      <c r="N16" s="66"/>
      <c r="O16" s="66" t="s">
        <v>20</v>
      </c>
      <c r="P16" s="64" t="s">
        <v>23</v>
      </c>
      <c r="Q16" s="64" t="s">
        <v>217</v>
      </c>
      <c r="R16" s="64" t="s">
        <v>25</v>
      </c>
      <c r="S16" s="64" t="s">
        <v>27</v>
      </c>
      <c r="T16" s="64" t="s">
        <v>218</v>
      </c>
      <c r="U16" s="64" t="s">
        <v>31</v>
      </c>
      <c r="V16" s="64" t="s">
        <v>34</v>
      </c>
      <c r="W16" s="64"/>
      <c r="X16" s="64" t="s">
        <v>36</v>
      </c>
      <c r="Y16" s="64"/>
      <c r="Z16" s="64" t="s">
        <v>38</v>
      </c>
      <c r="AA16" s="64"/>
      <c r="AB16" s="64" t="s">
        <v>40</v>
      </c>
      <c r="AC16" s="64"/>
      <c r="AD16" s="64" t="s">
        <v>42</v>
      </c>
      <c r="AE16" s="64"/>
      <c r="AF16" s="64" t="s">
        <v>44</v>
      </c>
      <c r="AG16" s="64"/>
      <c r="AH16" s="64" t="s">
        <v>46</v>
      </c>
      <c r="AI16" s="64"/>
      <c r="AJ16" s="64" t="s">
        <v>48</v>
      </c>
      <c r="AK16" s="64" t="s">
        <v>50</v>
      </c>
      <c r="AL16" s="64" t="s">
        <v>219</v>
      </c>
      <c r="AM16" s="64"/>
      <c r="AN16" s="64" t="s">
        <v>220</v>
      </c>
      <c r="AO16" s="64"/>
      <c r="AP16" s="64" t="s">
        <v>221</v>
      </c>
      <c r="AQ16" s="64"/>
      <c r="AR16" s="64" t="s">
        <v>222</v>
      </c>
      <c r="AS16" s="64"/>
      <c r="AT16" s="64"/>
      <c r="AU16" s="64" t="s">
        <v>53</v>
      </c>
      <c r="AV16" s="64" t="s">
        <v>55</v>
      </c>
      <c r="AW16" s="64" t="s">
        <v>58</v>
      </c>
      <c r="AX16" s="64" t="s">
        <v>60</v>
      </c>
      <c r="AY16" s="64" t="s">
        <v>63</v>
      </c>
      <c r="AZ16" s="64" t="s">
        <v>65</v>
      </c>
      <c r="BA16" s="64" t="s">
        <v>67</v>
      </c>
      <c r="BB16" s="64" t="s">
        <v>69</v>
      </c>
      <c r="BC16" s="64" t="s">
        <v>164</v>
      </c>
      <c r="BD16" s="64" t="s">
        <v>165</v>
      </c>
      <c r="BE16" s="64"/>
      <c r="BF16" s="64"/>
      <c r="BG16" s="64" t="s">
        <v>16</v>
      </c>
      <c r="BH16" s="64" t="s">
        <v>18</v>
      </c>
      <c r="BI16" s="64" t="s">
        <v>20</v>
      </c>
      <c r="BJ16" s="64" t="s">
        <v>23</v>
      </c>
      <c r="BK16" s="64" t="s">
        <v>77</v>
      </c>
      <c r="BL16" s="64" t="s">
        <v>78</v>
      </c>
      <c r="BM16" s="64" t="s">
        <v>80</v>
      </c>
      <c r="BN16" s="64" t="s">
        <v>82</v>
      </c>
      <c r="BO16" s="64" t="s">
        <v>84</v>
      </c>
      <c r="BP16" s="64" t="s">
        <v>86</v>
      </c>
      <c r="BQ16" s="64" t="s">
        <v>88</v>
      </c>
    </row>
    <row r="17" spans="1:69" ht="65.25" customHeight="1" thickBot="1">
      <c r="A17" s="242" t="s">
        <v>191</v>
      </c>
      <c r="B17" s="235"/>
      <c r="C17" s="235"/>
      <c r="D17" s="235"/>
      <c r="E17" s="235"/>
      <c r="F17" s="113"/>
      <c r="G17" s="131"/>
      <c r="H17" s="181"/>
      <c r="I17" s="32"/>
      <c r="J17" s="25"/>
      <c r="K17" s="243"/>
      <c r="L17" s="236"/>
      <c r="M17" s="244"/>
      <c r="N17" s="236" t="e">
        <f>+VLOOKUP(M17,Listados!$K$13:$L$17,2,0)</f>
        <v>#N/A</v>
      </c>
      <c r="O17" s="234" t="str">
        <f>IF(AND(K17&lt;&gt;"",M17&lt;&gt;""),VLOOKUP(K17&amp;M17,Listados!$M$3:$N$27,2,FALSE),"")</f>
        <v/>
      </c>
      <c r="P17" s="234" t="e">
        <f>+VLOOKUP(O17,Listados!$P$3:$Q$6,2,FALSE)</f>
        <v>#N/A</v>
      </c>
      <c r="Q17" s="60"/>
      <c r="R17" s="60"/>
      <c r="S17" s="33"/>
      <c r="T17" s="33"/>
      <c r="U17" s="34"/>
      <c r="V17" s="60"/>
      <c r="W17" s="60" t="str">
        <f t="shared" ref="W17:W22" si="0">+IF(V17="si",15,"")</f>
        <v/>
      </c>
      <c r="X17" s="60"/>
      <c r="Y17" s="60" t="str">
        <f t="shared" ref="Y17:Y22" si="1">+IF(X17="si",15,"")</f>
        <v/>
      </c>
      <c r="Z17" s="60"/>
      <c r="AA17" s="60" t="str">
        <f t="shared" ref="AA17:AA22" si="2">+IF(Z17="si",15,"")</f>
        <v/>
      </c>
      <c r="AB17" s="60"/>
      <c r="AC17" s="60" t="str">
        <f t="shared" ref="AC17" si="3">+IF(AB17="si",15,"")</f>
        <v/>
      </c>
      <c r="AD17" s="60"/>
      <c r="AE17" s="60" t="str">
        <f t="shared" ref="AE17" si="4">+IF(AD17="si",15,"")</f>
        <v/>
      </c>
      <c r="AF17" s="60"/>
      <c r="AG17" s="60" t="str">
        <f t="shared" ref="AG17:AG22" si="5">+IF(AF17="si",15,"")</f>
        <v/>
      </c>
      <c r="AH17" s="60"/>
      <c r="AI17" s="61" t="str">
        <f t="shared" ref="AI17:AI22" si="6">+IF(AH17="Completa",10,IF(AH17="Incompleta",5,""))</f>
        <v/>
      </c>
      <c r="AJ17" s="59" t="str">
        <f>IF((SUM(W17,Y17,AA17,AC17,AE17,AG17,AI17)=0),"",(SUM(W17,Y17,AA17,AC17,AE17,AG17,AI17)))</f>
        <v/>
      </c>
      <c r="AK17" s="59" t="str">
        <f t="shared" ref="AK17" si="7">IF(AJ17&lt;=85,"Débil",IF(AJ17&lt;=95,"Moderado",IF(AJ17=100,"Fuerte","")))</f>
        <v/>
      </c>
      <c r="AL17" s="97"/>
      <c r="AM17" s="97"/>
      <c r="AN17" s="97"/>
      <c r="AO17" s="97"/>
      <c r="AP17" s="97"/>
      <c r="AQ17" s="56"/>
      <c r="AR17" s="56"/>
      <c r="AS17" s="36"/>
      <c r="AT17" s="36"/>
      <c r="AU17" s="26"/>
      <c r="AV17" s="26" t="str">
        <f t="shared" ref="AV17" si="8">+IF(AU17="siempre","Fuerte",IF(AU17="Algunas veces","Moderado","Débil"))</f>
        <v>Débil</v>
      </c>
      <c r="AW17" s="26" t="str">
        <f t="shared" ref="AW17" si="9">IF(AND(AK17="Fuerte",AV17="Fuerte"),"Fuerte",IF(AND(AK17="Fuerte",AV17="Moderado"),"Moderado",IF(AND(AK17="Moderado",AV17="Fuerte"),"Moderado",IF(AND(AK17="Moderado",AV17="Moderado"),"Moderado","Débil"))))</f>
        <v>Débil</v>
      </c>
      <c r="AX17" s="59">
        <f t="shared" ref="AX17" si="10">IF(ISBLANK(AW17),"",IF(AW17="Débil", 0, IF(AW17="Moderado",50,100)))</f>
        <v>0</v>
      </c>
      <c r="AY17" s="233">
        <f t="shared" ref="AY17" si="11">SUM(AX17:AX22)</f>
        <v>0</v>
      </c>
      <c r="AZ17" s="233">
        <v>0</v>
      </c>
      <c r="BA17" s="227" t="e">
        <f>AY17/AZ17</f>
        <v>#DIV/0!</v>
      </c>
      <c r="BB17" s="233" t="e">
        <f>IF(BA17&lt;=50, "Débil", IF(BA17&lt;=99,"Moderado","Fuerte"))</f>
        <v>#DIV/0!</v>
      </c>
      <c r="BC17" s="62" t="e">
        <f>+IF(AND(U17="Preventivo",BB17="Fuerte"),2,IF(AND(U17="Preventivo",BB17="Moderado"),1,0))</f>
        <v>#DIV/0!</v>
      </c>
      <c r="BD17" s="62" t="e">
        <f>+IF(AND(U17="Detectivo/Correctivo",$BB17="Fuerte"),2,IF(AND(U17="Detectivo/Correctivo",$BB17="Moderado"),1,IF(AND(U17="Preventivo",$BB17="Fuerte"),1,0)))</f>
        <v>#DIV/0!</v>
      </c>
      <c r="BE17" s="62" t="e">
        <f>+L17-BC17</f>
        <v>#DIV/0!</v>
      </c>
      <c r="BF17" s="62" t="e">
        <f>+N17-BD17</f>
        <v>#N/A</v>
      </c>
      <c r="BG17" s="234" t="e">
        <f>+VLOOKUP(MIN(BE17,BE18,BE19,BE20,BE21,BE22),Listados!$J$18:$K$24,2,TRUE)</f>
        <v>#DIV/0!</v>
      </c>
      <c r="BH17" s="234" t="e">
        <f>+VLOOKUP(MIN(BF17,BF18,BF19,BF20,BF21,BF22),Listados!$J$26:$K$32,2,TRUE)</f>
        <v>#N/A</v>
      </c>
      <c r="BI17" s="234" t="e">
        <f>IF(AND(BG17&lt;&gt;"",BH17&lt;&gt;""),VLOOKUP(BG17&amp;BH17,Listados!$M$3:$N$27,2,FALSE),"")</f>
        <v>#DIV/0!</v>
      </c>
      <c r="BJ17" s="238" t="e">
        <f>+IF($P17="Asumir el riesgo","NA","")</f>
        <v>#N/A</v>
      </c>
      <c r="BK17" s="238"/>
      <c r="BL17" s="238"/>
      <c r="BM17" s="239"/>
      <c r="BN17" s="220"/>
      <c r="BO17" s="220"/>
      <c r="BP17" s="220"/>
      <c r="BQ17" s="220"/>
    </row>
    <row r="18" spans="1:69" ht="65.25" customHeight="1" thickBot="1">
      <c r="A18" s="242"/>
      <c r="B18" s="235"/>
      <c r="C18" s="235"/>
      <c r="D18" s="235"/>
      <c r="E18" s="235"/>
      <c r="F18" s="113"/>
      <c r="G18" s="30"/>
      <c r="H18" s="149"/>
      <c r="I18" s="32"/>
      <c r="J18" s="25"/>
      <c r="K18" s="243"/>
      <c r="L18" s="236"/>
      <c r="M18" s="244"/>
      <c r="N18" s="236"/>
      <c r="O18" s="234"/>
      <c r="P18" s="234"/>
      <c r="Q18" s="60"/>
      <c r="R18" s="60"/>
      <c r="S18" s="33"/>
      <c r="T18" s="33"/>
      <c r="U18" s="34"/>
      <c r="V18" s="60"/>
      <c r="W18" s="60" t="str">
        <f t="shared" si="0"/>
        <v/>
      </c>
      <c r="X18" s="60"/>
      <c r="Y18" s="60" t="str">
        <f t="shared" si="1"/>
        <v/>
      </c>
      <c r="Z18" s="60"/>
      <c r="AA18" s="60" t="str">
        <f t="shared" si="2"/>
        <v/>
      </c>
      <c r="AB18" s="60"/>
      <c r="AC18" s="60"/>
      <c r="AD18" s="60"/>
      <c r="AE18" s="60"/>
      <c r="AF18" s="60"/>
      <c r="AG18" s="60" t="str">
        <f t="shared" si="5"/>
        <v/>
      </c>
      <c r="AH18" s="60"/>
      <c r="AI18" s="61" t="str">
        <f t="shared" si="6"/>
        <v/>
      </c>
      <c r="AJ18" s="59" t="str">
        <f t="shared" ref="AJ18:AJ22" si="12">IF((SUM(W18,Y18,AA18,AC18,AE18,AG18,AI18)=0),"",(SUM(W18,Y18,AA18,AC18,AE18,AG18,AI18)))</f>
        <v/>
      </c>
      <c r="AK18" s="59" t="str">
        <f t="shared" ref="AK18:AK22" si="13">IF(AJ18&lt;=85,"Débil",IF(AJ18&lt;=95,"Moderado",IF(AJ18=100,"Fuerte","")))</f>
        <v/>
      </c>
      <c r="AL18" s="97"/>
      <c r="AM18" s="97"/>
      <c r="AN18" s="97"/>
      <c r="AO18" s="97"/>
      <c r="AP18" s="97"/>
      <c r="AQ18" s="56"/>
      <c r="AR18" s="56"/>
      <c r="AS18" s="36"/>
      <c r="AT18" s="36"/>
      <c r="AU18" s="26"/>
      <c r="AV18" s="26" t="str">
        <f t="shared" ref="AV18:AV22" si="14">+IF(AU18="siempre","Fuerte",IF(AU18="Algunas veces","Moderado","Débil"))</f>
        <v>Débil</v>
      </c>
      <c r="AW18" s="26" t="str">
        <f t="shared" ref="AW18:AW22" si="15">IF(AND(AK18="Fuerte",AV18="Fuerte"),"Fuerte",IF(AND(AK18="Fuerte",AV18="Moderado"),"Moderado",IF(AND(AK18="Moderado",AV18="Fuerte"),"Moderado",IF(AND(AK18="Moderado",AV18="Moderado"),"Moderado","Débil"))))</f>
        <v>Débil</v>
      </c>
      <c r="AX18" s="59">
        <f t="shared" ref="AX18:AX22" si="16">IF(ISBLANK(AW18),"",IF(AW18="Débil", 0, IF(AW18="Moderado",50,100)))</f>
        <v>0</v>
      </c>
      <c r="AY18" s="233"/>
      <c r="AZ18" s="233"/>
      <c r="BA18" s="228"/>
      <c r="BB18" s="233"/>
      <c r="BC18" s="62" t="e">
        <f>+IF(AND(U18="Preventivo",BB17="Fuerte"),2,IF(AND(U18="Preventivo",BB17="Moderado"),1,0))</f>
        <v>#DIV/0!</v>
      </c>
      <c r="BD18" s="62" t="e">
        <f>+IF(AND(U18="Detectivo/Correctivo",$BB17="Fuerte"),2,IF(AND(U18="Detectivo/Correctivo",$BB18="Moderado"),1,IF(AND(U18="Preventivo",$BB17="Fuerte"),1,0)))</f>
        <v>#DIV/0!</v>
      </c>
      <c r="BE18" s="62" t="e">
        <f>+L17-BC18</f>
        <v>#DIV/0!</v>
      </c>
      <c r="BF18" s="62" t="e">
        <f>+N17-BD18</f>
        <v>#N/A</v>
      </c>
      <c r="BG18" s="234"/>
      <c r="BH18" s="234"/>
      <c r="BI18" s="234"/>
      <c r="BJ18" s="238"/>
      <c r="BK18" s="238"/>
      <c r="BL18" s="238"/>
      <c r="BM18" s="239"/>
      <c r="BN18" s="221"/>
      <c r="BO18" s="221"/>
      <c r="BP18" s="221"/>
      <c r="BQ18" s="221"/>
    </row>
    <row r="19" spans="1:69" ht="65.25" customHeight="1" thickBot="1">
      <c r="A19" s="242"/>
      <c r="B19" s="235"/>
      <c r="C19" s="235"/>
      <c r="D19" s="235"/>
      <c r="E19" s="235"/>
      <c r="F19" s="113"/>
      <c r="G19" s="30"/>
      <c r="H19" s="113"/>
      <c r="I19" s="32"/>
      <c r="J19" s="25"/>
      <c r="K19" s="243"/>
      <c r="L19" s="236"/>
      <c r="M19" s="244"/>
      <c r="N19" s="236"/>
      <c r="O19" s="234"/>
      <c r="P19" s="234"/>
      <c r="Q19" s="60"/>
      <c r="R19" s="60"/>
      <c r="S19" s="33"/>
      <c r="T19" s="33"/>
      <c r="U19" s="34"/>
      <c r="V19" s="60"/>
      <c r="W19" s="60" t="str">
        <f t="shared" si="0"/>
        <v/>
      </c>
      <c r="X19" s="60"/>
      <c r="Y19" s="60" t="str">
        <f t="shared" si="1"/>
        <v/>
      </c>
      <c r="Z19" s="60"/>
      <c r="AA19" s="60" t="str">
        <f t="shared" si="2"/>
        <v/>
      </c>
      <c r="AB19" s="60"/>
      <c r="AC19" s="60"/>
      <c r="AD19" s="60"/>
      <c r="AE19" s="60"/>
      <c r="AF19" s="60"/>
      <c r="AG19" s="60" t="str">
        <f t="shared" si="5"/>
        <v/>
      </c>
      <c r="AH19" s="60"/>
      <c r="AI19" s="61" t="str">
        <f t="shared" si="6"/>
        <v/>
      </c>
      <c r="AJ19" s="59" t="str">
        <f t="shared" si="12"/>
        <v/>
      </c>
      <c r="AK19" s="59" t="str">
        <f t="shared" si="13"/>
        <v/>
      </c>
      <c r="AL19" s="97"/>
      <c r="AM19" s="97"/>
      <c r="AN19" s="97"/>
      <c r="AO19" s="97"/>
      <c r="AP19" s="97"/>
      <c r="AQ19" s="56"/>
      <c r="AR19" s="56"/>
      <c r="AS19" s="36"/>
      <c r="AT19" s="36"/>
      <c r="AU19" s="26"/>
      <c r="AV19" s="26" t="str">
        <f t="shared" si="14"/>
        <v>Débil</v>
      </c>
      <c r="AW19" s="26" t="str">
        <f t="shared" si="15"/>
        <v>Débil</v>
      </c>
      <c r="AX19" s="59">
        <f t="shared" si="16"/>
        <v>0</v>
      </c>
      <c r="AY19" s="233"/>
      <c r="AZ19" s="233"/>
      <c r="BA19" s="228"/>
      <c r="BB19" s="233"/>
      <c r="BC19" s="62" t="e">
        <f>+IF(AND(U19="Preventivo",BB17="Fuerte"),2,IF(AND(U19="Preventivo",BB17="Moderado"),1,0))</f>
        <v>#DIV/0!</v>
      </c>
      <c r="BD19" s="62" t="e">
        <f>+IF(AND(U19="Detectivo/Correctivo",$BB17="Fuerte"),2,IF(AND(U19="Detectivo/Correctivo",$BB19="Moderado"),1,IF(AND(U19="Preventivo",$BB17="Fuerte"),1,0)))</f>
        <v>#DIV/0!</v>
      </c>
      <c r="BE19" s="62" t="e">
        <f>+L17-BC19</f>
        <v>#DIV/0!</v>
      </c>
      <c r="BF19" s="62" t="e">
        <f>+N17-BD19</f>
        <v>#N/A</v>
      </c>
      <c r="BG19" s="234"/>
      <c r="BH19" s="234"/>
      <c r="BI19" s="234"/>
      <c r="BJ19" s="238"/>
      <c r="BK19" s="238"/>
      <c r="BL19" s="238"/>
      <c r="BM19" s="239"/>
      <c r="BN19" s="221"/>
      <c r="BO19" s="221"/>
      <c r="BP19" s="221"/>
      <c r="BQ19" s="221"/>
    </row>
    <row r="20" spans="1:69" ht="65.25" customHeight="1">
      <c r="A20" s="242"/>
      <c r="B20" s="235"/>
      <c r="C20" s="235"/>
      <c r="D20" s="235"/>
      <c r="E20" s="235"/>
      <c r="F20" s="30"/>
      <c r="G20" s="30"/>
      <c r="H20" s="30"/>
      <c r="I20" s="32"/>
      <c r="J20" s="25"/>
      <c r="K20" s="243"/>
      <c r="L20" s="236"/>
      <c r="M20" s="244"/>
      <c r="N20" s="236"/>
      <c r="O20" s="234"/>
      <c r="P20" s="234"/>
      <c r="Q20" s="60"/>
      <c r="R20" s="60"/>
      <c r="S20" s="33"/>
      <c r="T20" s="33"/>
      <c r="U20" s="34"/>
      <c r="V20" s="60"/>
      <c r="W20" s="60" t="str">
        <f t="shared" si="0"/>
        <v/>
      </c>
      <c r="X20" s="60"/>
      <c r="Y20" s="60" t="str">
        <f t="shared" si="1"/>
        <v/>
      </c>
      <c r="Z20" s="60"/>
      <c r="AA20" s="60" t="str">
        <f t="shared" si="2"/>
        <v/>
      </c>
      <c r="AB20" s="60"/>
      <c r="AC20" s="60"/>
      <c r="AD20" s="60"/>
      <c r="AE20" s="60"/>
      <c r="AF20" s="60"/>
      <c r="AG20" s="60" t="str">
        <f t="shared" si="5"/>
        <v/>
      </c>
      <c r="AH20" s="60"/>
      <c r="AI20" s="61" t="str">
        <f t="shared" si="6"/>
        <v/>
      </c>
      <c r="AJ20" s="59" t="str">
        <f t="shared" si="12"/>
        <v/>
      </c>
      <c r="AK20" s="59" t="str">
        <f t="shared" si="13"/>
        <v/>
      </c>
      <c r="AL20" s="97"/>
      <c r="AM20" s="97"/>
      <c r="AN20" s="97"/>
      <c r="AO20" s="97"/>
      <c r="AP20" s="97"/>
      <c r="AQ20" s="56"/>
      <c r="AR20" s="56"/>
      <c r="AS20" s="36"/>
      <c r="AT20" s="36"/>
      <c r="AU20" s="26"/>
      <c r="AV20" s="26" t="str">
        <f t="shared" si="14"/>
        <v>Débil</v>
      </c>
      <c r="AW20" s="26" t="str">
        <f t="shared" si="15"/>
        <v>Débil</v>
      </c>
      <c r="AX20" s="59">
        <f t="shared" si="16"/>
        <v>0</v>
      </c>
      <c r="AY20" s="233"/>
      <c r="AZ20" s="233"/>
      <c r="BA20" s="228"/>
      <c r="BB20" s="233"/>
      <c r="BC20" s="62" t="e">
        <f>+IF(AND(U20="Preventivo",BB17="Fuerte"),2,IF(AND(U20="Preventivo",BB17="Moderado"),1,0))</f>
        <v>#DIV/0!</v>
      </c>
      <c r="BD20" s="62" t="e">
        <f>+IF(AND(U20="Detectivo/Correctivo",$BB17="Fuerte"),2,IF(AND(U20="Detectivo/Correctivo",$BB20="Moderado"),1,IF(AND(U20="Preventivo",$BB17="Fuerte"),1,0)))</f>
        <v>#DIV/0!</v>
      </c>
      <c r="BE20" s="62" t="e">
        <f>+L17-BC20</f>
        <v>#DIV/0!</v>
      </c>
      <c r="BF20" s="62" t="e">
        <f>+N17-BD20</f>
        <v>#N/A</v>
      </c>
      <c r="BG20" s="234"/>
      <c r="BH20" s="234"/>
      <c r="BI20" s="234"/>
      <c r="BJ20" s="238"/>
      <c r="BK20" s="238"/>
      <c r="BL20" s="238"/>
      <c r="BM20" s="239"/>
      <c r="BN20" s="221"/>
      <c r="BO20" s="221"/>
      <c r="BP20" s="221"/>
      <c r="BQ20" s="221"/>
    </row>
    <row r="21" spans="1:69" ht="65.25" customHeight="1">
      <c r="A21" s="242"/>
      <c r="B21" s="235"/>
      <c r="C21" s="235"/>
      <c r="D21" s="235"/>
      <c r="E21" s="235"/>
      <c r="F21" s="30"/>
      <c r="G21" s="30"/>
      <c r="H21" s="30"/>
      <c r="I21" s="32"/>
      <c r="J21" s="25"/>
      <c r="K21" s="243"/>
      <c r="L21" s="236"/>
      <c r="M21" s="244"/>
      <c r="N21" s="236"/>
      <c r="O21" s="234"/>
      <c r="P21" s="234"/>
      <c r="Q21" s="60"/>
      <c r="R21" s="60"/>
      <c r="S21" s="33"/>
      <c r="T21" s="33"/>
      <c r="U21" s="34"/>
      <c r="V21" s="60"/>
      <c r="W21" s="60" t="str">
        <f t="shared" si="0"/>
        <v/>
      </c>
      <c r="X21" s="60"/>
      <c r="Y21" s="60" t="str">
        <f t="shared" si="1"/>
        <v/>
      </c>
      <c r="Z21" s="60"/>
      <c r="AA21" s="60" t="str">
        <f t="shared" si="2"/>
        <v/>
      </c>
      <c r="AB21" s="60"/>
      <c r="AC21" s="60"/>
      <c r="AD21" s="60"/>
      <c r="AE21" s="60"/>
      <c r="AF21" s="60"/>
      <c r="AG21" s="60" t="str">
        <f t="shared" si="5"/>
        <v/>
      </c>
      <c r="AH21" s="60"/>
      <c r="AI21" s="61" t="str">
        <f t="shared" si="6"/>
        <v/>
      </c>
      <c r="AJ21" s="59" t="str">
        <f t="shared" si="12"/>
        <v/>
      </c>
      <c r="AK21" s="59" t="str">
        <f t="shared" si="13"/>
        <v/>
      </c>
      <c r="AL21" s="97"/>
      <c r="AM21" s="97"/>
      <c r="AN21" s="97"/>
      <c r="AO21" s="97"/>
      <c r="AP21" s="97"/>
      <c r="AQ21" s="56"/>
      <c r="AR21" s="56"/>
      <c r="AS21" s="36"/>
      <c r="AT21" s="36"/>
      <c r="AU21" s="26"/>
      <c r="AV21" s="26" t="str">
        <f t="shared" si="14"/>
        <v>Débil</v>
      </c>
      <c r="AW21" s="26" t="str">
        <f t="shared" si="15"/>
        <v>Débil</v>
      </c>
      <c r="AX21" s="59">
        <f t="shared" si="16"/>
        <v>0</v>
      </c>
      <c r="AY21" s="233"/>
      <c r="AZ21" s="233"/>
      <c r="BA21" s="228"/>
      <c r="BB21" s="233"/>
      <c r="BC21" s="62" t="e">
        <f>+IF(AND(U21="Preventivo",BB17="Fuerte"),2,IF(AND(U21="Preventivo",BB17="Moderado"),1,0))</f>
        <v>#DIV/0!</v>
      </c>
      <c r="BD21" s="62" t="e">
        <f>+IF(AND(U21="Detectivo/Correctivo",$BB17="Fuerte"),2,IF(AND(U21="Detectivo/Correctivo",$BB21="Moderado"),1,IF(AND(U21="Preventivo",$BB17="Fuerte"),1,0)))</f>
        <v>#DIV/0!</v>
      </c>
      <c r="BE21" s="62" t="e">
        <f>+L17-BC21</f>
        <v>#DIV/0!</v>
      </c>
      <c r="BF21" s="62" t="e">
        <f>+N17-BD21</f>
        <v>#N/A</v>
      </c>
      <c r="BG21" s="234"/>
      <c r="BH21" s="234"/>
      <c r="BI21" s="234"/>
      <c r="BJ21" s="238"/>
      <c r="BK21" s="238"/>
      <c r="BL21" s="238"/>
      <c r="BM21" s="239"/>
      <c r="BN21" s="221"/>
      <c r="BO21" s="221"/>
      <c r="BP21" s="221"/>
      <c r="BQ21" s="221"/>
    </row>
    <row r="22" spans="1:69" ht="65.25" customHeight="1">
      <c r="A22" s="242"/>
      <c r="B22" s="235"/>
      <c r="C22" s="235"/>
      <c r="D22" s="235"/>
      <c r="E22" s="235"/>
      <c r="F22" s="30"/>
      <c r="G22" s="30"/>
      <c r="H22" s="30"/>
      <c r="I22" s="32"/>
      <c r="J22" s="25"/>
      <c r="K22" s="243"/>
      <c r="L22" s="236"/>
      <c r="M22" s="244"/>
      <c r="N22" s="236"/>
      <c r="O22" s="234"/>
      <c r="P22" s="234"/>
      <c r="Q22" s="60"/>
      <c r="R22" s="60"/>
      <c r="S22" s="33"/>
      <c r="T22" s="33"/>
      <c r="U22" s="34"/>
      <c r="V22" s="60"/>
      <c r="W22" s="60" t="str">
        <f t="shared" si="0"/>
        <v/>
      </c>
      <c r="X22" s="60"/>
      <c r="Y22" s="60" t="str">
        <f t="shared" si="1"/>
        <v/>
      </c>
      <c r="Z22" s="60"/>
      <c r="AA22" s="60" t="str">
        <f t="shared" si="2"/>
        <v/>
      </c>
      <c r="AB22" s="60"/>
      <c r="AC22" s="60"/>
      <c r="AD22" s="60"/>
      <c r="AE22" s="60"/>
      <c r="AF22" s="60"/>
      <c r="AG22" s="60" t="str">
        <f t="shared" si="5"/>
        <v/>
      </c>
      <c r="AH22" s="60"/>
      <c r="AI22" s="61" t="str">
        <f t="shared" si="6"/>
        <v/>
      </c>
      <c r="AJ22" s="59" t="str">
        <f t="shared" si="12"/>
        <v/>
      </c>
      <c r="AK22" s="59" t="str">
        <f t="shared" si="13"/>
        <v/>
      </c>
      <c r="AL22" s="97"/>
      <c r="AM22" s="97"/>
      <c r="AN22" s="97"/>
      <c r="AO22" s="97"/>
      <c r="AP22" s="97"/>
      <c r="AQ22" s="56"/>
      <c r="AR22" s="56"/>
      <c r="AS22" s="36"/>
      <c r="AT22" s="36"/>
      <c r="AU22" s="26"/>
      <c r="AV22" s="26" t="str">
        <f t="shared" si="14"/>
        <v>Débil</v>
      </c>
      <c r="AW22" s="26" t="str">
        <f t="shared" si="15"/>
        <v>Débil</v>
      </c>
      <c r="AX22" s="59">
        <f t="shared" si="16"/>
        <v>0</v>
      </c>
      <c r="AY22" s="233"/>
      <c r="AZ22" s="233"/>
      <c r="BA22" s="229"/>
      <c r="BB22" s="233"/>
      <c r="BC22" s="62" t="e">
        <f>+IF(AND(U22="Preventivo",BB17="Fuerte"),2,IF(AND(U22="Preventivo",BB17="Moderado"),1,0))</f>
        <v>#DIV/0!</v>
      </c>
      <c r="BD22" s="62" t="e">
        <f>+IF(AND(U22="Detectivo/Correctivo",$BB17="Fuerte"),2,IF(AND(U22="Detectivo/Correctivo",$BB22="Moderado"),1,IF(AND(U22="Preventivo",$BB17="Fuerte"),1,0)))</f>
        <v>#DIV/0!</v>
      </c>
      <c r="BE22" s="62" t="e">
        <f>+L17-BC22</f>
        <v>#DIV/0!</v>
      </c>
      <c r="BF22" s="62" t="e">
        <f>+N17-BD22</f>
        <v>#N/A</v>
      </c>
      <c r="BG22" s="234"/>
      <c r="BH22" s="234"/>
      <c r="BI22" s="234"/>
      <c r="BJ22" s="238"/>
      <c r="BK22" s="238"/>
      <c r="BL22" s="238"/>
      <c r="BM22" s="239"/>
      <c r="BN22" s="222"/>
      <c r="BO22" s="222"/>
      <c r="BP22" s="222"/>
      <c r="BQ22" s="222"/>
    </row>
    <row r="23" spans="1:69" ht="65.25" customHeight="1" thickBot="1">
      <c r="A23" s="242" t="s">
        <v>192</v>
      </c>
      <c r="B23" s="235"/>
      <c r="C23" s="143" t="s">
        <v>43</v>
      </c>
      <c r="D23" s="235"/>
      <c r="E23" s="235"/>
      <c r="F23" s="113"/>
      <c r="G23" s="131"/>
      <c r="H23" s="149"/>
      <c r="I23" s="32"/>
      <c r="J23" s="25"/>
      <c r="K23" s="243"/>
      <c r="L23" s="236"/>
      <c r="M23" s="244"/>
      <c r="N23" s="236" t="e">
        <f>+VLOOKUP(M23,Listados!$K$13:$L$17,2,0)</f>
        <v>#N/A</v>
      </c>
      <c r="O23" s="234" t="str">
        <f>IF(AND(K23&lt;&gt;"",M23&lt;&gt;""),VLOOKUP(K23&amp;M23,Listados!$M$3:$N$27,2,FALSE),"")</f>
        <v/>
      </c>
      <c r="P23" s="234" t="e">
        <f>+VLOOKUP(O23,Listados!$P$3:$Q$6,2,FALSE)</f>
        <v>#N/A</v>
      </c>
      <c r="Q23" s="60"/>
      <c r="R23" s="60"/>
      <c r="S23" s="33"/>
      <c r="T23" s="33"/>
      <c r="U23" s="34"/>
      <c r="V23" s="60"/>
      <c r="W23" s="60" t="str">
        <f t="shared" ref="W23:W81" si="17">+IF(V23="si",15,"")</f>
        <v/>
      </c>
      <c r="X23" s="60"/>
      <c r="Y23" s="60" t="str">
        <f t="shared" ref="Y23:Y81" si="18">+IF(X23="si",15,"")</f>
        <v/>
      </c>
      <c r="Z23" s="60"/>
      <c r="AA23" s="60" t="str">
        <f t="shared" ref="AA23:AA81" si="19">+IF(Z23="si",15,"")</f>
        <v/>
      </c>
      <c r="AB23" s="60"/>
      <c r="AC23" s="60" t="str">
        <f t="shared" ref="AC23:AC81" si="20">+IF(AB23="si",15,"")</f>
        <v/>
      </c>
      <c r="AD23" s="60"/>
      <c r="AE23" s="60" t="str">
        <f t="shared" ref="AE23:AE81" si="21">+IF(AD23="si",15,"")</f>
        <v/>
      </c>
      <c r="AF23" s="60"/>
      <c r="AG23" s="60" t="str">
        <f t="shared" ref="AG23:AG81" si="22">+IF(AF23="si",15,"")</f>
        <v/>
      </c>
      <c r="AH23" s="60"/>
      <c r="AI23" s="61" t="str">
        <f t="shared" ref="AI23:AI81" si="23">+IF(AH23="Completa",10,IF(AH23="Incompleta",5,""))</f>
        <v/>
      </c>
      <c r="AJ23" s="59" t="str">
        <f t="shared" ref="AJ23:AJ81" si="24">IF((SUM(W23,Y23,AA23,AC23,AE23,AG23,AI23)=0),"",(SUM(W23,Y23,AA23,AC23,AE23,AG23,AI23)))</f>
        <v/>
      </c>
      <c r="AK23" s="59" t="str">
        <f t="shared" ref="AK23:AK81" si="25">IF(AJ23&lt;=85,"Débil",IF(AJ23&lt;=95,"Moderado",IF(AJ23=100,"Fuerte","")))</f>
        <v/>
      </c>
      <c r="AL23" s="97"/>
      <c r="AM23" s="97"/>
      <c r="AN23" s="97"/>
      <c r="AO23" s="97"/>
      <c r="AP23" s="97"/>
      <c r="AQ23" s="56"/>
      <c r="AR23" s="56"/>
      <c r="AS23" s="36" t="e">
        <f>#VALUE!</f>
        <v>#VALUE!</v>
      </c>
      <c r="AT23" s="36"/>
      <c r="AU23" s="26"/>
      <c r="AV23" s="26" t="str">
        <f t="shared" ref="AV23:AV81" si="26">+IF(AU23="siempre","Fuerte",IF(AU23="Algunas veces","Moderado","Débil"))</f>
        <v>Débil</v>
      </c>
      <c r="AW23" s="26" t="str">
        <f t="shared" ref="AW23:AW81" si="27">IF(AND(AK23="Fuerte",AV23="Fuerte"),"Fuerte",IF(AND(AK23="Fuerte",AV23="Moderado"),"Moderado",IF(AND(AK23="Moderado",AV23="Fuerte"),"Moderado",IF(AND(AK23="Moderado",AV23="Moderado"),"Moderado","Débil"))))</f>
        <v>Débil</v>
      </c>
      <c r="AX23" s="59">
        <f t="shared" ref="AX23:AX82" si="28">IF(ISBLANK(AW23),"",IF(AW23="Débil", 0, IF(AW23="Moderado",50,100)))</f>
        <v>0</v>
      </c>
      <c r="AY23" s="233">
        <f t="shared" ref="AY23" si="29">SUM(AX23:AX28)</f>
        <v>0</v>
      </c>
      <c r="AZ23" s="233">
        <v>0</v>
      </c>
      <c r="BA23" s="227" t="e">
        <f>AY23/AZ23</f>
        <v>#DIV/0!</v>
      </c>
      <c r="BB23" s="233" t="e">
        <f t="shared" ref="BB23" si="30">IF(BA23&lt;=50, "Débil", IF(BA23&lt;=99,"Moderado","Fuerte"))</f>
        <v>#DIV/0!</v>
      </c>
      <c r="BC23" s="62" t="e">
        <f>+IF(AND(U23="Preventivo",BB23="Fuerte"),2,IF(AND(U23="Preventivo",BB23="Moderado"),1,0))</f>
        <v>#DIV/0!</v>
      </c>
      <c r="BD23" s="62" t="e">
        <f>+IF(AND(U23="Detectivo/Correctivo",$BB23="Fuerte"),2,IF(AND(U23="Detectivo/Correctivo",$BB23="Moderado"),1,IF(AND(U23="Preventivo",$BB23="Fuerte"),1,0)))</f>
        <v>#DIV/0!</v>
      </c>
      <c r="BE23" s="62" t="e">
        <f>+L23-BC23</f>
        <v>#DIV/0!</v>
      </c>
      <c r="BF23" s="62" t="e">
        <f>+N23-BD23</f>
        <v>#N/A</v>
      </c>
      <c r="BG23" s="234" t="e">
        <f>+VLOOKUP(MIN(BE23,BE24,BE25,BE26,BE27,BE28),Listados!$J$18:$K$24,2,TRUE)</f>
        <v>#DIV/0!</v>
      </c>
      <c r="BH23" s="234" t="e">
        <f>+VLOOKUP(MIN(BF23,BF24,BF25,BF26,BF27,BF28),Listados!$J$26:$K$32,2,TRUE)</f>
        <v>#N/A</v>
      </c>
      <c r="BI23" s="234" t="e">
        <f>IF(AND(BG23&lt;&gt;"",BH23&lt;&gt;""),VLOOKUP(BG23&amp;BH23,Listados!$M$3:$N$27,2,FALSE),"")</f>
        <v>#DIV/0!</v>
      </c>
      <c r="BJ23" s="238" t="e">
        <f>+IF($P23="Asumir el riesgo","NA","")</f>
        <v>#N/A</v>
      </c>
      <c r="BK23" s="238"/>
      <c r="BL23" s="238"/>
      <c r="BM23" s="239"/>
      <c r="BN23" s="220"/>
      <c r="BO23" s="220"/>
      <c r="BP23" s="220"/>
      <c r="BQ23" s="220"/>
    </row>
    <row r="24" spans="1:69" ht="65.25" customHeight="1" thickBot="1">
      <c r="A24" s="242"/>
      <c r="B24" s="235"/>
      <c r="C24" s="143" t="s">
        <v>45</v>
      </c>
      <c r="D24" s="235"/>
      <c r="E24" s="235"/>
      <c r="F24" s="113"/>
      <c r="G24" s="30"/>
      <c r="H24" s="149"/>
      <c r="I24" s="32"/>
      <c r="J24" s="25"/>
      <c r="K24" s="243"/>
      <c r="L24" s="236"/>
      <c r="M24" s="244"/>
      <c r="N24" s="236"/>
      <c r="O24" s="234"/>
      <c r="P24" s="234"/>
      <c r="Q24" s="60"/>
      <c r="R24" s="60"/>
      <c r="S24" s="33"/>
      <c r="T24" s="33"/>
      <c r="U24" s="34"/>
      <c r="V24" s="60"/>
      <c r="W24" s="60" t="str">
        <f t="shared" si="17"/>
        <v/>
      </c>
      <c r="X24" s="60"/>
      <c r="Y24" s="60" t="str">
        <f t="shared" si="18"/>
        <v/>
      </c>
      <c r="Z24" s="60"/>
      <c r="AA24" s="60" t="str">
        <f t="shared" si="19"/>
        <v/>
      </c>
      <c r="AB24" s="60"/>
      <c r="AC24" s="60" t="str">
        <f t="shared" si="20"/>
        <v/>
      </c>
      <c r="AD24" s="60"/>
      <c r="AE24" s="60" t="str">
        <f t="shared" si="21"/>
        <v/>
      </c>
      <c r="AF24" s="60"/>
      <c r="AG24" s="60" t="str">
        <f t="shared" si="22"/>
        <v/>
      </c>
      <c r="AH24" s="60"/>
      <c r="AI24" s="61" t="str">
        <f t="shared" si="23"/>
        <v/>
      </c>
      <c r="AJ24" s="59" t="str">
        <f t="shared" si="24"/>
        <v/>
      </c>
      <c r="AK24" s="59" t="str">
        <f t="shared" si="25"/>
        <v/>
      </c>
      <c r="AL24" s="97"/>
      <c r="AM24" s="97"/>
      <c r="AN24" s="97"/>
      <c r="AO24" s="97"/>
      <c r="AP24" s="97"/>
      <c r="AQ24" s="56"/>
      <c r="AR24" s="56"/>
      <c r="AS24" s="36" t="e">
        <f>#VALUE!</f>
        <v>#VALUE!</v>
      </c>
      <c r="AT24" s="36"/>
      <c r="AU24" s="26"/>
      <c r="AV24" s="26" t="str">
        <f t="shared" si="26"/>
        <v>Débil</v>
      </c>
      <c r="AW24" s="26" t="str">
        <f t="shared" si="27"/>
        <v>Débil</v>
      </c>
      <c r="AX24" s="59">
        <f t="shared" si="28"/>
        <v>0</v>
      </c>
      <c r="AY24" s="233"/>
      <c r="AZ24" s="233"/>
      <c r="BA24" s="228"/>
      <c r="BB24" s="233"/>
      <c r="BC24" s="62" t="e">
        <f>+IF(AND(U24="Preventivo",BB23="Fuerte"),2,IF(AND(U24="Preventivo",BB23="Moderado"),1,0))</f>
        <v>#DIV/0!</v>
      </c>
      <c r="BD24" s="62" t="e">
        <f>+IF(AND(U24="Detectivo/Correctivo",$BB23="Fuerte"),2,IF(AND(U24="Detectivo/Correctivo",$BB24="Moderado"),1,IF(AND(U24="Preventivo",$BB23="Fuerte"),1,0)))</f>
        <v>#DIV/0!</v>
      </c>
      <c r="BE24" s="62" t="e">
        <f>+L23-BC24</f>
        <v>#DIV/0!</v>
      </c>
      <c r="BF24" s="62" t="e">
        <f>+N23-BD24</f>
        <v>#N/A</v>
      </c>
      <c r="BG24" s="234"/>
      <c r="BH24" s="234"/>
      <c r="BI24" s="234"/>
      <c r="BJ24" s="238"/>
      <c r="BK24" s="238"/>
      <c r="BL24" s="238"/>
      <c r="BM24" s="239"/>
      <c r="BN24" s="221"/>
      <c r="BO24" s="221"/>
      <c r="BP24" s="221"/>
      <c r="BQ24" s="221"/>
    </row>
    <row r="25" spans="1:69" ht="65.25" customHeight="1">
      <c r="A25" s="242"/>
      <c r="B25" s="235"/>
      <c r="C25" s="143" t="s">
        <v>47</v>
      </c>
      <c r="D25" s="235"/>
      <c r="E25" s="235"/>
      <c r="F25" s="30"/>
      <c r="G25" s="30"/>
      <c r="H25" s="30"/>
      <c r="I25" s="32"/>
      <c r="J25" s="25"/>
      <c r="K25" s="243"/>
      <c r="L25" s="236"/>
      <c r="M25" s="244"/>
      <c r="N25" s="236"/>
      <c r="O25" s="234"/>
      <c r="P25" s="234"/>
      <c r="Q25" s="60"/>
      <c r="R25" s="60"/>
      <c r="S25" s="33"/>
      <c r="T25" s="33"/>
      <c r="U25" s="34"/>
      <c r="V25" s="60"/>
      <c r="W25" s="60" t="str">
        <f t="shared" si="17"/>
        <v/>
      </c>
      <c r="X25" s="60"/>
      <c r="Y25" s="60" t="str">
        <f t="shared" si="18"/>
        <v/>
      </c>
      <c r="Z25" s="60"/>
      <c r="AA25" s="60" t="str">
        <f t="shared" si="19"/>
        <v/>
      </c>
      <c r="AB25" s="60"/>
      <c r="AC25" s="60" t="str">
        <f t="shared" si="20"/>
        <v/>
      </c>
      <c r="AD25" s="60"/>
      <c r="AE25" s="60" t="str">
        <f t="shared" si="21"/>
        <v/>
      </c>
      <c r="AF25" s="60"/>
      <c r="AG25" s="60" t="str">
        <f t="shared" si="22"/>
        <v/>
      </c>
      <c r="AH25" s="60"/>
      <c r="AI25" s="61" t="str">
        <f t="shared" si="23"/>
        <v/>
      </c>
      <c r="AJ25" s="59" t="str">
        <f t="shared" si="24"/>
        <v/>
      </c>
      <c r="AK25" s="59" t="str">
        <f t="shared" si="25"/>
        <v/>
      </c>
      <c r="AL25" s="97"/>
      <c r="AM25" s="97"/>
      <c r="AN25" s="97"/>
      <c r="AO25" s="97"/>
      <c r="AP25" s="97"/>
      <c r="AQ25" s="56"/>
      <c r="AR25" s="56"/>
      <c r="AS25" s="36" t="e">
        <f>#VALUE!</f>
        <v>#VALUE!</v>
      </c>
      <c r="AT25" s="36"/>
      <c r="AU25" s="26"/>
      <c r="AV25" s="26" t="str">
        <f t="shared" si="26"/>
        <v>Débil</v>
      </c>
      <c r="AW25" s="26" t="str">
        <f t="shared" si="27"/>
        <v>Débil</v>
      </c>
      <c r="AX25" s="59">
        <f t="shared" si="28"/>
        <v>0</v>
      </c>
      <c r="AY25" s="233"/>
      <c r="AZ25" s="233"/>
      <c r="BA25" s="228"/>
      <c r="BB25" s="233"/>
      <c r="BC25" s="62" t="e">
        <f>+IF(AND(U25="Preventivo",BB23="Fuerte"),2,IF(AND(U25="Preventivo",BB23="Moderado"),1,0))</f>
        <v>#DIV/0!</v>
      </c>
      <c r="BD25" s="62" t="e">
        <f>+IF(AND(U25="Detectivo/Correctivo",$BB23="Fuerte"),2,IF(AND(U25="Detectivo/Correctivo",$BB25="Moderado"),1,IF(AND(U25="Preventivo",$BB23="Fuerte"),1,0)))</f>
        <v>#DIV/0!</v>
      </c>
      <c r="BE25" s="62" t="e">
        <f>+L23-BC25</f>
        <v>#DIV/0!</v>
      </c>
      <c r="BF25" s="62" t="e">
        <f>+N23-BD25</f>
        <v>#N/A</v>
      </c>
      <c r="BG25" s="234"/>
      <c r="BH25" s="234"/>
      <c r="BI25" s="234"/>
      <c r="BJ25" s="238"/>
      <c r="BK25" s="238"/>
      <c r="BL25" s="238"/>
      <c r="BM25" s="239"/>
      <c r="BN25" s="221"/>
      <c r="BO25" s="221"/>
      <c r="BP25" s="221"/>
      <c r="BQ25" s="221"/>
    </row>
    <row r="26" spans="1:69" ht="65.25" customHeight="1">
      <c r="A26" s="242"/>
      <c r="B26" s="235"/>
      <c r="C26" s="58" t="s">
        <v>49</v>
      </c>
      <c r="D26" s="235"/>
      <c r="E26" s="235"/>
      <c r="F26" s="30"/>
      <c r="G26" s="30"/>
      <c r="H26" s="30"/>
      <c r="I26" s="32"/>
      <c r="J26" s="25"/>
      <c r="K26" s="243"/>
      <c r="L26" s="236"/>
      <c r="M26" s="244"/>
      <c r="N26" s="236"/>
      <c r="O26" s="234"/>
      <c r="P26" s="234"/>
      <c r="Q26" s="60"/>
      <c r="R26" s="60"/>
      <c r="S26" s="33"/>
      <c r="T26" s="33"/>
      <c r="U26" s="34"/>
      <c r="V26" s="60"/>
      <c r="W26" s="60" t="str">
        <f t="shared" si="17"/>
        <v/>
      </c>
      <c r="X26" s="60"/>
      <c r="Y26" s="60" t="str">
        <f t="shared" si="18"/>
        <v/>
      </c>
      <c r="Z26" s="60"/>
      <c r="AA26" s="60" t="str">
        <f t="shared" si="19"/>
        <v/>
      </c>
      <c r="AB26" s="60"/>
      <c r="AC26" s="60" t="str">
        <f t="shared" si="20"/>
        <v/>
      </c>
      <c r="AD26" s="60"/>
      <c r="AE26" s="60" t="str">
        <f t="shared" si="21"/>
        <v/>
      </c>
      <c r="AF26" s="60"/>
      <c r="AG26" s="60" t="str">
        <f t="shared" si="22"/>
        <v/>
      </c>
      <c r="AH26" s="60"/>
      <c r="AI26" s="61" t="str">
        <f t="shared" si="23"/>
        <v/>
      </c>
      <c r="AJ26" s="59" t="str">
        <f t="shared" si="24"/>
        <v/>
      </c>
      <c r="AK26" s="59" t="str">
        <f t="shared" si="25"/>
        <v/>
      </c>
      <c r="AL26" s="97"/>
      <c r="AM26" s="97"/>
      <c r="AN26" s="97"/>
      <c r="AO26" s="97"/>
      <c r="AP26" s="97"/>
      <c r="AQ26" s="56"/>
      <c r="AR26" s="56"/>
      <c r="AS26" s="36" t="e">
        <f>#VALUE!</f>
        <v>#VALUE!</v>
      </c>
      <c r="AT26" s="36"/>
      <c r="AU26" s="26"/>
      <c r="AV26" s="26" t="str">
        <f t="shared" si="26"/>
        <v>Débil</v>
      </c>
      <c r="AW26" s="26" t="str">
        <f t="shared" si="27"/>
        <v>Débil</v>
      </c>
      <c r="AX26" s="59">
        <f t="shared" si="28"/>
        <v>0</v>
      </c>
      <c r="AY26" s="233"/>
      <c r="AZ26" s="233"/>
      <c r="BA26" s="228"/>
      <c r="BB26" s="233"/>
      <c r="BC26" s="62" t="e">
        <f>+IF(AND(U26="Preventivo",BB23="Fuerte"),2,IF(AND(U26="Preventivo",BB23="Moderado"),1,0))</f>
        <v>#DIV/0!</v>
      </c>
      <c r="BD26" s="62" t="e">
        <f>+IF(AND(U26="Detectivo/Correctivo",$BB23="Fuerte"),2,IF(AND(U26="Detectivo/Correctivo",$BB26="Moderado"),1,IF(AND(U26="Preventivo",$BB23="Fuerte"),1,0)))</f>
        <v>#DIV/0!</v>
      </c>
      <c r="BE26" s="62" t="e">
        <f>+L23-BC26</f>
        <v>#DIV/0!</v>
      </c>
      <c r="BF26" s="62" t="e">
        <f>+N23-BD26</f>
        <v>#N/A</v>
      </c>
      <c r="BG26" s="234"/>
      <c r="BH26" s="234"/>
      <c r="BI26" s="234"/>
      <c r="BJ26" s="238"/>
      <c r="BK26" s="238"/>
      <c r="BL26" s="238"/>
      <c r="BM26" s="239"/>
      <c r="BN26" s="221"/>
      <c r="BO26" s="221"/>
      <c r="BP26" s="221"/>
      <c r="BQ26" s="221"/>
    </row>
    <row r="27" spans="1:69" ht="65.25" customHeight="1">
      <c r="A27" s="242"/>
      <c r="B27" s="235"/>
      <c r="C27" s="143" t="s">
        <v>225</v>
      </c>
      <c r="D27" s="235"/>
      <c r="E27" s="235"/>
      <c r="F27" s="30"/>
      <c r="G27" s="30"/>
      <c r="H27" s="30"/>
      <c r="I27" s="32"/>
      <c r="J27" s="25"/>
      <c r="K27" s="243"/>
      <c r="L27" s="236"/>
      <c r="M27" s="244"/>
      <c r="N27" s="236"/>
      <c r="O27" s="234"/>
      <c r="P27" s="234"/>
      <c r="Q27" s="60"/>
      <c r="R27" s="60"/>
      <c r="S27" s="33"/>
      <c r="T27" s="33"/>
      <c r="U27" s="34"/>
      <c r="V27" s="60"/>
      <c r="W27" s="60" t="str">
        <f t="shared" si="17"/>
        <v/>
      </c>
      <c r="X27" s="60"/>
      <c r="Y27" s="60" t="str">
        <f t="shared" si="18"/>
        <v/>
      </c>
      <c r="Z27" s="60"/>
      <c r="AA27" s="60" t="str">
        <f t="shared" si="19"/>
        <v/>
      </c>
      <c r="AB27" s="60"/>
      <c r="AC27" s="60" t="str">
        <f t="shared" si="20"/>
        <v/>
      </c>
      <c r="AD27" s="60"/>
      <c r="AE27" s="60" t="str">
        <f t="shared" si="21"/>
        <v/>
      </c>
      <c r="AF27" s="60"/>
      <c r="AG27" s="60" t="str">
        <f t="shared" si="22"/>
        <v/>
      </c>
      <c r="AH27" s="60"/>
      <c r="AI27" s="61" t="str">
        <f t="shared" si="23"/>
        <v/>
      </c>
      <c r="AJ27" s="59" t="str">
        <f t="shared" si="24"/>
        <v/>
      </c>
      <c r="AK27" s="59" t="str">
        <f t="shared" si="25"/>
        <v/>
      </c>
      <c r="AL27" s="97"/>
      <c r="AM27" s="97"/>
      <c r="AN27" s="97"/>
      <c r="AO27" s="97"/>
      <c r="AP27" s="97"/>
      <c r="AQ27" s="56"/>
      <c r="AR27" s="56"/>
      <c r="AS27" s="36" t="e">
        <f>#VALUE!</f>
        <v>#VALUE!</v>
      </c>
      <c r="AT27" s="36"/>
      <c r="AU27" s="26"/>
      <c r="AV27" s="26" t="str">
        <f t="shared" si="26"/>
        <v>Débil</v>
      </c>
      <c r="AW27" s="26" t="str">
        <f t="shared" si="27"/>
        <v>Débil</v>
      </c>
      <c r="AX27" s="59">
        <f t="shared" si="28"/>
        <v>0</v>
      </c>
      <c r="AY27" s="233"/>
      <c r="AZ27" s="233"/>
      <c r="BA27" s="228"/>
      <c r="BB27" s="233"/>
      <c r="BC27" s="62" t="e">
        <f>+IF(AND(U27="Preventivo",BB23="Fuerte"),2,IF(AND(U27="Preventivo",BB23="Moderado"),1,0))</f>
        <v>#DIV/0!</v>
      </c>
      <c r="BD27" s="62" t="e">
        <f>+IF(AND(U27="Detectivo/Correctivo",$BB23="Fuerte"),2,IF(AND(U27="Detectivo/Correctivo",$BB27="Moderado"),1,IF(AND(U27="Preventivo",$BB23="Fuerte"),1,0)))</f>
        <v>#DIV/0!</v>
      </c>
      <c r="BE27" s="62" t="e">
        <f>+L23-BC27</f>
        <v>#DIV/0!</v>
      </c>
      <c r="BF27" s="62" t="e">
        <f>+N23-BD27</f>
        <v>#N/A</v>
      </c>
      <c r="BG27" s="234"/>
      <c r="BH27" s="234"/>
      <c r="BI27" s="234"/>
      <c r="BJ27" s="238"/>
      <c r="BK27" s="238"/>
      <c r="BL27" s="238"/>
      <c r="BM27" s="239"/>
      <c r="BN27" s="221"/>
      <c r="BO27" s="221"/>
      <c r="BP27" s="221"/>
      <c r="BQ27" s="221"/>
    </row>
    <row r="28" spans="1:69" ht="65.25" customHeight="1">
      <c r="A28" s="242"/>
      <c r="B28" s="235"/>
      <c r="C28" s="58"/>
      <c r="D28" s="235"/>
      <c r="E28" s="235"/>
      <c r="F28" s="30"/>
      <c r="G28" s="30"/>
      <c r="H28" s="30"/>
      <c r="I28" s="32"/>
      <c r="J28" s="25"/>
      <c r="K28" s="243"/>
      <c r="L28" s="236"/>
      <c r="M28" s="244"/>
      <c r="N28" s="236"/>
      <c r="O28" s="234"/>
      <c r="P28" s="234"/>
      <c r="Q28" s="60"/>
      <c r="R28" s="60"/>
      <c r="S28" s="33"/>
      <c r="T28" s="33"/>
      <c r="U28" s="34"/>
      <c r="V28" s="60"/>
      <c r="W28" s="60" t="str">
        <f t="shared" si="17"/>
        <v/>
      </c>
      <c r="X28" s="60"/>
      <c r="Y28" s="60" t="str">
        <f t="shared" si="18"/>
        <v/>
      </c>
      <c r="Z28" s="60"/>
      <c r="AA28" s="60" t="str">
        <f t="shared" si="19"/>
        <v/>
      </c>
      <c r="AB28" s="60"/>
      <c r="AC28" s="60" t="str">
        <f t="shared" si="20"/>
        <v/>
      </c>
      <c r="AD28" s="60"/>
      <c r="AE28" s="60" t="str">
        <f t="shared" si="21"/>
        <v/>
      </c>
      <c r="AF28" s="60"/>
      <c r="AG28" s="60" t="str">
        <f t="shared" si="22"/>
        <v/>
      </c>
      <c r="AH28" s="60"/>
      <c r="AI28" s="61" t="str">
        <f t="shared" si="23"/>
        <v/>
      </c>
      <c r="AJ28" s="59" t="str">
        <f t="shared" si="24"/>
        <v/>
      </c>
      <c r="AK28" s="59" t="str">
        <f t="shared" si="25"/>
        <v/>
      </c>
      <c r="AL28" s="97"/>
      <c r="AM28" s="97"/>
      <c r="AN28" s="97"/>
      <c r="AO28" s="97"/>
      <c r="AP28" s="97"/>
      <c r="AQ28" s="56"/>
      <c r="AR28" s="56"/>
      <c r="AS28" s="36" t="e">
        <f>#VALUE!</f>
        <v>#VALUE!</v>
      </c>
      <c r="AT28" s="36"/>
      <c r="AU28" s="26"/>
      <c r="AV28" s="26" t="str">
        <f t="shared" si="26"/>
        <v>Débil</v>
      </c>
      <c r="AW28" s="26" t="str">
        <f t="shared" si="27"/>
        <v>Débil</v>
      </c>
      <c r="AX28" s="59">
        <f t="shared" si="28"/>
        <v>0</v>
      </c>
      <c r="AY28" s="233"/>
      <c r="AZ28" s="233"/>
      <c r="BA28" s="229"/>
      <c r="BB28" s="233"/>
      <c r="BC28" s="62" t="e">
        <f>+IF(AND(U28="Preventivo",BB23="Fuerte"),2,IF(AND(U28="Preventivo",BB23="Moderado"),1,0))</f>
        <v>#DIV/0!</v>
      </c>
      <c r="BD28" s="62" t="e">
        <f>+IF(AND(U28="Detectivo/Correctivo",$BB23="Fuerte"),2,IF(AND(U28="Detectivo/Correctivo",$BB28="Moderado"),1,IF(AND(U28="Preventivo",$BB23="Fuerte"),1,0)))</f>
        <v>#DIV/0!</v>
      </c>
      <c r="BE28" s="62" t="e">
        <f>+L23-BC28</f>
        <v>#DIV/0!</v>
      </c>
      <c r="BF28" s="62" t="e">
        <f>+N23-BD28</f>
        <v>#N/A</v>
      </c>
      <c r="BG28" s="234"/>
      <c r="BH28" s="234"/>
      <c r="BI28" s="234"/>
      <c r="BJ28" s="238"/>
      <c r="BK28" s="238"/>
      <c r="BL28" s="238"/>
      <c r="BM28" s="239"/>
      <c r="BN28" s="222"/>
      <c r="BO28" s="222"/>
      <c r="BP28" s="222"/>
      <c r="BQ28" s="222"/>
    </row>
    <row r="29" spans="1:69" ht="65.25" customHeight="1">
      <c r="A29" s="242" t="s">
        <v>226</v>
      </c>
      <c r="B29" s="235"/>
      <c r="C29" s="58"/>
      <c r="D29" s="235"/>
      <c r="E29" s="241"/>
      <c r="F29" s="30"/>
      <c r="G29" s="30"/>
      <c r="H29" s="30"/>
      <c r="I29" s="32"/>
      <c r="J29" s="25"/>
      <c r="K29" s="243"/>
      <c r="L29" s="236"/>
      <c r="M29" s="244"/>
      <c r="N29" s="236" t="e">
        <f>+VLOOKUP(M29,Listados!$K$13:$L$17,2,0)</f>
        <v>#N/A</v>
      </c>
      <c r="O29" s="234" t="str">
        <f>IF(AND(K29&lt;&gt;"",M29&lt;&gt;""),VLOOKUP(K29&amp;M29,Listados!$M$3:$N$27,2,FALSE),"")</f>
        <v/>
      </c>
      <c r="P29" s="234" t="e">
        <f>+VLOOKUP(O29,Listados!$P$3:$Q$6,2,FALSE)</f>
        <v>#N/A</v>
      </c>
      <c r="Q29" s="60"/>
      <c r="R29" s="60"/>
      <c r="S29" s="33"/>
      <c r="T29" s="33"/>
      <c r="U29" s="34"/>
      <c r="V29" s="60"/>
      <c r="W29" s="60" t="str">
        <f t="shared" si="17"/>
        <v/>
      </c>
      <c r="X29" s="60"/>
      <c r="Y29" s="60" t="str">
        <f t="shared" si="18"/>
        <v/>
      </c>
      <c r="Z29" s="60"/>
      <c r="AA29" s="60" t="str">
        <f t="shared" si="19"/>
        <v/>
      </c>
      <c r="AB29" s="60"/>
      <c r="AC29" s="60" t="str">
        <f t="shared" si="20"/>
        <v/>
      </c>
      <c r="AD29" s="60"/>
      <c r="AE29" s="60" t="str">
        <f t="shared" si="21"/>
        <v/>
      </c>
      <c r="AF29" s="60"/>
      <c r="AG29" s="60" t="str">
        <f t="shared" si="22"/>
        <v/>
      </c>
      <c r="AH29" s="60"/>
      <c r="AI29" s="61" t="str">
        <f t="shared" si="23"/>
        <v/>
      </c>
      <c r="AJ29" s="59" t="str">
        <f t="shared" si="24"/>
        <v/>
      </c>
      <c r="AK29" s="59" t="str">
        <f t="shared" si="25"/>
        <v/>
      </c>
      <c r="AL29" s="97"/>
      <c r="AM29" s="97"/>
      <c r="AN29" s="97"/>
      <c r="AO29" s="97"/>
      <c r="AP29" s="97"/>
      <c r="AQ29" s="56"/>
      <c r="AR29" s="56"/>
      <c r="AS29" s="36" t="e">
        <f>#VALUE!</f>
        <v>#VALUE!</v>
      </c>
      <c r="AT29" s="36"/>
      <c r="AU29" s="26"/>
      <c r="AV29" s="26" t="str">
        <f t="shared" si="26"/>
        <v>Débil</v>
      </c>
      <c r="AW29" s="26" t="str">
        <f t="shared" si="27"/>
        <v>Débil</v>
      </c>
      <c r="AX29" s="59">
        <f t="shared" si="28"/>
        <v>0</v>
      </c>
      <c r="AY29" s="233">
        <f t="shared" ref="AY29" si="31">SUM(AX29:AX34)</f>
        <v>0</v>
      </c>
      <c r="AZ29" s="233">
        <v>0</v>
      </c>
      <c r="BA29" s="227" t="e">
        <f t="shared" ref="BA29" si="32">AY29/AZ29</f>
        <v>#DIV/0!</v>
      </c>
      <c r="BB29" s="233" t="e">
        <f t="shared" ref="BB29" si="33">IF(BA29&lt;=50, "Débil", IF(BA29&lt;=99,"Moderado","Fuerte"))</f>
        <v>#DIV/0!</v>
      </c>
      <c r="BC29" s="62" t="e">
        <f>+IF(AND(U29="Preventivo",BB29="Fuerte"),2,IF(AND(U29="Preventivo",BB29="Moderado"),1,0))</f>
        <v>#DIV/0!</v>
      </c>
      <c r="BD29" s="62" t="e">
        <f>+IF(AND(U29="Detectivo/Correctivo",$BB29="Fuerte"),2,IF(AND(U29="Detectivo/Correctivo",$BB29="Moderado"),1,IF(AND(U29="Preventivo",$BB29="Fuerte"),1,0)))</f>
        <v>#DIV/0!</v>
      </c>
      <c r="BE29" s="62" t="e">
        <f>+L29-BC29</f>
        <v>#DIV/0!</v>
      </c>
      <c r="BF29" s="62" t="e">
        <f>+N29-BD29</f>
        <v>#N/A</v>
      </c>
      <c r="BG29" s="234" t="e">
        <f>+VLOOKUP(MIN(BE29,BE30,BE31,BE32,BE33,BE34),Listados!$J$18:$K$24,2,TRUE)</f>
        <v>#DIV/0!</v>
      </c>
      <c r="BH29" s="234" t="e">
        <f>+VLOOKUP(MIN(BF29,BF30,BF31,BF32,BF33,BF34),Listados!$J$26:$K$32,2,TRUE)</f>
        <v>#N/A</v>
      </c>
      <c r="BI29" s="234" t="e">
        <f>IF(AND(BG29&lt;&gt;"",BH29&lt;&gt;""),VLOOKUP(BG29&amp;BH29,Listados!$M$3:$N$27,2,FALSE),"")</f>
        <v>#DIV/0!</v>
      </c>
      <c r="BJ29" s="238" t="e">
        <f t="shared" ref="BJ29" si="34">+IF($P29="Asumir el riesgo","NA","")</f>
        <v>#N/A</v>
      </c>
      <c r="BK29" s="238"/>
      <c r="BL29" s="238"/>
      <c r="BM29" s="239"/>
      <c r="BN29" s="220"/>
      <c r="BO29" s="220"/>
      <c r="BP29" s="220"/>
      <c r="BQ29" s="220"/>
    </row>
    <row r="30" spans="1:69" ht="65.25" customHeight="1">
      <c r="A30" s="242"/>
      <c r="B30" s="235"/>
      <c r="C30" s="58"/>
      <c r="D30" s="235"/>
      <c r="E30" s="241"/>
      <c r="F30" s="30"/>
      <c r="G30" s="30"/>
      <c r="H30" s="30"/>
      <c r="I30" s="32"/>
      <c r="J30" s="25"/>
      <c r="K30" s="243"/>
      <c r="L30" s="236"/>
      <c r="M30" s="244"/>
      <c r="N30" s="236"/>
      <c r="O30" s="234"/>
      <c r="P30" s="234"/>
      <c r="Q30" s="60"/>
      <c r="R30" s="60"/>
      <c r="S30" s="33"/>
      <c r="T30" s="33"/>
      <c r="U30" s="34"/>
      <c r="V30" s="60"/>
      <c r="W30" s="60" t="str">
        <f t="shared" si="17"/>
        <v/>
      </c>
      <c r="X30" s="60"/>
      <c r="Y30" s="60" t="str">
        <f t="shared" si="18"/>
        <v/>
      </c>
      <c r="Z30" s="60"/>
      <c r="AA30" s="60" t="str">
        <f t="shared" si="19"/>
        <v/>
      </c>
      <c r="AB30" s="60"/>
      <c r="AC30" s="60" t="str">
        <f t="shared" si="20"/>
        <v/>
      </c>
      <c r="AD30" s="60"/>
      <c r="AE30" s="60" t="str">
        <f t="shared" si="21"/>
        <v/>
      </c>
      <c r="AF30" s="60"/>
      <c r="AG30" s="60" t="str">
        <f t="shared" si="22"/>
        <v/>
      </c>
      <c r="AH30" s="60"/>
      <c r="AI30" s="61" t="str">
        <f t="shared" si="23"/>
        <v/>
      </c>
      <c r="AJ30" s="59" t="str">
        <f t="shared" si="24"/>
        <v/>
      </c>
      <c r="AK30" s="59" t="str">
        <f t="shared" si="25"/>
        <v/>
      </c>
      <c r="AL30" s="97"/>
      <c r="AM30" s="97"/>
      <c r="AN30" s="97"/>
      <c r="AO30" s="97"/>
      <c r="AP30" s="97"/>
      <c r="AQ30" s="56"/>
      <c r="AR30" s="56"/>
      <c r="AS30" s="36" t="e">
        <f>#VALUE!</f>
        <v>#VALUE!</v>
      </c>
      <c r="AT30" s="36"/>
      <c r="AU30" s="26"/>
      <c r="AV30" s="26" t="str">
        <f t="shared" si="26"/>
        <v>Débil</v>
      </c>
      <c r="AW30" s="26" t="str">
        <f t="shared" si="27"/>
        <v>Débil</v>
      </c>
      <c r="AX30" s="59">
        <f t="shared" si="28"/>
        <v>0</v>
      </c>
      <c r="AY30" s="233"/>
      <c r="AZ30" s="233"/>
      <c r="BA30" s="228"/>
      <c r="BB30" s="233"/>
      <c r="BC30" s="62" t="e">
        <f>+IF(AND(U30="Preventivo",BB29="Fuerte"),2,IF(AND(U30="Preventivo",BB29="Moderado"),1,0))</f>
        <v>#DIV/0!</v>
      </c>
      <c r="BD30" s="62" t="e">
        <f>+IF(AND(U30="Detectivo/Correctivo",$BB29="Fuerte"),2,IF(AND(U30="Detectivo/Correctivo",$BB30="Moderado"),1,IF(AND(U30="Preventivo",$BB29="Fuerte"),1,0)))</f>
        <v>#DIV/0!</v>
      </c>
      <c r="BE30" s="62" t="e">
        <f>+L29-BC30</f>
        <v>#DIV/0!</v>
      </c>
      <c r="BF30" s="62" t="e">
        <f>+N29-BD30</f>
        <v>#N/A</v>
      </c>
      <c r="BG30" s="234"/>
      <c r="BH30" s="234"/>
      <c r="BI30" s="234"/>
      <c r="BJ30" s="238"/>
      <c r="BK30" s="238"/>
      <c r="BL30" s="238"/>
      <c r="BM30" s="239"/>
      <c r="BN30" s="221"/>
      <c r="BO30" s="221"/>
      <c r="BP30" s="221"/>
      <c r="BQ30" s="221"/>
    </row>
    <row r="31" spans="1:69" ht="65.25" customHeight="1">
      <c r="A31" s="242"/>
      <c r="B31" s="235"/>
      <c r="C31" s="58"/>
      <c r="D31" s="235"/>
      <c r="E31" s="241"/>
      <c r="F31" s="30"/>
      <c r="G31" s="30"/>
      <c r="H31" s="30"/>
      <c r="I31" s="32"/>
      <c r="J31" s="25"/>
      <c r="K31" s="243"/>
      <c r="L31" s="236"/>
      <c r="M31" s="244"/>
      <c r="N31" s="236"/>
      <c r="O31" s="234"/>
      <c r="P31" s="234"/>
      <c r="Q31" s="60"/>
      <c r="R31" s="60"/>
      <c r="S31" s="33"/>
      <c r="T31" s="33"/>
      <c r="U31" s="34"/>
      <c r="V31" s="60"/>
      <c r="W31" s="60" t="str">
        <f t="shared" si="17"/>
        <v/>
      </c>
      <c r="X31" s="60"/>
      <c r="Y31" s="60" t="str">
        <f t="shared" si="18"/>
        <v/>
      </c>
      <c r="Z31" s="60"/>
      <c r="AA31" s="60" t="str">
        <f t="shared" si="19"/>
        <v/>
      </c>
      <c r="AB31" s="60"/>
      <c r="AC31" s="60" t="str">
        <f t="shared" si="20"/>
        <v/>
      </c>
      <c r="AD31" s="60"/>
      <c r="AE31" s="60" t="str">
        <f t="shared" si="21"/>
        <v/>
      </c>
      <c r="AF31" s="60"/>
      <c r="AG31" s="60" t="str">
        <f t="shared" si="22"/>
        <v/>
      </c>
      <c r="AH31" s="60"/>
      <c r="AI31" s="61" t="str">
        <f t="shared" si="23"/>
        <v/>
      </c>
      <c r="AJ31" s="59" t="str">
        <f t="shared" si="24"/>
        <v/>
      </c>
      <c r="AK31" s="59" t="str">
        <f t="shared" si="25"/>
        <v/>
      </c>
      <c r="AL31" s="97"/>
      <c r="AM31" s="97"/>
      <c r="AN31" s="97"/>
      <c r="AO31" s="97"/>
      <c r="AP31" s="97"/>
      <c r="AQ31" s="56"/>
      <c r="AR31" s="56"/>
      <c r="AS31" s="36" t="e">
        <f>#VALUE!</f>
        <v>#VALUE!</v>
      </c>
      <c r="AT31" s="36"/>
      <c r="AU31" s="26"/>
      <c r="AV31" s="26" t="str">
        <f t="shared" si="26"/>
        <v>Débil</v>
      </c>
      <c r="AW31" s="26" t="str">
        <f t="shared" si="27"/>
        <v>Débil</v>
      </c>
      <c r="AX31" s="59">
        <f t="shared" si="28"/>
        <v>0</v>
      </c>
      <c r="AY31" s="233"/>
      <c r="AZ31" s="233"/>
      <c r="BA31" s="228"/>
      <c r="BB31" s="233"/>
      <c r="BC31" s="62" t="e">
        <f>+IF(AND(U31="Preventivo",BB29="Fuerte"),2,IF(AND(U31="Preventivo",BB29="Moderado"),1,0))</f>
        <v>#DIV/0!</v>
      </c>
      <c r="BD31" s="62" t="e">
        <f>+IF(AND(U31="Detectivo/Correctivo",$BB29="Fuerte"),2,IF(AND(U31="Detectivo/Correctivo",$BB31="Moderado"),1,IF(AND(U31="Preventivo",$BB29="Fuerte"),1,0)))</f>
        <v>#DIV/0!</v>
      </c>
      <c r="BE31" s="62" t="e">
        <f>+L29-BC31</f>
        <v>#DIV/0!</v>
      </c>
      <c r="BF31" s="62" t="e">
        <f>+N29-BD31</f>
        <v>#N/A</v>
      </c>
      <c r="BG31" s="234"/>
      <c r="BH31" s="234"/>
      <c r="BI31" s="234"/>
      <c r="BJ31" s="238"/>
      <c r="BK31" s="238"/>
      <c r="BL31" s="238"/>
      <c r="BM31" s="239"/>
      <c r="BN31" s="221"/>
      <c r="BO31" s="221"/>
      <c r="BP31" s="221"/>
      <c r="BQ31" s="221"/>
    </row>
    <row r="32" spans="1:69" ht="65.25" customHeight="1">
      <c r="A32" s="242"/>
      <c r="B32" s="235"/>
      <c r="C32" s="58"/>
      <c r="D32" s="235"/>
      <c r="E32" s="241"/>
      <c r="F32" s="30"/>
      <c r="G32" s="30"/>
      <c r="H32" s="30"/>
      <c r="I32" s="32"/>
      <c r="J32" s="25"/>
      <c r="K32" s="243"/>
      <c r="L32" s="236"/>
      <c r="M32" s="244"/>
      <c r="N32" s="236"/>
      <c r="O32" s="234"/>
      <c r="P32" s="234"/>
      <c r="Q32" s="60"/>
      <c r="R32" s="60"/>
      <c r="S32" s="33"/>
      <c r="T32" s="33"/>
      <c r="U32" s="34"/>
      <c r="V32" s="60"/>
      <c r="W32" s="60" t="str">
        <f t="shared" si="17"/>
        <v/>
      </c>
      <c r="X32" s="60"/>
      <c r="Y32" s="60" t="str">
        <f t="shared" si="18"/>
        <v/>
      </c>
      <c r="Z32" s="60"/>
      <c r="AA32" s="60" t="str">
        <f t="shared" si="19"/>
        <v/>
      </c>
      <c r="AB32" s="60"/>
      <c r="AC32" s="60" t="str">
        <f t="shared" si="20"/>
        <v/>
      </c>
      <c r="AD32" s="60"/>
      <c r="AE32" s="60" t="str">
        <f t="shared" si="21"/>
        <v/>
      </c>
      <c r="AF32" s="60"/>
      <c r="AG32" s="60" t="str">
        <f t="shared" si="22"/>
        <v/>
      </c>
      <c r="AH32" s="60"/>
      <c r="AI32" s="61" t="str">
        <f t="shared" si="23"/>
        <v/>
      </c>
      <c r="AJ32" s="59" t="str">
        <f t="shared" si="24"/>
        <v/>
      </c>
      <c r="AK32" s="59" t="str">
        <f t="shared" si="25"/>
        <v/>
      </c>
      <c r="AL32" s="97"/>
      <c r="AM32" s="97"/>
      <c r="AN32" s="97"/>
      <c r="AO32" s="97"/>
      <c r="AP32" s="97"/>
      <c r="AQ32" s="56"/>
      <c r="AR32" s="56"/>
      <c r="AS32" s="36" t="e">
        <f>#VALUE!</f>
        <v>#VALUE!</v>
      </c>
      <c r="AT32" s="36"/>
      <c r="AU32" s="26"/>
      <c r="AV32" s="26" t="str">
        <f t="shared" si="26"/>
        <v>Débil</v>
      </c>
      <c r="AW32" s="26" t="str">
        <f t="shared" si="27"/>
        <v>Débil</v>
      </c>
      <c r="AX32" s="59">
        <f t="shared" si="28"/>
        <v>0</v>
      </c>
      <c r="AY32" s="233"/>
      <c r="AZ32" s="233"/>
      <c r="BA32" s="228"/>
      <c r="BB32" s="233"/>
      <c r="BC32" s="62" t="e">
        <f>+IF(AND(U32="Preventivo",BB29="Fuerte"),2,IF(AND(U32="Preventivo",BB29="Moderado"),1,0))</f>
        <v>#DIV/0!</v>
      </c>
      <c r="BD32" s="62" t="e">
        <f>+IF(AND(U32="Detectivo/Correctivo",$BB29="Fuerte"),2,IF(AND(U32="Detectivo/Correctivo",$BB32="Moderado"),1,IF(AND(U32="Preventivo",$BB29="Fuerte"),1,0)))</f>
        <v>#DIV/0!</v>
      </c>
      <c r="BE32" s="62" t="e">
        <f>+L29-BC32</f>
        <v>#DIV/0!</v>
      </c>
      <c r="BF32" s="62" t="e">
        <f>+N29-BD32</f>
        <v>#N/A</v>
      </c>
      <c r="BG32" s="234"/>
      <c r="BH32" s="234"/>
      <c r="BI32" s="234"/>
      <c r="BJ32" s="238"/>
      <c r="BK32" s="238"/>
      <c r="BL32" s="238"/>
      <c r="BM32" s="239"/>
      <c r="BN32" s="221"/>
      <c r="BO32" s="221"/>
      <c r="BP32" s="221"/>
      <c r="BQ32" s="221"/>
    </row>
    <row r="33" spans="1:69" ht="65.25" customHeight="1">
      <c r="A33" s="242"/>
      <c r="B33" s="235"/>
      <c r="C33" s="58"/>
      <c r="D33" s="235"/>
      <c r="E33" s="241"/>
      <c r="F33" s="30"/>
      <c r="G33" s="30"/>
      <c r="H33" s="30"/>
      <c r="I33" s="32"/>
      <c r="J33" s="25"/>
      <c r="K33" s="243"/>
      <c r="L33" s="236"/>
      <c r="M33" s="244"/>
      <c r="N33" s="236"/>
      <c r="O33" s="234"/>
      <c r="P33" s="234"/>
      <c r="Q33" s="60"/>
      <c r="R33" s="60"/>
      <c r="S33" s="33"/>
      <c r="T33" s="33"/>
      <c r="U33" s="34"/>
      <c r="V33" s="60"/>
      <c r="W33" s="60" t="str">
        <f t="shared" si="17"/>
        <v/>
      </c>
      <c r="X33" s="60"/>
      <c r="Y33" s="60" t="str">
        <f t="shared" si="18"/>
        <v/>
      </c>
      <c r="Z33" s="60"/>
      <c r="AA33" s="60" t="str">
        <f t="shared" si="19"/>
        <v/>
      </c>
      <c r="AB33" s="60"/>
      <c r="AC33" s="60" t="str">
        <f t="shared" si="20"/>
        <v/>
      </c>
      <c r="AD33" s="60"/>
      <c r="AE33" s="60" t="str">
        <f t="shared" si="21"/>
        <v/>
      </c>
      <c r="AF33" s="60"/>
      <c r="AG33" s="60" t="str">
        <f t="shared" si="22"/>
        <v/>
      </c>
      <c r="AH33" s="60"/>
      <c r="AI33" s="61" t="str">
        <f t="shared" si="23"/>
        <v/>
      </c>
      <c r="AJ33" s="59" t="str">
        <f t="shared" si="24"/>
        <v/>
      </c>
      <c r="AK33" s="59" t="str">
        <f t="shared" si="25"/>
        <v/>
      </c>
      <c r="AL33" s="97"/>
      <c r="AM33" s="97"/>
      <c r="AN33" s="97"/>
      <c r="AO33" s="97"/>
      <c r="AP33" s="97"/>
      <c r="AQ33" s="56"/>
      <c r="AR33" s="56"/>
      <c r="AS33" s="36" t="e">
        <f>#VALUE!</f>
        <v>#VALUE!</v>
      </c>
      <c r="AT33" s="36"/>
      <c r="AU33" s="26"/>
      <c r="AV33" s="26" t="str">
        <f t="shared" si="26"/>
        <v>Débil</v>
      </c>
      <c r="AW33" s="26" t="str">
        <f t="shared" si="27"/>
        <v>Débil</v>
      </c>
      <c r="AX33" s="59">
        <f t="shared" si="28"/>
        <v>0</v>
      </c>
      <c r="AY33" s="233"/>
      <c r="AZ33" s="233"/>
      <c r="BA33" s="228"/>
      <c r="BB33" s="233"/>
      <c r="BC33" s="62" t="e">
        <f>+IF(AND(U33="Preventivo",BB29="Fuerte"),2,IF(AND(U33="Preventivo",BB29="Moderado"),1,0))</f>
        <v>#DIV/0!</v>
      </c>
      <c r="BD33" s="62" t="e">
        <f>+IF(AND(U33="Detectivo/Correctivo",$BB29="Fuerte"),2,IF(AND(U33="Detectivo/Correctivo",$BB33="Moderado"),1,IF(AND(U33="Preventivo",$BB29="Fuerte"),1,0)))</f>
        <v>#DIV/0!</v>
      </c>
      <c r="BE33" s="62" t="e">
        <f>+L29-BC33</f>
        <v>#DIV/0!</v>
      </c>
      <c r="BF33" s="62" t="e">
        <f>+N29-BD33</f>
        <v>#N/A</v>
      </c>
      <c r="BG33" s="234"/>
      <c r="BH33" s="234"/>
      <c r="BI33" s="234"/>
      <c r="BJ33" s="238"/>
      <c r="BK33" s="238"/>
      <c r="BL33" s="238"/>
      <c r="BM33" s="239"/>
      <c r="BN33" s="221"/>
      <c r="BO33" s="221"/>
      <c r="BP33" s="221"/>
      <c r="BQ33" s="221"/>
    </row>
    <row r="34" spans="1:69" ht="65.25" customHeight="1">
      <c r="A34" s="242"/>
      <c r="B34" s="235"/>
      <c r="C34" s="58"/>
      <c r="D34" s="235"/>
      <c r="E34" s="241"/>
      <c r="F34" s="30"/>
      <c r="G34" s="30"/>
      <c r="H34" s="30"/>
      <c r="I34" s="32"/>
      <c r="J34" s="25"/>
      <c r="K34" s="243"/>
      <c r="L34" s="236"/>
      <c r="M34" s="244"/>
      <c r="N34" s="236"/>
      <c r="O34" s="234"/>
      <c r="P34" s="234"/>
      <c r="Q34" s="60"/>
      <c r="R34" s="60"/>
      <c r="S34" s="33"/>
      <c r="T34" s="33"/>
      <c r="U34" s="34"/>
      <c r="V34" s="60"/>
      <c r="W34" s="60" t="str">
        <f t="shared" si="17"/>
        <v/>
      </c>
      <c r="X34" s="60"/>
      <c r="Y34" s="60" t="str">
        <f t="shared" si="18"/>
        <v/>
      </c>
      <c r="Z34" s="60"/>
      <c r="AA34" s="60" t="str">
        <f t="shared" si="19"/>
        <v/>
      </c>
      <c r="AB34" s="60"/>
      <c r="AC34" s="60" t="str">
        <f t="shared" si="20"/>
        <v/>
      </c>
      <c r="AD34" s="60"/>
      <c r="AE34" s="60" t="str">
        <f t="shared" si="21"/>
        <v/>
      </c>
      <c r="AF34" s="60"/>
      <c r="AG34" s="60" t="str">
        <f t="shared" si="22"/>
        <v/>
      </c>
      <c r="AH34" s="60"/>
      <c r="AI34" s="61" t="str">
        <f t="shared" si="23"/>
        <v/>
      </c>
      <c r="AJ34" s="59" t="str">
        <f t="shared" si="24"/>
        <v/>
      </c>
      <c r="AK34" s="59" t="str">
        <f t="shared" si="25"/>
        <v/>
      </c>
      <c r="AL34" s="97"/>
      <c r="AM34" s="97"/>
      <c r="AN34" s="97"/>
      <c r="AO34" s="97"/>
      <c r="AP34" s="97"/>
      <c r="AQ34" s="56"/>
      <c r="AR34" s="56"/>
      <c r="AS34" s="36" t="e">
        <f>#VALUE!</f>
        <v>#VALUE!</v>
      </c>
      <c r="AT34" s="36"/>
      <c r="AU34" s="26"/>
      <c r="AV34" s="26" t="str">
        <f t="shared" si="26"/>
        <v>Débil</v>
      </c>
      <c r="AW34" s="26" t="str">
        <f t="shared" si="27"/>
        <v>Débil</v>
      </c>
      <c r="AX34" s="59">
        <f t="shared" si="28"/>
        <v>0</v>
      </c>
      <c r="AY34" s="233"/>
      <c r="AZ34" s="233"/>
      <c r="BA34" s="229"/>
      <c r="BB34" s="233"/>
      <c r="BC34" s="62" t="e">
        <f>+IF(AND(U34="Preventivo",BB29="Fuerte"),2,IF(AND(U34="Preventivo",BB29="Moderado"),1,0))</f>
        <v>#DIV/0!</v>
      </c>
      <c r="BD34" s="62" t="e">
        <f>+IF(AND(U34="Detectivo/Correctivo",$BB29="Fuerte"),2,IF(AND(U34="Detectivo/Correctivo",$BB34="Moderado"),1,IF(AND(U34="Preventivo",$BB29="Fuerte"),1,0)))</f>
        <v>#DIV/0!</v>
      </c>
      <c r="BE34" s="62" t="e">
        <f>+L29-BC34</f>
        <v>#DIV/0!</v>
      </c>
      <c r="BF34" s="62" t="e">
        <f>+N29-BD34</f>
        <v>#N/A</v>
      </c>
      <c r="BG34" s="234"/>
      <c r="BH34" s="234"/>
      <c r="BI34" s="234"/>
      <c r="BJ34" s="238"/>
      <c r="BK34" s="238"/>
      <c r="BL34" s="238"/>
      <c r="BM34" s="239"/>
      <c r="BN34" s="222"/>
      <c r="BO34" s="222"/>
      <c r="BP34" s="222"/>
      <c r="BQ34" s="222"/>
    </row>
    <row r="35" spans="1:69" ht="65.25" customHeight="1">
      <c r="A35" s="242" t="s">
        <v>227</v>
      </c>
      <c r="B35" s="235"/>
      <c r="C35" s="58"/>
      <c r="D35" s="235"/>
      <c r="E35" s="241"/>
      <c r="F35" s="30"/>
      <c r="G35" s="30"/>
      <c r="H35" s="30"/>
      <c r="I35" s="32"/>
      <c r="J35" s="25"/>
      <c r="K35" s="243"/>
      <c r="L35" s="236"/>
      <c r="M35" s="244"/>
      <c r="N35" s="236" t="e">
        <f>+VLOOKUP(M35,Listados!$K$13:$L$17,2,0)</f>
        <v>#N/A</v>
      </c>
      <c r="O35" s="234" t="str">
        <f>IF(AND(K35&lt;&gt;"",M35&lt;&gt;""),VLOOKUP(K35&amp;M35,Listados!$M$3:$N$27,2,FALSE),"")</f>
        <v/>
      </c>
      <c r="P35" s="234" t="e">
        <f>+VLOOKUP(O35,Listados!$P$3:$Q$6,2,FALSE)</f>
        <v>#N/A</v>
      </c>
      <c r="Q35" s="60"/>
      <c r="R35" s="60"/>
      <c r="S35" s="33"/>
      <c r="T35" s="33"/>
      <c r="U35" s="34"/>
      <c r="V35" s="60"/>
      <c r="W35" s="60" t="str">
        <f t="shared" si="17"/>
        <v/>
      </c>
      <c r="X35" s="60"/>
      <c r="Y35" s="60" t="str">
        <f t="shared" si="18"/>
        <v/>
      </c>
      <c r="Z35" s="60"/>
      <c r="AA35" s="60" t="str">
        <f t="shared" si="19"/>
        <v/>
      </c>
      <c r="AB35" s="60"/>
      <c r="AC35" s="60" t="str">
        <f t="shared" si="20"/>
        <v/>
      </c>
      <c r="AD35" s="60"/>
      <c r="AE35" s="60" t="str">
        <f t="shared" si="21"/>
        <v/>
      </c>
      <c r="AF35" s="60"/>
      <c r="AG35" s="60" t="str">
        <f t="shared" si="22"/>
        <v/>
      </c>
      <c r="AH35" s="60"/>
      <c r="AI35" s="61" t="str">
        <f t="shared" si="23"/>
        <v/>
      </c>
      <c r="AJ35" s="59" t="str">
        <f t="shared" si="24"/>
        <v/>
      </c>
      <c r="AK35" s="59" t="str">
        <f t="shared" si="25"/>
        <v/>
      </c>
      <c r="AL35" s="97"/>
      <c r="AM35" s="97"/>
      <c r="AN35" s="97"/>
      <c r="AO35" s="97"/>
      <c r="AP35" s="97"/>
      <c r="AQ35" s="56"/>
      <c r="AR35" s="56"/>
      <c r="AS35" s="36" t="e">
        <f>#VALUE!</f>
        <v>#VALUE!</v>
      </c>
      <c r="AT35" s="36"/>
      <c r="AU35" s="26"/>
      <c r="AV35" s="26" t="str">
        <f t="shared" si="26"/>
        <v>Débil</v>
      </c>
      <c r="AW35" s="26" t="str">
        <f t="shared" si="27"/>
        <v>Débil</v>
      </c>
      <c r="AX35" s="59">
        <f t="shared" si="28"/>
        <v>0</v>
      </c>
      <c r="AY35" s="233">
        <f t="shared" ref="AY35" si="35">SUM(AX35:AX40)</f>
        <v>0</v>
      </c>
      <c r="AZ35" s="233">
        <v>0</v>
      </c>
      <c r="BA35" s="227" t="e">
        <f t="shared" ref="BA35" si="36">AY35/AZ35</f>
        <v>#DIV/0!</v>
      </c>
      <c r="BB35" s="233" t="e">
        <f t="shared" ref="BB35" si="37">IF(BA35&lt;=50, "Débil", IF(BA35&lt;=99,"Moderado","Fuerte"))</f>
        <v>#DIV/0!</v>
      </c>
      <c r="BC35" s="62" t="e">
        <f>+IF(AND(U35="Preventivo",BB35="Fuerte"),2,IF(AND(U35="Preventivo",BB35="Moderado"),1,0))</f>
        <v>#DIV/0!</v>
      </c>
      <c r="BD35" s="62" t="e">
        <f>+IF(AND(U35="Detectivo/Correctivo",$BB35="Fuerte"),2,IF(AND(U35="Detectivo/Correctivo",$BB35="Moderado"),1,IF(AND(U35="Preventivo",$BB35="Fuerte"),1,0)))</f>
        <v>#DIV/0!</v>
      </c>
      <c r="BE35" s="62" t="e">
        <f>+L35-BC35</f>
        <v>#DIV/0!</v>
      </c>
      <c r="BF35" s="62" t="e">
        <f>+N35-BD35</f>
        <v>#N/A</v>
      </c>
      <c r="BG35" s="234" t="e">
        <f>+VLOOKUP(MIN(BE35,BE36,BE37,BE38,BE39,BE40),Listados!$J$18:$K$24,2,TRUE)</f>
        <v>#DIV/0!</v>
      </c>
      <c r="BH35" s="234" t="e">
        <f>+VLOOKUP(MIN(BF35,BF36,BF37,BF38,BF39,BF40),Listados!$J$26:$K$32,2,TRUE)</f>
        <v>#N/A</v>
      </c>
      <c r="BI35" s="234" t="e">
        <f>IF(AND(BG35&lt;&gt;"",BH35&lt;&gt;""),VLOOKUP(BG35&amp;BH35,Listados!$M$3:$N$27,2,FALSE),"")</f>
        <v>#DIV/0!</v>
      </c>
      <c r="BJ35" s="238" t="e">
        <f>+IF($P35="Asumir el riesgo","NA","")</f>
        <v>#N/A</v>
      </c>
      <c r="BK35" s="238"/>
      <c r="BL35" s="238"/>
      <c r="BM35" s="239"/>
      <c r="BN35" s="220"/>
      <c r="BO35" s="220"/>
      <c r="BP35" s="220"/>
      <c r="BQ35" s="220"/>
    </row>
    <row r="36" spans="1:69" ht="65.25" customHeight="1">
      <c r="A36" s="242"/>
      <c r="B36" s="235"/>
      <c r="C36" s="58"/>
      <c r="D36" s="235"/>
      <c r="E36" s="241"/>
      <c r="F36" s="30"/>
      <c r="G36" s="30"/>
      <c r="H36" s="30"/>
      <c r="I36" s="32"/>
      <c r="J36" s="25"/>
      <c r="K36" s="243"/>
      <c r="L36" s="236"/>
      <c r="M36" s="244"/>
      <c r="N36" s="236"/>
      <c r="O36" s="234"/>
      <c r="P36" s="234"/>
      <c r="Q36" s="60"/>
      <c r="R36" s="60"/>
      <c r="S36" s="33"/>
      <c r="T36" s="33"/>
      <c r="U36" s="34"/>
      <c r="V36" s="60"/>
      <c r="W36" s="60" t="str">
        <f t="shared" si="17"/>
        <v/>
      </c>
      <c r="X36" s="60"/>
      <c r="Y36" s="60" t="str">
        <f t="shared" si="18"/>
        <v/>
      </c>
      <c r="Z36" s="60"/>
      <c r="AA36" s="60" t="str">
        <f t="shared" si="19"/>
        <v/>
      </c>
      <c r="AB36" s="60"/>
      <c r="AC36" s="60" t="str">
        <f t="shared" si="20"/>
        <v/>
      </c>
      <c r="AD36" s="60"/>
      <c r="AE36" s="60" t="str">
        <f t="shared" si="21"/>
        <v/>
      </c>
      <c r="AF36" s="60"/>
      <c r="AG36" s="60" t="str">
        <f t="shared" si="22"/>
        <v/>
      </c>
      <c r="AH36" s="60"/>
      <c r="AI36" s="61" t="str">
        <f t="shared" si="23"/>
        <v/>
      </c>
      <c r="AJ36" s="59" t="str">
        <f t="shared" si="24"/>
        <v/>
      </c>
      <c r="AK36" s="59" t="str">
        <f t="shared" si="25"/>
        <v/>
      </c>
      <c r="AL36" s="97"/>
      <c r="AM36" s="97"/>
      <c r="AN36" s="97"/>
      <c r="AO36" s="97"/>
      <c r="AP36" s="97"/>
      <c r="AQ36" s="56"/>
      <c r="AR36" s="56"/>
      <c r="AS36" s="36" t="e">
        <f>#VALUE!</f>
        <v>#VALUE!</v>
      </c>
      <c r="AT36" s="36"/>
      <c r="AU36" s="26"/>
      <c r="AV36" s="26" t="str">
        <f t="shared" si="26"/>
        <v>Débil</v>
      </c>
      <c r="AW36" s="26" t="str">
        <f t="shared" si="27"/>
        <v>Débil</v>
      </c>
      <c r="AX36" s="59">
        <f t="shared" si="28"/>
        <v>0</v>
      </c>
      <c r="AY36" s="233"/>
      <c r="AZ36" s="233"/>
      <c r="BA36" s="228"/>
      <c r="BB36" s="233"/>
      <c r="BC36" s="62" t="e">
        <f>+IF(AND(U36="Preventivo",BB35="Fuerte"),2,IF(AND(U36="Preventivo",BB35="Moderado"),1,0))</f>
        <v>#DIV/0!</v>
      </c>
      <c r="BD36" s="62" t="e">
        <f>+IF(AND(U36="Detectivo/Correctivo",$BB35="Fuerte"),2,IF(AND(U36="Detectivo/Correctivo",$BB36="Moderado"),1,IF(AND(U36="Preventivo",$BB35="Fuerte"),1,0)))</f>
        <v>#DIV/0!</v>
      </c>
      <c r="BE36" s="62" t="e">
        <f>+L35-BC36</f>
        <v>#DIV/0!</v>
      </c>
      <c r="BF36" s="62" t="e">
        <f>+N35-BD36</f>
        <v>#N/A</v>
      </c>
      <c r="BG36" s="234"/>
      <c r="BH36" s="234"/>
      <c r="BI36" s="234"/>
      <c r="BJ36" s="238"/>
      <c r="BK36" s="238"/>
      <c r="BL36" s="238"/>
      <c r="BM36" s="239"/>
      <c r="BN36" s="221"/>
      <c r="BO36" s="221"/>
      <c r="BP36" s="221"/>
      <c r="BQ36" s="221"/>
    </row>
    <row r="37" spans="1:69" ht="65.25" customHeight="1">
      <c r="A37" s="242"/>
      <c r="B37" s="235"/>
      <c r="C37" s="58"/>
      <c r="D37" s="235"/>
      <c r="E37" s="241"/>
      <c r="F37" s="30"/>
      <c r="G37" s="30"/>
      <c r="H37" s="30"/>
      <c r="I37" s="32"/>
      <c r="J37" s="25"/>
      <c r="K37" s="243"/>
      <c r="L37" s="236"/>
      <c r="M37" s="244"/>
      <c r="N37" s="236"/>
      <c r="O37" s="234"/>
      <c r="P37" s="234"/>
      <c r="Q37" s="60"/>
      <c r="R37" s="60"/>
      <c r="S37" s="33"/>
      <c r="T37" s="33"/>
      <c r="U37" s="34"/>
      <c r="V37" s="60"/>
      <c r="W37" s="60" t="str">
        <f t="shared" si="17"/>
        <v/>
      </c>
      <c r="X37" s="60"/>
      <c r="Y37" s="60" t="str">
        <f t="shared" si="18"/>
        <v/>
      </c>
      <c r="Z37" s="60"/>
      <c r="AA37" s="60" t="str">
        <f t="shared" si="19"/>
        <v/>
      </c>
      <c r="AB37" s="60"/>
      <c r="AC37" s="60" t="str">
        <f t="shared" si="20"/>
        <v/>
      </c>
      <c r="AD37" s="60"/>
      <c r="AE37" s="60" t="str">
        <f t="shared" si="21"/>
        <v/>
      </c>
      <c r="AF37" s="60"/>
      <c r="AG37" s="60" t="str">
        <f t="shared" si="22"/>
        <v/>
      </c>
      <c r="AH37" s="60"/>
      <c r="AI37" s="61" t="str">
        <f t="shared" si="23"/>
        <v/>
      </c>
      <c r="AJ37" s="59" t="str">
        <f t="shared" si="24"/>
        <v/>
      </c>
      <c r="AK37" s="59" t="str">
        <f t="shared" si="25"/>
        <v/>
      </c>
      <c r="AL37" s="97"/>
      <c r="AM37" s="97"/>
      <c r="AN37" s="97"/>
      <c r="AO37" s="97"/>
      <c r="AP37" s="97"/>
      <c r="AQ37" s="56"/>
      <c r="AR37" s="56"/>
      <c r="AS37" s="36" t="e">
        <f>#VALUE!</f>
        <v>#VALUE!</v>
      </c>
      <c r="AT37" s="36"/>
      <c r="AU37" s="26"/>
      <c r="AV37" s="26" t="str">
        <f t="shared" si="26"/>
        <v>Débil</v>
      </c>
      <c r="AW37" s="26" t="str">
        <f t="shared" si="27"/>
        <v>Débil</v>
      </c>
      <c r="AX37" s="59">
        <f t="shared" si="28"/>
        <v>0</v>
      </c>
      <c r="AY37" s="233"/>
      <c r="AZ37" s="233"/>
      <c r="BA37" s="228"/>
      <c r="BB37" s="233"/>
      <c r="BC37" s="62" t="e">
        <f>+IF(AND(U37="Preventivo",BB35="Fuerte"),2,IF(AND(U37="Preventivo",BB35="Moderado"),1,0))</f>
        <v>#DIV/0!</v>
      </c>
      <c r="BD37" s="62" t="e">
        <f>+IF(AND(U37="Detectivo/Correctivo",$BB35="Fuerte"),2,IF(AND(U37="Detectivo/Correctivo",$BB37="Moderado"),1,IF(AND(U37="Preventivo",$BB35="Fuerte"),1,0)))</f>
        <v>#DIV/0!</v>
      </c>
      <c r="BE37" s="62" t="e">
        <f>+L35-BC37</f>
        <v>#DIV/0!</v>
      </c>
      <c r="BF37" s="62" t="e">
        <f>+N35-BD37</f>
        <v>#N/A</v>
      </c>
      <c r="BG37" s="234"/>
      <c r="BH37" s="234"/>
      <c r="BI37" s="234"/>
      <c r="BJ37" s="238"/>
      <c r="BK37" s="238"/>
      <c r="BL37" s="238"/>
      <c r="BM37" s="239"/>
      <c r="BN37" s="221"/>
      <c r="BO37" s="221"/>
      <c r="BP37" s="221"/>
      <c r="BQ37" s="221"/>
    </row>
    <row r="38" spans="1:69" ht="65.25" customHeight="1">
      <c r="A38" s="242"/>
      <c r="B38" s="235"/>
      <c r="C38" s="58"/>
      <c r="D38" s="235"/>
      <c r="E38" s="241"/>
      <c r="F38" s="30"/>
      <c r="G38" s="30"/>
      <c r="H38" s="30"/>
      <c r="I38" s="32"/>
      <c r="J38" s="25"/>
      <c r="K38" s="243"/>
      <c r="L38" s="236"/>
      <c r="M38" s="244"/>
      <c r="N38" s="236"/>
      <c r="O38" s="234"/>
      <c r="P38" s="234"/>
      <c r="Q38" s="60"/>
      <c r="R38" s="60"/>
      <c r="S38" s="33"/>
      <c r="T38" s="33"/>
      <c r="U38" s="34"/>
      <c r="V38" s="60"/>
      <c r="W38" s="60" t="str">
        <f t="shared" si="17"/>
        <v/>
      </c>
      <c r="X38" s="60"/>
      <c r="Y38" s="60" t="str">
        <f t="shared" si="18"/>
        <v/>
      </c>
      <c r="Z38" s="60"/>
      <c r="AA38" s="60" t="str">
        <f t="shared" si="19"/>
        <v/>
      </c>
      <c r="AB38" s="60"/>
      <c r="AC38" s="60" t="str">
        <f t="shared" si="20"/>
        <v/>
      </c>
      <c r="AD38" s="60"/>
      <c r="AE38" s="60" t="str">
        <f t="shared" si="21"/>
        <v/>
      </c>
      <c r="AF38" s="60"/>
      <c r="AG38" s="60" t="str">
        <f t="shared" si="22"/>
        <v/>
      </c>
      <c r="AH38" s="60"/>
      <c r="AI38" s="61" t="str">
        <f t="shared" si="23"/>
        <v/>
      </c>
      <c r="AJ38" s="59" t="str">
        <f t="shared" si="24"/>
        <v/>
      </c>
      <c r="AK38" s="59" t="str">
        <f t="shared" si="25"/>
        <v/>
      </c>
      <c r="AL38" s="97"/>
      <c r="AM38" s="97"/>
      <c r="AN38" s="97"/>
      <c r="AO38" s="97"/>
      <c r="AP38" s="97"/>
      <c r="AQ38" s="56"/>
      <c r="AR38" s="56"/>
      <c r="AS38" s="36" t="e">
        <f>#VALUE!</f>
        <v>#VALUE!</v>
      </c>
      <c r="AT38" s="36"/>
      <c r="AU38" s="26"/>
      <c r="AV38" s="26" t="str">
        <f t="shared" si="26"/>
        <v>Débil</v>
      </c>
      <c r="AW38" s="26" t="str">
        <f t="shared" si="27"/>
        <v>Débil</v>
      </c>
      <c r="AX38" s="59">
        <f t="shared" si="28"/>
        <v>0</v>
      </c>
      <c r="AY38" s="233"/>
      <c r="AZ38" s="233"/>
      <c r="BA38" s="228"/>
      <c r="BB38" s="233"/>
      <c r="BC38" s="62" t="e">
        <f>+IF(AND(U38="Preventivo",BB35="Fuerte"),2,IF(AND(U38="Preventivo",BB35="Moderado"),1,0))</f>
        <v>#DIV/0!</v>
      </c>
      <c r="BD38" s="62" t="e">
        <f>+IF(AND(U38="Detectivo/Correctivo",$BB35="Fuerte"),2,IF(AND(U38="Detectivo/Correctivo",$BB38="Moderado"),1,IF(AND(U38="Preventivo",$BB35="Fuerte"),1,0)))</f>
        <v>#DIV/0!</v>
      </c>
      <c r="BE38" s="62" t="e">
        <f>+L35-BC38</f>
        <v>#DIV/0!</v>
      </c>
      <c r="BF38" s="62" t="e">
        <f>+N35-BD38</f>
        <v>#N/A</v>
      </c>
      <c r="BG38" s="234"/>
      <c r="BH38" s="234"/>
      <c r="BI38" s="234"/>
      <c r="BJ38" s="238"/>
      <c r="BK38" s="238"/>
      <c r="BL38" s="238"/>
      <c r="BM38" s="239"/>
      <c r="BN38" s="221"/>
      <c r="BO38" s="221"/>
      <c r="BP38" s="221"/>
      <c r="BQ38" s="221"/>
    </row>
    <row r="39" spans="1:69" ht="65.25" customHeight="1">
      <c r="A39" s="242"/>
      <c r="B39" s="235"/>
      <c r="C39" s="58"/>
      <c r="D39" s="235"/>
      <c r="E39" s="241"/>
      <c r="F39" s="30"/>
      <c r="G39" s="30"/>
      <c r="H39" s="30"/>
      <c r="I39" s="32"/>
      <c r="J39" s="25"/>
      <c r="K39" s="243"/>
      <c r="L39" s="236"/>
      <c r="M39" s="244"/>
      <c r="N39" s="236"/>
      <c r="O39" s="234"/>
      <c r="P39" s="234"/>
      <c r="Q39" s="60"/>
      <c r="R39" s="60"/>
      <c r="S39" s="33"/>
      <c r="T39" s="33"/>
      <c r="U39" s="34"/>
      <c r="V39" s="60"/>
      <c r="W39" s="60" t="str">
        <f t="shared" si="17"/>
        <v/>
      </c>
      <c r="X39" s="60"/>
      <c r="Y39" s="60" t="str">
        <f t="shared" si="18"/>
        <v/>
      </c>
      <c r="Z39" s="60"/>
      <c r="AA39" s="60" t="str">
        <f t="shared" si="19"/>
        <v/>
      </c>
      <c r="AB39" s="60"/>
      <c r="AC39" s="60" t="str">
        <f t="shared" si="20"/>
        <v/>
      </c>
      <c r="AD39" s="60"/>
      <c r="AE39" s="60" t="str">
        <f t="shared" si="21"/>
        <v/>
      </c>
      <c r="AF39" s="60"/>
      <c r="AG39" s="60" t="str">
        <f t="shared" si="22"/>
        <v/>
      </c>
      <c r="AH39" s="60"/>
      <c r="AI39" s="61" t="str">
        <f t="shared" si="23"/>
        <v/>
      </c>
      <c r="AJ39" s="59" t="str">
        <f t="shared" si="24"/>
        <v/>
      </c>
      <c r="AK39" s="59" t="str">
        <f t="shared" si="25"/>
        <v/>
      </c>
      <c r="AL39" s="97"/>
      <c r="AM39" s="97"/>
      <c r="AN39" s="97"/>
      <c r="AO39" s="97"/>
      <c r="AP39" s="97"/>
      <c r="AQ39" s="56"/>
      <c r="AR39" s="56"/>
      <c r="AS39" s="36" t="e">
        <f>#VALUE!</f>
        <v>#VALUE!</v>
      </c>
      <c r="AT39" s="36"/>
      <c r="AU39" s="26"/>
      <c r="AV39" s="26" t="str">
        <f t="shared" si="26"/>
        <v>Débil</v>
      </c>
      <c r="AW39" s="26" t="str">
        <f t="shared" si="27"/>
        <v>Débil</v>
      </c>
      <c r="AX39" s="59">
        <f t="shared" si="28"/>
        <v>0</v>
      </c>
      <c r="AY39" s="233"/>
      <c r="AZ39" s="233"/>
      <c r="BA39" s="228"/>
      <c r="BB39" s="233"/>
      <c r="BC39" s="62" t="e">
        <f>+IF(AND(U39="Preventivo",BB35="Fuerte"),2,IF(AND(U39="Preventivo",BB35="Moderado"),1,0))</f>
        <v>#DIV/0!</v>
      </c>
      <c r="BD39" s="62" t="e">
        <f>+IF(AND(U39="Detectivo/Correctivo",$BB35="Fuerte"),2,IF(AND(U39="Detectivo/Correctivo",$BB39="Moderado"),1,IF(AND(U39="Preventivo",$BB35="Fuerte"),1,0)))</f>
        <v>#DIV/0!</v>
      </c>
      <c r="BE39" s="62" t="e">
        <f>+L35-BC39</f>
        <v>#DIV/0!</v>
      </c>
      <c r="BF39" s="62" t="e">
        <f>+N35-BD39</f>
        <v>#N/A</v>
      </c>
      <c r="BG39" s="234"/>
      <c r="BH39" s="234"/>
      <c r="BI39" s="234"/>
      <c r="BJ39" s="238"/>
      <c r="BK39" s="238"/>
      <c r="BL39" s="238"/>
      <c r="BM39" s="239"/>
      <c r="BN39" s="221"/>
      <c r="BO39" s="221"/>
      <c r="BP39" s="221"/>
      <c r="BQ39" s="221"/>
    </row>
    <row r="40" spans="1:69" ht="65.25" customHeight="1">
      <c r="A40" s="242"/>
      <c r="B40" s="235"/>
      <c r="C40" s="58"/>
      <c r="D40" s="235"/>
      <c r="E40" s="241"/>
      <c r="F40" s="30"/>
      <c r="G40" s="30"/>
      <c r="H40" s="30"/>
      <c r="I40" s="32"/>
      <c r="J40" s="25"/>
      <c r="K40" s="243"/>
      <c r="L40" s="236"/>
      <c r="M40" s="244"/>
      <c r="N40" s="236"/>
      <c r="O40" s="234"/>
      <c r="P40" s="234"/>
      <c r="Q40" s="60"/>
      <c r="R40" s="60"/>
      <c r="S40" s="33"/>
      <c r="T40" s="33"/>
      <c r="U40" s="34"/>
      <c r="V40" s="60"/>
      <c r="W40" s="60" t="str">
        <f t="shared" si="17"/>
        <v/>
      </c>
      <c r="X40" s="60"/>
      <c r="Y40" s="60" t="str">
        <f t="shared" si="18"/>
        <v/>
      </c>
      <c r="Z40" s="60"/>
      <c r="AA40" s="60" t="str">
        <f t="shared" si="19"/>
        <v/>
      </c>
      <c r="AB40" s="60"/>
      <c r="AC40" s="60" t="str">
        <f t="shared" si="20"/>
        <v/>
      </c>
      <c r="AD40" s="60"/>
      <c r="AE40" s="60" t="str">
        <f t="shared" si="21"/>
        <v/>
      </c>
      <c r="AF40" s="60"/>
      <c r="AG40" s="60" t="str">
        <f t="shared" si="22"/>
        <v/>
      </c>
      <c r="AH40" s="60"/>
      <c r="AI40" s="61" t="str">
        <f t="shared" si="23"/>
        <v/>
      </c>
      <c r="AJ40" s="59" t="str">
        <f t="shared" si="24"/>
        <v/>
      </c>
      <c r="AK40" s="59" t="str">
        <f t="shared" si="25"/>
        <v/>
      </c>
      <c r="AL40" s="97"/>
      <c r="AM40" s="97"/>
      <c r="AN40" s="97"/>
      <c r="AO40" s="97"/>
      <c r="AP40" s="97"/>
      <c r="AQ40" s="56"/>
      <c r="AR40" s="56"/>
      <c r="AS40" s="36" t="e">
        <f>#VALUE!</f>
        <v>#VALUE!</v>
      </c>
      <c r="AT40" s="36"/>
      <c r="AU40" s="26"/>
      <c r="AV40" s="26" t="str">
        <f t="shared" si="26"/>
        <v>Débil</v>
      </c>
      <c r="AW40" s="26" t="str">
        <f t="shared" si="27"/>
        <v>Débil</v>
      </c>
      <c r="AX40" s="59">
        <f t="shared" si="28"/>
        <v>0</v>
      </c>
      <c r="AY40" s="233"/>
      <c r="AZ40" s="233"/>
      <c r="BA40" s="229"/>
      <c r="BB40" s="233"/>
      <c r="BC40" s="62" t="e">
        <f>+IF(AND(U40="Preventivo",BB35="Fuerte"),2,IF(AND(U40="Preventivo",BB35="Moderado"),1,0))</f>
        <v>#DIV/0!</v>
      </c>
      <c r="BD40" s="62" t="e">
        <f>+IF(AND(U40="Detectivo/Correctivo",$BB35="Fuerte"),2,IF(AND(U40="Detectivo/Correctivo",$BB40="Moderado"),1,IF(AND(U40="Preventivo",$BB35="Fuerte"),1,0)))</f>
        <v>#DIV/0!</v>
      </c>
      <c r="BE40" s="62" t="e">
        <f>+L35-BC40</f>
        <v>#DIV/0!</v>
      </c>
      <c r="BF40" s="62" t="e">
        <f>+N35-BD40</f>
        <v>#N/A</v>
      </c>
      <c r="BG40" s="234"/>
      <c r="BH40" s="234"/>
      <c r="BI40" s="234"/>
      <c r="BJ40" s="238"/>
      <c r="BK40" s="238"/>
      <c r="BL40" s="238"/>
      <c r="BM40" s="239"/>
      <c r="BN40" s="222"/>
      <c r="BO40" s="222"/>
      <c r="BP40" s="222"/>
      <c r="BQ40" s="222"/>
    </row>
    <row r="41" spans="1:69" ht="65.25" customHeight="1">
      <c r="A41" s="242" t="s">
        <v>228</v>
      </c>
      <c r="B41" s="235"/>
      <c r="C41" s="58"/>
      <c r="D41" s="235"/>
      <c r="E41" s="241"/>
      <c r="F41" s="30"/>
      <c r="G41" s="30"/>
      <c r="H41" s="30"/>
      <c r="I41" s="32"/>
      <c r="J41" s="25"/>
      <c r="K41" s="243"/>
      <c r="L41" s="236"/>
      <c r="M41" s="244"/>
      <c r="N41" s="236" t="e">
        <f>+VLOOKUP(M41,Listados!$K$13:$L$17,2,0)</f>
        <v>#N/A</v>
      </c>
      <c r="O41" s="234" t="str">
        <f>IF(AND(K41&lt;&gt;"",M41&lt;&gt;""),VLOOKUP(K41&amp;M41,Listados!$M$3:$N$27,2,FALSE),"")</f>
        <v/>
      </c>
      <c r="P41" s="234" t="e">
        <f>+VLOOKUP(O41,Listados!$P$3:$Q$6,2,FALSE)</f>
        <v>#N/A</v>
      </c>
      <c r="Q41" s="60"/>
      <c r="R41" s="60"/>
      <c r="S41" s="33"/>
      <c r="T41" s="35"/>
      <c r="U41" s="34"/>
      <c r="V41" s="60"/>
      <c r="W41" s="60" t="str">
        <f t="shared" si="17"/>
        <v/>
      </c>
      <c r="X41" s="60"/>
      <c r="Y41" s="60" t="str">
        <f t="shared" si="18"/>
        <v/>
      </c>
      <c r="Z41" s="60"/>
      <c r="AA41" s="60" t="str">
        <f t="shared" si="19"/>
        <v/>
      </c>
      <c r="AB41" s="60"/>
      <c r="AC41" s="60" t="str">
        <f t="shared" si="20"/>
        <v/>
      </c>
      <c r="AD41" s="60"/>
      <c r="AE41" s="60" t="str">
        <f t="shared" si="21"/>
        <v/>
      </c>
      <c r="AF41" s="60"/>
      <c r="AG41" s="60" t="str">
        <f t="shared" si="22"/>
        <v/>
      </c>
      <c r="AH41" s="60"/>
      <c r="AI41" s="61" t="str">
        <f t="shared" si="23"/>
        <v/>
      </c>
      <c r="AJ41" s="59" t="str">
        <f t="shared" si="24"/>
        <v/>
      </c>
      <c r="AK41" s="59" t="str">
        <f t="shared" si="25"/>
        <v/>
      </c>
      <c r="AL41" s="97"/>
      <c r="AM41" s="97"/>
      <c r="AN41" s="97"/>
      <c r="AO41" s="97"/>
      <c r="AP41" s="97"/>
      <c r="AQ41" s="56"/>
      <c r="AR41" s="56"/>
      <c r="AS41" s="36" t="e">
        <f>#VALUE!</f>
        <v>#VALUE!</v>
      </c>
      <c r="AT41" s="36"/>
      <c r="AU41" s="26"/>
      <c r="AV41" s="26" t="str">
        <f t="shared" si="26"/>
        <v>Débil</v>
      </c>
      <c r="AW41" s="26" t="str">
        <f t="shared" si="27"/>
        <v>Débil</v>
      </c>
      <c r="AX41" s="59">
        <f t="shared" si="28"/>
        <v>0</v>
      </c>
      <c r="AY41" s="233">
        <f t="shared" ref="AY41" si="38">SUM(AX41:AX46)</f>
        <v>0</v>
      </c>
      <c r="AZ41" s="233">
        <v>0</v>
      </c>
      <c r="BA41" s="227" t="e">
        <f t="shared" ref="BA41" si="39">AY41/AZ41</f>
        <v>#DIV/0!</v>
      </c>
      <c r="BB41" s="233" t="e">
        <f t="shared" ref="BB41" si="40">IF(BA41&lt;=50, "Débil", IF(BA41&lt;=99,"Moderado","Fuerte"))</f>
        <v>#DIV/0!</v>
      </c>
      <c r="BC41" s="62" t="e">
        <f>+IF(AND(U41="Preventivo",BB41="Fuerte"),2,IF(AND(U41="Preventivo",BB41="Moderado"),1,0))</f>
        <v>#DIV/0!</v>
      </c>
      <c r="BD41" s="62" t="e">
        <f>+IF(AND(U41="Detectivo/Correctivo",$BB41="Fuerte"),2,IF(AND(U41="Detectivo/Correctivo",$BB41="Moderado"),1,IF(AND(U41="Preventivo",$BB41="Fuerte"),1,0)))</f>
        <v>#DIV/0!</v>
      </c>
      <c r="BE41" s="62" t="e">
        <f>+L41-BC41</f>
        <v>#DIV/0!</v>
      </c>
      <c r="BF41" s="62" t="e">
        <f>+N41-BD41</f>
        <v>#N/A</v>
      </c>
      <c r="BG41" s="234" t="e">
        <f>+VLOOKUP(MIN(BE41,BE42,BE43,BE44,BE45,BE46),Listados!$J$18:$K$24,2,TRUE)</f>
        <v>#DIV/0!</v>
      </c>
      <c r="BH41" s="234" t="e">
        <f>+VLOOKUP(MIN(BF41,BF42,BF43,BF44,BF45,BF46),Listados!$J$26:$K$32,2,TRUE)</f>
        <v>#N/A</v>
      </c>
      <c r="BI41" s="234" t="e">
        <f>IF(AND(BG41&lt;&gt;"",BH41&lt;&gt;""),VLOOKUP(BG41&amp;BH41,Listados!$M$3:$N$27,2,FALSE),"")</f>
        <v>#DIV/0!</v>
      </c>
      <c r="BJ41" s="238" t="e">
        <f>+IF($P41="Asumir el riesgo","NA","")</f>
        <v>#N/A</v>
      </c>
      <c r="BK41" s="238"/>
      <c r="BL41" s="238"/>
      <c r="BM41" s="239"/>
      <c r="BN41" s="220"/>
      <c r="BO41" s="220"/>
      <c r="BP41" s="220"/>
      <c r="BQ41" s="220"/>
    </row>
    <row r="42" spans="1:69" ht="65.25" customHeight="1">
      <c r="A42" s="242"/>
      <c r="B42" s="235"/>
      <c r="C42" s="58"/>
      <c r="D42" s="235"/>
      <c r="E42" s="241"/>
      <c r="F42" s="30"/>
      <c r="G42" s="30"/>
      <c r="H42" s="30"/>
      <c r="I42" s="32"/>
      <c r="J42" s="25"/>
      <c r="K42" s="243"/>
      <c r="L42" s="236"/>
      <c r="M42" s="244"/>
      <c r="N42" s="236"/>
      <c r="O42" s="234"/>
      <c r="P42" s="234"/>
      <c r="Q42" s="60"/>
      <c r="R42" s="60"/>
      <c r="S42" s="33"/>
      <c r="T42" s="35"/>
      <c r="U42" s="34"/>
      <c r="V42" s="60"/>
      <c r="W42" s="60" t="str">
        <f t="shared" si="17"/>
        <v/>
      </c>
      <c r="X42" s="60"/>
      <c r="Y42" s="60" t="str">
        <f t="shared" si="18"/>
        <v/>
      </c>
      <c r="Z42" s="60"/>
      <c r="AA42" s="60" t="str">
        <f t="shared" si="19"/>
        <v/>
      </c>
      <c r="AB42" s="60"/>
      <c r="AC42" s="60" t="str">
        <f t="shared" si="20"/>
        <v/>
      </c>
      <c r="AD42" s="60"/>
      <c r="AE42" s="60" t="str">
        <f t="shared" si="21"/>
        <v/>
      </c>
      <c r="AF42" s="60"/>
      <c r="AG42" s="60" t="str">
        <f t="shared" si="22"/>
        <v/>
      </c>
      <c r="AH42" s="60"/>
      <c r="AI42" s="61" t="str">
        <f t="shared" si="23"/>
        <v/>
      </c>
      <c r="AJ42" s="59" t="str">
        <f t="shared" si="24"/>
        <v/>
      </c>
      <c r="AK42" s="59" t="str">
        <f t="shared" si="25"/>
        <v/>
      </c>
      <c r="AL42" s="97"/>
      <c r="AM42" s="97"/>
      <c r="AN42" s="97"/>
      <c r="AO42" s="97"/>
      <c r="AP42" s="97"/>
      <c r="AQ42" s="56"/>
      <c r="AR42" s="56"/>
      <c r="AS42" s="36" t="e">
        <f>#VALUE!</f>
        <v>#VALUE!</v>
      </c>
      <c r="AT42" s="36"/>
      <c r="AU42" s="26"/>
      <c r="AV42" s="26" t="str">
        <f t="shared" si="26"/>
        <v>Débil</v>
      </c>
      <c r="AW42" s="26" t="str">
        <f t="shared" si="27"/>
        <v>Débil</v>
      </c>
      <c r="AX42" s="59">
        <f t="shared" si="28"/>
        <v>0</v>
      </c>
      <c r="AY42" s="233"/>
      <c r="AZ42" s="233"/>
      <c r="BA42" s="228"/>
      <c r="BB42" s="233"/>
      <c r="BC42" s="62" t="e">
        <f>+IF(AND(U42="Preventivo",BB41="Fuerte"),2,IF(AND(U42="Preventivo",BB41="Moderado"),1,0))</f>
        <v>#DIV/0!</v>
      </c>
      <c r="BD42" s="62" t="e">
        <f>+IF(AND(U42="Detectivo/Correctivo",$BB41="Fuerte"),2,IF(AND(U42="Detectivo/Correctivo",$BB42="Moderado"),1,IF(AND(U42="Preventivo",$BB41="Fuerte"),1,0)))</f>
        <v>#DIV/0!</v>
      </c>
      <c r="BE42" s="62" t="e">
        <f>+L41-BC42</f>
        <v>#DIV/0!</v>
      </c>
      <c r="BF42" s="62" t="e">
        <f>+N41-BD42</f>
        <v>#N/A</v>
      </c>
      <c r="BG42" s="234"/>
      <c r="BH42" s="234"/>
      <c r="BI42" s="234"/>
      <c r="BJ42" s="238"/>
      <c r="BK42" s="238"/>
      <c r="BL42" s="238"/>
      <c r="BM42" s="239"/>
      <c r="BN42" s="221"/>
      <c r="BO42" s="221"/>
      <c r="BP42" s="221"/>
      <c r="BQ42" s="221"/>
    </row>
    <row r="43" spans="1:69" ht="65.25" customHeight="1">
      <c r="A43" s="242"/>
      <c r="B43" s="235"/>
      <c r="C43" s="58"/>
      <c r="D43" s="235"/>
      <c r="E43" s="241"/>
      <c r="F43" s="30"/>
      <c r="G43" s="30"/>
      <c r="H43" s="30"/>
      <c r="I43" s="32"/>
      <c r="J43" s="25"/>
      <c r="K43" s="243"/>
      <c r="L43" s="236"/>
      <c r="M43" s="244"/>
      <c r="N43" s="236"/>
      <c r="O43" s="234"/>
      <c r="P43" s="234"/>
      <c r="Q43" s="60"/>
      <c r="R43" s="60"/>
      <c r="S43" s="33"/>
      <c r="T43" s="35"/>
      <c r="U43" s="34"/>
      <c r="V43" s="60"/>
      <c r="W43" s="60" t="str">
        <f t="shared" si="17"/>
        <v/>
      </c>
      <c r="X43" s="60"/>
      <c r="Y43" s="60" t="str">
        <f t="shared" si="18"/>
        <v/>
      </c>
      <c r="Z43" s="60"/>
      <c r="AA43" s="60" t="str">
        <f t="shared" si="19"/>
        <v/>
      </c>
      <c r="AB43" s="60"/>
      <c r="AC43" s="60" t="str">
        <f t="shared" si="20"/>
        <v/>
      </c>
      <c r="AD43" s="60"/>
      <c r="AE43" s="60" t="str">
        <f t="shared" si="21"/>
        <v/>
      </c>
      <c r="AF43" s="60"/>
      <c r="AG43" s="60" t="str">
        <f t="shared" si="22"/>
        <v/>
      </c>
      <c r="AH43" s="60"/>
      <c r="AI43" s="61" t="str">
        <f t="shared" si="23"/>
        <v/>
      </c>
      <c r="AJ43" s="59" t="str">
        <f t="shared" si="24"/>
        <v/>
      </c>
      <c r="AK43" s="59" t="str">
        <f t="shared" si="25"/>
        <v/>
      </c>
      <c r="AL43" s="97"/>
      <c r="AM43" s="97"/>
      <c r="AN43" s="97"/>
      <c r="AO43" s="97"/>
      <c r="AP43" s="97"/>
      <c r="AQ43" s="56"/>
      <c r="AR43" s="56"/>
      <c r="AS43" s="36" t="e">
        <f>#VALUE!</f>
        <v>#VALUE!</v>
      </c>
      <c r="AT43" s="36"/>
      <c r="AU43" s="26"/>
      <c r="AV43" s="26" t="str">
        <f t="shared" si="26"/>
        <v>Débil</v>
      </c>
      <c r="AW43" s="26" t="str">
        <f t="shared" si="27"/>
        <v>Débil</v>
      </c>
      <c r="AX43" s="59">
        <f t="shared" si="28"/>
        <v>0</v>
      </c>
      <c r="AY43" s="233"/>
      <c r="AZ43" s="233"/>
      <c r="BA43" s="228"/>
      <c r="BB43" s="233"/>
      <c r="BC43" s="62" t="e">
        <f>+IF(AND(U43="Preventivo",BB41="Fuerte"),2,IF(AND(U43="Preventivo",BB41="Moderado"),1,0))</f>
        <v>#DIV/0!</v>
      </c>
      <c r="BD43" s="62" t="e">
        <f>+IF(AND(U43="Detectivo/Correctivo",$BB41="Fuerte"),2,IF(AND(U43="Detectivo/Correctivo",$BB43="Moderado"),1,IF(AND(U43="Preventivo",$BB41="Fuerte"),1,0)))</f>
        <v>#DIV/0!</v>
      </c>
      <c r="BE43" s="62" t="e">
        <f>+L41-BC43</f>
        <v>#DIV/0!</v>
      </c>
      <c r="BF43" s="62" t="e">
        <f>+N41-BD43</f>
        <v>#N/A</v>
      </c>
      <c r="BG43" s="234"/>
      <c r="BH43" s="234"/>
      <c r="BI43" s="234"/>
      <c r="BJ43" s="238"/>
      <c r="BK43" s="238"/>
      <c r="BL43" s="238"/>
      <c r="BM43" s="239"/>
      <c r="BN43" s="221"/>
      <c r="BO43" s="221"/>
      <c r="BP43" s="221"/>
      <c r="BQ43" s="221"/>
    </row>
    <row r="44" spans="1:69" ht="65.25" customHeight="1">
      <c r="A44" s="242"/>
      <c r="B44" s="235"/>
      <c r="C44" s="58"/>
      <c r="D44" s="235"/>
      <c r="E44" s="241"/>
      <c r="F44" s="30"/>
      <c r="G44" s="30"/>
      <c r="H44" s="30"/>
      <c r="I44" s="32"/>
      <c r="J44" s="25"/>
      <c r="K44" s="243"/>
      <c r="L44" s="236"/>
      <c r="M44" s="244"/>
      <c r="N44" s="236"/>
      <c r="O44" s="234"/>
      <c r="P44" s="234"/>
      <c r="Q44" s="60"/>
      <c r="R44" s="60"/>
      <c r="S44" s="33"/>
      <c r="T44" s="35"/>
      <c r="U44" s="34"/>
      <c r="V44" s="60"/>
      <c r="W44" s="60" t="str">
        <f t="shared" si="17"/>
        <v/>
      </c>
      <c r="X44" s="60"/>
      <c r="Y44" s="60" t="str">
        <f t="shared" si="18"/>
        <v/>
      </c>
      <c r="Z44" s="60"/>
      <c r="AA44" s="60" t="str">
        <f t="shared" si="19"/>
        <v/>
      </c>
      <c r="AB44" s="60"/>
      <c r="AC44" s="60" t="str">
        <f t="shared" si="20"/>
        <v/>
      </c>
      <c r="AD44" s="60"/>
      <c r="AE44" s="60" t="str">
        <f t="shared" si="21"/>
        <v/>
      </c>
      <c r="AF44" s="60"/>
      <c r="AG44" s="60" t="str">
        <f t="shared" si="22"/>
        <v/>
      </c>
      <c r="AH44" s="60"/>
      <c r="AI44" s="61" t="str">
        <f t="shared" si="23"/>
        <v/>
      </c>
      <c r="AJ44" s="59" t="str">
        <f t="shared" si="24"/>
        <v/>
      </c>
      <c r="AK44" s="59" t="str">
        <f t="shared" si="25"/>
        <v/>
      </c>
      <c r="AL44" s="97"/>
      <c r="AM44" s="97"/>
      <c r="AN44" s="97"/>
      <c r="AO44" s="97"/>
      <c r="AP44" s="97"/>
      <c r="AQ44" s="56"/>
      <c r="AR44" s="56"/>
      <c r="AS44" s="36" t="e">
        <f>#VALUE!</f>
        <v>#VALUE!</v>
      </c>
      <c r="AT44" s="36"/>
      <c r="AU44" s="26"/>
      <c r="AV44" s="26" t="str">
        <f t="shared" si="26"/>
        <v>Débil</v>
      </c>
      <c r="AW44" s="26" t="str">
        <f t="shared" si="27"/>
        <v>Débil</v>
      </c>
      <c r="AX44" s="59">
        <f t="shared" si="28"/>
        <v>0</v>
      </c>
      <c r="AY44" s="233"/>
      <c r="AZ44" s="233"/>
      <c r="BA44" s="228"/>
      <c r="BB44" s="233"/>
      <c r="BC44" s="62" t="e">
        <f>+IF(AND(U44="Preventivo",BB41="Fuerte"),2,IF(AND(U44="Preventivo",BB41="Moderado"),1,0))</f>
        <v>#DIV/0!</v>
      </c>
      <c r="BD44" s="62" t="e">
        <f>+IF(AND(U44="Detectivo/Correctivo",$BB41="Fuerte"),2,IF(AND(U44="Detectivo/Correctivo",$BB44="Moderado"),1,IF(AND(U44="Preventivo",$BB41="Fuerte"),1,0)))</f>
        <v>#DIV/0!</v>
      </c>
      <c r="BE44" s="62" t="e">
        <f>+L41-BC44</f>
        <v>#DIV/0!</v>
      </c>
      <c r="BF44" s="62" t="e">
        <f>+N41-BD44</f>
        <v>#N/A</v>
      </c>
      <c r="BG44" s="234"/>
      <c r="BH44" s="234"/>
      <c r="BI44" s="234"/>
      <c r="BJ44" s="238"/>
      <c r="BK44" s="238"/>
      <c r="BL44" s="238"/>
      <c r="BM44" s="239"/>
      <c r="BN44" s="221"/>
      <c r="BO44" s="221"/>
      <c r="BP44" s="221"/>
      <c r="BQ44" s="221"/>
    </row>
    <row r="45" spans="1:69" ht="65.25" customHeight="1">
      <c r="A45" s="242"/>
      <c r="B45" s="235"/>
      <c r="C45" s="58"/>
      <c r="D45" s="235"/>
      <c r="E45" s="241"/>
      <c r="F45" s="30"/>
      <c r="G45" s="30"/>
      <c r="H45" s="30"/>
      <c r="I45" s="32"/>
      <c r="J45" s="25"/>
      <c r="K45" s="243"/>
      <c r="L45" s="236"/>
      <c r="M45" s="244"/>
      <c r="N45" s="236"/>
      <c r="O45" s="234"/>
      <c r="P45" s="234"/>
      <c r="Q45" s="60"/>
      <c r="R45" s="60"/>
      <c r="S45" s="33"/>
      <c r="T45" s="35"/>
      <c r="U45" s="34"/>
      <c r="V45" s="60"/>
      <c r="W45" s="60" t="str">
        <f t="shared" si="17"/>
        <v/>
      </c>
      <c r="X45" s="60"/>
      <c r="Y45" s="60" t="str">
        <f t="shared" si="18"/>
        <v/>
      </c>
      <c r="Z45" s="60"/>
      <c r="AA45" s="60" t="str">
        <f t="shared" si="19"/>
        <v/>
      </c>
      <c r="AB45" s="60"/>
      <c r="AC45" s="60" t="str">
        <f t="shared" si="20"/>
        <v/>
      </c>
      <c r="AD45" s="60"/>
      <c r="AE45" s="60" t="str">
        <f t="shared" si="21"/>
        <v/>
      </c>
      <c r="AF45" s="60"/>
      <c r="AG45" s="60" t="str">
        <f t="shared" si="22"/>
        <v/>
      </c>
      <c r="AH45" s="60"/>
      <c r="AI45" s="61" t="str">
        <f t="shared" si="23"/>
        <v/>
      </c>
      <c r="AJ45" s="59" t="str">
        <f t="shared" si="24"/>
        <v/>
      </c>
      <c r="AK45" s="59" t="str">
        <f t="shared" si="25"/>
        <v/>
      </c>
      <c r="AL45" s="97"/>
      <c r="AM45" s="97"/>
      <c r="AN45" s="97"/>
      <c r="AO45" s="97"/>
      <c r="AP45" s="97"/>
      <c r="AQ45" s="56"/>
      <c r="AR45" s="56"/>
      <c r="AS45" s="36" t="e">
        <f>#VALUE!</f>
        <v>#VALUE!</v>
      </c>
      <c r="AT45" s="36"/>
      <c r="AU45" s="26"/>
      <c r="AV45" s="26" t="str">
        <f t="shared" si="26"/>
        <v>Débil</v>
      </c>
      <c r="AW45" s="26" t="str">
        <f t="shared" si="27"/>
        <v>Débil</v>
      </c>
      <c r="AX45" s="59">
        <f t="shared" si="28"/>
        <v>0</v>
      </c>
      <c r="AY45" s="233"/>
      <c r="AZ45" s="233"/>
      <c r="BA45" s="228"/>
      <c r="BB45" s="233"/>
      <c r="BC45" s="62" t="e">
        <f>+IF(AND(U45="Preventivo",BB41="Fuerte"),2,IF(AND(U45="Preventivo",BB41="Moderado"),1,0))</f>
        <v>#DIV/0!</v>
      </c>
      <c r="BD45" s="62" t="e">
        <f>+IF(AND(U45="Detectivo/Correctivo",$BB41="Fuerte"),2,IF(AND(U45="Detectivo/Correctivo",$BB45="Moderado"),1,IF(AND(U45="Preventivo",$BB41="Fuerte"),1,0)))</f>
        <v>#DIV/0!</v>
      </c>
      <c r="BE45" s="62" t="e">
        <f>+L41-BC45</f>
        <v>#DIV/0!</v>
      </c>
      <c r="BF45" s="62" t="e">
        <f>+N41-BD45</f>
        <v>#N/A</v>
      </c>
      <c r="BG45" s="234"/>
      <c r="BH45" s="234"/>
      <c r="BI45" s="234"/>
      <c r="BJ45" s="238"/>
      <c r="BK45" s="238"/>
      <c r="BL45" s="238"/>
      <c r="BM45" s="239"/>
      <c r="BN45" s="221"/>
      <c r="BO45" s="221"/>
      <c r="BP45" s="221"/>
      <c r="BQ45" s="221"/>
    </row>
    <row r="46" spans="1:69" ht="65.25" customHeight="1">
      <c r="A46" s="242"/>
      <c r="B46" s="235"/>
      <c r="C46" s="58"/>
      <c r="D46" s="235"/>
      <c r="E46" s="241"/>
      <c r="F46" s="30"/>
      <c r="G46" s="30"/>
      <c r="H46" s="30"/>
      <c r="I46" s="32"/>
      <c r="J46" s="25"/>
      <c r="K46" s="243"/>
      <c r="L46" s="236"/>
      <c r="M46" s="244"/>
      <c r="N46" s="236"/>
      <c r="O46" s="234"/>
      <c r="P46" s="234"/>
      <c r="Q46" s="60"/>
      <c r="R46" s="60"/>
      <c r="S46" s="33"/>
      <c r="T46" s="35"/>
      <c r="U46" s="34"/>
      <c r="V46" s="60"/>
      <c r="W46" s="60" t="str">
        <f t="shared" si="17"/>
        <v/>
      </c>
      <c r="X46" s="60"/>
      <c r="Y46" s="60" t="str">
        <f t="shared" si="18"/>
        <v/>
      </c>
      <c r="Z46" s="60"/>
      <c r="AA46" s="60" t="str">
        <f t="shared" si="19"/>
        <v/>
      </c>
      <c r="AB46" s="60"/>
      <c r="AC46" s="60" t="str">
        <f t="shared" si="20"/>
        <v/>
      </c>
      <c r="AD46" s="60"/>
      <c r="AE46" s="60" t="str">
        <f t="shared" si="21"/>
        <v/>
      </c>
      <c r="AF46" s="60"/>
      <c r="AG46" s="60" t="str">
        <f t="shared" si="22"/>
        <v/>
      </c>
      <c r="AH46" s="60"/>
      <c r="AI46" s="61" t="str">
        <f t="shared" si="23"/>
        <v/>
      </c>
      <c r="AJ46" s="59" t="str">
        <f t="shared" si="24"/>
        <v/>
      </c>
      <c r="AK46" s="59" t="str">
        <f t="shared" si="25"/>
        <v/>
      </c>
      <c r="AL46" s="97"/>
      <c r="AM46" s="97"/>
      <c r="AN46" s="97"/>
      <c r="AO46" s="97"/>
      <c r="AP46" s="97"/>
      <c r="AQ46" s="56"/>
      <c r="AR46" s="56"/>
      <c r="AS46" s="36" t="e">
        <f>#VALUE!</f>
        <v>#VALUE!</v>
      </c>
      <c r="AT46" s="36"/>
      <c r="AU46" s="26"/>
      <c r="AV46" s="26" t="str">
        <f t="shared" si="26"/>
        <v>Débil</v>
      </c>
      <c r="AW46" s="26" t="str">
        <f t="shared" si="27"/>
        <v>Débil</v>
      </c>
      <c r="AX46" s="59">
        <f t="shared" si="28"/>
        <v>0</v>
      </c>
      <c r="AY46" s="233"/>
      <c r="AZ46" s="233"/>
      <c r="BA46" s="229"/>
      <c r="BB46" s="233"/>
      <c r="BC46" s="62" t="e">
        <f>+IF(AND(U46="Preventivo",BB41="Fuerte"),2,IF(AND(U46="Preventivo",BB41="Moderado"),1,0))</f>
        <v>#DIV/0!</v>
      </c>
      <c r="BD46" s="62" t="e">
        <f>+IF(AND(U46="Detectivo/Correctivo",$BB41="Fuerte"),2,IF(AND(U46="Detectivo/Correctivo",$BB46="Moderado"),1,IF(AND(U46="Preventivo",$BB41="Fuerte"),1,0)))</f>
        <v>#DIV/0!</v>
      </c>
      <c r="BE46" s="62" t="e">
        <f>+L41-BC46</f>
        <v>#DIV/0!</v>
      </c>
      <c r="BF46" s="62" t="e">
        <f>+N41-BD46</f>
        <v>#N/A</v>
      </c>
      <c r="BG46" s="234"/>
      <c r="BH46" s="234"/>
      <c r="BI46" s="234"/>
      <c r="BJ46" s="238"/>
      <c r="BK46" s="238"/>
      <c r="BL46" s="238"/>
      <c r="BM46" s="239"/>
      <c r="BN46" s="222"/>
      <c r="BO46" s="222"/>
      <c r="BP46" s="222"/>
      <c r="BQ46" s="222"/>
    </row>
    <row r="47" spans="1:69" ht="65.25" customHeight="1">
      <c r="A47" s="242" t="s">
        <v>229</v>
      </c>
      <c r="B47" s="235"/>
      <c r="C47" s="58"/>
      <c r="D47" s="235"/>
      <c r="E47" s="241"/>
      <c r="F47" s="30"/>
      <c r="G47" s="30"/>
      <c r="H47" s="30"/>
      <c r="I47" s="32"/>
      <c r="J47" s="25"/>
      <c r="K47" s="243"/>
      <c r="L47" s="236"/>
      <c r="M47" s="244"/>
      <c r="N47" s="236" t="e">
        <f>+VLOOKUP(M47,Listados!$K$13:$L$17,2,0)</f>
        <v>#N/A</v>
      </c>
      <c r="O47" s="234" t="str">
        <f>IF(AND(K47&lt;&gt;"",M47&lt;&gt;""),VLOOKUP(K47&amp;M47,Listados!$M$3:$N$27,2,FALSE),"")</f>
        <v/>
      </c>
      <c r="P47" s="234" t="e">
        <f>+VLOOKUP(O47,Listados!$P$3:$Q$6,2,FALSE)</f>
        <v>#N/A</v>
      </c>
      <c r="Q47" s="60"/>
      <c r="R47" s="60"/>
      <c r="S47" s="33"/>
      <c r="T47" s="35"/>
      <c r="U47" s="34"/>
      <c r="V47" s="60"/>
      <c r="W47" s="60" t="str">
        <f t="shared" si="17"/>
        <v/>
      </c>
      <c r="X47" s="60"/>
      <c r="Y47" s="60" t="str">
        <f t="shared" si="18"/>
        <v/>
      </c>
      <c r="Z47" s="60"/>
      <c r="AA47" s="60" t="str">
        <f t="shared" si="19"/>
        <v/>
      </c>
      <c r="AB47" s="60"/>
      <c r="AC47" s="60" t="str">
        <f t="shared" si="20"/>
        <v/>
      </c>
      <c r="AD47" s="60"/>
      <c r="AE47" s="60" t="str">
        <f t="shared" si="21"/>
        <v/>
      </c>
      <c r="AF47" s="60"/>
      <c r="AG47" s="60" t="str">
        <f t="shared" si="22"/>
        <v/>
      </c>
      <c r="AH47" s="60"/>
      <c r="AI47" s="61" t="str">
        <f t="shared" si="23"/>
        <v/>
      </c>
      <c r="AJ47" s="59" t="str">
        <f t="shared" si="24"/>
        <v/>
      </c>
      <c r="AK47" s="59" t="str">
        <f t="shared" si="25"/>
        <v/>
      </c>
      <c r="AL47" s="97"/>
      <c r="AM47" s="97"/>
      <c r="AN47" s="97"/>
      <c r="AO47" s="97"/>
      <c r="AP47" s="97"/>
      <c r="AQ47" s="56"/>
      <c r="AR47" s="56"/>
      <c r="AS47" s="36" t="e">
        <f>#VALUE!</f>
        <v>#VALUE!</v>
      </c>
      <c r="AT47" s="36"/>
      <c r="AU47" s="26"/>
      <c r="AV47" s="26" t="str">
        <f t="shared" si="26"/>
        <v>Débil</v>
      </c>
      <c r="AW47" s="26" t="str">
        <f t="shared" si="27"/>
        <v>Débil</v>
      </c>
      <c r="AX47" s="59">
        <f t="shared" si="28"/>
        <v>0</v>
      </c>
      <c r="AY47" s="233">
        <f t="shared" ref="AY47" si="41">SUM(AX47:AX52)</f>
        <v>0</v>
      </c>
      <c r="AZ47" s="233">
        <v>0</v>
      </c>
      <c r="BA47" s="227" t="e">
        <f t="shared" ref="BA47" si="42">AY47/AZ47</f>
        <v>#DIV/0!</v>
      </c>
      <c r="BB47" s="233" t="e">
        <f t="shared" ref="BB47" si="43">IF(BA47&lt;=50, "Débil", IF(BA47&lt;=99,"Moderado","Fuerte"))</f>
        <v>#DIV/0!</v>
      </c>
      <c r="BC47" s="62" t="e">
        <f>+IF(AND(U47="Preventivo",BB47="Fuerte"),2,IF(AND(U47="Preventivo",BB47="Moderado"),1,0))</f>
        <v>#DIV/0!</v>
      </c>
      <c r="BD47" s="62" t="e">
        <f>+IF(AND(U47="Detectivo/Correctivo",$BB47="Fuerte"),2,IF(AND(U47="Detectivo/Correctivo",$BB47="Moderado"),1,IF(AND(U47="Preventivo",$BB47="Fuerte"),1,0)))</f>
        <v>#DIV/0!</v>
      </c>
      <c r="BE47" s="62" t="e">
        <f>+L47-BC47</f>
        <v>#DIV/0!</v>
      </c>
      <c r="BF47" s="62" t="e">
        <f>+N47-BD47</f>
        <v>#N/A</v>
      </c>
      <c r="BG47" s="234" t="e">
        <f>+VLOOKUP(MIN(BE47,BE48,BE49,BE50,BE51,BE52),Listados!$J$18:$K$24,2,TRUE)</f>
        <v>#DIV/0!</v>
      </c>
      <c r="BH47" s="234" t="e">
        <f>+VLOOKUP(MIN(BF47,BF48,BF49,BF50,BF51,BF52),Listados!$J$26:$K$32,2,TRUE)</f>
        <v>#N/A</v>
      </c>
      <c r="BI47" s="234" t="e">
        <f>IF(AND(BG47&lt;&gt;"",BH47&lt;&gt;""),VLOOKUP(BG47&amp;BH47,Listados!$M$3:$N$27,2,FALSE),"")</f>
        <v>#DIV/0!</v>
      </c>
      <c r="BJ47" s="238" t="e">
        <f>+IF($P47="Asumir el riesgo","NA","")</f>
        <v>#N/A</v>
      </c>
      <c r="BK47" s="238"/>
      <c r="BL47" s="238"/>
      <c r="BM47" s="239"/>
      <c r="BN47" s="220"/>
      <c r="BO47" s="220"/>
      <c r="BP47" s="220"/>
      <c r="BQ47" s="220"/>
    </row>
    <row r="48" spans="1:69" ht="65.25" customHeight="1">
      <c r="A48" s="242"/>
      <c r="B48" s="235"/>
      <c r="C48" s="58"/>
      <c r="D48" s="235"/>
      <c r="E48" s="241"/>
      <c r="F48" s="30"/>
      <c r="G48" s="30"/>
      <c r="H48" s="30"/>
      <c r="I48" s="32"/>
      <c r="J48" s="25"/>
      <c r="K48" s="243"/>
      <c r="L48" s="236"/>
      <c r="M48" s="244"/>
      <c r="N48" s="236"/>
      <c r="O48" s="234"/>
      <c r="P48" s="234"/>
      <c r="Q48" s="60"/>
      <c r="R48" s="60"/>
      <c r="S48" s="33"/>
      <c r="T48" s="35"/>
      <c r="U48" s="34"/>
      <c r="V48" s="60"/>
      <c r="W48" s="60" t="str">
        <f t="shared" si="17"/>
        <v/>
      </c>
      <c r="X48" s="60"/>
      <c r="Y48" s="60" t="str">
        <f t="shared" si="18"/>
        <v/>
      </c>
      <c r="Z48" s="60"/>
      <c r="AA48" s="60" t="str">
        <f t="shared" si="19"/>
        <v/>
      </c>
      <c r="AB48" s="60"/>
      <c r="AC48" s="60" t="str">
        <f t="shared" si="20"/>
        <v/>
      </c>
      <c r="AD48" s="60"/>
      <c r="AE48" s="60" t="str">
        <f t="shared" si="21"/>
        <v/>
      </c>
      <c r="AF48" s="60"/>
      <c r="AG48" s="60" t="str">
        <f t="shared" si="22"/>
        <v/>
      </c>
      <c r="AH48" s="60"/>
      <c r="AI48" s="61" t="str">
        <f t="shared" si="23"/>
        <v/>
      </c>
      <c r="AJ48" s="59" t="str">
        <f t="shared" si="24"/>
        <v/>
      </c>
      <c r="AK48" s="59" t="str">
        <f t="shared" si="25"/>
        <v/>
      </c>
      <c r="AL48" s="97"/>
      <c r="AM48" s="97"/>
      <c r="AN48" s="97"/>
      <c r="AO48" s="97"/>
      <c r="AP48" s="97"/>
      <c r="AQ48" s="56"/>
      <c r="AR48" s="56"/>
      <c r="AS48" s="36" t="e">
        <f>#VALUE!</f>
        <v>#VALUE!</v>
      </c>
      <c r="AT48" s="36"/>
      <c r="AU48" s="26"/>
      <c r="AV48" s="26" t="str">
        <f t="shared" si="26"/>
        <v>Débil</v>
      </c>
      <c r="AW48" s="26" t="str">
        <f t="shared" si="27"/>
        <v>Débil</v>
      </c>
      <c r="AX48" s="59">
        <f t="shared" si="28"/>
        <v>0</v>
      </c>
      <c r="AY48" s="233"/>
      <c r="AZ48" s="233"/>
      <c r="BA48" s="228"/>
      <c r="BB48" s="233"/>
      <c r="BC48" s="62" t="e">
        <f>+IF(AND(U48="Preventivo",BB47="Fuerte"),2,IF(AND(U48="Preventivo",BB47="Moderado"),1,0))</f>
        <v>#DIV/0!</v>
      </c>
      <c r="BD48" s="62" t="e">
        <f>+IF(AND(U48="Detectivo/Correctivo",$BB47="Fuerte"),2,IF(AND(U48="Detectivo/Correctivo",$BB48="Moderado"),1,IF(AND(U48="Preventivo",$BB47="Fuerte"),1,0)))</f>
        <v>#DIV/0!</v>
      </c>
      <c r="BE48" s="62" t="e">
        <f>+L47-BC48</f>
        <v>#DIV/0!</v>
      </c>
      <c r="BF48" s="62" t="e">
        <f>+N47-BD48</f>
        <v>#N/A</v>
      </c>
      <c r="BG48" s="234"/>
      <c r="BH48" s="234"/>
      <c r="BI48" s="234"/>
      <c r="BJ48" s="238"/>
      <c r="BK48" s="238"/>
      <c r="BL48" s="238"/>
      <c r="BM48" s="239"/>
      <c r="BN48" s="221"/>
      <c r="BO48" s="221"/>
      <c r="BP48" s="221"/>
      <c r="BQ48" s="221"/>
    </row>
    <row r="49" spans="1:69" ht="65.25" customHeight="1">
      <c r="A49" s="242"/>
      <c r="B49" s="235"/>
      <c r="C49" s="58"/>
      <c r="D49" s="235"/>
      <c r="E49" s="241"/>
      <c r="F49" s="30"/>
      <c r="G49" s="30"/>
      <c r="H49" s="30"/>
      <c r="I49" s="32"/>
      <c r="J49" s="25"/>
      <c r="K49" s="243"/>
      <c r="L49" s="236"/>
      <c r="M49" s="244"/>
      <c r="N49" s="236"/>
      <c r="O49" s="234"/>
      <c r="P49" s="234"/>
      <c r="Q49" s="60"/>
      <c r="R49" s="60"/>
      <c r="S49" s="33"/>
      <c r="T49" s="35"/>
      <c r="U49" s="34"/>
      <c r="V49" s="60"/>
      <c r="W49" s="60" t="str">
        <f t="shared" si="17"/>
        <v/>
      </c>
      <c r="X49" s="60"/>
      <c r="Y49" s="60" t="str">
        <f t="shared" si="18"/>
        <v/>
      </c>
      <c r="Z49" s="60"/>
      <c r="AA49" s="60" t="str">
        <f t="shared" si="19"/>
        <v/>
      </c>
      <c r="AB49" s="60"/>
      <c r="AC49" s="60" t="str">
        <f t="shared" si="20"/>
        <v/>
      </c>
      <c r="AD49" s="60"/>
      <c r="AE49" s="60" t="str">
        <f t="shared" si="21"/>
        <v/>
      </c>
      <c r="AF49" s="60"/>
      <c r="AG49" s="60" t="str">
        <f t="shared" si="22"/>
        <v/>
      </c>
      <c r="AH49" s="60"/>
      <c r="AI49" s="61" t="str">
        <f t="shared" si="23"/>
        <v/>
      </c>
      <c r="AJ49" s="59" t="str">
        <f t="shared" si="24"/>
        <v/>
      </c>
      <c r="AK49" s="59" t="str">
        <f t="shared" si="25"/>
        <v/>
      </c>
      <c r="AL49" s="97"/>
      <c r="AM49" s="97"/>
      <c r="AN49" s="97"/>
      <c r="AO49" s="97"/>
      <c r="AP49" s="97"/>
      <c r="AQ49" s="56"/>
      <c r="AR49" s="56"/>
      <c r="AS49" s="36" t="e">
        <f>#VALUE!</f>
        <v>#VALUE!</v>
      </c>
      <c r="AT49" s="36"/>
      <c r="AU49" s="26"/>
      <c r="AV49" s="26" t="str">
        <f t="shared" si="26"/>
        <v>Débil</v>
      </c>
      <c r="AW49" s="26" t="str">
        <f t="shared" si="27"/>
        <v>Débil</v>
      </c>
      <c r="AX49" s="59">
        <f t="shared" si="28"/>
        <v>0</v>
      </c>
      <c r="AY49" s="233"/>
      <c r="AZ49" s="233"/>
      <c r="BA49" s="228"/>
      <c r="BB49" s="233"/>
      <c r="BC49" s="62" t="e">
        <f>+IF(AND(U49="Preventivo",BB47="Fuerte"),2,IF(AND(U49="Preventivo",BB47="Moderado"),1,0))</f>
        <v>#DIV/0!</v>
      </c>
      <c r="BD49" s="62" t="e">
        <f>+IF(AND(U49="Detectivo/Correctivo",$BB47="Fuerte"),2,IF(AND(U49="Detectivo/Correctivo",$BB49="Moderado"),1,IF(AND(U49="Preventivo",$BB47="Fuerte"),1,0)))</f>
        <v>#DIV/0!</v>
      </c>
      <c r="BE49" s="62" t="e">
        <f>+L47-BC49</f>
        <v>#DIV/0!</v>
      </c>
      <c r="BF49" s="62" t="e">
        <f>+N47-BD49</f>
        <v>#N/A</v>
      </c>
      <c r="BG49" s="234"/>
      <c r="BH49" s="234"/>
      <c r="BI49" s="234"/>
      <c r="BJ49" s="238"/>
      <c r="BK49" s="238"/>
      <c r="BL49" s="238"/>
      <c r="BM49" s="239"/>
      <c r="BN49" s="221"/>
      <c r="BO49" s="221"/>
      <c r="BP49" s="221"/>
      <c r="BQ49" s="221"/>
    </row>
    <row r="50" spans="1:69" ht="65.25" customHeight="1">
      <c r="A50" s="242"/>
      <c r="B50" s="235"/>
      <c r="C50" s="58"/>
      <c r="D50" s="235"/>
      <c r="E50" s="241"/>
      <c r="F50" s="30"/>
      <c r="G50" s="30"/>
      <c r="H50" s="30"/>
      <c r="I50" s="32"/>
      <c r="J50" s="25"/>
      <c r="K50" s="243"/>
      <c r="L50" s="236"/>
      <c r="M50" s="244"/>
      <c r="N50" s="236"/>
      <c r="O50" s="234"/>
      <c r="P50" s="234"/>
      <c r="Q50" s="60"/>
      <c r="R50" s="60"/>
      <c r="S50" s="33"/>
      <c r="T50" s="35"/>
      <c r="U50" s="34"/>
      <c r="V50" s="60"/>
      <c r="W50" s="60" t="str">
        <f t="shared" si="17"/>
        <v/>
      </c>
      <c r="X50" s="60"/>
      <c r="Y50" s="60" t="str">
        <f t="shared" si="18"/>
        <v/>
      </c>
      <c r="Z50" s="60"/>
      <c r="AA50" s="60" t="str">
        <f t="shared" si="19"/>
        <v/>
      </c>
      <c r="AB50" s="60"/>
      <c r="AC50" s="60" t="str">
        <f t="shared" si="20"/>
        <v/>
      </c>
      <c r="AD50" s="60"/>
      <c r="AE50" s="60" t="str">
        <f t="shared" si="21"/>
        <v/>
      </c>
      <c r="AF50" s="60"/>
      <c r="AG50" s="60" t="str">
        <f t="shared" si="22"/>
        <v/>
      </c>
      <c r="AH50" s="60"/>
      <c r="AI50" s="61" t="str">
        <f t="shared" si="23"/>
        <v/>
      </c>
      <c r="AJ50" s="59" t="str">
        <f t="shared" si="24"/>
        <v/>
      </c>
      <c r="AK50" s="59" t="str">
        <f t="shared" si="25"/>
        <v/>
      </c>
      <c r="AL50" s="97"/>
      <c r="AM50" s="97"/>
      <c r="AN50" s="97"/>
      <c r="AO50" s="97"/>
      <c r="AP50" s="97"/>
      <c r="AQ50" s="56"/>
      <c r="AR50" s="56"/>
      <c r="AS50" s="36" t="e">
        <f>#VALUE!</f>
        <v>#VALUE!</v>
      </c>
      <c r="AT50" s="36"/>
      <c r="AU50" s="26"/>
      <c r="AV50" s="26" t="str">
        <f t="shared" si="26"/>
        <v>Débil</v>
      </c>
      <c r="AW50" s="26" t="str">
        <f t="shared" si="27"/>
        <v>Débil</v>
      </c>
      <c r="AX50" s="59">
        <f t="shared" si="28"/>
        <v>0</v>
      </c>
      <c r="AY50" s="233"/>
      <c r="AZ50" s="233"/>
      <c r="BA50" s="228"/>
      <c r="BB50" s="233"/>
      <c r="BC50" s="62" t="e">
        <f>+IF(AND(U50="Preventivo",BB47="Fuerte"),2,IF(AND(U50="Preventivo",BB47="Moderado"),1,0))</f>
        <v>#DIV/0!</v>
      </c>
      <c r="BD50" s="62" t="e">
        <f>+IF(AND(U50="Detectivo/Correctivo",$BB47="Fuerte"),2,IF(AND(U50="Detectivo/Correctivo",$BB50="Moderado"),1,IF(AND(U50="Preventivo",$BB47="Fuerte"),1,0)))</f>
        <v>#DIV/0!</v>
      </c>
      <c r="BE50" s="62" t="e">
        <f>+L47-BC50</f>
        <v>#DIV/0!</v>
      </c>
      <c r="BF50" s="62" t="e">
        <f>+N47-BD50</f>
        <v>#N/A</v>
      </c>
      <c r="BG50" s="234"/>
      <c r="BH50" s="234"/>
      <c r="BI50" s="234"/>
      <c r="BJ50" s="238"/>
      <c r="BK50" s="238"/>
      <c r="BL50" s="238"/>
      <c r="BM50" s="239"/>
      <c r="BN50" s="221"/>
      <c r="BO50" s="221"/>
      <c r="BP50" s="221"/>
      <c r="BQ50" s="221"/>
    </row>
    <row r="51" spans="1:69" ht="65.25" customHeight="1">
      <c r="A51" s="242"/>
      <c r="B51" s="235"/>
      <c r="C51" s="58"/>
      <c r="D51" s="235"/>
      <c r="E51" s="241"/>
      <c r="F51" s="30"/>
      <c r="G51" s="30"/>
      <c r="H51" s="30"/>
      <c r="I51" s="32"/>
      <c r="J51" s="25"/>
      <c r="K51" s="243"/>
      <c r="L51" s="236"/>
      <c r="M51" s="244"/>
      <c r="N51" s="236"/>
      <c r="O51" s="234"/>
      <c r="P51" s="234"/>
      <c r="Q51" s="60"/>
      <c r="R51" s="60"/>
      <c r="S51" s="33"/>
      <c r="T51" s="35"/>
      <c r="U51" s="34"/>
      <c r="V51" s="60"/>
      <c r="W51" s="60" t="str">
        <f t="shared" si="17"/>
        <v/>
      </c>
      <c r="X51" s="60"/>
      <c r="Y51" s="60" t="str">
        <f t="shared" si="18"/>
        <v/>
      </c>
      <c r="Z51" s="60"/>
      <c r="AA51" s="60" t="str">
        <f t="shared" si="19"/>
        <v/>
      </c>
      <c r="AB51" s="60"/>
      <c r="AC51" s="60" t="str">
        <f t="shared" si="20"/>
        <v/>
      </c>
      <c r="AD51" s="60"/>
      <c r="AE51" s="60" t="str">
        <f t="shared" si="21"/>
        <v/>
      </c>
      <c r="AF51" s="60"/>
      <c r="AG51" s="60" t="str">
        <f t="shared" si="22"/>
        <v/>
      </c>
      <c r="AH51" s="60"/>
      <c r="AI51" s="61" t="str">
        <f t="shared" si="23"/>
        <v/>
      </c>
      <c r="AJ51" s="59" t="str">
        <f t="shared" si="24"/>
        <v/>
      </c>
      <c r="AK51" s="59" t="str">
        <f t="shared" si="25"/>
        <v/>
      </c>
      <c r="AL51" s="97"/>
      <c r="AM51" s="97"/>
      <c r="AN51" s="97"/>
      <c r="AO51" s="97"/>
      <c r="AP51" s="97"/>
      <c r="AQ51" s="56"/>
      <c r="AR51" s="56"/>
      <c r="AS51" s="36" t="e">
        <f>#VALUE!</f>
        <v>#VALUE!</v>
      </c>
      <c r="AT51" s="36"/>
      <c r="AU51" s="26"/>
      <c r="AV51" s="26" t="str">
        <f t="shared" si="26"/>
        <v>Débil</v>
      </c>
      <c r="AW51" s="26" t="str">
        <f t="shared" si="27"/>
        <v>Débil</v>
      </c>
      <c r="AX51" s="59">
        <f t="shared" si="28"/>
        <v>0</v>
      </c>
      <c r="AY51" s="233"/>
      <c r="AZ51" s="233"/>
      <c r="BA51" s="228"/>
      <c r="BB51" s="233"/>
      <c r="BC51" s="62" t="e">
        <f>+IF(AND(U51="Preventivo",BB47="Fuerte"),2,IF(AND(U51="Preventivo",BB47="Moderado"),1,0))</f>
        <v>#DIV/0!</v>
      </c>
      <c r="BD51" s="62" t="e">
        <f>+IF(AND(U51="Detectivo/Correctivo",$BB47="Fuerte"),2,IF(AND(U51="Detectivo/Correctivo",$BB51="Moderado"),1,IF(AND(U51="Preventivo",$BB47="Fuerte"),1,0)))</f>
        <v>#DIV/0!</v>
      </c>
      <c r="BE51" s="62" t="e">
        <f>+L47-BC51</f>
        <v>#DIV/0!</v>
      </c>
      <c r="BF51" s="62" t="e">
        <f>+N47-BD51</f>
        <v>#N/A</v>
      </c>
      <c r="BG51" s="234"/>
      <c r="BH51" s="234"/>
      <c r="BI51" s="234"/>
      <c r="BJ51" s="238"/>
      <c r="BK51" s="238"/>
      <c r="BL51" s="238"/>
      <c r="BM51" s="239"/>
      <c r="BN51" s="221"/>
      <c r="BO51" s="221"/>
      <c r="BP51" s="221"/>
      <c r="BQ51" s="221"/>
    </row>
    <row r="52" spans="1:69" ht="65.25" customHeight="1">
      <c r="A52" s="242"/>
      <c r="B52" s="235"/>
      <c r="C52" s="58"/>
      <c r="D52" s="235"/>
      <c r="E52" s="241"/>
      <c r="F52" s="30"/>
      <c r="G52" s="30"/>
      <c r="H52" s="30"/>
      <c r="I52" s="32"/>
      <c r="J52" s="25"/>
      <c r="K52" s="243"/>
      <c r="L52" s="236"/>
      <c r="M52" s="244"/>
      <c r="N52" s="236"/>
      <c r="O52" s="234"/>
      <c r="P52" s="234"/>
      <c r="Q52" s="60"/>
      <c r="R52" s="60"/>
      <c r="S52" s="33"/>
      <c r="T52" s="35"/>
      <c r="U52" s="34"/>
      <c r="V52" s="60"/>
      <c r="W52" s="60" t="str">
        <f t="shared" si="17"/>
        <v/>
      </c>
      <c r="X52" s="60"/>
      <c r="Y52" s="60" t="str">
        <f t="shared" si="18"/>
        <v/>
      </c>
      <c r="Z52" s="60"/>
      <c r="AA52" s="60" t="str">
        <f t="shared" si="19"/>
        <v/>
      </c>
      <c r="AB52" s="60"/>
      <c r="AC52" s="60" t="str">
        <f t="shared" si="20"/>
        <v/>
      </c>
      <c r="AD52" s="60"/>
      <c r="AE52" s="60" t="str">
        <f t="shared" si="21"/>
        <v/>
      </c>
      <c r="AF52" s="60"/>
      <c r="AG52" s="60" t="str">
        <f t="shared" si="22"/>
        <v/>
      </c>
      <c r="AH52" s="60"/>
      <c r="AI52" s="61" t="str">
        <f t="shared" si="23"/>
        <v/>
      </c>
      <c r="AJ52" s="59" t="str">
        <f t="shared" si="24"/>
        <v/>
      </c>
      <c r="AK52" s="59" t="str">
        <f t="shared" si="25"/>
        <v/>
      </c>
      <c r="AL52" s="97"/>
      <c r="AM52" s="97"/>
      <c r="AN52" s="97"/>
      <c r="AO52" s="97"/>
      <c r="AP52" s="97"/>
      <c r="AQ52" s="56"/>
      <c r="AR52" s="56"/>
      <c r="AS52" s="36" t="e">
        <f>#VALUE!</f>
        <v>#VALUE!</v>
      </c>
      <c r="AT52" s="36"/>
      <c r="AU52" s="26"/>
      <c r="AV52" s="26" t="str">
        <f t="shared" si="26"/>
        <v>Débil</v>
      </c>
      <c r="AW52" s="26" t="str">
        <f t="shared" si="27"/>
        <v>Débil</v>
      </c>
      <c r="AX52" s="59">
        <f t="shared" si="28"/>
        <v>0</v>
      </c>
      <c r="AY52" s="233"/>
      <c r="AZ52" s="233"/>
      <c r="BA52" s="229"/>
      <c r="BB52" s="233"/>
      <c r="BC52" s="62" t="e">
        <f>+IF(AND(U52="Preventivo",BB47="Fuerte"),2,IF(AND(U52="Preventivo",BB47="Moderado"),1,0))</f>
        <v>#DIV/0!</v>
      </c>
      <c r="BD52" s="62" t="e">
        <f>+IF(AND(U52="Detectivo/Correctivo",$BB47="Fuerte"),2,IF(AND(U52="Detectivo/Correctivo",$BB52="Moderado"),1,IF(AND(U52="Preventivo",$BB47="Fuerte"),1,0)))</f>
        <v>#DIV/0!</v>
      </c>
      <c r="BE52" s="62" t="e">
        <f>+L47-BC52</f>
        <v>#DIV/0!</v>
      </c>
      <c r="BF52" s="62" t="e">
        <f>+N47-BD52</f>
        <v>#N/A</v>
      </c>
      <c r="BG52" s="234"/>
      <c r="BH52" s="234"/>
      <c r="BI52" s="234"/>
      <c r="BJ52" s="238"/>
      <c r="BK52" s="238"/>
      <c r="BL52" s="238"/>
      <c r="BM52" s="239"/>
      <c r="BN52" s="222"/>
      <c r="BO52" s="222"/>
      <c r="BP52" s="222"/>
      <c r="BQ52" s="222"/>
    </row>
    <row r="53" spans="1:69" ht="65.25" customHeight="1">
      <c r="A53" s="242" t="s">
        <v>230</v>
      </c>
      <c r="B53" s="235"/>
      <c r="C53" s="58"/>
      <c r="D53" s="235"/>
      <c r="E53" s="241"/>
      <c r="F53" s="30"/>
      <c r="G53" s="30"/>
      <c r="H53" s="30"/>
      <c r="I53" s="32"/>
      <c r="J53" s="25"/>
      <c r="K53" s="243"/>
      <c r="L53" s="236"/>
      <c r="M53" s="244"/>
      <c r="N53" s="236" t="e">
        <f>+VLOOKUP(M53,Listados!$K$13:$L$17,2,0)</f>
        <v>#N/A</v>
      </c>
      <c r="O53" s="234" t="str">
        <f>IF(AND(K53&lt;&gt;"",M53&lt;&gt;""),VLOOKUP(K53&amp;M53,Listados!$M$3:$N$27,2,FALSE),"")</f>
        <v/>
      </c>
      <c r="P53" s="234" t="e">
        <f>+VLOOKUP(O53,Listados!$P$3:$Q$6,2,FALSE)</f>
        <v>#N/A</v>
      </c>
      <c r="Q53" s="60"/>
      <c r="R53" s="60"/>
      <c r="S53" s="33"/>
      <c r="T53" s="35"/>
      <c r="U53" s="34"/>
      <c r="V53" s="60"/>
      <c r="W53" s="60" t="str">
        <f t="shared" si="17"/>
        <v/>
      </c>
      <c r="X53" s="60"/>
      <c r="Y53" s="60" t="str">
        <f t="shared" si="18"/>
        <v/>
      </c>
      <c r="Z53" s="60"/>
      <c r="AA53" s="60" t="str">
        <f t="shared" si="19"/>
        <v/>
      </c>
      <c r="AB53" s="60"/>
      <c r="AC53" s="60" t="str">
        <f t="shared" si="20"/>
        <v/>
      </c>
      <c r="AD53" s="60"/>
      <c r="AE53" s="60" t="str">
        <f t="shared" si="21"/>
        <v/>
      </c>
      <c r="AF53" s="60"/>
      <c r="AG53" s="60" t="str">
        <f t="shared" si="22"/>
        <v/>
      </c>
      <c r="AH53" s="60"/>
      <c r="AI53" s="61" t="str">
        <f t="shared" si="23"/>
        <v/>
      </c>
      <c r="AJ53" s="59" t="str">
        <f t="shared" si="24"/>
        <v/>
      </c>
      <c r="AK53" s="59" t="str">
        <f t="shared" si="25"/>
        <v/>
      </c>
      <c r="AL53" s="97"/>
      <c r="AM53" s="97"/>
      <c r="AN53" s="97"/>
      <c r="AO53" s="97"/>
      <c r="AP53" s="97"/>
      <c r="AQ53" s="56"/>
      <c r="AR53" s="56"/>
      <c r="AS53" s="36" t="e">
        <f>#VALUE!</f>
        <v>#VALUE!</v>
      </c>
      <c r="AT53" s="36"/>
      <c r="AU53" s="26"/>
      <c r="AV53" s="26" t="str">
        <f t="shared" si="26"/>
        <v>Débil</v>
      </c>
      <c r="AW53" s="26" t="str">
        <f t="shared" si="27"/>
        <v>Débil</v>
      </c>
      <c r="AX53" s="59">
        <f t="shared" si="28"/>
        <v>0</v>
      </c>
      <c r="AY53" s="233">
        <f t="shared" ref="AY53" si="44">SUM(AX53:AX58)</f>
        <v>0</v>
      </c>
      <c r="AZ53" s="233">
        <v>0</v>
      </c>
      <c r="BA53" s="227" t="e">
        <f t="shared" ref="BA53" si="45">AY53/AZ53</f>
        <v>#DIV/0!</v>
      </c>
      <c r="BB53" s="233" t="e">
        <f t="shared" ref="BB53" si="46">IF(BA53&lt;=50, "Débil", IF(BA53&lt;=99,"Moderado","Fuerte"))</f>
        <v>#DIV/0!</v>
      </c>
      <c r="BC53" s="62" t="e">
        <f>+IF(AND(U53="Preventivo",BB53="Fuerte"),2,IF(AND(U53="Preventivo",BB53="Moderado"),1,0))</f>
        <v>#DIV/0!</v>
      </c>
      <c r="BD53" s="62" t="e">
        <f>+IF(AND(U53="Detectivo/Correctivo",$BB53="Fuerte"),2,IF(AND(U53="Detectivo/Correctivo",$BB53="Moderado"),1,IF(AND(U53="Preventivo",$BB53="Fuerte"),1,0)))</f>
        <v>#DIV/0!</v>
      </c>
      <c r="BE53" s="62" t="e">
        <f>+L53-BC53</f>
        <v>#DIV/0!</v>
      </c>
      <c r="BF53" s="62" t="e">
        <f>+N53-BD53</f>
        <v>#N/A</v>
      </c>
      <c r="BG53" s="234" t="e">
        <f>+VLOOKUP(MIN(BE53,BE54,BE55,BE56,BE57,BE58),Listados!$J$18:$K$24,2,TRUE)</f>
        <v>#DIV/0!</v>
      </c>
      <c r="BH53" s="234" t="e">
        <f>+VLOOKUP(MIN(BF53,BF54,BF55,BF56,BF57,BF58),Listados!$J$26:$K$32,2,TRUE)</f>
        <v>#N/A</v>
      </c>
      <c r="BI53" s="234" t="e">
        <f>IF(AND(BG53&lt;&gt;"",BH53&lt;&gt;""),VLOOKUP(BG53&amp;BH53,Listados!$M$3:$N$27,2,FALSE),"")</f>
        <v>#DIV/0!</v>
      </c>
      <c r="BJ53" s="238" t="e">
        <f>+IF($P53="Asumir el riesgo","NA","")</f>
        <v>#N/A</v>
      </c>
      <c r="BK53" s="238"/>
      <c r="BL53" s="238"/>
      <c r="BM53" s="239"/>
      <c r="BN53" s="220"/>
      <c r="BO53" s="220"/>
      <c r="BP53" s="220"/>
      <c r="BQ53" s="220"/>
    </row>
    <row r="54" spans="1:69" ht="65.25" customHeight="1">
      <c r="A54" s="242"/>
      <c r="B54" s="235"/>
      <c r="C54" s="58"/>
      <c r="D54" s="235"/>
      <c r="E54" s="241"/>
      <c r="F54" s="30"/>
      <c r="G54" s="30"/>
      <c r="H54" s="30"/>
      <c r="I54" s="32"/>
      <c r="J54" s="25"/>
      <c r="K54" s="243"/>
      <c r="L54" s="236"/>
      <c r="M54" s="244"/>
      <c r="N54" s="236"/>
      <c r="O54" s="234"/>
      <c r="P54" s="234"/>
      <c r="Q54" s="60"/>
      <c r="R54" s="60"/>
      <c r="S54" s="33"/>
      <c r="T54" s="35"/>
      <c r="U54" s="34"/>
      <c r="V54" s="60"/>
      <c r="W54" s="60" t="str">
        <f t="shared" si="17"/>
        <v/>
      </c>
      <c r="X54" s="60"/>
      <c r="Y54" s="60" t="str">
        <f t="shared" si="18"/>
        <v/>
      </c>
      <c r="Z54" s="60"/>
      <c r="AA54" s="60" t="str">
        <f t="shared" si="19"/>
        <v/>
      </c>
      <c r="AB54" s="60"/>
      <c r="AC54" s="60" t="str">
        <f t="shared" si="20"/>
        <v/>
      </c>
      <c r="AD54" s="60"/>
      <c r="AE54" s="60" t="str">
        <f t="shared" si="21"/>
        <v/>
      </c>
      <c r="AF54" s="60"/>
      <c r="AG54" s="60" t="str">
        <f t="shared" si="22"/>
        <v/>
      </c>
      <c r="AH54" s="60"/>
      <c r="AI54" s="61" t="str">
        <f t="shared" si="23"/>
        <v/>
      </c>
      <c r="AJ54" s="59" t="str">
        <f t="shared" si="24"/>
        <v/>
      </c>
      <c r="AK54" s="59" t="str">
        <f t="shared" si="25"/>
        <v/>
      </c>
      <c r="AL54" s="97"/>
      <c r="AM54" s="97"/>
      <c r="AN54" s="97"/>
      <c r="AO54" s="97"/>
      <c r="AP54" s="97"/>
      <c r="AQ54" s="56"/>
      <c r="AR54" s="56"/>
      <c r="AS54" s="36" t="e">
        <f>#VALUE!</f>
        <v>#VALUE!</v>
      </c>
      <c r="AT54" s="36"/>
      <c r="AU54" s="26"/>
      <c r="AV54" s="26" t="str">
        <f t="shared" si="26"/>
        <v>Débil</v>
      </c>
      <c r="AW54" s="26" t="str">
        <f t="shared" si="27"/>
        <v>Débil</v>
      </c>
      <c r="AX54" s="59">
        <f t="shared" si="28"/>
        <v>0</v>
      </c>
      <c r="AY54" s="233"/>
      <c r="AZ54" s="233"/>
      <c r="BA54" s="228"/>
      <c r="BB54" s="233"/>
      <c r="BC54" s="62" t="e">
        <f>+IF(AND(U54="Preventivo",BB53="Fuerte"),2,IF(AND(U54="Preventivo",BB53="Moderado"),1,0))</f>
        <v>#DIV/0!</v>
      </c>
      <c r="BD54" s="62" t="e">
        <f>+IF(AND(U54="Detectivo/Correctivo",$BB53="Fuerte"),2,IF(AND(U54="Detectivo/Correctivo",$BB54="Moderado"),1,IF(AND(U54="Preventivo",$BB53="Fuerte"),1,0)))</f>
        <v>#DIV/0!</v>
      </c>
      <c r="BE54" s="62" t="e">
        <f>+L53-BC54</f>
        <v>#DIV/0!</v>
      </c>
      <c r="BF54" s="62" t="e">
        <f>+N53-BD54</f>
        <v>#N/A</v>
      </c>
      <c r="BG54" s="234"/>
      <c r="BH54" s="234"/>
      <c r="BI54" s="234"/>
      <c r="BJ54" s="238"/>
      <c r="BK54" s="238"/>
      <c r="BL54" s="238"/>
      <c r="BM54" s="239"/>
      <c r="BN54" s="221"/>
      <c r="BO54" s="221"/>
      <c r="BP54" s="221"/>
      <c r="BQ54" s="221"/>
    </row>
    <row r="55" spans="1:69" ht="65.25" customHeight="1">
      <c r="A55" s="242"/>
      <c r="B55" s="235"/>
      <c r="C55" s="58"/>
      <c r="D55" s="235"/>
      <c r="E55" s="241"/>
      <c r="F55" s="30"/>
      <c r="G55" s="30"/>
      <c r="H55" s="30"/>
      <c r="I55" s="32"/>
      <c r="J55" s="25"/>
      <c r="K55" s="243"/>
      <c r="L55" s="236"/>
      <c r="M55" s="244"/>
      <c r="N55" s="236"/>
      <c r="O55" s="234"/>
      <c r="P55" s="234"/>
      <c r="Q55" s="60"/>
      <c r="R55" s="60"/>
      <c r="S55" s="33"/>
      <c r="T55" s="35"/>
      <c r="U55" s="34"/>
      <c r="V55" s="60"/>
      <c r="W55" s="60" t="str">
        <f t="shared" si="17"/>
        <v/>
      </c>
      <c r="X55" s="60"/>
      <c r="Y55" s="60" t="str">
        <f t="shared" si="18"/>
        <v/>
      </c>
      <c r="Z55" s="60"/>
      <c r="AA55" s="60" t="str">
        <f t="shared" si="19"/>
        <v/>
      </c>
      <c r="AB55" s="60"/>
      <c r="AC55" s="60" t="str">
        <f t="shared" si="20"/>
        <v/>
      </c>
      <c r="AD55" s="60"/>
      <c r="AE55" s="60" t="str">
        <f t="shared" si="21"/>
        <v/>
      </c>
      <c r="AF55" s="60"/>
      <c r="AG55" s="60" t="str">
        <f t="shared" si="22"/>
        <v/>
      </c>
      <c r="AH55" s="60"/>
      <c r="AI55" s="61" t="str">
        <f t="shared" si="23"/>
        <v/>
      </c>
      <c r="AJ55" s="59" t="str">
        <f t="shared" si="24"/>
        <v/>
      </c>
      <c r="AK55" s="59" t="str">
        <f t="shared" si="25"/>
        <v/>
      </c>
      <c r="AL55" s="97"/>
      <c r="AM55" s="97"/>
      <c r="AN55" s="97"/>
      <c r="AO55" s="97"/>
      <c r="AP55" s="97"/>
      <c r="AQ55" s="56"/>
      <c r="AR55" s="56"/>
      <c r="AS55" s="36" t="e">
        <f>#VALUE!</f>
        <v>#VALUE!</v>
      </c>
      <c r="AT55" s="36"/>
      <c r="AU55" s="26"/>
      <c r="AV55" s="26" t="str">
        <f t="shared" si="26"/>
        <v>Débil</v>
      </c>
      <c r="AW55" s="26" t="str">
        <f t="shared" si="27"/>
        <v>Débil</v>
      </c>
      <c r="AX55" s="59">
        <f t="shared" si="28"/>
        <v>0</v>
      </c>
      <c r="AY55" s="233"/>
      <c r="AZ55" s="233"/>
      <c r="BA55" s="228"/>
      <c r="BB55" s="233"/>
      <c r="BC55" s="62" t="e">
        <f>+IF(AND(U55="Preventivo",BB53="Fuerte"),2,IF(AND(U55="Preventivo",BB53="Moderado"),1,0))</f>
        <v>#DIV/0!</v>
      </c>
      <c r="BD55" s="62" t="e">
        <f>+IF(AND(U55="Detectivo/Correctivo",$BB53="Fuerte"),2,IF(AND(U55="Detectivo/Correctivo",$BB55="Moderado"),1,IF(AND(U55="Preventivo",$BB53="Fuerte"),1,0)))</f>
        <v>#DIV/0!</v>
      </c>
      <c r="BE55" s="62" t="e">
        <f>+L53-BC55</f>
        <v>#DIV/0!</v>
      </c>
      <c r="BF55" s="62" t="e">
        <f>+N53-BD55</f>
        <v>#N/A</v>
      </c>
      <c r="BG55" s="234"/>
      <c r="BH55" s="234"/>
      <c r="BI55" s="234"/>
      <c r="BJ55" s="238"/>
      <c r="BK55" s="238"/>
      <c r="BL55" s="238"/>
      <c r="BM55" s="239"/>
      <c r="BN55" s="221"/>
      <c r="BO55" s="221"/>
      <c r="BP55" s="221"/>
      <c r="BQ55" s="221"/>
    </row>
    <row r="56" spans="1:69" ht="65.25" customHeight="1">
      <c r="A56" s="242"/>
      <c r="B56" s="235"/>
      <c r="C56" s="58"/>
      <c r="D56" s="235"/>
      <c r="E56" s="241"/>
      <c r="F56" s="30"/>
      <c r="G56" s="30"/>
      <c r="H56" s="30"/>
      <c r="I56" s="32"/>
      <c r="J56" s="25"/>
      <c r="K56" s="243"/>
      <c r="L56" s="236"/>
      <c r="M56" s="244"/>
      <c r="N56" s="236"/>
      <c r="O56" s="234"/>
      <c r="P56" s="234"/>
      <c r="Q56" s="60"/>
      <c r="R56" s="60"/>
      <c r="S56" s="33"/>
      <c r="T56" s="35"/>
      <c r="U56" s="34"/>
      <c r="V56" s="60"/>
      <c r="W56" s="60" t="str">
        <f t="shared" si="17"/>
        <v/>
      </c>
      <c r="X56" s="60"/>
      <c r="Y56" s="60" t="str">
        <f t="shared" si="18"/>
        <v/>
      </c>
      <c r="Z56" s="60"/>
      <c r="AA56" s="60" t="str">
        <f t="shared" si="19"/>
        <v/>
      </c>
      <c r="AB56" s="60"/>
      <c r="AC56" s="60" t="str">
        <f t="shared" si="20"/>
        <v/>
      </c>
      <c r="AD56" s="60"/>
      <c r="AE56" s="60" t="str">
        <f t="shared" si="21"/>
        <v/>
      </c>
      <c r="AF56" s="60"/>
      <c r="AG56" s="60" t="str">
        <f t="shared" si="22"/>
        <v/>
      </c>
      <c r="AH56" s="60"/>
      <c r="AI56" s="61" t="str">
        <f t="shared" si="23"/>
        <v/>
      </c>
      <c r="AJ56" s="59" t="str">
        <f t="shared" si="24"/>
        <v/>
      </c>
      <c r="AK56" s="59" t="str">
        <f t="shared" si="25"/>
        <v/>
      </c>
      <c r="AL56" s="97"/>
      <c r="AM56" s="97"/>
      <c r="AN56" s="97"/>
      <c r="AO56" s="97"/>
      <c r="AP56" s="97"/>
      <c r="AQ56" s="56"/>
      <c r="AR56" s="56"/>
      <c r="AS56" s="36" t="e">
        <f>#VALUE!</f>
        <v>#VALUE!</v>
      </c>
      <c r="AT56" s="36"/>
      <c r="AU56" s="26"/>
      <c r="AV56" s="26" t="str">
        <f t="shared" si="26"/>
        <v>Débil</v>
      </c>
      <c r="AW56" s="26" t="str">
        <f t="shared" si="27"/>
        <v>Débil</v>
      </c>
      <c r="AX56" s="59">
        <f t="shared" si="28"/>
        <v>0</v>
      </c>
      <c r="AY56" s="233"/>
      <c r="AZ56" s="233"/>
      <c r="BA56" s="228"/>
      <c r="BB56" s="233"/>
      <c r="BC56" s="62" t="e">
        <f>+IF(AND(U56="Preventivo",BB53="Fuerte"),2,IF(AND(U56="Preventivo",BB53="Moderado"),1,0))</f>
        <v>#DIV/0!</v>
      </c>
      <c r="BD56" s="62" t="e">
        <f>+IF(AND(U56="Detectivo/Correctivo",$BB53="Fuerte"),2,IF(AND(U56="Detectivo/Correctivo",$BB56="Moderado"),1,IF(AND(U56="Preventivo",$BB53="Fuerte"),1,0)))</f>
        <v>#DIV/0!</v>
      </c>
      <c r="BE56" s="62" t="e">
        <f>+L53-BC56</f>
        <v>#DIV/0!</v>
      </c>
      <c r="BF56" s="62" t="e">
        <f>+N53-BD56</f>
        <v>#N/A</v>
      </c>
      <c r="BG56" s="234"/>
      <c r="BH56" s="234"/>
      <c r="BI56" s="234"/>
      <c r="BJ56" s="238"/>
      <c r="BK56" s="238"/>
      <c r="BL56" s="238"/>
      <c r="BM56" s="239"/>
      <c r="BN56" s="221"/>
      <c r="BO56" s="221"/>
      <c r="BP56" s="221"/>
      <c r="BQ56" s="221"/>
    </row>
    <row r="57" spans="1:69" ht="65.25" customHeight="1">
      <c r="A57" s="242"/>
      <c r="B57" s="235"/>
      <c r="C57" s="58"/>
      <c r="D57" s="235"/>
      <c r="E57" s="241"/>
      <c r="F57" s="30"/>
      <c r="G57" s="30"/>
      <c r="H57" s="30"/>
      <c r="I57" s="32"/>
      <c r="J57" s="25"/>
      <c r="K57" s="243"/>
      <c r="L57" s="236"/>
      <c r="M57" s="244"/>
      <c r="N57" s="236"/>
      <c r="O57" s="234"/>
      <c r="P57" s="234"/>
      <c r="Q57" s="60"/>
      <c r="R57" s="60"/>
      <c r="S57" s="33"/>
      <c r="T57" s="35"/>
      <c r="U57" s="34"/>
      <c r="V57" s="60"/>
      <c r="W57" s="60" t="str">
        <f t="shared" si="17"/>
        <v/>
      </c>
      <c r="X57" s="60"/>
      <c r="Y57" s="60" t="str">
        <f t="shared" si="18"/>
        <v/>
      </c>
      <c r="Z57" s="60"/>
      <c r="AA57" s="60" t="str">
        <f t="shared" si="19"/>
        <v/>
      </c>
      <c r="AB57" s="60"/>
      <c r="AC57" s="60" t="str">
        <f t="shared" si="20"/>
        <v/>
      </c>
      <c r="AD57" s="60"/>
      <c r="AE57" s="60" t="str">
        <f t="shared" si="21"/>
        <v/>
      </c>
      <c r="AF57" s="60"/>
      <c r="AG57" s="60" t="str">
        <f t="shared" si="22"/>
        <v/>
      </c>
      <c r="AH57" s="60"/>
      <c r="AI57" s="61" t="str">
        <f t="shared" si="23"/>
        <v/>
      </c>
      <c r="AJ57" s="59" t="str">
        <f t="shared" si="24"/>
        <v/>
      </c>
      <c r="AK57" s="59" t="str">
        <f t="shared" si="25"/>
        <v/>
      </c>
      <c r="AL57" s="97"/>
      <c r="AM57" s="97"/>
      <c r="AN57" s="97"/>
      <c r="AO57" s="97"/>
      <c r="AP57" s="97"/>
      <c r="AQ57" s="56"/>
      <c r="AR57" s="56"/>
      <c r="AS57" s="36" t="e">
        <f>#VALUE!</f>
        <v>#VALUE!</v>
      </c>
      <c r="AT57" s="36"/>
      <c r="AU57" s="26"/>
      <c r="AV57" s="26" t="str">
        <f t="shared" si="26"/>
        <v>Débil</v>
      </c>
      <c r="AW57" s="26" t="str">
        <f t="shared" si="27"/>
        <v>Débil</v>
      </c>
      <c r="AX57" s="59">
        <f t="shared" si="28"/>
        <v>0</v>
      </c>
      <c r="AY57" s="233"/>
      <c r="AZ57" s="233"/>
      <c r="BA57" s="228"/>
      <c r="BB57" s="233"/>
      <c r="BC57" s="62" t="e">
        <f>+IF(AND(U57="Preventivo",BB53="Fuerte"),2,IF(AND(U57="Preventivo",BB53="Moderado"),1,0))</f>
        <v>#DIV/0!</v>
      </c>
      <c r="BD57" s="62" t="e">
        <f>+IF(AND(U57="Detectivo/Correctivo",$BB53="Fuerte"),2,IF(AND(U57="Detectivo/Correctivo",$BB57="Moderado"),1,IF(AND(U57="Preventivo",$BB53="Fuerte"),1,0)))</f>
        <v>#DIV/0!</v>
      </c>
      <c r="BE57" s="62" t="e">
        <f>+L53-BC57</f>
        <v>#DIV/0!</v>
      </c>
      <c r="BF57" s="62" t="e">
        <f>+N53-BD57</f>
        <v>#N/A</v>
      </c>
      <c r="BG57" s="234"/>
      <c r="BH57" s="234"/>
      <c r="BI57" s="234"/>
      <c r="BJ57" s="238"/>
      <c r="BK57" s="238"/>
      <c r="BL57" s="238"/>
      <c r="BM57" s="239"/>
      <c r="BN57" s="221"/>
      <c r="BO57" s="221"/>
      <c r="BP57" s="221"/>
      <c r="BQ57" s="221"/>
    </row>
    <row r="58" spans="1:69" ht="65.25" customHeight="1">
      <c r="A58" s="242"/>
      <c r="B58" s="235"/>
      <c r="C58" s="58"/>
      <c r="D58" s="235"/>
      <c r="E58" s="241"/>
      <c r="F58" s="30"/>
      <c r="G58" s="30"/>
      <c r="H58" s="30"/>
      <c r="I58" s="32"/>
      <c r="J58" s="25"/>
      <c r="K58" s="243"/>
      <c r="L58" s="236"/>
      <c r="M58" s="244"/>
      <c r="N58" s="236"/>
      <c r="O58" s="234"/>
      <c r="P58" s="234"/>
      <c r="Q58" s="60"/>
      <c r="R58" s="60"/>
      <c r="S58" s="33"/>
      <c r="T58" s="35"/>
      <c r="U58" s="34"/>
      <c r="V58" s="60"/>
      <c r="W58" s="60" t="str">
        <f t="shared" si="17"/>
        <v/>
      </c>
      <c r="X58" s="60"/>
      <c r="Y58" s="60" t="str">
        <f t="shared" si="18"/>
        <v/>
      </c>
      <c r="Z58" s="60"/>
      <c r="AA58" s="60" t="str">
        <f t="shared" si="19"/>
        <v/>
      </c>
      <c r="AB58" s="60"/>
      <c r="AC58" s="60" t="str">
        <f t="shared" si="20"/>
        <v/>
      </c>
      <c r="AD58" s="60"/>
      <c r="AE58" s="60" t="str">
        <f t="shared" si="21"/>
        <v/>
      </c>
      <c r="AF58" s="60"/>
      <c r="AG58" s="60" t="str">
        <f t="shared" si="22"/>
        <v/>
      </c>
      <c r="AH58" s="60"/>
      <c r="AI58" s="61" t="str">
        <f t="shared" si="23"/>
        <v/>
      </c>
      <c r="AJ58" s="59" t="str">
        <f t="shared" si="24"/>
        <v/>
      </c>
      <c r="AK58" s="59" t="str">
        <f t="shared" si="25"/>
        <v/>
      </c>
      <c r="AL58" s="97"/>
      <c r="AM58" s="97"/>
      <c r="AN58" s="97"/>
      <c r="AO58" s="97"/>
      <c r="AP58" s="97"/>
      <c r="AQ58" s="56"/>
      <c r="AR58" s="56"/>
      <c r="AS58" s="36" t="e">
        <f>#VALUE!</f>
        <v>#VALUE!</v>
      </c>
      <c r="AT58" s="36"/>
      <c r="AU58" s="26"/>
      <c r="AV58" s="26" t="str">
        <f t="shared" si="26"/>
        <v>Débil</v>
      </c>
      <c r="AW58" s="26" t="str">
        <f t="shared" si="27"/>
        <v>Débil</v>
      </c>
      <c r="AX58" s="59">
        <f t="shared" si="28"/>
        <v>0</v>
      </c>
      <c r="AY58" s="233"/>
      <c r="AZ58" s="233"/>
      <c r="BA58" s="229"/>
      <c r="BB58" s="233"/>
      <c r="BC58" s="62" t="e">
        <f>+IF(AND(U58="Preventivo",BB53="Fuerte"),2,IF(AND(U58="Preventivo",BB53="Moderado"),1,0))</f>
        <v>#DIV/0!</v>
      </c>
      <c r="BD58" s="62" t="e">
        <f>+IF(AND(U58="Detectivo/Correctivo",$BB53="Fuerte"),2,IF(AND(U58="Detectivo/Correctivo",$BB58="Moderado"),1,IF(AND(U58="Preventivo",$BB53="Fuerte"),1,0)))</f>
        <v>#DIV/0!</v>
      </c>
      <c r="BE58" s="62" t="e">
        <f>+L53-BC58</f>
        <v>#DIV/0!</v>
      </c>
      <c r="BF58" s="62" t="e">
        <f>+N53-BD58</f>
        <v>#N/A</v>
      </c>
      <c r="BG58" s="234"/>
      <c r="BH58" s="234"/>
      <c r="BI58" s="234"/>
      <c r="BJ58" s="238"/>
      <c r="BK58" s="238"/>
      <c r="BL58" s="238"/>
      <c r="BM58" s="239"/>
      <c r="BN58" s="222"/>
      <c r="BO58" s="222"/>
      <c r="BP58" s="222"/>
      <c r="BQ58" s="222"/>
    </row>
    <row r="59" spans="1:69" ht="65.25" customHeight="1">
      <c r="A59" s="242" t="s">
        <v>193</v>
      </c>
      <c r="B59" s="235"/>
      <c r="C59" s="58"/>
      <c r="D59" s="235"/>
      <c r="E59" s="241"/>
      <c r="F59" s="30"/>
      <c r="G59" s="30"/>
      <c r="H59" s="30"/>
      <c r="I59" s="32"/>
      <c r="J59" s="25"/>
      <c r="K59" s="243"/>
      <c r="L59" s="236"/>
      <c r="M59" s="244"/>
      <c r="N59" s="236" t="e">
        <f>+VLOOKUP(M59,Listados!$K$13:$L$17,2,0)</f>
        <v>#N/A</v>
      </c>
      <c r="O59" s="234" t="str">
        <f>IF(AND(K59&lt;&gt;"",M59&lt;&gt;""),VLOOKUP(K59&amp;M59,Listados!$M$3:$N$27,2,FALSE),"")</f>
        <v/>
      </c>
      <c r="P59" s="234" t="e">
        <f>+VLOOKUP(O59,Listados!$P$3:$Q$6,2,FALSE)</f>
        <v>#N/A</v>
      </c>
      <c r="Q59" s="60"/>
      <c r="R59" s="60"/>
      <c r="S59" s="33"/>
      <c r="T59" s="35"/>
      <c r="U59" s="34"/>
      <c r="V59" s="60"/>
      <c r="W59" s="60" t="str">
        <f t="shared" si="17"/>
        <v/>
      </c>
      <c r="X59" s="60"/>
      <c r="Y59" s="60" t="str">
        <f t="shared" si="18"/>
        <v/>
      </c>
      <c r="Z59" s="60"/>
      <c r="AA59" s="60" t="str">
        <f t="shared" si="19"/>
        <v/>
      </c>
      <c r="AB59" s="60"/>
      <c r="AC59" s="60" t="str">
        <f t="shared" si="20"/>
        <v/>
      </c>
      <c r="AD59" s="60"/>
      <c r="AE59" s="60" t="str">
        <f t="shared" si="21"/>
        <v/>
      </c>
      <c r="AF59" s="60"/>
      <c r="AG59" s="60" t="str">
        <f t="shared" si="22"/>
        <v/>
      </c>
      <c r="AH59" s="60"/>
      <c r="AI59" s="61" t="str">
        <f t="shared" si="23"/>
        <v/>
      </c>
      <c r="AJ59" s="59" t="str">
        <f t="shared" si="24"/>
        <v/>
      </c>
      <c r="AK59" s="59" t="str">
        <f t="shared" si="25"/>
        <v/>
      </c>
      <c r="AL59" s="97"/>
      <c r="AM59" s="97"/>
      <c r="AN59" s="97"/>
      <c r="AO59" s="97"/>
      <c r="AP59" s="97"/>
      <c r="AQ59" s="56"/>
      <c r="AR59" s="56"/>
      <c r="AS59" s="36" t="e">
        <f>#VALUE!</f>
        <v>#VALUE!</v>
      </c>
      <c r="AT59" s="36"/>
      <c r="AU59" s="26"/>
      <c r="AV59" s="26" t="str">
        <f t="shared" si="26"/>
        <v>Débil</v>
      </c>
      <c r="AW59" s="26" t="str">
        <f t="shared" si="27"/>
        <v>Débil</v>
      </c>
      <c r="AX59" s="59">
        <f t="shared" si="28"/>
        <v>0</v>
      </c>
      <c r="AY59" s="233">
        <f t="shared" ref="AY59" si="47">SUM(AX59:AX64)</f>
        <v>0</v>
      </c>
      <c r="AZ59" s="233">
        <v>0</v>
      </c>
      <c r="BA59" s="227" t="e">
        <f t="shared" ref="BA59" si="48">AY59/AZ59</f>
        <v>#DIV/0!</v>
      </c>
      <c r="BB59" s="233" t="e">
        <f t="shared" ref="BB59" si="49">IF(BA59&lt;=50, "Débil", IF(BA59&lt;=99,"Moderado","Fuerte"))</f>
        <v>#DIV/0!</v>
      </c>
      <c r="BC59" s="62" t="e">
        <f>+IF(AND(U59="Preventivo",BB59="Fuerte"),2,IF(AND(U59="Preventivo",BB59="Moderado"),1,0))</f>
        <v>#DIV/0!</v>
      </c>
      <c r="BD59" s="62" t="e">
        <f>+IF(AND(U59="Detectivo/Correctivo",$BB59="Fuerte"),2,IF(AND(U59="Detectivo/Correctivo",$BB59="Moderado"),1,IF(AND(U59="Preventivo",$BB59="Fuerte"),1,0)))</f>
        <v>#DIV/0!</v>
      </c>
      <c r="BE59" s="62" t="e">
        <f>+L59-BC59</f>
        <v>#DIV/0!</v>
      </c>
      <c r="BF59" s="62" t="e">
        <f>+N59-BD59</f>
        <v>#N/A</v>
      </c>
      <c r="BG59" s="234" t="e">
        <f>+VLOOKUP(MIN(BE59,BE60,BE61,BE62,BE63,BE64),Listados!$J$18:$K$24,2,TRUE)</f>
        <v>#DIV/0!</v>
      </c>
      <c r="BH59" s="234" t="e">
        <f>+VLOOKUP(MIN(BF59,BF60,BF61,BF62,BF63,BF64),Listados!$J$27:$K$32,2,TRUE)</f>
        <v>#N/A</v>
      </c>
      <c r="BI59" s="234" t="e">
        <f>IF(AND(BG59&lt;&gt;"",BH59&lt;&gt;""),VLOOKUP(BG59&amp;BH59,Listados!$M$3:$N$27,2,FALSE),"")</f>
        <v>#DIV/0!</v>
      </c>
      <c r="BJ59" s="238" t="e">
        <f>+IF($P59="Asumir el riesgo","NA","")</f>
        <v>#N/A</v>
      </c>
      <c r="BK59" s="238"/>
      <c r="BL59" s="238"/>
      <c r="BM59" s="239"/>
      <c r="BN59" s="220"/>
      <c r="BO59" s="220"/>
      <c r="BP59" s="220"/>
      <c r="BQ59" s="220"/>
    </row>
    <row r="60" spans="1:69" ht="65.25" customHeight="1">
      <c r="A60" s="242"/>
      <c r="B60" s="235"/>
      <c r="C60" s="58"/>
      <c r="D60" s="235"/>
      <c r="E60" s="241"/>
      <c r="F60" s="30"/>
      <c r="G60" s="30"/>
      <c r="H60" s="30"/>
      <c r="I60" s="32"/>
      <c r="J60" s="25"/>
      <c r="K60" s="243"/>
      <c r="L60" s="236"/>
      <c r="M60" s="244"/>
      <c r="N60" s="236"/>
      <c r="O60" s="234"/>
      <c r="P60" s="234"/>
      <c r="Q60" s="60"/>
      <c r="R60" s="60"/>
      <c r="S60" s="33"/>
      <c r="T60" s="35"/>
      <c r="U60" s="34"/>
      <c r="V60" s="60"/>
      <c r="W60" s="60" t="str">
        <f t="shared" si="17"/>
        <v/>
      </c>
      <c r="X60" s="60"/>
      <c r="Y60" s="60" t="str">
        <f t="shared" si="18"/>
        <v/>
      </c>
      <c r="Z60" s="60"/>
      <c r="AA60" s="60" t="str">
        <f t="shared" si="19"/>
        <v/>
      </c>
      <c r="AB60" s="60"/>
      <c r="AC60" s="60" t="str">
        <f t="shared" si="20"/>
        <v/>
      </c>
      <c r="AD60" s="60"/>
      <c r="AE60" s="60" t="str">
        <f t="shared" si="21"/>
        <v/>
      </c>
      <c r="AF60" s="60"/>
      <c r="AG60" s="60" t="str">
        <f t="shared" si="22"/>
        <v/>
      </c>
      <c r="AH60" s="60"/>
      <c r="AI60" s="61" t="str">
        <f t="shared" si="23"/>
        <v/>
      </c>
      <c r="AJ60" s="59" t="str">
        <f t="shared" si="24"/>
        <v/>
      </c>
      <c r="AK60" s="59" t="str">
        <f t="shared" si="25"/>
        <v/>
      </c>
      <c r="AL60" s="97"/>
      <c r="AM60" s="97"/>
      <c r="AN60" s="97"/>
      <c r="AO60" s="97"/>
      <c r="AP60" s="97"/>
      <c r="AQ60" s="56"/>
      <c r="AR60" s="56"/>
      <c r="AS60" s="36" t="e">
        <f>#VALUE!</f>
        <v>#VALUE!</v>
      </c>
      <c r="AT60" s="36"/>
      <c r="AU60" s="26"/>
      <c r="AV60" s="26" t="str">
        <f t="shared" si="26"/>
        <v>Débil</v>
      </c>
      <c r="AW60" s="26" t="str">
        <f t="shared" si="27"/>
        <v>Débil</v>
      </c>
      <c r="AX60" s="59">
        <f t="shared" si="28"/>
        <v>0</v>
      </c>
      <c r="AY60" s="233"/>
      <c r="AZ60" s="233"/>
      <c r="BA60" s="228"/>
      <c r="BB60" s="233"/>
      <c r="BC60" s="62" t="e">
        <f>+IF(AND(U60="Preventivo",BB59="Fuerte"),2,IF(AND(U60="Preventivo",BB59="Moderado"),1,0))</f>
        <v>#DIV/0!</v>
      </c>
      <c r="BD60" s="62" t="e">
        <f>+IF(AND(U60="Detectivo/Correctivo",$BB59="Fuerte"),2,IF(AND(U60="Detectivo/Correctivo",$BB60="Moderado"),1,IF(AND(U60="Preventivo",$BB59="Fuerte"),1,0)))</f>
        <v>#DIV/0!</v>
      </c>
      <c r="BE60" s="62" t="e">
        <f>+L59-BC60</f>
        <v>#DIV/0!</v>
      </c>
      <c r="BF60" s="62" t="e">
        <f>+N59-BD60</f>
        <v>#N/A</v>
      </c>
      <c r="BG60" s="234"/>
      <c r="BH60" s="234"/>
      <c r="BI60" s="234"/>
      <c r="BJ60" s="238"/>
      <c r="BK60" s="238"/>
      <c r="BL60" s="238"/>
      <c r="BM60" s="239"/>
      <c r="BN60" s="221"/>
      <c r="BO60" s="221"/>
      <c r="BP60" s="221"/>
      <c r="BQ60" s="221"/>
    </row>
    <row r="61" spans="1:69" ht="65.25" customHeight="1">
      <c r="A61" s="242"/>
      <c r="B61" s="235"/>
      <c r="C61" s="58"/>
      <c r="D61" s="235"/>
      <c r="E61" s="241"/>
      <c r="F61" s="30"/>
      <c r="G61" s="30"/>
      <c r="H61" s="30"/>
      <c r="I61" s="32"/>
      <c r="J61" s="25"/>
      <c r="K61" s="243"/>
      <c r="L61" s="236"/>
      <c r="M61" s="244"/>
      <c r="N61" s="236"/>
      <c r="O61" s="234"/>
      <c r="P61" s="234"/>
      <c r="Q61" s="60"/>
      <c r="R61" s="60"/>
      <c r="S61" s="33"/>
      <c r="T61" s="35"/>
      <c r="U61" s="34"/>
      <c r="V61" s="60"/>
      <c r="W61" s="60" t="str">
        <f t="shared" si="17"/>
        <v/>
      </c>
      <c r="X61" s="60"/>
      <c r="Y61" s="60" t="str">
        <f t="shared" si="18"/>
        <v/>
      </c>
      <c r="Z61" s="60"/>
      <c r="AA61" s="60" t="str">
        <f t="shared" si="19"/>
        <v/>
      </c>
      <c r="AB61" s="60"/>
      <c r="AC61" s="60" t="str">
        <f t="shared" si="20"/>
        <v/>
      </c>
      <c r="AD61" s="60"/>
      <c r="AE61" s="60" t="str">
        <f t="shared" si="21"/>
        <v/>
      </c>
      <c r="AF61" s="60"/>
      <c r="AG61" s="60" t="str">
        <f t="shared" si="22"/>
        <v/>
      </c>
      <c r="AH61" s="60"/>
      <c r="AI61" s="61" t="str">
        <f t="shared" si="23"/>
        <v/>
      </c>
      <c r="AJ61" s="59" t="str">
        <f t="shared" si="24"/>
        <v/>
      </c>
      <c r="AK61" s="59" t="str">
        <f t="shared" si="25"/>
        <v/>
      </c>
      <c r="AL61" s="97"/>
      <c r="AM61" s="97"/>
      <c r="AN61" s="97"/>
      <c r="AO61" s="97"/>
      <c r="AP61" s="97"/>
      <c r="AQ61" s="56"/>
      <c r="AR61" s="56"/>
      <c r="AS61" s="36" t="e">
        <f>#VALUE!</f>
        <v>#VALUE!</v>
      </c>
      <c r="AT61" s="36"/>
      <c r="AU61" s="26"/>
      <c r="AV61" s="26" t="str">
        <f t="shared" si="26"/>
        <v>Débil</v>
      </c>
      <c r="AW61" s="26" t="str">
        <f t="shared" si="27"/>
        <v>Débil</v>
      </c>
      <c r="AX61" s="59">
        <f t="shared" si="28"/>
        <v>0</v>
      </c>
      <c r="AY61" s="233"/>
      <c r="AZ61" s="233"/>
      <c r="BA61" s="228"/>
      <c r="BB61" s="233"/>
      <c r="BC61" s="62" t="e">
        <f>+IF(AND(U61="Preventivo",BB59="Fuerte"),2,IF(AND(U61="Preventivo",BB59="Moderado"),1,0))</f>
        <v>#DIV/0!</v>
      </c>
      <c r="BD61" s="62" t="e">
        <f>+IF(AND(U61="Detectivo/Correctivo",$BB59="Fuerte"),2,IF(AND(U61="Detectivo/Correctivo",$BB61="Moderado"),1,IF(AND(U61="Preventivo",$BB59="Fuerte"),1,0)))</f>
        <v>#DIV/0!</v>
      </c>
      <c r="BE61" s="62" t="e">
        <f>+L59-BC61</f>
        <v>#DIV/0!</v>
      </c>
      <c r="BF61" s="62" t="e">
        <f>+N59-BD61</f>
        <v>#N/A</v>
      </c>
      <c r="BG61" s="234"/>
      <c r="BH61" s="234"/>
      <c r="BI61" s="234"/>
      <c r="BJ61" s="238"/>
      <c r="BK61" s="238"/>
      <c r="BL61" s="238"/>
      <c r="BM61" s="239"/>
      <c r="BN61" s="221"/>
      <c r="BO61" s="221"/>
      <c r="BP61" s="221"/>
      <c r="BQ61" s="221"/>
    </row>
    <row r="62" spans="1:69" ht="65.25" customHeight="1">
      <c r="A62" s="242"/>
      <c r="B62" s="235"/>
      <c r="C62" s="58"/>
      <c r="D62" s="235"/>
      <c r="E62" s="241"/>
      <c r="F62" s="30"/>
      <c r="G62" s="30"/>
      <c r="H62" s="30"/>
      <c r="I62" s="32"/>
      <c r="J62" s="25"/>
      <c r="K62" s="243"/>
      <c r="L62" s="236"/>
      <c r="M62" s="244"/>
      <c r="N62" s="236"/>
      <c r="O62" s="234"/>
      <c r="P62" s="234"/>
      <c r="Q62" s="60"/>
      <c r="R62" s="60"/>
      <c r="S62" s="33"/>
      <c r="T62" s="35"/>
      <c r="U62" s="34"/>
      <c r="V62" s="60"/>
      <c r="W62" s="60" t="str">
        <f t="shared" si="17"/>
        <v/>
      </c>
      <c r="X62" s="60"/>
      <c r="Y62" s="60" t="str">
        <f t="shared" si="18"/>
        <v/>
      </c>
      <c r="Z62" s="60"/>
      <c r="AA62" s="60" t="str">
        <f t="shared" si="19"/>
        <v/>
      </c>
      <c r="AB62" s="60"/>
      <c r="AC62" s="60" t="str">
        <f t="shared" si="20"/>
        <v/>
      </c>
      <c r="AD62" s="60"/>
      <c r="AE62" s="60" t="str">
        <f t="shared" si="21"/>
        <v/>
      </c>
      <c r="AF62" s="60"/>
      <c r="AG62" s="60" t="str">
        <f t="shared" si="22"/>
        <v/>
      </c>
      <c r="AH62" s="60"/>
      <c r="AI62" s="61" t="str">
        <f t="shared" si="23"/>
        <v/>
      </c>
      <c r="AJ62" s="59" t="str">
        <f t="shared" si="24"/>
        <v/>
      </c>
      <c r="AK62" s="59" t="str">
        <f t="shared" si="25"/>
        <v/>
      </c>
      <c r="AL62" s="97"/>
      <c r="AM62" s="97"/>
      <c r="AN62" s="97"/>
      <c r="AO62" s="97"/>
      <c r="AP62" s="97"/>
      <c r="AQ62" s="56"/>
      <c r="AR62" s="56"/>
      <c r="AS62" s="36" t="e">
        <f>#VALUE!</f>
        <v>#VALUE!</v>
      </c>
      <c r="AT62" s="36"/>
      <c r="AU62" s="26"/>
      <c r="AV62" s="26" t="str">
        <f t="shared" si="26"/>
        <v>Débil</v>
      </c>
      <c r="AW62" s="26" t="str">
        <f t="shared" si="27"/>
        <v>Débil</v>
      </c>
      <c r="AX62" s="59">
        <f t="shared" si="28"/>
        <v>0</v>
      </c>
      <c r="AY62" s="233"/>
      <c r="AZ62" s="233"/>
      <c r="BA62" s="228"/>
      <c r="BB62" s="233"/>
      <c r="BC62" s="62" t="e">
        <f>+IF(AND(U62="Preventivo",BB59="Fuerte"),2,IF(AND(U62="Preventivo",BB59="Moderado"),1,0))</f>
        <v>#DIV/0!</v>
      </c>
      <c r="BD62" s="62" t="e">
        <f>+IF(AND(U62="Detectivo/Correctivo",$BB59="Fuerte"),2,IF(AND(U62="Detectivo/Correctivo",$BB62="Moderado"),1,IF(AND(U62="Preventivo",$BB59="Fuerte"),1,0)))</f>
        <v>#DIV/0!</v>
      </c>
      <c r="BE62" s="62" t="e">
        <f>+L59-BC62</f>
        <v>#DIV/0!</v>
      </c>
      <c r="BF62" s="62" t="e">
        <f>+N59-BD62</f>
        <v>#N/A</v>
      </c>
      <c r="BG62" s="234"/>
      <c r="BH62" s="234"/>
      <c r="BI62" s="234"/>
      <c r="BJ62" s="238"/>
      <c r="BK62" s="238"/>
      <c r="BL62" s="238"/>
      <c r="BM62" s="239"/>
      <c r="BN62" s="221"/>
      <c r="BO62" s="221"/>
      <c r="BP62" s="221"/>
      <c r="BQ62" s="221"/>
    </row>
    <row r="63" spans="1:69" ht="65.25" customHeight="1">
      <c r="A63" s="242"/>
      <c r="B63" s="235"/>
      <c r="C63" s="58"/>
      <c r="D63" s="235"/>
      <c r="E63" s="241"/>
      <c r="F63" s="30"/>
      <c r="G63" s="30"/>
      <c r="H63" s="30"/>
      <c r="I63" s="32"/>
      <c r="J63" s="25"/>
      <c r="K63" s="243"/>
      <c r="L63" s="236"/>
      <c r="M63" s="244"/>
      <c r="N63" s="236"/>
      <c r="O63" s="234"/>
      <c r="P63" s="234"/>
      <c r="Q63" s="60"/>
      <c r="R63" s="60"/>
      <c r="S63" s="33"/>
      <c r="T63" s="35"/>
      <c r="U63" s="34"/>
      <c r="V63" s="60"/>
      <c r="W63" s="60" t="str">
        <f t="shared" si="17"/>
        <v/>
      </c>
      <c r="X63" s="60"/>
      <c r="Y63" s="60" t="str">
        <f t="shared" si="18"/>
        <v/>
      </c>
      <c r="Z63" s="60"/>
      <c r="AA63" s="60" t="str">
        <f t="shared" si="19"/>
        <v/>
      </c>
      <c r="AB63" s="60"/>
      <c r="AC63" s="60" t="str">
        <f t="shared" si="20"/>
        <v/>
      </c>
      <c r="AD63" s="60"/>
      <c r="AE63" s="60" t="str">
        <f t="shared" si="21"/>
        <v/>
      </c>
      <c r="AF63" s="60"/>
      <c r="AG63" s="60" t="str">
        <f t="shared" si="22"/>
        <v/>
      </c>
      <c r="AH63" s="60"/>
      <c r="AI63" s="61" t="str">
        <f t="shared" si="23"/>
        <v/>
      </c>
      <c r="AJ63" s="59" t="str">
        <f t="shared" si="24"/>
        <v/>
      </c>
      <c r="AK63" s="59" t="str">
        <f t="shared" si="25"/>
        <v/>
      </c>
      <c r="AL63" s="97"/>
      <c r="AM63" s="97"/>
      <c r="AN63" s="97"/>
      <c r="AO63" s="97"/>
      <c r="AP63" s="97"/>
      <c r="AQ63" s="56"/>
      <c r="AR63" s="56"/>
      <c r="AS63" s="36" t="e">
        <f>#VALUE!</f>
        <v>#VALUE!</v>
      </c>
      <c r="AT63" s="36"/>
      <c r="AU63" s="26"/>
      <c r="AV63" s="26" t="str">
        <f t="shared" si="26"/>
        <v>Débil</v>
      </c>
      <c r="AW63" s="26" t="str">
        <f t="shared" si="27"/>
        <v>Débil</v>
      </c>
      <c r="AX63" s="59">
        <f t="shared" si="28"/>
        <v>0</v>
      </c>
      <c r="AY63" s="233"/>
      <c r="AZ63" s="233"/>
      <c r="BA63" s="228"/>
      <c r="BB63" s="233"/>
      <c r="BC63" s="62" t="e">
        <f>+IF(AND(U63="Preventivo",BB59="Fuerte"),2,IF(AND(U63="Preventivo",BB59="Moderado"),1,0))</f>
        <v>#DIV/0!</v>
      </c>
      <c r="BD63" s="62" t="e">
        <f>+IF(AND(U63="Detectivo/Correctivo",$BB59="Fuerte"),2,IF(AND(U63="Detectivo/Correctivo",$BB63="Moderado"),1,IF(AND(U63="Preventivo",$BB59="Fuerte"),1,0)))</f>
        <v>#DIV/0!</v>
      </c>
      <c r="BE63" s="62" t="e">
        <f>+L59-BC63</f>
        <v>#DIV/0!</v>
      </c>
      <c r="BF63" s="62" t="e">
        <f>+N59-BD63</f>
        <v>#N/A</v>
      </c>
      <c r="BG63" s="234"/>
      <c r="BH63" s="234"/>
      <c r="BI63" s="234"/>
      <c r="BJ63" s="238"/>
      <c r="BK63" s="238"/>
      <c r="BL63" s="238"/>
      <c r="BM63" s="239"/>
      <c r="BN63" s="221"/>
      <c r="BO63" s="221"/>
      <c r="BP63" s="221"/>
      <c r="BQ63" s="221"/>
    </row>
    <row r="64" spans="1:69" ht="65.25" customHeight="1">
      <c r="A64" s="242"/>
      <c r="B64" s="235"/>
      <c r="C64" s="58"/>
      <c r="D64" s="235"/>
      <c r="E64" s="241"/>
      <c r="F64" s="30"/>
      <c r="G64" s="30"/>
      <c r="H64" s="30"/>
      <c r="I64" s="32"/>
      <c r="J64" s="25"/>
      <c r="K64" s="243"/>
      <c r="L64" s="236"/>
      <c r="M64" s="244"/>
      <c r="N64" s="236"/>
      <c r="O64" s="234"/>
      <c r="P64" s="234"/>
      <c r="Q64" s="60"/>
      <c r="R64" s="60"/>
      <c r="S64" s="33"/>
      <c r="T64" s="35"/>
      <c r="U64" s="34"/>
      <c r="V64" s="60"/>
      <c r="W64" s="60" t="str">
        <f t="shared" si="17"/>
        <v/>
      </c>
      <c r="X64" s="60"/>
      <c r="Y64" s="60" t="str">
        <f t="shared" si="18"/>
        <v/>
      </c>
      <c r="Z64" s="60"/>
      <c r="AA64" s="60" t="str">
        <f t="shared" si="19"/>
        <v/>
      </c>
      <c r="AB64" s="60"/>
      <c r="AC64" s="60" t="str">
        <f t="shared" si="20"/>
        <v/>
      </c>
      <c r="AD64" s="60"/>
      <c r="AE64" s="60" t="str">
        <f t="shared" si="21"/>
        <v/>
      </c>
      <c r="AF64" s="60"/>
      <c r="AG64" s="60" t="str">
        <f t="shared" si="22"/>
        <v/>
      </c>
      <c r="AH64" s="60"/>
      <c r="AI64" s="61" t="str">
        <f t="shared" si="23"/>
        <v/>
      </c>
      <c r="AJ64" s="59" t="str">
        <f t="shared" si="24"/>
        <v/>
      </c>
      <c r="AK64" s="59" t="str">
        <f t="shared" si="25"/>
        <v/>
      </c>
      <c r="AL64" s="97"/>
      <c r="AM64" s="97"/>
      <c r="AN64" s="97"/>
      <c r="AO64" s="97"/>
      <c r="AP64" s="97"/>
      <c r="AQ64" s="56"/>
      <c r="AR64" s="56"/>
      <c r="AS64" s="36" t="e">
        <f>#VALUE!</f>
        <v>#VALUE!</v>
      </c>
      <c r="AT64" s="36"/>
      <c r="AU64" s="26"/>
      <c r="AV64" s="26" t="str">
        <f t="shared" si="26"/>
        <v>Débil</v>
      </c>
      <c r="AW64" s="26" t="str">
        <f t="shared" si="27"/>
        <v>Débil</v>
      </c>
      <c r="AX64" s="59">
        <f t="shared" si="28"/>
        <v>0</v>
      </c>
      <c r="AY64" s="233"/>
      <c r="AZ64" s="233"/>
      <c r="BA64" s="229"/>
      <c r="BB64" s="233"/>
      <c r="BC64" s="62" t="e">
        <f>+IF(AND(U64="Preventivo",BB59="Fuerte"),2,IF(AND(U64="Preventivo",BB59="Moderado"),1,0))</f>
        <v>#DIV/0!</v>
      </c>
      <c r="BD64" s="62" t="e">
        <f>+IF(AND(U64="Detectivo/Correctivo",$BB59="Fuerte"),2,IF(AND(U64="Detectivo/Correctivo",$BB64="Moderado"),1,IF(AND(U64="Preventivo",$BB59="Fuerte"),1,0)))</f>
        <v>#DIV/0!</v>
      </c>
      <c r="BE64" s="62" t="e">
        <f>+L59-BC64</f>
        <v>#DIV/0!</v>
      </c>
      <c r="BF64" s="62" t="e">
        <f>+N59-BD64</f>
        <v>#N/A</v>
      </c>
      <c r="BG64" s="234"/>
      <c r="BH64" s="234"/>
      <c r="BI64" s="234"/>
      <c r="BJ64" s="238"/>
      <c r="BK64" s="238"/>
      <c r="BL64" s="238"/>
      <c r="BM64" s="239"/>
      <c r="BN64" s="222"/>
      <c r="BO64" s="222"/>
      <c r="BP64" s="222"/>
      <c r="BQ64" s="222"/>
    </row>
    <row r="65" spans="1:69" ht="65.25" customHeight="1">
      <c r="A65" s="242" t="s">
        <v>194</v>
      </c>
      <c r="B65" s="235"/>
      <c r="C65" s="58"/>
      <c r="D65" s="235"/>
      <c r="E65" s="241"/>
      <c r="F65" s="30"/>
      <c r="G65" s="30"/>
      <c r="H65" s="30"/>
      <c r="I65" s="32"/>
      <c r="J65" s="25"/>
      <c r="K65" s="243"/>
      <c r="L65" s="236"/>
      <c r="M65" s="244"/>
      <c r="N65" s="236" t="e">
        <f>+VLOOKUP(M65,Listados!$K$13:$L$17,2,0)</f>
        <v>#N/A</v>
      </c>
      <c r="O65" s="234" t="str">
        <f>IF(AND(K65&lt;&gt;"",M65&lt;&gt;""),VLOOKUP(K65&amp;M65,Listados!$M$3:$N$27,2,FALSE),"")</f>
        <v/>
      </c>
      <c r="P65" s="234" t="e">
        <f>+VLOOKUP(O65,Listados!$P$3:$Q$6,2,FALSE)</f>
        <v>#N/A</v>
      </c>
      <c r="Q65" s="60"/>
      <c r="R65" s="60"/>
      <c r="S65" s="33"/>
      <c r="T65" s="35"/>
      <c r="U65" s="34"/>
      <c r="V65" s="60"/>
      <c r="W65" s="60" t="str">
        <f t="shared" si="17"/>
        <v/>
      </c>
      <c r="X65" s="60"/>
      <c r="Y65" s="60" t="str">
        <f t="shared" si="18"/>
        <v/>
      </c>
      <c r="Z65" s="60"/>
      <c r="AA65" s="60" t="str">
        <f t="shared" si="19"/>
        <v/>
      </c>
      <c r="AB65" s="60"/>
      <c r="AC65" s="60" t="str">
        <f t="shared" si="20"/>
        <v/>
      </c>
      <c r="AD65" s="60"/>
      <c r="AE65" s="60" t="str">
        <f t="shared" si="21"/>
        <v/>
      </c>
      <c r="AF65" s="60"/>
      <c r="AG65" s="60" t="str">
        <f t="shared" si="22"/>
        <v/>
      </c>
      <c r="AH65" s="60"/>
      <c r="AI65" s="61" t="str">
        <f t="shared" si="23"/>
        <v/>
      </c>
      <c r="AJ65" s="59" t="str">
        <f t="shared" si="24"/>
        <v/>
      </c>
      <c r="AK65" s="59" t="str">
        <f t="shared" si="25"/>
        <v/>
      </c>
      <c r="AL65" s="97"/>
      <c r="AM65" s="97"/>
      <c r="AN65" s="97"/>
      <c r="AO65" s="97"/>
      <c r="AP65" s="97"/>
      <c r="AQ65" s="56"/>
      <c r="AR65" s="56"/>
      <c r="AS65" s="36" t="e">
        <f>#VALUE!</f>
        <v>#VALUE!</v>
      </c>
      <c r="AT65" s="36"/>
      <c r="AU65" s="26"/>
      <c r="AV65" s="26" t="str">
        <f t="shared" si="26"/>
        <v>Débil</v>
      </c>
      <c r="AW65" s="26" t="str">
        <f t="shared" si="27"/>
        <v>Débil</v>
      </c>
      <c r="AX65" s="59">
        <f t="shared" si="28"/>
        <v>0</v>
      </c>
      <c r="AY65" s="233">
        <f t="shared" ref="AY65" si="50">SUM(AX65:AX70)</f>
        <v>0</v>
      </c>
      <c r="AZ65" s="233">
        <v>0</v>
      </c>
      <c r="BA65" s="227" t="e">
        <f t="shared" ref="BA65" si="51">AY65/AZ65</f>
        <v>#DIV/0!</v>
      </c>
      <c r="BB65" s="233" t="e">
        <f t="shared" ref="BB65" si="52">IF(BA65&lt;=50, "Débil", IF(BA65&lt;=99,"Moderado","Fuerte"))</f>
        <v>#DIV/0!</v>
      </c>
      <c r="BC65" s="62" t="e">
        <f>+IF(AND(U65="Preventivo",BB65="Fuerte"),2,IF(AND(U65="Preventivo",BB65="Moderado"),1,0))</f>
        <v>#DIV/0!</v>
      </c>
      <c r="BD65" s="62" t="e">
        <f>+IF(AND(U65="Detectivo/Correctivo",$BB65="Fuerte"),2,IF(AND(U65="Detectivo/Correctivo",$BB65="Moderado"),1,IF(AND(U65="Preventivo",$BB65="Fuerte"),1,0)))</f>
        <v>#DIV/0!</v>
      </c>
      <c r="BE65" s="62" t="e">
        <f>+L65-BC65</f>
        <v>#DIV/0!</v>
      </c>
      <c r="BF65" s="62" t="e">
        <f>+N65-BD65</f>
        <v>#N/A</v>
      </c>
      <c r="BG65" s="234" t="e">
        <f>+VLOOKUP(MIN(BE65,BE66,BE67,BE68,BE69,BE70),Listados!$J$18:$K$24,2,TRUE)</f>
        <v>#DIV/0!</v>
      </c>
      <c r="BH65" s="234" t="e">
        <f>+VLOOKUP(MIN(BF65,BF66,BF67,BF68,BF69,BF70),Listados!$J$27:$K$32,2,TRUE)</f>
        <v>#N/A</v>
      </c>
      <c r="BI65" s="234" t="e">
        <f>IF(AND(BG65&lt;&gt;"",BH65&lt;&gt;""),VLOOKUP(BG65&amp;BH65,Listados!$M$3:$N$27,2,FALSE),"")</f>
        <v>#DIV/0!</v>
      </c>
      <c r="BJ65" s="238" t="e">
        <f>+IF($P65="Asumir el riesgo","NA","")</f>
        <v>#N/A</v>
      </c>
      <c r="BK65" s="238"/>
      <c r="BL65" s="238"/>
      <c r="BM65" s="239"/>
      <c r="BN65" s="220"/>
      <c r="BO65" s="220"/>
      <c r="BP65" s="220"/>
      <c r="BQ65" s="220"/>
    </row>
    <row r="66" spans="1:69" ht="65.25" customHeight="1">
      <c r="A66" s="242"/>
      <c r="B66" s="235"/>
      <c r="C66" s="58"/>
      <c r="D66" s="235"/>
      <c r="E66" s="241"/>
      <c r="F66" s="30"/>
      <c r="G66" s="30"/>
      <c r="H66" s="30"/>
      <c r="I66" s="32"/>
      <c r="J66" s="25"/>
      <c r="K66" s="243"/>
      <c r="L66" s="236"/>
      <c r="M66" s="244"/>
      <c r="N66" s="236"/>
      <c r="O66" s="234"/>
      <c r="P66" s="234"/>
      <c r="Q66" s="60"/>
      <c r="R66" s="60"/>
      <c r="S66" s="33"/>
      <c r="T66" s="35"/>
      <c r="U66" s="34"/>
      <c r="V66" s="60"/>
      <c r="W66" s="60" t="str">
        <f t="shared" si="17"/>
        <v/>
      </c>
      <c r="X66" s="60"/>
      <c r="Y66" s="60" t="str">
        <f t="shared" si="18"/>
        <v/>
      </c>
      <c r="Z66" s="60"/>
      <c r="AA66" s="60" t="str">
        <f t="shared" si="19"/>
        <v/>
      </c>
      <c r="AB66" s="60"/>
      <c r="AC66" s="60" t="str">
        <f t="shared" si="20"/>
        <v/>
      </c>
      <c r="AD66" s="60"/>
      <c r="AE66" s="60" t="str">
        <f t="shared" si="21"/>
        <v/>
      </c>
      <c r="AF66" s="60"/>
      <c r="AG66" s="60" t="str">
        <f t="shared" si="22"/>
        <v/>
      </c>
      <c r="AH66" s="60"/>
      <c r="AI66" s="61" t="str">
        <f t="shared" si="23"/>
        <v/>
      </c>
      <c r="AJ66" s="59" t="str">
        <f t="shared" si="24"/>
        <v/>
      </c>
      <c r="AK66" s="59" t="str">
        <f t="shared" si="25"/>
        <v/>
      </c>
      <c r="AL66" s="97"/>
      <c r="AM66" s="97"/>
      <c r="AN66" s="97"/>
      <c r="AO66" s="97"/>
      <c r="AP66" s="97"/>
      <c r="AQ66" s="56"/>
      <c r="AR66" s="56"/>
      <c r="AS66" s="36" t="e">
        <f>#VALUE!</f>
        <v>#VALUE!</v>
      </c>
      <c r="AT66" s="36"/>
      <c r="AU66" s="26"/>
      <c r="AV66" s="26" t="str">
        <f t="shared" si="26"/>
        <v>Débil</v>
      </c>
      <c r="AW66" s="26" t="str">
        <f t="shared" si="27"/>
        <v>Débil</v>
      </c>
      <c r="AX66" s="59">
        <f t="shared" si="28"/>
        <v>0</v>
      </c>
      <c r="AY66" s="233"/>
      <c r="AZ66" s="233"/>
      <c r="BA66" s="228"/>
      <c r="BB66" s="233"/>
      <c r="BC66" s="62" t="e">
        <f>+IF(AND(U66="Preventivo",BB65="Fuerte"),2,IF(AND(U66="Preventivo",BB65="Moderado"),1,0))</f>
        <v>#DIV/0!</v>
      </c>
      <c r="BD66" s="62" t="e">
        <f>+IF(AND(U66="Detectivo/Correctivo",$BB65="Fuerte"),2,IF(AND(U66="Detectivo/Correctivo",$BB66="Moderado"),1,IF(AND(U66="Preventivo",$BB65="Fuerte"),1,0)))</f>
        <v>#DIV/0!</v>
      </c>
      <c r="BE66" s="62" t="e">
        <f>+L65-BC66</f>
        <v>#DIV/0!</v>
      </c>
      <c r="BF66" s="62" t="e">
        <f>+N65-BD66</f>
        <v>#N/A</v>
      </c>
      <c r="BG66" s="234"/>
      <c r="BH66" s="234"/>
      <c r="BI66" s="234"/>
      <c r="BJ66" s="238"/>
      <c r="BK66" s="238"/>
      <c r="BL66" s="238"/>
      <c r="BM66" s="239"/>
      <c r="BN66" s="221"/>
      <c r="BO66" s="221"/>
      <c r="BP66" s="221"/>
      <c r="BQ66" s="221"/>
    </row>
    <row r="67" spans="1:69" ht="65.25" customHeight="1">
      <c r="A67" s="242"/>
      <c r="B67" s="235"/>
      <c r="C67" s="58"/>
      <c r="D67" s="235"/>
      <c r="E67" s="241"/>
      <c r="F67" s="30"/>
      <c r="G67" s="30"/>
      <c r="H67" s="30"/>
      <c r="I67" s="32"/>
      <c r="J67" s="25"/>
      <c r="K67" s="243"/>
      <c r="L67" s="236"/>
      <c r="M67" s="244"/>
      <c r="N67" s="236"/>
      <c r="O67" s="234"/>
      <c r="P67" s="234"/>
      <c r="Q67" s="60"/>
      <c r="R67" s="60"/>
      <c r="S67" s="33"/>
      <c r="T67" s="35"/>
      <c r="U67" s="34"/>
      <c r="V67" s="60"/>
      <c r="W67" s="60" t="str">
        <f t="shared" si="17"/>
        <v/>
      </c>
      <c r="X67" s="60"/>
      <c r="Y67" s="60" t="str">
        <f t="shared" si="18"/>
        <v/>
      </c>
      <c r="Z67" s="60"/>
      <c r="AA67" s="60" t="str">
        <f t="shared" si="19"/>
        <v/>
      </c>
      <c r="AB67" s="60"/>
      <c r="AC67" s="60" t="str">
        <f t="shared" si="20"/>
        <v/>
      </c>
      <c r="AD67" s="60"/>
      <c r="AE67" s="60" t="str">
        <f t="shared" si="21"/>
        <v/>
      </c>
      <c r="AF67" s="60"/>
      <c r="AG67" s="60" t="str">
        <f t="shared" si="22"/>
        <v/>
      </c>
      <c r="AH67" s="60"/>
      <c r="AI67" s="61" t="str">
        <f t="shared" si="23"/>
        <v/>
      </c>
      <c r="AJ67" s="59" t="str">
        <f t="shared" si="24"/>
        <v/>
      </c>
      <c r="AK67" s="59" t="str">
        <f t="shared" si="25"/>
        <v/>
      </c>
      <c r="AL67" s="97"/>
      <c r="AM67" s="97"/>
      <c r="AN67" s="97"/>
      <c r="AO67" s="97"/>
      <c r="AP67" s="97"/>
      <c r="AQ67" s="56"/>
      <c r="AR67" s="56"/>
      <c r="AS67" s="36" t="e">
        <f>#VALUE!</f>
        <v>#VALUE!</v>
      </c>
      <c r="AT67" s="36"/>
      <c r="AU67" s="26"/>
      <c r="AV67" s="26" t="str">
        <f t="shared" si="26"/>
        <v>Débil</v>
      </c>
      <c r="AW67" s="26" t="str">
        <f t="shared" si="27"/>
        <v>Débil</v>
      </c>
      <c r="AX67" s="59">
        <f t="shared" si="28"/>
        <v>0</v>
      </c>
      <c r="AY67" s="233"/>
      <c r="AZ67" s="233"/>
      <c r="BA67" s="228"/>
      <c r="BB67" s="233"/>
      <c r="BC67" s="62" t="e">
        <f>+IF(AND(U67="Preventivo",BB65="Fuerte"),2,IF(AND(U67="Preventivo",BB65="Moderado"),1,0))</f>
        <v>#DIV/0!</v>
      </c>
      <c r="BD67" s="62" t="e">
        <f>+IF(AND(U67="Detectivo/Correctivo",$BB65="Fuerte"),2,IF(AND(U67="Detectivo/Correctivo",$BB67="Moderado"),1,IF(AND(U67="Preventivo",$BB65="Fuerte"),1,0)))</f>
        <v>#DIV/0!</v>
      </c>
      <c r="BE67" s="62" t="e">
        <f>+L65-BC67</f>
        <v>#DIV/0!</v>
      </c>
      <c r="BF67" s="62" t="e">
        <f>+N65-BD67</f>
        <v>#N/A</v>
      </c>
      <c r="BG67" s="234"/>
      <c r="BH67" s="234"/>
      <c r="BI67" s="234"/>
      <c r="BJ67" s="238"/>
      <c r="BK67" s="238"/>
      <c r="BL67" s="238"/>
      <c r="BM67" s="239"/>
      <c r="BN67" s="221"/>
      <c r="BO67" s="221"/>
      <c r="BP67" s="221"/>
      <c r="BQ67" s="221"/>
    </row>
    <row r="68" spans="1:69" ht="65.25" customHeight="1">
      <c r="A68" s="242"/>
      <c r="B68" s="235"/>
      <c r="C68" s="58"/>
      <c r="D68" s="235"/>
      <c r="E68" s="241"/>
      <c r="F68" s="30"/>
      <c r="G68" s="30"/>
      <c r="H68" s="30"/>
      <c r="I68" s="32"/>
      <c r="J68" s="25"/>
      <c r="K68" s="243"/>
      <c r="L68" s="236"/>
      <c r="M68" s="244"/>
      <c r="N68" s="236"/>
      <c r="O68" s="234"/>
      <c r="P68" s="234"/>
      <c r="Q68" s="60"/>
      <c r="R68" s="60"/>
      <c r="S68" s="33"/>
      <c r="T68" s="35"/>
      <c r="U68" s="34"/>
      <c r="V68" s="60"/>
      <c r="W68" s="60" t="str">
        <f t="shared" si="17"/>
        <v/>
      </c>
      <c r="X68" s="60"/>
      <c r="Y68" s="60" t="str">
        <f t="shared" si="18"/>
        <v/>
      </c>
      <c r="Z68" s="60"/>
      <c r="AA68" s="60" t="str">
        <f t="shared" si="19"/>
        <v/>
      </c>
      <c r="AB68" s="60"/>
      <c r="AC68" s="60" t="str">
        <f t="shared" si="20"/>
        <v/>
      </c>
      <c r="AD68" s="60"/>
      <c r="AE68" s="60" t="str">
        <f t="shared" si="21"/>
        <v/>
      </c>
      <c r="AF68" s="60"/>
      <c r="AG68" s="60" t="str">
        <f t="shared" si="22"/>
        <v/>
      </c>
      <c r="AH68" s="60"/>
      <c r="AI68" s="61" t="str">
        <f t="shared" si="23"/>
        <v/>
      </c>
      <c r="AJ68" s="59" t="str">
        <f t="shared" si="24"/>
        <v/>
      </c>
      <c r="AK68" s="59" t="str">
        <f t="shared" si="25"/>
        <v/>
      </c>
      <c r="AL68" s="97"/>
      <c r="AM68" s="97"/>
      <c r="AN68" s="97"/>
      <c r="AO68" s="97"/>
      <c r="AP68" s="97"/>
      <c r="AQ68" s="56"/>
      <c r="AR68" s="56"/>
      <c r="AS68" s="36" t="e">
        <f>#VALUE!</f>
        <v>#VALUE!</v>
      </c>
      <c r="AT68" s="36"/>
      <c r="AU68" s="26"/>
      <c r="AV68" s="26" t="str">
        <f t="shared" si="26"/>
        <v>Débil</v>
      </c>
      <c r="AW68" s="26" t="str">
        <f t="shared" si="27"/>
        <v>Débil</v>
      </c>
      <c r="AX68" s="59">
        <f t="shared" si="28"/>
        <v>0</v>
      </c>
      <c r="AY68" s="233"/>
      <c r="AZ68" s="233"/>
      <c r="BA68" s="228"/>
      <c r="BB68" s="233"/>
      <c r="BC68" s="62" t="e">
        <f>+IF(AND(U68="Preventivo",BB65="Fuerte"),2,IF(AND(U68="Preventivo",BB65="Moderado"),1,0))</f>
        <v>#DIV/0!</v>
      </c>
      <c r="BD68" s="62" t="e">
        <f>+IF(AND(U68="Detectivo/Correctivo",$BB65="Fuerte"),2,IF(AND(U68="Detectivo/Correctivo",$BB68="Moderado"),1,IF(AND(U68="Preventivo",$BB65="Fuerte"),1,0)))</f>
        <v>#DIV/0!</v>
      </c>
      <c r="BE68" s="62" t="e">
        <f>+L65-BC68</f>
        <v>#DIV/0!</v>
      </c>
      <c r="BF68" s="62" t="e">
        <f>+N65-BD68</f>
        <v>#N/A</v>
      </c>
      <c r="BG68" s="234"/>
      <c r="BH68" s="234"/>
      <c r="BI68" s="234"/>
      <c r="BJ68" s="238"/>
      <c r="BK68" s="238"/>
      <c r="BL68" s="238"/>
      <c r="BM68" s="239"/>
      <c r="BN68" s="221"/>
      <c r="BO68" s="221"/>
      <c r="BP68" s="221"/>
      <c r="BQ68" s="221"/>
    </row>
    <row r="69" spans="1:69" ht="65.25" customHeight="1">
      <c r="A69" s="242"/>
      <c r="B69" s="235"/>
      <c r="C69" s="58"/>
      <c r="D69" s="235"/>
      <c r="E69" s="241"/>
      <c r="F69" s="30"/>
      <c r="G69" s="30"/>
      <c r="H69" s="30"/>
      <c r="I69" s="32"/>
      <c r="J69" s="25"/>
      <c r="K69" s="243"/>
      <c r="L69" s="236"/>
      <c r="M69" s="244"/>
      <c r="N69" s="236"/>
      <c r="O69" s="234"/>
      <c r="P69" s="234"/>
      <c r="Q69" s="60"/>
      <c r="R69" s="60"/>
      <c r="S69" s="33"/>
      <c r="T69" s="35"/>
      <c r="U69" s="34"/>
      <c r="V69" s="60"/>
      <c r="W69" s="60" t="str">
        <f t="shared" si="17"/>
        <v/>
      </c>
      <c r="X69" s="60"/>
      <c r="Y69" s="60" t="str">
        <f t="shared" si="18"/>
        <v/>
      </c>
      <c r="Z69" s="60"/>
      <c r="AA69" s="60" t="str">
        <f t="shared" si="19"/>
        <v/>
      </c>
      <c r="AB69" s="60"/>
      <c r="AC69" s="60" t="str">
        <f t="shared" si="20"/>
        <v/>
      </c>
      <c r="AD69" s="60"/>
      <c r="AE69" s="60" t="str">
        <f t="shared" si="21"/>
        <v/>
      </c>
      <c r="AF69" s="60"/>
      <c r="AG69" s="60" t="str">
        <f t="shared" si="22"/>
        <v/>
      </c>
      <c r="AH69" s="60"/>
      <c r="AI69" s="61" t="str">
        <f t="shared" si="23"/>
        <v/>
      </c>
      <c r="AJ69" s="59" t="str">
        <f t="shared" si="24"/>
        <v/>
      </c>
      <c r="AK69" s="59" t="str">
        <f t="shared" si="25"/>
        <v/>
      </c>
      <c r="AL69" s="97"/>
      <c r="AM69" s="97"/>
      <c r="AN69" s="97"/>
      <c r="AO69" s="97"/>
      <c r="AP69" s="97"/>
      <c r="AQ69" s="56"/>
      <c r="AR69" s="56"/>
      <c r="AS69" s="36" t="e">
        <f>#VALUE!</f>
        <v>#VALUE!</v>
      </c>
      <c r="AT69" s="36"/>
      <c r="AU69" s="26"/>
      <c r="AV69" s="26" t="str">
        <f t="shared" si="26"/>
        <v>Débil</v>
      </c>
      <c r="AW69" s="26" t="str">
        <f t="shared" si="27"/>
        <v>Débil</v>
      </c>
      <c r="AX69" s="59">
        <f t="shared" si="28"/>
        <v>0</v>
      </c>
      <c r="AY69" s="233"/>
      <c r="AZ69" s="233"/>
      <c r="BA69" s="228"/>
      <c r="BB69" s="233"/>
      <c r="BC69" s="62" t="e">
        <f>+IF(AND(U69="Preventivo",BB65="Fuerte"),2,IF(AND(U69="Preventivo",BB65="Moderado"),1,0))</f>
        <v>#DIV/0!</v>
      </c>
      <c r="BD69" s="62" t="e">
        <f>+IF(AND(U69="Detectivo/Correctivo",$BB65="Fuerte"),2,IF(AND(U69="Detectivo/Correctivo",$BB69="Moderado"),1,IF(AND(U69="Preventivo",$BB65="Fuerte"),1,0)))</f>
        <v>#DIV/0!</v>
      </c>
      <c r="BE69" s="62" t="e">
        <f>+L65-BC69</f>
        <v>#DIV/0!</v>
      </c>
      <c r="BF69" s="62" t="e">
        <f>+N65-BD69</f>
        <v>#N/A</v>
      </c>
      <c r="BG69" s="234"/>
      <c r="BH69" s="234"/>
      <c r="BI69" s="234"/>
      <c r="BJ69" s="238"/>
      <c r="BK69" s="238"/>
      <c r="BL69" s="238"/>
      <c r="BM69" s="239"/>
      <c r="BN69" s="221"/>
      <c r="BO69" s="221"/>
      <c r="BP69" s="221"/>
      <c r="BQ69" s="221"/>
    </row>
    <row r="70" spans="1:69" ht="65.25" customHeight="1">
      <c r="A70" s="242"/>
      <c r="B70" s="235"/>
      <c r="C70" s="58"/>
      <c r="D70" s="235"/>
      <c r="E70" s="241"/>
      <c r="F70" s="30"/>
      <c r="G70" s="30"/>
      <c r="H70" s="30"/>
      <c r="I70" s="32"/>
      <c r="J70" s="25"/>
      <c r="K70" s="243"/>
      <c r="L70" s="236"/>
      <c r="M70" s="244"/>
      <c r="N70" s="236"/>
      <c r="O70" s="234"/>
      <c r="P70" s="234"/>
      <c r="Q70" s="60"/>
      <c r="R70" s="60"/>
      <c r="S70" s="33"/>
      <c r="T70" s="35"/>
      <c r="U70" s="34"/>
      <c r="V70" s="60"/>
      <c r="W70" s="60" t="str">
        <f t="shared" si="17"/>
        <v/>
      </c>
      <c r="X70" s="60"/>
      <c r="Y70" s="60" t="str">
        <f t="shared" si="18"/>
        <v/>
      </c>
      <c r="Z70" s="60"/>
      <c r="AA70" s="60" t="str">
        <f t="shared" si="19"/>
        <v/>
      </c>
      <c r="AB70" s="60"/>
      <c r="AC70" s="60" t="str">
        <f t="shared" si="20"/>
        <v/>
      </c>
      <c r="AD70" s="60"/>
      <c r="AE70" s="60" t="str">
        <f t="shared" si="21"/>
        <v/>
      </c>
      <c r="AF70" s="60"/>
      <c r="AG70" s="60" t="str">
        <f t="shared" si="22"/>
        <v/>
      </c>
      <c r="AH70" s="60"/>
      <c r="AI70" s="61" t="str">
        <f t="shared" si="23"/>
        <v/>
      </c>
      <c r="AJ70" s="59" t="str">
        <f t="shared" si="24"/>
        <v/>
      </c>
      <c r="AK70" s="59" t="str">
        <f t="shared" si="25"/>
        <v/>
      </c>
      <c r="AL70" s="97"/>
      <c r="AM70" s="97"/>
      <c r="AN70" s="97"/>
      <c r="AO70" s="97"/>
      <c r="AP70" s="97"/>
      <c r="AQ70" s="56"/>
      <c r="AR70" s="56"/>
      <c r="AS70" s="36" t="e">
        <f>#VALUE!</f>
        <v>#VALUE!</v>
      </c>
      <c r="AT70" s="36"/>
      <c r="AU70" s="26"/>
      <c r="AV70" s="26" t="str">
        <f t="shared" si="26"/>
        <v>Débil</v>
      </c>
      <c r="AW70" s="26" t="str">
        <f t="shared" si="27"/>
        <v>Débil</v>
      </c>
      <c r="AX70" s="59">
        <f t="shared" si="28"/>
        <v>0</v>
      </c>
      <c r="AY70" s="233"/>
      <c r="AZ70" s="233"/>
      <c r="BA70" s="229"/>
      <c r="BB70" s="233"/>
      <c r="BC70" s="62" t="e">
        <f>+IF(AND(U70="Preventivo",BB65="Fuerte"),2,IF(AND(U70="Preventivo",BB65="Moderado"),1,0))</f>
        <v>#DIV/0!</v>
      </c>
      <c r="BD70" s="62" t="e">
        <f>+IF(AND(U70="Detectivo/Correctivo",$BB65="Fuerte"),2,IF(AND(U70="Detectivo/Correctivo",$BB70="Moderado"),1,IF(AND(U70="Preventivo",$BB65="Fuerte"),1,0)))</f>
        <v>#DIV/0!</v>
      </c>
      <c r="BE70" s="62" t="e">
        <f>+L65-BC70</f>
        <v>#DIV/0!</v>
      </c>
      <c r="BF70" s="62" t="e">
        <f>+N65-BD70</f>
        <v>#N/A</v>
      </c>
      <c r="BG70" s="234"/>
      <c r="BH70" s="234"/>
      <c r="BI70" s="234"/>
      <c r="BJ70" s="238"/>
      <c r="BK70" s="238"/>
      <c r="BL70" s="238"/>
      <c r="BM70" s="239"/>
      <c r="BN70" s="222"/>
      <c r="BO70" s="222"/>
      <c r="BP70" s="222"/>
      <c r="BQ70" s="222"/>
    </row>
    <row r="71" spans="1:69" ht="65.25" customHeight="1">
      <c r="A71" s="242" t="s">
        <v>195</v>
      </c>
      <c r="B71" s="235"/>
      <c r="C71" s="58"/>
      <c r="D71" s="235"/>
      <c r="E71" s="241"/>
      <c r="F71" s="30"/>
      <c r="G71" s="30"/>
      <c r="H71" s="30"/>
      <c r="I71" s="32"/>
      <c r="J71" s="25"/>
      <c r="K71" s="243"/>
      <c r="L71" s="236"/>
      <c r="M71" s="244"/>
      <c r="N71" s="236" t="e">
        <f>+VLOOKUP(M71,Listados!$K$13:$L$17,2,0)</f>
        <v>#N/A</v>
      </c>
      <c r="O71" s="234" t="str">
        <f>IF(AND(K71&lt;&gt;"",M71&lt;&gt;""),VLOOKUP(K71&amp;M71,Listados!$M$3:$N$27,2,FALSE),"")</f>
        <v/>
      </c>
      <c r="P71" s="234" t="e">
        <f>+VLOOKUP(O71,Listados!$P$3:$Q$6,2,FALSE)</f>
        <v>#N/A</v>
      </c>
      <c r="Q71" s="60"/>
      <c r="R71" s="60"/>
      <c r="S71" s="33"/>
      <c r="T71" s="35"/>
      <c r="U71" s="34"/>
      <c r="V71" s="60"/>
      <c r="W71" s="60" t="str">
        <f t="shared" si="17"/>
        <v/>
      </c>
      <c r="X71" s="60"/>
      <c r="Y71" s="60" t="str">
        <f t="shared" si="18"/>
        <v/>
      </c>
      <c r="Z71" s="60"/>
      <c r="AA71" s="60" t="str">
        <f t="shared" si="19"/>
        <v/>
      </c>
      <c r="AB71" s="60"/>
      <c r="AC71" s="60" t="str">
        <f t="shared" si="20"/>
        <v/>
      </c>
      <c r="AD71" s="60"/>
      <c r="AE71" s="60" t="str">
        <f t="shared" si="21"/>
        <v/>
      </c>
      <c r="AF71" s="60"/>
      <c r="AG71" s="60" t="str">
        <f t="shared" si="22"/>
        <v/>
      </c>
      <c r="AH71" s="60"/>
      <c r="AI71" s="61" t="str">
        <f t="shared" si="23"/>
        <v/>
      </c>
      <c r="AJ71" s="59" t="str">
        <f t="shared" si="24"/>
        <v/>
      </c>
      <c r="AK71" s="59" t="str">
        <f t="shared" si="25"/>
        <v/>
      </c>
      <c r="AL71" s="97"/>
      <c r="AM71" s="97"/>
      <c r="AN71" s="97"/>
      <c r="AO71" s="97"/>
      <c r="AP71" s="97"/>
      <c r="AQ71" s="56"/>
      <c r="AR71" s="56"/>
      <c r="AS71" s="36" t="e">
        <f>#VALUE!</f>
        <v>#VALUE!</v>
      </c>
      <c r="AT71" s="36"/>
      <c r="AU71" s="26"/>
      <c r="AV71" s="26" t="str">
        <f t="shared" si="26"/>
        <v>Débil</v>
      </c>
      <c r="AW71" s="26" t="str">
        <f t="shared" si="27"/>
        <v>Débil</v>
      </c>
      <c r="AX71" s="59">
        <f t="shared" si="28"/>
        <v>0</v>
      </c>
      <c r="AY71" s="233">
        <f t="shared" ref="AY71" si="53">SUM(AX71:AX76)</f>
        <v>0</v>
      </c>
      <c r="AZ71" s="233">
        <v>0</v>
      </c>
      <c r="BA71" s="227" t="e">
        <f t="shared" ref="BA71" si="54">AY71/AZ71</f>
        <v>#DIV/0!</v>
      </c>
      <c r="BB71" s="233" t="e">
        <f t="shared" ref="BB71" si="55">IF(BA71&lt;=50, "Débil", IF(BA71&lt;=99,"Moderado","Fuerte"))</f>
        <v>#DIV/0!</v>
      </c>
      <c r="BC71" s="62" t="e">
        <f>+IF(AND(U71="Preventivo",BB71="Fuerte"),2,IF(AND(U71="Preventivo",BB71="Moderado"),1,0))</f>
        <v>#DIV/0!</v>
      </c>
      <c r="BD71" s="62" t="e">
        <f>+IF(AND(U71="Detectivo/Correctivo",$BB71="Fuerte"),2,IF(AND(U71="Detectivo/Correctivo",$BB71="Moderado"),1,IF(AND(U71="Preventivo",$BB71="Fuerte"),1,0)))</f>
        <v>#DIV/0!</v>
      </c>
      <c r="BE71" s="62" t="e">
        <f>+L71-BC71</f>
        <v>#DIV/0!</v>
      </c>
      <c r="BF71" s="62" t="e">
        <f>+N71-BD71</f>
        <v>#N/A</v>
      </c>
      <c r="BG71" s="234" t="e">
        <f>+VLOOKUP(MIN(BE71,BE72,BE73,BE74,BE75,BE76),Listados!$J$18:$K$24,2,TRUE)</f>
        <v>#DIV/0!</v>
      </c>
      <c r="BH71" s="234" t="e">
        <f>+VLOOKUP(MIN(BF71,BF72,BF73,BF74,BF75,BF76),Listados!$J$27:$K$32,2,TRUE)</f>
        <v>#N/A</v>
      </c>
      <c r="BI71" s="234" t="e">
        <f>IF(AND(BG71&lt;&gt;"",BH71&lt;&gt;""),VLOOKUP(BG71&amp;BH71,Listados!$M$3:$N$27,2,FALSE),"")</f>
        <v>#DIV/0!</v>
      </c>
      <c r="BJ71" s="238" t="e">
        <f>+IF($P71="Asumir el riesgo","NA","")</f>
        <v>#N/A</v>
      </c>
      <c r="BK71" s="238"/>
      <c r="BL71" s="238"/>
      <c r="BM71" s="239"/>
      <c r="BN71" s="220"/>
      <c r="BO71" s="220"/>
      <c r="BP71" s="220"/>
      <c r="BQ71" s="220"/>
    </row>
    <row r="72" spans="1:69" ht="65.25" customHeight="1">
      <c r="A72" s="242"/>
      <c r="B72" s="235"/>
      <c r="C72" s="58"/>
      <c r="D72" s="235"/>
      <c r="E72" s="241"/>
      <c r="F72" s="30"/>
      <c r="G72" s="30"/>
      <c r="H72" s="30"/>
      <c r="I72" s="32"/>
      <c r="J72" s="25"/>
      <c r="K72" s="243"/>
      <c r="L72" s="236"/>
      <c r="M72" s="244"/>
      <c r="N72" s="236"/>
      <c r="O72" s="234"/>
      <c r="P72" s="234"/>
      <c r="Q72" s="60"/>
      <c r="R72" s="60"/>
      <c r="S72" s="33"/>
      <c r="T72" s="35"/>
      <c r="U72" s="34"/>
      <c r="V72" s="60"/>
      <c r="W72" s="60" t="str">
        <f t="shared" si="17"/>
        <v/>
      </c>
      <c r="X72" s="60"/>
      <c r="Y72" s="60" t="str">
        <f t="shared" si="18"/>
        <v/>
      </c>
      <c r="Z72" s="60"/>
      <c r="AA72" s="60" t="str">
        <f t="shared" si="19"/>
        <v/>
      </c>
      <c r="AB72" s="60"/>
      <c r="AC72" s="60" t="str">
        <f t="shared" si="20"/>
        <v/>
      </c>
      <c r="AD72" s="60"/>
      <c r="AE72" s="60" t="str">
        <f t="shared" si="21"/>
        <v/>
      </c>
      <c r="AF72" s="60"/>
      <c r="AG72" s="60" t="str">
        <f t="shared" si="22"/>
        <v/>
      </c>
      <c r="AH72" s="60"/>
      <c r="AI72" s="61" t="str">
        <f t="shared" si="23"/>
        <v/>
      </c>
      <c r="AJ72" s="59" t="str">
        <f t="shared" si="24"/>
        <v/>
      </c>
      <c r="AK72" s="59" t="str">
        <f t="shared" si="25"/>
        <v/>
      </c>
      <c r="AL72" s="97"/>
      <c r="AM72" s="97"/>
      <c r="AN72" s="97"/>
      <c r="AO72" s="97"/>
      <c r="AP72" s="97"/>
      <c r="AQ72" s="56"/>
      <c r="AR72" s="56"/>
      <c r="AS72" s="36" t="e">
        <f>#VALUE!</f>
        <v>#VALUE!</v>
      </c>
      <c r="AT72" s="36"/>
      <c r="AU72" s="26"/>
      <c r="AV72" s="26" t="str">
        <f t="shared" si="26"/>
        <v>Débil</v>
      </c>
      <c r="AW72" s="26" t="str">
        <f t="shared" si="27"/>
        <v>Débil</v>
      </c>
      <c r="AX72" s="59">
        <f t="shared" si="28"/>
        <v>0</v>
      </c>
      <c r="AY72" s="233"/>
      <c r="AZ72" s="233"/>
      <c r="BA72" s="228"/>
      <c r="BB72" s="233"/>
      <c r="BC72" s="62" t="e">
        <f>+IF(AND(U72="Preventivo",BB71="Fuerte"),2,IF(AND(U72="Preventivo",BB71="Moderado"),1,0))</f>
        <v>#DIV/0!</v>
      </c>
      <c r="BD72" s="62" t="e">
        <f>+IF(AND(U72="Detectivo/Correctivo",$BB71="Fuerte"),2,IF(AND(U72="Detectivo/Correctivo",$BB72="Moderado"),1,IF(AND(U72="Preventivo",$BB71="Fuerte"),1,0)))</f>
        <v>#DIV/0!</v>
      </c>
      <c r="BE72" s="62" t="e">
        <f>+L71-BC72</f>
        <v>#DIV/0!</v>
      </c>
      <c r="BF72" s="62" t="e">
        <f>+N71-BD72</f>
        <v>#N/A</v>
      </c>
      <c r="BG72" s="234"/>
      <c r="BH72" s="234"/>
      <c r="BI72" s="234"/>
      <c r="BJ72" s="238"/>
      <c r="BK72" s="238"/>
      <c r="BL72" s="238"/>
      <c r="BM72" s="239"/>
      <c r="BN72" s="221"/>
      <c r="BO72" s="221"/>
      <c r="BP72" s="221"/>
      <c r="BQ72" s="221"/>
    </row>
    <row r="73" spans="1:69" ht="65.25" customHeight="1">
      <c r="A73" s="242"/>
      <c r="B73" s="235"/>
      <c r="C73" s="58"/>
      <c r="D73" s="235"/>
      <c r="E73" s="241"/>
      <c r="F73" s="30"/>
      <c r="G73" s="30"/>
      <c r="H73" s="30"/>
      <c r="I73" s="32"/>
      <c r="J73" s="25"/>
      <c r="K73" s="243"/>
      <c r="L73" s="236"/>
      <c r="M73" s="244"/>
      <c r="N73" s="236"/>
      <c r="O73" s="234"/>
      <c r="P73" s="234"/>
      <c r="Q73" s="60"/>
      <c r="R73" s="60"/>
      <c r="S73" s="33"/>
      <c r="T73" s="35"/>
      <c r="U73" s="34"/>
      <c r="V73" s="60"/>
      <c r="W73" s="60" t="str">
        <f t="shared" si="17"/>
        <v/>
      </c>
      <c r="X73" s="60"/>
      <c r="Y73" s="60" t="str">
        <f t="shared" si="18"/>
        <v/>
      </c>
      <c r="Z73" s="60"/>
      <c r="AA73" s="60" t="str">
        <f t="shared" si="19"/>
        <v/>
      </c>
      <c r="AB73" s="60"/>
      <c r="AC73" s="60" t="str">
        <f t="shared" si="20"/>
        <v/>
      </c>
      <c r="AD73" s="60"/>
      <c r="AE73" s="60" t="str">
        <f t="shared" si="21"/>
        <v/>
      </c>
      <c r="AF73" s="60"/>
      <c r="AG73" s="60" t="str">
        <f t="shared" si="22"/>
        <v/>
      </c>
      <c r="AH73" s="60"/>
      <c r="AI73" s="61" t="str">
        <f t="shared" si="23"/>
        <v/>
      </c>
      <c r="AJ73" s="59" t="str">
        <f t="shared" si="24"/>
        <v/>
      </c>
      <c r="AK73" s="59" t="str">
        <f t="shared" si="25"/>
        <v/>
      </c>
      <c r="AL73" s="97"/>
      <c r="AM73" s="97"/>
      <c r="AN73" s="97"/>
      <c r="AO73" s="97"/>
      <c r="AP73" s="97"/>
      <c r="AQ73" s="56"/>
      <c r="AR73" s="56"/>
      <c r="AS73" s="36" t="e">
        <f>#VALUE!</f>
        <v>#VALUE!</v>
      </c>
      <c r="AT73" s="36"/>
      <c r="AU73" s="26"/>
      <c r="AV73" s="26" t="str">
        <f t="shared" si="26"/>
        <v>Débil</v>
      </c>
      <c r="AW73" s="26" t="str">
        <f t="shared" si="27"/>
        <v>Débil</v>
      </c>
      <c r="AX73" s="59">
        <f t="shared" si="28"/>
        <v>0</v>
      </c>
      <c r="AY73" s="233"/>
      <c r="AZ73" s="233"/>
      <c r="BA73" s="228"/>
      <c r="BB73" s="233"/>
      <c r="BC73" s="62" t="e">
        <f>+IF(AND(U73="Preventivo",BB71="Fuerte"),2,IF(AND(U73="Preventivo",BB71="Moderado"),1,0))</f>
        <v>#DIV/0!</v>
      </c>
      <c r="BD73" s="62" t="e">
        <f>+IF(AND(U73="Detectivo/Correctivo",$BB71="Fuerte"),2,IF(AND(U73="Detectivo/Correctivo",$BB73="Moderado"),1,IF(AND(U73="Preventivo",$BB71="Fuerte"),1,0)))</f>
        <v>#DIV/0!</v>
      </c>
      <c r="BE73" s="62" t="e">
        <f>+L71-BC73</f>
        <v>#DIV/0!</v>
      </c>
      <c r="BF73" s="62" t="e">
        <f>+N71-BD73</f>
        <v>#N/A</v>
      </c>
      <c r="BG73" s="234"/>
      <c r="BH73" s="234"/>
      <c r="BI73" s="234"/>
      <c r="BJ73" s="238"/>
      <c r="BK73" s="238"/>
      <c r="BL73" s="238"/>
      <c r="BM73" s="239"/>
      <c r="BN73" s="221"/>
      <c r="BO73" s="221"/>
      <c r="BP73" s="221"/>
      <c r="BQ73" s="221"/>
    </row>
    <row r="74" spans="1:69" ht="65.25" customHeight="1">
      <c r="A74" s="242"/>
      <c r="B74" s="235"/>
      <c r="C74" s="58"/>
      <c r="D74" s="235"/>
      <c r="E74" s="241"/>
      <c r="F74" s="30"/>
      <c r="G74" s="30"/>
      <c r="H74" s="30"/>
      <c r="I74" s="32"/>
      <c r="J74" s="25"/>
      <c r="K74" s="243"/>
      <c r="L74" s="236"/>
      <c r="M74" s="244"/>
      <c r="N74" s="236"/>
      <c r="O74" s="234"/>
      <c r="P74" s="234"/>
      <c r="Q74" s="60"/>
      <c r="R74" s="60"/>
      <c r="S74" s="33"/>
      <c r="T74" s="35"/>
      <c r="U74" s="34"/>
      <c r="V74" s="60"/>
      <c r="W74" s="60" t="str">
        <f t="shared" si="17"/>
        <v/>
      </c>
      <c r="X74" s="60"/>
      <c r="Y74" s="60" t="str">
        <f t="shared" si="18"/>
        <v/>
      </c>
      <c r="Z74" s="60"/>
      <c r="AA74" s="60" t="str">
        <f t="shared" si="19"/>
        <v/>
      </c>
      <c r="AB74" s="60"/>
      <c r="AC74" s="60" t="str">
        <f t="shared" si="20"/>
        <v/>
      </c>
      <c r="AD74" s="60"/>
      <c r="AE74" s="60" t="str">
        <f t="shared" si="21"/>
        <v/>
      </c>
      <c r="AF74" s="60"/>
      <c r="AG74" s="60" t="str">
        <f t="shared" si="22"/>
        <v/>
      </c>
      <c r="AH74" s="60"/>
      <c r="AI74" s="61" t="str">
        <f t="shared" si="23"/>
        <v/>
      </c>
      <c r="AJ74" s="59" t="str">
        <f t="shared" si="24"/>
        <v/>
      </c>
      <c r="AK74" s="59" t="str">
        <f t="shared" si="25"/>
        <v/>
      </c>
      <c r="AL74" s="97"/>
      <c r="AM74" s="97"/>
      <c r="AN74" s="97"/>
      <c r="AO74" s="97"/>
      <c r="AP74" s="97"/>
      <c r="AQ74" s="56"/>
      <c r="AR74" s="56"/>
      <c r="AS74" s="36" t="e">
        <f>#VALUE!</f>
        <v>#VALUE!</v>
      </c>
      <c r="AT74" s="36"/>
      <c r="AU74" s="26"/>
      <c r="AV74" s="26" t="str">
        <f t="shared" si="26"/>
        <v>Débil</v>
      </c>
      <c r="AW74" s="26" t="str">
        <f t="shared" si="27"/>
        <v>Débil</v>
      </c>
      <c r="AX74" s="59">
        <f t="shared" si="28"/>
        <v>0</v>
      </c>
      <c r="AY74" s="233"/>
      <c r="AZ74" s="233"/>
      <c r="BA74" s="228"/>
      <c r="BB74" s="233"/>
      <c r="BC74" s="62" t="e">
        <f>+IF(AND(U74="Preventivo",BB71="Fuerte"),2,IF(AND(U74="Preventivo",BB71="Moderado"),1,0))</f>
        <v>#DIV/0!</v>
      </c>
      <c r="BD74" s="62" t="e">
        <f>+IF(AND(U74="Detectivo/Correctivo",$BB71="Fuerte"),2,IF(AND(U74="Detectivo/Correctivo",$BB74="Moderado"),1,IF(AND(U74="Preventivo",$BB71="Fuerte"),1,0)))</f>
        <v>#DIV/0!</v>
      </c>
      <c r="BE74" s="62" t="e">
        <f>+L71-BC74</f>
        <v>#DIV/0!</v>
      </c>
      <c r="BF74" s="62" t="e">
        <f>+N71-BD74</f>
        <v>#N/A</v>
      </c>
      <c r="BG74" s="234"/>
      <c r="BH74" s="234"/>
      <c r="BI74" s="234"/>
      <c r="BJ74" s="238"/>
      <c r="BK74" s="238"/>
      <c r="BL74" s="238"/>
      <c r="BM74" s="239"/>
      <c r="BN74" s="221"/>
      <c r="BO74" s="221"/>
      <c r="BP74" s="221"/>
      <c r="BQ74" s="221"/>
    </row>
    <row r="75" spans="1:69" ht="65.25" customHeight="1">
      <c r="A75" s="242"/>
      <c r="B75" s="235"/>
      <c r="C75" s="58"/>
      <c r="D75" s="235"/>
      <c r="E75" s="241"/>
      <c r="F75" s="30"/>
      <c r="G75" s="30"/>
      <c r="H75" s="30"/>
      <c r="I75" s="32"/>
      <c r="J75" s="25"/>
      <c r="K75" s="243"/>
      <c r="L75" s="236"/>
      <c r="M75" s="244"/>
      <c r="N75" s="236"/>
      <c r="O75" s="234"/>
      <c r="P75" s="234"/>
      <c r="Q75" s="60"/>
      <c r="R75" s="60"/>
      <c r="S75" s="33"/>
      <c r="T75" s="35"/>
      <c r="U75" s="34"/>
      <c r="V75" s="60"/>
      <c r="W75" s="60" t="str">
        <f t="shared" si="17"/>
        <v/>
      </c>
      <c r="X75" s="60"/>
      <c r="Y75" s="60" t="str">
        <f t="shared" si="18"/>
        <v/>
      </c>
      <c r="Z75" s="60"/>
      <c r="AA75" s="60" t="str">
        <f t="shared" si="19"/>
        <v/>
      </c>
      <c r="AB75" s="60"/>
      <c r="AC75" s="60" t="str">
        <f t="shared" si="20"/>
        <v/>
      </c>
      <c r="AD75" s="60"/>
      <c r="AE75" s="60" t="str">
        <f t="shared" si="21"/>
        <v/>
      </c>
      <c r="AF75" s="60"/>
      <c r="AG75" s="60" t="str">
        <f t="shared" si="22"/>
        <v/>
      </c>
      <c r="AH75" s="60"/>
      <c r="AI75" s="61" t="str">
        <f t="shared" si="23"/>
        <v/>
      </c>
      <c r="AJ75" s="59" t="str">
        <f t="shared" si="24"/>
        <v/>
      </c>
      <c r="AK75" s="59" t="str">
        <f t="shared" si="25"/>
        <v/>
      </c>
      <c r="AL75" s="97"/>
      <c r="AM75" s="97"/>
      <c r="AN75" s="97"/>
      <c r="AO75" s="97"/>
      <c r="AP75" s="97"/>
      <c r="AQ75" s="56"/>
      <c r="AR75" s="56"/>
      <c r="AS75" s="36" t="e">
        <f>#VALUE!</f>
        <v>#VALUE!</v>
      </c>
      <c r="AT75" s="36"/>
      <c r="AU75" s="26"/>
      <c r="AV75" s="26" t="str">
        <f t="shared" si="26"/>
        <v>Débil</v>
      </c>
      <c r="AW75" s="26" t="str">
        <f t="shared" si="27"/>
        <v>Débil</v>
      </c>
      <c r="AX75" s="59">
        <f t="shared" si="28"/>
        <v>0</v>
      </c>
      <c r="AY75" s="233"/>
      <c r="AZ75" s="233"/>
      <c r="BA75" s="228"/>
      <c r="BB75" s="233"/>
      <c r="BC75" s="62" t="e">
        <f>+IF(AND(U75="Preventivo",BB71="Fuerte"),2,IF(AND(U75="Preventivo",BB71="Moderado"),1,0))</f>
        <v>#DIV/0!</v>
      </c>
      <c r="BD75" s="62" t="e">
        <f>+IF(AND(U75="Detectivo/Correctivo",$BB71="Fuerte"),2,IF(AND(U75="Detectivo/Correctivo",$BB75="Moderado"),1,IF(AND(U75="Preventivo",$BB71="Fuerte"),1,0)))</f>
        <v>#DIV/0!</v>
      </c>
      <c r="BE75" s="62" t="e">
        <f>+L71-BC75</f>
        <v>#DIV/0!</v>
      </c>
      <c r="BF75" s="62" t="e">
        <f>+N71-BD75</f>
        <v>#N/A</v>
      </c>
      <c r="BG75" s="234"/>
      <c r="BH75" s="234"/>
      <c r="BI75" s="234"/>
      <c r="BJ75" s="238"/>
      <c r="BK75" s="238"/>
      <c r="BL75" s="238"/>
      <c r="BM75" s="239"/>
      <c r="BN75" s="221"/>
      <c r="BO75" s="221"/>
      <c r="BP75" s="221"/>
      <c r="BQ75" s="221"/>
    </row>
    <row r="76" spans="1:69" ht="65.25" customHeight="1">
      <c r="A76" s="242"/>
      <c r="B76" s="235"/>
      <c r="C76" s="58"/>
      <c r="D76" s="235"/>
      <c r="E76" s="241"/>
      <c r="F76" s="30"/>
      <c r="G76" s="30"/>
      <c r="H76" s="30"/>
      <c r="I76" s="32"/>
      <c r="J76" s="25"/>
      <c r="K76" s="243"/>
      <c r="L76" s="236"/>
      <c r="M76" s="244"/>
      <c r="N76" s="236"/>
      <c r="O76" s="234"/>
      <c r="P76" s="234"/>
      <c r="Q76" s="60"/>
      <c r="R76" s="60"/>
      <c r="S76" s="33"/>
      <c r="T76" s="35"/>
      <c r="U76" s="34"/>
      <c r="V76" s="60"/>
      <c r="W76" s="60" t="str">
        <f t="shared" si="17"/>
        <v/>
      </c>
      <c r="X76" s="60"/>
      <c r="Y76" s="60" t="str">
        <f t="shared" si="18"/>
        <v/>
      </c>
      <c r="Z76" s="60"/>
      <c r="AA76" s="60" t="str">
        <f t="shared" si="19"/>
        <v/>
      </c>
      <c r="AB76" s="60"/>
      <c r="AC76" s="60" t="str">
        <f t="shared" si="20"/>
        <v/>
      </c>
      <c r="AD76" s="60"/>
      <c r="AE76" s="60" t="str">
        <f t="shared" si="21"/>
        <v/>
      </c>
      <c r="AF76" s="60"/>
      <c r="AG76" s="60" t="str">
        <f t="shared" si="22"/>
        <v/>
      </c>
      <c r="AH76" s="60"/>
      <c r="AI76" s="61" t="str">
        <f t="shared" si="23"/>
        <v/>
      </c>
      <c r="AJ76" s="59" t="str">
        <f t="shared" si="24"/>
        <v/>
      </c>
      <c r="AK76" s="59" t="str">
        <f t="shared" si="25"/>
        <v/>
      </c>
      <c r="AL76" s="97"/>
      <c r="AM76" s="97"/>
      <c r="AN76" s="97"/>
      <c r="AO76" s="97"/>
      <c r="AP76" s="97"/>
      <c r="AQ76" s="56"/>
      <c r="AR76" s="56"/>
      <c r="AS76" s="36" t="e">
        <f>#VALUE!</f>
        <v>#VALUE!</v>
      </c>
      <c r="AT76" s="36"/>
      <c r="AU76" s="26"/>
      <c r="AV76" s="26" t="str">
        <f t="shared" si="26"/>
        <v>Débil</v>
      </c>
      <c r="AW76" s="26" t="str">
        <f t="shared" si="27"/>
        <v>Débil</v>
      </c>
      <c r="AX76" s="59">
        <f t="shared" si="28"/>
        <v>0</v>
      </c>
      <c r="AY76" s="233"/>
      <c r="AZ76" s="233"/>
      <c r="BA76" s="229"/>
      <c r="BB76" s="233"/>
      <c r="BC76" s="62" t="e">
        <f>+IF(AND(U76="Preventivo",BB71="Fuerte"),2,IF(AND(U76="Preventivo",BB71="Moderado"),1,0))</f>
        <v>#DIV/0!</v>
      </c>
      <c r="BD76" s="62" t="e">
        <f>+IF(AND(U76="Detectivo/Correctivo",$BB71="Fuerte"),2,IF(AND(U76="Detectivo/Correctivo",$BB76="Moderado"),1,IF(AND(U76="Preventivo",$BB71="Fuerte"),1,0)))</f>
        <v>#DIV/0!</v>
      </c>
      <c r="BE76" s="62" t="e">
        <f>+L71-BC76</f>
        <v>#DIV/0!</v>
      </c>
      <c r="BF76" s="62" t="e">
        <f>+N71-BD76</f>
        <v>#N/A</v>
      </c>
      <c r="BG76" s="234"/>
      <c r="BH76" s="234"/>
      <c r="BI76" s="234"/>
      <c r="BJ76" s="238"/>
      <c r="BK76" s="238"/>
      <c r="BL76" s="238"/>
      <c r="BM76" s="239"/>
      <c r="BN76" s="222"/>
      <c r="BO76" s="222"/>
      <c r="BP76" s="222"/>
      <c r="BQ76" s="222"/>
    </row>
    <row r="77" spans="1:69" ht="65.25" customHeight="1">
      <c r="A77" s="242" t="s">
        <v>196</v>
      </c>
      <c r="B77" s="235"/>
      <c r="C77" s="58"/>
      <c r="D77" s="235"/>
      <c r="E77" s="241"/>
      <c r="F77" s="30"/>
      <c r="G77" s="30"/>
      <c r="H77" s="30"/>
      <c r="I77" s="32"/>
      <c r="J77" s="25"/>
      <c r="K77" s="243"/>
      <c r="L77" s="236"/>
      <c r="M77" s="244"/>
      <c r="N77" s="236" t="e">
        <f>+VLOOKUP(M77,Listados!$K$13:$L$17,2,0)</f>
        <v>#N/A</v>
      </c>
      <c r="O77" s="234" t="str">
        <f>IF(AND(K77&lt;&gt;"",M77&lt;&gt;""),VLOOKUP(K77&amp;M77,Listados!$M$3:$N$27,2,FALSE),"")</f>
        <v/>
      </c>
      <c r="P77" s="234" t="e">
        <f>+VLOOKUP(O77,Listados!$P$3:$Q$6,2,FALSE)</f>
        <v>#N/A</v>
      </c>
      <c r="Q77" s="60"/>
      <c r="R77" s="60"/>
      <c r="S77" s="33"/>
      <c r="T77" s="35"/>
      <c r="U77" s="34"/>
      <c r="V77" s="60"/>
      <c r="W77" s="60" t="str">
        <f t="shared" si="17"/>
        <v/>
      </c>
      <c r="X77" s="60"/>
      <c r="Y77" s="60" t="str">
        <f t="shared" si="18"/>
        <v/>
      </c>
      <c r="Z77" s="60"/>
      <c r="AA77" s="60" t="str">
        <f t="shared" si="19"/>
        <v/>
      </c>
      <c r="AB77" s="60"/>
      <c r="AC77" s="60" t="str">
        <f t="shared" si="20"/>
        <v/>
      </c>
      <c r="AD77" s="60"/>
      <c r="AE77" s="60" t="str">
        <f t="shared" si="21"/>
        <v/>
      </c>
      <c r="AF77" s="60"/>
      <c r="AG77" s="60" t="str">
        <f t="shared" si="22"/>
        <v/>
      </c>
      <c r="AH77" s="60"/>
      <c r="AI77" s="61" t="str">
        <f t="shared" si="23"/>
        <v/>
      </c>
      <c r="AJ77" s="59" t="str">
        <f t="shared" si="24"/>
        <v/>
      </c>
      <c r="AK77" s="59" t="str">
        <f t="shared" si="25"/>
        <v/>
      </c>
      <c r="AL77" s="97"/>
      <c r="AM77" s="97"/>
      <c r="AN77" s="97"/>
      <c r="AO77" s="97"/>
      <c r="AP77" s="97"/>
      <c r="AQ77" s="56"/>
      <c r="AR77" s="56"/>
      <c r="AS77" s="36" t="e">
        <f>#VALUE!</f>
        <v>#VALUE!</v>
      </c>
      <c r="AT77" s="36"/>
      <c r="AU77" s="26"/>
      <c r="AV77" s="26" t="str">
        <f t="shared" si="26"/>
        <v>Débil</v>
      </c>
      <c r="AW77" s="26" t="str">
        <f t="shared" si="27"/>
        <v>Débil</v>
      </c>
      <c r="AX77" s="59">
        <f t="shared" si="28"/>
        <v>0</v>
      </c>
      <c r="AY77" s="233">
        <f t="shared" ref="AY77" si="56">SUM(AX77:AX82)</f>
        <v>0</v>
      </c>
      <c r="AZ77" s="233">
        <v>0</v>
      </c>
      <c r="BA77" s="227" t="e">
        <f t="shared" ref="BA77" si="57">AY77/AZ77</f>
        <v>#DIV/0!</v>
      </c>
      <c r="BB77" s="233" t="e">
        <f t="shared" ref="BB77" si="58">IF(BA77&lt;=50, "Débil", IF(BA77&lt;=99,"Moderado","Fuerte"))</f>
        <v>#DIV/0!</v>
      </c>
      <c r="BC77" s="62" t="e">
        <f>+IF(AND(U77="Preventivo",BB77="Fuerte"),2,IF(AND(U77="Preventivo",BB77="Moderado"),1,0))</f>
        <v>#DIV/0!</v>
      </c>
      <c r="BD77" s="62" t="e">
        <f>+IF(AND(U77="Detectivo/Correctivo",$BB77="Fuerte"),2,IF(AND(U77="Detectivo/Correctivo",$BB77="Moderado"),1,IF(AND(U77="Preventivo",$BB77="Fuerte"),1,0)))</f>
        <v>#DIV/0!</v>
      </c>
      <c r="BE77" s="62" t="e">
        <f>+L77-BC77</f>
        <v>#DIV/0!</v>
      </c>
      <c r="BF77" s="62" t="e">
        <f>+N77-BD77</f>
        <v>#N/A</v>
      </c>
      <c r="BG77" s="234" t="e">
        <f>+VLOOKUP(MIN(BE77,BE78,BE79,BE80,BE81,BE82),Listados!$J$18:$K$24,2,TRUE)</f>
        <v>#DIV/0!</v>
      </c>
      <c r="BH77" s="234" t="e">
        <f>+VLOOKUP(MIN(BF77,BF78,BF79,BF80,BF81,BF82),Listados!$J$27:$K$32,2,TRUE)</f>
        <v>#N/A</v>
      </c>
      <c r="BI77" s="234" t="e">
        <f>IF(AND(BG77&lt;&gt;"",BH77&lt;&gt;""),VLOOKUP(BG77&amp;BH77,Listados!$M$3:$N$27,2,FALSE),"")</f>
        <v>#DIV/0!</v>
      </c>
      <c r="BJ77" s="238" t="e">
        <f>+IF($P77="Asumir el riesgo","NA","")</f>
        <v>#N/A</v>
      </c>
      <c r="BK77" s="238"/>
      <c r="BL77" s="238"/>
      <c r="BM77" s="239"/>
      <c r="BN77" s="220"/>
      <c r="BO77" s="220"/>
      <c r="BP77" s="220"/>
      <c r="BQ77" s="220"/>
    </row>
    <row r="78" spans="1:69" ht="65.25" customHeight="1">
      <c r="A78" s="242"/>
      <c r="B78" s="235"/>
      <c r="C78" s="58"/>
      <c r="D78" s="235"/>
      <c r="E78" s="241"/>
      <c r="F78" s="30"/>
      <c r="G78" s="30"/>
      <c r="H78" s="30"/>
      <c r="I78" s="32"/>
      <c r="J78" s="25"/>
      <c r="K78" s="243"/>
      <c r="L78" s="236"/>
      <c r="M78" s="244"/>
      <c r="N78" s="236"/>
      <c r="O78" s="234"/>
      <c r="P78" s="234"/>
      <c r="Q78" s="60"/>
      <c r="R78" s="60"/>
      <c r="S78" s="33"/>
      <c r="T78" s="35"/>
      <c r="U78" s="34"/>
      <c r="V78" s="60"/>
      <c r="W78" s="60" t="str">
        <f t="shared" si="17"/>
        <v/>
      </c>
      <c r="X78" s="60"/>
      <c r="Y78" s="60" t="str">
        <f t="shared" si="18"/>
        <v/>
      </c>
      <c r="Z78" s="60"/>
      <c r="AA78" s="60" t="str">
        <f t="shared" si="19"/>
        <v/>
      </c>
      <c r="AB78" s="60"/>
      <c r="AC78" s="60" t="str">
        <f t="shared" si="20"/>
        <v/>
      </c>
      <c r="AD78" s="60"/>
      <c r="AE78" s="60" t="str">
        <f t="shared" si="21"/>
        <v/>
      </c>
      <c r="AF78" s="60"/>
      <c r="AG78" s="60" t="str">
        <f t="shared" si="22"/>
        <v/>
      </c>
      <c r="AH78" s="60"/>
      <c r="AI78" s="61" t="str">
        <f t="shared" si="23"/>
        <v/>
      </c>
      <c r="AJ78" s="59" t="str">
        <f t="shared" si="24"/>
        <v/>
      </c>
      <c r="AK78" s="59" t="str">
        <f t="shared" si="25"/>
        <v/>
      </c>
      <c r="AL78" s="97"/>
      <c r="AM78" s="97"/>
      <c r="AN78" s="97"/>
      <c r="AO78" s="97"/>
      <c r="AP78" s="97"/>
      <c r="AQ78" s="56"/>
      <c r="AR78" s="56"/>
      <c r="AS78" s="36" t="e">
        <f>#VALUE!</f>
        <v>#VALUE!</v>
      </c>
      <c r="AT78" s="36"/>
      <c r="AU78" s="26"/>
      <c r="AV78" s="26" t="str">
        <f t="shared" si="26"/>
        <v>Débil</v>
      </c>
      <c r="AW78" s="26" t="str">
        <f t="shared" si="27"/>
        <v>Débil</v>
      </c>
      <c r="AX78" s="59">
        <f t="shared" si="28"/>
        <v>0</v>
      </c>
      <c r="AY78" s="233"/>
      <c r="AZ78" s="233"/>
      <c r="BA78" s="228"/>
      <c r="BB78" s="233"/>
      <c r="BC78" s="62" t="e">
        <f>+IF(AND(U78="Preventivo",BB77="Fuerte"),2,IF(AND(U78="Preventivo",BB77="Moderado"),1,0))</f>
        <v>#DIV/0!</v>
      </c>
      <c r="BD78" s="62" t="e">
        <f>+IF(AND(U78="Detectivo/Correctivo",$BB77="Fuerte"),2,IF(AND(U78="Detectivo/Correctivo",$BB78="Moderado"),1,IF(AND(U78="Preventivo",$BB77="Fuerte"),1,0)))</f>
        <v>#DIV/0!</v>
      </c>
      <c r="BE78" s="62" t="e">
        <f>+L77-BC78</f>
        <v>#DIV/0!</v>
      </c>
      <c r="BF78" s="62" t="e">
        <f>+N77-BD78</f>
        <v>#N/A</v>
      </c>
      <c r="BG78" s="234"/>
      <c r="BH78" s="234"/>
      <c r="BI78" s="234"/>
      <c r="BJ78" s="238"/>
      <c r="BK78" s="238"/>
      <c r="BL78" s="238"/>
      <c r="BM78" s="239"/>
      <c r="BN78" s="221"/>
      <c r="BO78" s="221"/>
      <c r="BP78" s="221"/>
      <c r="BQ78" s="221"/>
    </row>
    <row r="79" spans="1:69" ht="65.25" customHeight="1">
      <c r="A79" s="242"/>
      <c r="B79" s="235"/>
      <c r="C79" s="58"/>
      <c r="D79" s="235"/>
      <c r="E79" s="241"/>
      <c r="F79" s="30"/>
      <c r="G79" s="30"/>
      <c r="H79" s="30"/>
      <c r="I79" s="32"/>
      <c r="J79" s="25"/>
      <c r="K79" s="243"/>
      <c r="L79" s="236"/>
      <c r="M79" s="244"/>
      <c r="N79" s="236"/>
      <c r="O79" s="234"/>
      <c r="P79" s="234"/>
      <c r="Q79" s="60"/>
      <c r="R79" s="60"/>
      <c r="S79" s="33"/>
      <c r="T79" s="35"/>
      <c r="U79" s="34"/>
      <c r="V79" s="60"/>
      <c r="W79" s="60" t="str">
        <f t="shared" si="17"/>
        <v/>
      </c>
      <c r="X79" s="60"/>
      <c r="Y79" s="60" t="str">
        <f t="shared" si="18"/>
        <v/>
      </c>
      <c r="Z79" s="60"/>
      <c r="AA79" s="60" t="str">
        <f t="shared" si="19"/>
        <v/>
      </c>
      <c r="AB79" s="60"/>
      <c r="AC79" s="60" t="str">
        <f t="shared" si="20"/>
        <v/>
      </c>
      <c r="AD79" s="60"/>
      <c r="AE79" s="60" t="str">
        <f t="shared" si="21"/>
        <v/>
      </c>
      <c r="AF79" s="60"/>
      <c r="AG79" s="60" t="str">
        <f t="shared" si="22"/>
        <v/>
      </c>
      <c r="AH79" s="60"/>
      <c r="AI79" s="61" t="str">
        <f t="shared" si="23"/>
        <v/>
      </c>
      <c r="AJ79" s="59" t="str">
        <f t="shared" si="24"/>
        <v/>
      </c>
      <c r="AK79" s="59" t="str">
        <f t="shared" si="25"/>
        <v/>
      </c>
      <c r="AL79" s="97"/>
      <c r="AM79" s="97"/>
      <c r="AN79" s="97"/>
      <c r="AO79" s="97"/>
      <c r="AP79" s="97"/>
      <c r="AQ79" s="56"/>
      <c r="AR79" s="56"/>
      <c r="AS79" s="36" t="e">
        <f>#VALUE!</f>
        <v>#VALUE!</v>
      </c>
      <c r="AT79" s="36"/>
      <c r="AU79" s="26"/>
      <c r="AV79" s="26" t="str">
        <f t="shared" si="26"/>
        <v>Débil</v>
      </c>
      <c r="AW79" s="26" t="str">
        <f t="shared" si="27"/>
        <v>Débil</v>
      </c>
      <c r="AX79" s="59">
        <f t="shared" si="28"/>
        <v>0</v>
      </c>
      <c r="AY79" s="233"/>
      <c r="AZ79" s="233"/>
      <c r="BA79" s="228"/>
      <c r="BB79" s="233"/>
      <c r="BC79" s="62" t="e">
        <f>+IF(AND(U79="Preventivo",BB77="Fuerte"),2,IF(AND(U79="Preventivo",BB77="Moderado"),1,0))</f>
        <v>#DIV/0!</v>
      </c>
      <c r="BD79" s="62" t="e">
        <f>+IF(AND(U79="Detectivo/Correctivo",$BB77="Fuerte"),2,IF(AND(U79="Detectivo/Correctivo",$BB79="Moderado"),1,IF(AND(U79="Preventivo",$BB77="Fuerte"),1,0)))</f>
        <v>#DIV/0!</v>
      </c>
      <c r="BE79" s="62" t="e">
        <f>+L77-BC79</f>
        <v>#DIV/0!</v>
      </c>
      <c r="BF79" s="62" t="e">
        <f>+N77-BD79</f>
        <v>#N/A</v>
      </c>
      <c r="BG79" s="234"/>
      <c r="BH79" s="234"/>
      <c r="BI79" s="234"/>
      <c r="BJ79" s="238"/>
      <c r="BK79" s="238"/>
      <c r="BL79" s="238"/>
      <c r="BM79" s="239"/>
      <c r="BN79" s="221"/>
      <c r="BO79" s="221"/>
      <c r="BP79" s="221"/>
      <c r="BQ79" s="221"/>
    </row>
    <row r="80" spans="1:69" ht="65.25" customHeight="1">
      <c r="A80" s="242"/>
      <c r="B80" s="235"/>
      <c r="C80" s="58"/>
      <c r="D80" s="235"/>
      <c r="E80" s="241"/>
      <c r="F80" s="30"/>
      <c r="G80" s="30"/>
      <c r="H80" s="30"/>
      <c r="I80" s="32"/>
      <c r="J80" s="25"/>
      <c r="K80" s="243"/>
      <c r="L80" s="236"/>
      <c r="M80" s="244"/>
      <c r="N80" s="236"/>
      <c r="O80" s="234"/>
      <c r="P80" s="234"/>
      <c r="Q80" s="60"/>
      <c r="R80" s="60"/>
      <c r="S80" s="33"/>
      <c r="T80" s="35"/>
      <c r="U80" s="34"/>
      <c r="V80" s="60"/>
      <c r="W80" s="60" t="str">
        <f t="shared" si="17"/>
        <v/>
      </c>
      <c r="X80" s="60"/>
      <c r="Y80" s="60" t="str">
        <f t="shared" si="18"/>
        <v/>
      </c>
      <c r="Z80" s="60"/>
      <c r="AA80" s="60" t="str">
        <f t="shared" si="19"/>
        <v/>
      </c>
      <c r="AB80" s="60"/>
      <c r="AC80" s="60" t="str">
        <f t="shared" si="20"/>
        <v/>
      </c>
      <c r="AD80" s="60"/>
      <c r="AE80" s="60" t="str">
        <f t="shared" si="21"/>
        <v/>
      </c>
      <c r="AF80" s="60"/>
      <c r="AG80" s="60" t="str">
        <f t="shared" si="22"/>
        <v/>
      </c>
      <c r="AH80" s="60"/>
      <c r="AI80" s="61" t="str">
        <f t="shared" si="23"/>
        <v/>
      </c>
      <c r="AJ80" s="59" t="str">
        <f t="shared" si="24"/>
        <v/>
      </c>
      <c r="AK80" s="59" t="str">
        <f t="shared" si="25"/>
        <v/>
      </c>
      <c r="AL80" s="97"/>
      <c r="AM80" s="97"/>
      <c r="AN80" s="97"/>
      <c r="AO80" s="97"/>
      <c r="AP80" s="97"/>
      <c r="AQ80" s="56"/>
      <c r="AR80" s="56"/>
      <c r="AS80" s="36" t="e">
        <f>#VALUE!</f>
        <v>#VALUE!</v>
      </c>
      <c r="AT80" s="36"/>
      <c r="AU80" s="26"/>
      <c r="AV80" s="26" t="str">
        <f t="shared" si="26"/>
        <v>Débil</v>
      </c>
      <c r="AW80" s="26" t="str">
        <f t="shared" si="27"/>
        <v>Débil</v>
      </c>
      <c r="AX80" s="59">
        <f t="shared" si="28"/>
        <v>0</v>
      </c>
      <c r="AY80" s="233"/>
      <c r="AZ80" s="233"/>
      <c r="BA80" s="228"/>
      <c r="BB80" s="233"/>
      <c r="BC80" s="62" t="e">
        <f>+IF(AND(U80="Preventivo",BB77="Fuerte"),2,IF(AND(U80="Preventivo",BB77="Moderado"),1,0))</f>
        <v>#DIV/0!</v>
      </c>
      <c r="BD80" s="62" t="e">
        <f>+IF(AND(U80="Detectivo/Correctivo",$BB77="Fuerte"),2,IF(AND(U80="Detectivo/Correctivo",$BB80="Moderado"),1,IF(AND(U80="Preventivo",$BB77="Fuerte"),1,0)))</f>
        <v>#DIV/0!</v>
      </c>
      <c r="BE80" s="62" t="e">
        <f>+L77-BC80</f>
        <v>#DIV/0!</v>
      </c>
      <c r="BF80" s="62" t="e">
        <f>+N77-BD80</f>
        <v>#N/A</v>
      </c>
      <c r="BG80" s="234"/>
      <c r="BH80" s="234"/>
      <c r="BI80" s="234"/>
      <c r="BJ80" s="238"/>
      <c r="BK80" s="238"/>
      <c r="BL80" s="238"/>
      <c r="BM80" s="239"/>
      <c r="BN80" s="221"/>
      <c r="BO80" s="221"/>
      <c r="BP80" s="221"/>
      <c r="BQ80" s="221"/>
    </row>
    <row r="81" spans="1:69" ht="65.25" customHeight="1">
      <c r="A81" s="242"/>
      <c r="B81" s="235"/>
      <c r="C81" s="58"/>
      <c r="D81" s="235"/>
      <c r="E81" s="241"/>
      <c r="F81" s="30"/>
      <c r="G81" s="30"/>
      <c r="H81" s="30"/>
      <c r="I81" s="32"/>
      <c r="J81" s="25"/>
      <c r="K81" s="243"/>
      <c r="L81" s="236"/>
      <c r="M81" s="244"/>
      <c r="N81" s="236"/>
      <c r="O81" s="234"/>
      <c r="P81" s="234"/>
      <c r="Q81" s="60"/>
      <c r="R81" s="60"/>
      <c r="S81" s="33"/>
      <c r="T81" s="35"/>
      <c r="U81" s="34"/>
      <c r="V81" s="60"/>
      <c r="W81" s="60" t="str">
        <f t="shared" si="17"/>
        <v/>
      </c>
      <c r="X81" s="60"/>
      <c r="Y81" s="60" t="str">
        <f t="shared" si="18"/>
        <v/>
      </c>
      <c r="Z81" s="60"/>
      <c r="AA81" s="60" t="str">
        <f t="shared" si="19"/>
        <v/>
      </c>
      <c r="AB81" s="60"/>
      <c r="AC81" s="60" t="str">
        <f t="shared" si="20"/>
        <v/>
      </c>
      <c r="AD81" s="60"/>
      <c r="AE81" s="60" t="str">
        <f t="shared" si="21"/>
        <v/>
      </c>
      <c r="AF81" s="60"/>
      <c r="AG81" s="60" t="str">
        <f t="shared" si="22"/>
        <v/>
      </c>
      <c r="AH81" s="60"/>
      <c r="AI81" s="61" t="str">
        <f t="shared" si="23"/>
        <v/>
      </c>
      <c r="AJ81" s="59" t="str">
        <f t="shared" si="24"/>
        <v/>
      </c>
      <c r="AK81" s="59" t="str">
        <f t="shared" si="25"/>
        <v/>
      </c>
      <c r="AL81" s="97"/>
      <c r="AM81" s="97"/>
      <c r="AN81" s="97"/>
      <c r="AO81" s="97"/>
      <c r="AP81" s="97"/>
      <c r="AQ81" s="56"/>
      <c r="AR81" s="56"/>
      <c r="AS81" s="36" t="e">
        <f>#VALUE!</f>
        <v>#VALUE!</v>
      </c>
      <c r="AT81" s="36"/>
      <c r="AU81" s="26"/>
      <c r="AV81" s="26" t="str">
        <f t="shared" si="26"/>
        <v>Débil</v>
      </c>
      <c r="AW81" s="26" t="str">
        <f t="shared" si="27"/>
        <v>Débil</v>
      </c>
      <c r="AX81" s="59">
        <f t="shared" si="28"/>
        <v>0</v>
      </c>
      <c r="AY81" s="233"/>
      <c r="AZ81" s="233"/>
      <c r="BA81" s="228"/>
      <c r="BB81" s="233"/>
      <c r="BC81" s="62" t="e">
        <f>+IF(AND(U81="Preventivo",BB77="Fuerte"),2,IF(AND(U81="Preventivo",BB77="Moderado"),1,0))</f>
        <v>#DIV/0!</v>
      </c>
      <c r="BD81" s="62" t="e">
        <f>+IF(AND(U81="Detectivo/Correctivo",$BB77="Fuerte"),2,IF(AND(U81="Detectivo/Correctivo",$BB81="Moderado"),1,IF(AND(U81="Preventivo",$BB77="Fuerte"),1,0)))</f>
        <v>#DIV/0!</v>
      </c>
      <c r="BE81" s="62" t="e">
        <f>+L77-BC81</f>
        <v>#DIV/0!</v>
      </c>
      <c r="BF81" s="62" t="e">
        <f>+N77-BD81</f>
        <v>#N/A</v>
      </c>
      <c r="BG81" s="234"/>
      <c r="BH81" s="234"/>
      <c r="BI81" s="234"/>
      <c r="BJ81" s="238"/>
      <c r="BK81" s="238"/>
      <c r="BL81" s="238"/>
      <c r="BM81" s="239"/>
      <c r="BN81" s="221"/>
      <c r="BO81" s="221"/>
      <c r="BP81" s="221"/>
      <c r="BQ81" s="221"/>
    </row>
    <row r="82" spans="1:69" ht="65.25" customHeight="1">
      <c r="A82" s="242"/>
      <c r="B82" s="235"/>
      <c r="C82" s="58"/>
      <c r="D82" s="235"/>
      <c r="E82" s="241"/>
      <c r="F82" s="30"/>
      <c r="G82" s="30"/>
      <c r="H82" s="30"/>
      <c r="I82" s="32"/>
      <c r="J82" s="25"/>
      <c r="K82" s="243"/>
      <c r="L82" s="236"/>
      <c r="M82" s="244"/>
      <c r="N82" s="236"/>
      <c r="O82" s="234"/>
      <c r="P82" s="234"/>
      <c r="Q82" s="60"/>
      <c r="R82" s="60"/>
      <c r="S82" s="33"/>
      <c r="T82" s="35"/>
      <c r="U82" s="34"/>
      <c r="V82" s="60"/>
      <c r="W82" s="60" t="str">
        <f t="shared" ref="W82:W145" si="59">+IF(V82="si",15,"")</f>
        <v/>
      </c>
      <c r="X82" s="60"/>
      <c r="Y82" s="60" t="str">
        <f t="shared" ref="Y82:Y145" si="60">+IF(X82="si",15,"")</f>
        <v/>
      </c>
      <c r="Z82" s="60"/>
      <c r="AA82" s="60" t="str">
        <f t="shared" ref="AA82:AA145" si="61">+IF(Z82="si",15,"")</f>
        <v/>
      </c>
      <c r="AB82" s="60"/>
      <c r="AC82" s="60" t="str">
        <f t="shared" ref="AC82:AC145" si="62">+IF(AB82="si",15,"")</f>
        <v/>
      </c>
      <c r="AD82" s="60"/>
      <c r="AE82" s="60" t="str">
        <f t="shared" ref="AE82:AE145" si="63">+IF(AD82="si",15,"")</f>
        <v/>
      </c>
      <c r="AF82" s="60"/>
      <c r="AG82" s="60" t="str">
        <f t="shared" ref="AG82:AG145" si="64">+IF(AF82="si",15,"")</f>
        <v/>
      </c>
      <c r="AH82" s="60"/>
      <c r="AI82" s="61" t="str">
        <f t="shared" ref="AI82:AI145" si="65">+IF(AH82="Completa",10,IF(AH82="Incompleta",5,""))</f>
        <v/>
      </c>
      <c r="AJ82" s="59" t="str">
        <f t="shared" ref="AJ82:AJ145" si="66">IF((SUM(W82,Y82,AA82,AC82,AE82,AG82,AI82)=0),"",(SUM(W82,Y82,AA82,AC82,AE82,AG82,AI82)))</f>
        <v/>
      </c>
      <c r="AK82" s="59" t="str">
        <f t="shared" ref="AK82:AK145" si="67">IF(AJ82&lt;=85,"Débil",IF(AJ82&lt;=95,"Moderado",IF(AJ82=100,"Fuerte","")))</f>
        <v/>
      </c>
      <c r="AL82" s="97"/>
      <c r="AM82" s="97"/>
      <c r="AN82" s="97"/>
      <c r="AO82" s="97"/>
      <c r="AP82" s="97"/>
      <c r="AQ82" s="56"/>
      <c r="AR82" s="56"/>
      <c r="AS82" s="36" t="e">
        <f>#VALUE!</f>
        <v>#VALUE!</v>
      </c>
      <c r="AT82" s="36"/>
      <c r="AU82" s="26"/>
      <c r="AV82" s="26" t="str">
        <f t="shared" ref="AV82:AV145" si="68">+IF(AU82="siempre","Fuerte",IF(AU82="Algunas veces","Moderado","Débil"))</f>
        <v>Débil</v>
      </c>
      <c r="AW82" s="26" t="str">
        <f t="shared" ref="AW82:AW145" si="69">IF(AND(AK82="Fuerte",AV82="Fuerte"),"Fuerte",IF(AND(AK82="Fuerte",AV82="Moderado"),"Moderado",IF(AND(AK82="Moderado",AV82="Fuerte"),"Moderado",IF(AND(AK82="Moderado",AV82="Moderado"),"Moderado","Débil"))))</f>
        <v>Débil</v>
      </c>
      <c r="AX82" s="59">
        <f t="shared" si="28"/>
        <v>0</v>
      </c>
      <c r="AY82" s="233"/>
      <c r="AZ82" s="233"/>
      <c r="BA82" s="229"/>
      <c r="BB82" s="233"/>
      <c r="BC82" s="62" t="e">
        <f>+IF(AND(U82="Preventivo",BB77="Fuerte"),2,IF(AND(U82="Preventivo",BB77="Moderado"),1,0))</f>
        <v>#DIV/0!</v>
      </c>
      <c r="BD82" s="62" t="e">
        <f>+IF(AND(U82="Detectivo/Correctivo",$BB77="Fuerte"),2,IF(AND(U82="Detectivo/Correctivo",$BB82="Moderado"),1,IF(AND(U82="Preventivo",$BB77="Fuerte"),1,0)))</f>
        <v>#DIV/0!</v>
      </c>
      <c r="BE82" s="62" t="e">
        <f>+L77-BC82</f>
        <v>#DIV/0!</v>
      </c>
      <c r="BF82" s="62" t="e">
        <f>+N77-BD82</f>
        <v>#N/A</v>
      </c>
      <c r="BG82" s="234"/>
      <c r="BH82" s="234"/>
      <c r="BI82" s="234"/>
      <c r="BJ82" s="238"/>
      <c r="BK82" s="238"/>
      <c r="BL82" s="238"/>
      <c r="BM82" s="239"/>
      <c r="BN82" s="222"/>
      <c r="BO82" s="222"/>
      <c r="BP82" s="222"/>
      <c r="BQ82" s="222"/>
    </row>
    <row r="83" spans="1:69" ht="65.25" customHeight="1">
      <c r="A83" s="242" t="s">
        <v>197</v>
      </c>
      <c r="B83" s="235"/>
      <c r="C83" s="58"/>
      <c r="D83" s="235"/>
      <c r="E83" s="241"/>
      <c r="F83" s="30"/>
      <c r="G83" s="30"/>
      <c r="H83" s="30"/>
      <c r="I83" s="32"/>
      <c r="J83" s="25"/>
      <c r="K83" s="243"/>
      <c r="L83" s="236"/>
      <c r="M83" s="244"/>
      <c r="N83" s="236" t="e">
        <f>+VLOOKUP(M83,Listados!$K$13:$L$17,2,0)</f>
        <v>#N/A</v>
      </c>
      <c r="O83" s="234" t="str">
        <f>IF(AND(K83&lt;&gt;"",M83&lt;&gt;""),VLOOKUP(K83&amp;M83,Listados!$M$3:$N$27,2,FALSE),"")</f>
        <v/>
      </c>
      <c r="P83" s="234" t="e">
        <f>+VLOOKUP(O83,Listados!$P$3:$Q$6,2,FALSE)</f>
        <v>#N/A</v>
      </c>
      <c r="Q83" s="60"/>
      <c r="R83" s="60"/>
      <c r="S83" s="33"/>
      <c r="T83" s="35"/>
      <c r="U83" s="34"/>
      <c r="V83" s="60"/>
      <c r="W83" s="60" t="str">
        <f t="shared" si="59"/>
        <v/>
      </c>
      <c r="X83" s="60"/>
      <c r="Y83" s="60" t="str">
        <f t="shared" si="60"/>
        <v/>
      </c>
      <c r="Z83" s="60"/>
      <c r="AA83" s="60" t="str">
        <f t="shared" si="61"/>
        <v/>
      </c>
      <c r="AB83" s="60"/>
      <c r="AC83" s="60" t="str">
        <f t="shared" si="62"/>
        <v/>
      </c>
      <c r="AD83" s="60"/>
      <c r="AE83" s="60" t="str">
        <f t="shared" si="63"/>
        <v/>
      </c>
      <c r="AF83" s="60"/>
      <c r="AG83" s="60" t="str">
        <f t="shared" si="64"/>
        <v/>
      </c>
      <c r="AH83" s="60"/>
      <c r="AI83" s="61" t="str">
        <f t="shared" si="65"/>
        <v/>
      </c>
      <c r="AJ83" s="59" t="str">
        <f t="shared" si="66"/>
        <v/>
      </c>
      <c r="AK83" s="59" t="str">
        <f t="shared" si="67"/>
        <v/>
      </c>
      <c r="AL83" s="97"/>
      <c r="AM83" s="97"/>
      <c r="AN83" s="97"/>
      <c r="AO83" s="97"/>
      <c r="AP83" s="97"/>
      <c r="AQ83" s="56"/>
      <c r="AR83" s="56"/>
      <c r="AS83" s="36" t="e">
        <f>#VALUE!</f>
        <v>#VALUE!</v>
      </c>
      <c r="AT83" s="36"/>
      <c r="AU83" s="26"/>
      <c r="AV83" s="26" t="str">
        <f t="shared" si="68"/>
        <v>Débil</v>
      </c>
      <c r="AW83" s="26" t="str">
        <f t="shared" si="69"/>
        <v>Débil</v>
      </c>
      <c r="AX83" s="59">
        <f t="shared" ref="AX83:AX146" si="70">IF(ISBLANK(AW83),"",IF(AW83="Débil", 0, IF(AW83="Moderado",50,100)))</f>
        <v>0</v>
      </c>
      <c r="AY83" s="233">
        <f t="shared" ref="AY83" si="71">SUM(AX83:AX88)</f>
        <v>0</v>
      </c>
      <c r="AZ83" s="233">
        <v>0</v>
      </c>
      <c r="BA83" s="227" t="e">
        <f t="shared" ref="BA83" si="72">AY83/AZ83</f>
        <v>#DIV/0!</v>
      </c>
      <c r="BB83" s="233" t="e">
        <f t="shared" ref="BB83" si="73">IF(BA83&lt;=50, "Débil", IF(BA83&lt;=99,"Moderado","Fuerte"))</f>
        <v>#DIV/0!</v>
      </c>
      <c r="BC83" s="62" t="e">
        <f>+IF(AND(U83="Preventivo",BB83="Fuerte"),2,IF(AND(U83="Preventivo",BB83="Moderado"),1,0))</f>
        <v>#DIV/0!</v>
      </c>
      <c r="BD83" s="62" t="e">
        <f>+IF(AND(U83="Detectivo/Correctivo",$BB83="Fuerte"),2,IF(AND(U83="Detectivo/Correctivo",$BB83="Moderado"),1,IF(AND(U83="Preventivo",$BB83="Fuerte"),1,0)))</f>
        <v>#DIV/0!</v>
      </c>
      <c r="BE83" s="62" t="e">
        <f>+L83-BC83</f>
        <v>#DIV/0!</v>
      </c>
      <c r="BF83" s="62" t="e">
        <f>+N83-BD83</f>
        <v>#N/A</v>
      </c>
      <c r="BG83" s="234" t="e">
        <f>+VLOOKUP(MIN(BE83,BE84,BE85,BE86,BE87,BE88),Listados!$J$18:$K$24,2,TRUE)</f>
        <v>#DIV/0!</v>
      </c>
      <c r="BH83" s="234" t="e">
        <f>+VLOOKUP(MIN(BF83,BF84,BF85,BF86,BF87,BF88),Listados!$J$27:$K$32,2,TRUE)</f>
        <v>#N/A</v>
      </c>
      <c r="BI83" s="234" t="e">
        <f>IF(AND(BG83&lt;&gt;"",BH83&lt;&gt;""),VLOOKUP(BG83&amp;BH83,Listados!$M$3:$N$27,2,FALSE),"")</f>
        <v>#DIV/0!</v>
      </c>
      <c r="BJ83" s="238" t="e">
        <f>+IF($P83="Asumir el riesgo","NA","")</f>
        <v>#N/A</v>
      </c>
      <c r="BK83" s="238"/>
      <c r="BL83" s="238"/>
      <c r="BM83" s="239"/>
      <c r="BN83" s="220"/>
      <c r="BO83" s="220"/>
      <c r="BP83" s="220"/>
      <c r="BQ83" s="220"/>
    </row>
    <row r="84" spans="1:69" ht="65.25" customHeight="1">
      <c r="A84" s="242"/>
      <c r="B84" s="235"/>
      <c r="C84" s="58"/>
      <c r="D84" s="235"/>
      <c r="E84" s="241"/>
      <c r="F84" s="30"/>
      <c r="G84" s="30"/>
      <c r="H84" s="30"/>
      <c r="I84" s="32"/>
      <c r="J84" s="25"/>
      <c r="K84" s="243"/>
      <c r="L84" s="236"/>
      <c r="M84" s="244"/>
      <c r="N84" s="236"/>
      <c r="O84" s="234"/>
      <c r="P84" s="234"/>
      <c r="Q84" s="60"/>
      <c r="R84" s="60"/>
      <c r="S84" s="33"/>
      <c r="T84" s="35"/>
      <c r="U84" s="34"/>
      <c r="V84" s="60"/>
      <c r="W84" s="60" t="str">
        <f t="shared" si="59"/>
        <v/>
      </c>
      <c r="X84" s="60"/>
      <c r="Y84" s="60" t="str">
        <f t="shared" si="60"/>
        <v/>
      </c>
      <c r="Z84" s="60"/>
      <c r="AA84" s="60" t="str">
        <f t="shared" si="61"/>
        <v/>
      </c>
      <c r="AB84" s="60"/>
      <c r="AC84" s="60" t="str">
        <f t="shared" si="62"/>
        <v/>
      </c>
      <c r="AD84" s="60"/>
      <c r="AE84" s="60" t="str">
        <f t="shared" si="63"/>
        <v/>
      </c>
      <c r="AF84" s="60"/>
      <c r="AG84" s="60" t="str">
        <f t="shared" si="64"/>
        <v/>
      </c>
      <c r="AH84" s="60"/>
      <c r="AI84" s="61" t="str">
        <f t="shared" si="65"/>
        <v/>
      </c>
      <c r="AJ84" s="59" t="str">
        <f t="shared" si="66"/>
        <v/>
      </c>
      <c r="AK84" s="59" t="str">
        <f t="shared" si="67"/>
        <v/>
      </c>
      <c r="AL84" s="97"/>
      <c r="AM84" s="97"/>
      <c r="AN84" s="97"/>
      <c r="AO84" s="97"/>
      <c r="AP84" s="97"/>
      <c r="AQ84" s="56"/>
      <c r="AR84" s="56"/>
      <c r="AS84" s="36" t="e">
        <f>#VALUE!</f>
        <v>#VALUE!</v>
      </c>
      <c r="AT84" s="36"/>
      <c r="AU84" s="26"/>
      <c r="AV84" s="26" t="str">
        <f t="shared" si="68"/>
        <v>Débil</v>
      </c>
      <c r="AW84" s="26" t="str">
        <f t="shared" si="69"/>
        <v>Débil</v>
      </c>
      <c r="AX84" s="59">
        <f t="shared" si="70"/>
        <v>0</v>
      </c>
      <c r="AY84" s="233"/>
      <c r="AZ84" s="233"/>
      <c r="BA84" s="228"/>
      <c r="BB84" s="233"/>
      <c r="BC84" s="62" t="e">
        <f>+IF(AND(U84="Preventivo",BB83="Fuerte"),2,IF(AND(U84="Preventivo",BB83="Moderado"),1,0))</f>
        <v>#DIV/0!</v>
      </c>
      <c r="BD84" s="62" t="e">
        <f>+IF(AND(U84="Detectivo/Correctivo",$BB83="Fuerte"),2,IF(AND(U84="Detectivo/Correctivo",$BB84="Moderado"),1,IF(AND(U84="Preventivo",$BB83="Fuerte"),1,0)))</f>
        <v>#DIV/0!</v>
      </c>
      <c r="BE84" s="62" t="e">
        <f>+L83-BC84</f>
        <v>#DIV/0!</v>
      </c>
      <c r="BF84" s="62" t="e">
        <f>+N83-BD84</f>
        <v>#N/A</v>
      </c>
      <c r="BG84" s="234"/>
      <c r="BH84" s="234"/>
      <c r="BI84" s="234"/>
      <c r="BJ84" s="238"/>
      <c r="BK84" s="238"/>
      <c r="BL84" s="238"/>
      <c r="BM84" s="239"/>
      <c r="BN84" s="221"/>
      <c r="BO84" s="221"/>
      <c r="BP84" s="221"/>
      <c r="BQ84" s="221"/>
    </row>
    <row r="85" spans="1:69" ht="65.25" customHeight="1">
      <c r="A85" s="242"/>
      <c r="B85" s="235"/>
      <c r="C85" s="58"/>
      <c r="D85" s="235"/>
      <c r="E85" s="241"/>
      <c r="F85" s="30"/>
      <c r="G85" s="30"/>
      <c r="H85" s="30"/>
      <c r="I85" s="32"/>
      <c r="J85" s="25"/>
      <c r="K85" s="243"/>
      <c r="L85" s="236"/>
      <c r="M85" s="244"/>
      <c r="N85" s="236"/>
      <c r="O85" s="234"/>
      <c r="P85" s="234"/>
      <c r="Q85" s="60"/>
      <c r="R85" s="60"/>
      <c r="S85" s="33"/>
      <c r="T85" s="35"/>
      <c r="U85" s="34"/>
      <c r="V85" s="60"/>
      <c r="W85" s="60" t="str">
        <f t="shared" si="59"/>
        <v/>
      </c>
      <c r="X85" s="60"/>
      <c r="Y85" s="60" t="str">
        <f t="shared" si="60"/>
        <v/>
      </c>
      <c r="Z85" s="60"/>
      <c r="AA85" s="60" t="str">
        <f t="shared" si="61"/>
        <v/>
      </c>
      <c r="AB85" s="60"/>
      <c r="AC85" s="60" t="str">
        <f t="shared" si="62"/>
        <v/>
      </c>
      <c r="AD85" s="60"/>
      <c r="AE85" s="60" t="str">
        <f t="shared" si="63"/>
        <v/>
      </c>
      <c r="AF85" s="60"/>
      <c r="AG85" s="60" t="str">
        <f t="shared" si="64"/>
        <v/>
      </c>
      <c r="AH85" s="60"/>
      <c r="AI85" s="61" t="str">
        <f t="shared" si="65"/>
        <v/>
      </c>
      <c r="AJ85" s="59" t="str">
        <f t="shared" si="66"/>
        <v/>
      </c>
      <c r="AK85" s="59" t="str">
        <f t="shared" si="67"/>
        <v/>
      </c>
      <c r="AL85" s="97"/>
      <c r="AM85" s="97"/>
      <c r="AN85" s="97"/>
      <c r="AO85" s="97"/>
      <c r="AP85" s="97"/>
      <c r="AQ85" s="56"/>
      <c r="AR85" s="56"/>
      <c r="AS85" s="36" t="e">
        <f>#VALUE!</f>
        <v>#VALUE!</v>
      </c>
      <c r="AT85" s="36"/>
      <c r="AU85" s="26"/>
      <c r="AV85" s="26" t="str">
        <f t="shared" si="68"/>
        <v>Débil</v>
      </c>
      <c r="AW85" s="26" t="str">
        <f t="shared" si="69"/>
        <v>Débil</v>
      </c>
      <c r="AX85" s="59">
        <f t="shared" si="70"/>
        <v>0</v>
      </c>
      <c r="AY85" s="233"/>
      <c r="AZ85" s="233"/>
      <c r="BA85" s="228"/>
      <c r="BB85" s="233"/>
      <c r="BC85" s="62" t="e">
        <f>+IF(AND(U85="Preventivo",BB83="Fuerte"),2,IF(AND(U85="Preventivo",BB83="Moderado"),1,0))</f>
        <v>#DIV/0!</v>
      </c>
      <c r="BD85" s="62" t="e">
        <f>+IF(AND(U85="Detectivo/Correctivo",$BB83="Fuerte"),2,IF(AND(U85="Detectivo/Correctivo",$BB85="Moderado"),1,IF(AND(U85="Preventivo",$BB83="Fuerte"),1,0)))</f>
        <v>#DIV/0!</v>
      </c>
      <c r="BE85" s="62" t="e">
        <f>+L83-BC85</f>
        <v>#DIV/0!</v>
      </c>
      <c r="BF85" s="62" t="e">
        <f>+N83-BD85</f>
        <v>#N/A</v>
      </c>
      <c r="BG85" s="234"/>
      <c r="BH85" s="234"/>
      <c r="BI85" s="234"/>
      <c r="BJ85" s="238"/>
      <c r="BK85" s="238"/>
      <c r="BL85" s="238"/>
      <c r="BM85" s="239"/>
      <c r="BN85" s="221"/>
      <c r="BO85" s="221"/>
      <c r="BP85" s="221"/>
      <c r="BQ85" s="221"/>
    </row>
    <row r="86" spans="1:69" ht="65.25" customHeight="1">
      <c r="A86" s="242"/>
      <c r="B86" s="235"/>
      <c r="C86" s="58"/>
      <c r="D86" s="235"/>
      <c r="E86" s="241"/>
      <c r="F86" s="30"/>
      <c r="G86" s="30"/>
      <c r="H86" s="30"/>
      <c r="I86" s="32"/>
      <c r="J86" s="25"/>
      <c r="K86" s="243"/>
      <c r="L86" s="236"/>
      <c r="M86" s="244"/>
      <c r="N86" s="236"/>
      <c r="O86" s="234"/>
      <c r="P86" s="234"/>
      <c r="Q86" s="60"/>
      <c r="R86" s="60"/>
      <c r="S86" s="33"/>
      <c r="T86" s="35"/>
      <c r="U86" s="34"/>
      <c r="V86" s="60"/>
      <c r="W86" s="60" t="str">
        <f t="shared" si="59"/>
        <v/>
      </c>
      <c r="X86" s="60"/>
      <c r="Y86" s="60" t="str">
        <f t="shared" si="60"/>
        <v/>
      </c>
      <c r="Z86" s="60"/>
      <c r="AA86" s="60" t="str">
        <f t="shared" si="61"/>
        <v/>
      </c>
      <c r="AB86" s="60"/>
      <c r="AC86" s="60" t="str">
        <f t="shared" si="62"/>
        <v/>
      </c>
      <c r="AD86" s="60"/>
      <c r="AE86" s="60" t="str">
        <f t="shared" si="63"/>
        <v/>
      </c>
      <c r="AF86" s="60"/>
      <c r="AG86" s="60" t="str">
        <f t="shared" si="64"/>
        <v/>
      </c>
      <c r="AH86" s="60"/>
      <c r="AI86" s="61" t="str">
        <f t="shared" si="65"/>
        <v/>
      </c>
      <c r="AJ86" s="59" t="str">
        <f t="shared" si="66"/>
        <v/>
      </c>
      <c r="AK86" s="59" t="str">
        <f t="shared" si="67"/>
        <v/>
      </c>
      <c r="AL86" s="97"/>
      <c r="AM86" s="97"/>
      <c r="AN86" s="97"/>
      <c r="AO86" s="97"/>
      <c r="AP86" s="97"/>
      <c r="AQ86" s="56"/>
      <c r="AR86" s="56"/>
      <c r="AS86" s="36" t="e">
        <f>#VALUE!</f>
        <v>#VALUE!</v>
      </c>
      <c r="AT86" s="36"/>
      <c r="AU86" s="26"/>
      <c r="AV86" s="26" t="str">
        <f t="shared" si="68"/>
        <v>Débil</v>
      </c>
      <c r="AW86" s="26" t="str">
        <f t="shared" si="69"/>
        <v>Débil</v>
      </c>
      <c r="AX86" s="59">
        <f t="shared" si="70"/>
        <v>0</v>
      </c>
      <c r="AY86" s="233"/>
      <c r="AZ86" s="233"/>
      <c r="BA86" s="228"/>
      <c r="BB86" s="233"/>
      <c r="BC86" s="62" t="e">
        <f>+IF(AND(U86="Preventivo",BB83="Fuerte"),2,IF(AND(U86="Preventivo",BB83="Moderado"),1,0))</f>
        <v>#DIV/0!</v>
      </c>
      <c r="BD86" s="62" t="e">
        <f>+IF(AND(U86="Detectivo/Correctivo",$BB83="Fuerte"),2,IF(AND(U86="Detectivo/Correctivo",$BB86="Moderado"),1,IF(AND(U86="Preventivo",$BB83="Fuerte"),1,0)))</f>
        <v>#DIV/0!</v>
      </c>
      <c r="BE86" s="62" t="e">
        <f>+L83-BC86</f>
        <v>#DIV/0!</v>
      </c>
      <c r="BF86" s="62" t="e">
        <f>+N83-BD86</f>
        <v>#N/A</v>
      </c>
      <c r="BG86" s="234"/>
      <c r="BH86" s="234"/>
      <c r="BI86" s="234"/>
      <c r="BJ86" s="238"/>
      <c r="BK86" s="238"/>
      <c r="BL86" s="238"/>
      <c r="BM86" s="239"/>
      <c r="BN86" s="221"/>
      <c r="BO86" s="221"/>
      <c r="BP86" s="221"/>
      <c r="BQ86" s="221"/>
    </row>
    <row r="87" spans="1:69" ht="65.25" customHeight="1">
      <c r="A87" s="242"/>
      <c r="B87" s="235"/>
      <c r="C87" s="58"/>
      <c r="D87" s="235"/>
      <c r="E87" s="241"/>
      <c r="F87" s="30"/>
      <c r="G87" s="30"/>
      <c r="H87" s="30"/>
      <c r="I87" s="32"/>
      <c r="J87" s="25"/>
      <c r="K87" s="243"/>
      <c r="L87" s="236"/>
      <c r="M87" s="244"/>
      <c r="N87" s="236"/>
      <c r="O87" s="234"/>
      <c r="P87" s="234"/>
      <c r="Q87" s="60"/>
      <c r="R87" s="60"/>
      <c r="S87" s="33"/>
      <c r="T87" s="35"/>
      <c r="U87" s="34"/>
      <c r="V87" s="60"/>
      <c r="W87" s="60" t="str">
        <f t="shared" si="59"/>
        <v/>
      </c>
      <c r="X87" s="60"/>
      <c r="Y87" s="60" t="str">
        <f t="shared" si="60"/>
        <v/>
      </c>
      <c r="Z87" s="60"/>
      <c r="AA87" s="60" t="str">
        <f t="shared" si="61"/>
        <v/>
      </c>
      <c r="AB87" s="60"/>
      <c r="AC87" s="60" t="str">
        <f t="shared" si="62"/>
        <v/>
      </c>
      <c r="AD87" s="60"/>
      <c r="AE87" s="60" t="str">
        <f t="shared" si="63"/>
        <v/>
      </c>
      <c r="AF87" s="60"/>
      <c r="AG87" s="60" t="str">
        <f t="shared" si="64"/>
        <v/>
      </c>
      <c r="AH87" s="60"/>
      <c r="AI87" s="61" t="str">
        <f t="shared" si="65"/>
        <v/>
      </c>
      <c r="AJ87" s="59" t="str">
        <f t="shared" si="66"/>
        <v/>
      </c>
      <c r="AK87" s="59" t="str">
        <f t="shared" si="67"/>
        <v/>
      </c>
      <c r="AL87" s="97"/>
      <c r="AM87" s="97"/>
      <c r="AN87" s="97"/>
      <c r="AO87" s="97"/>
      <c r="AP87" s="97"/>
      <c r="AQ87" s="56"/>
      <c r="AR87" s="56"/>
      <c r="AS87" s="36" t="e">
        <f>#VALUE!</f>
        <v>#VALUE!</v>
      </c>
      <c r="AT87" s="36"/>
      <c r="AU87" s="26"/>
      <c r="AV87" s="26" t="str">
        <f t="shared" si="68"/>
        <v>Débil</v>
      </c>
      <c r="AW87" s="26" t="str">
        <f t="shared" si="69"/>
        <v>Débil</v>
      </c>
      <c r="AX87" s="59">
        <f t="shared" si="70"/>
        <v>0</v>
      </c>
      <c r="AY87" s="233"/>
      <c r="AZ87" s="233"/>
      <c r="BA87" s="228"/>
      <c r="BB87" s="233"/>
      <c r="BC87" s="62" t="e">
        <f>+IF(AND(U87="Preventivo",BB83="Fuerte"),2,IF(AND(U87="Preventivo",BB83="Moderado"),1,0))</f>
        <v>#DIV/0!</v>
      </c>
      <c r="BD87" s="62" t="e">
        <f>+IF(AND(U87="Detectivo/Correctivo",$BB83="Fuerte"),2,IF(AND(U87="Detectivo/Correctivo",$BB87="Moderado"),1,IF(AND(U87="Preventivo",$BB83="Fuerte"),1,0)))</f>
        <v>#DIV/0!</v>
      </c>
      <c r="BE87" s="62" t="e">
        <f>+L83-BC87</f>
        <v>#DIV/0!</v>
      </c>
      <c r="BF87" s="62" t="e">
        <f>+N83-BD87</f>
        <v>#N/A</v>
      </c>
      <c r="BG87" s="234"/>
      <c r="BH87" s="234"/>
      <c r="BI87" s="234"/>
      <c r="BJ87" s="238"/>
      <c r="BK87" s="238"/>
      <c r="BL87" s="238"/>
      <c r="BM87" s="239"/>
      <c r="BN87" s="221"/>
      <c r="BO87" s="221"/>
      <c r="BP87" s="221"/>
      <c r="BQ87" s="221"/>
    </row>
    <row r="88" spans="1:69" ht="65.25" customHeight="1">
      <c r="A88" s="242"/>
      <c r="B88" s="235"/>
      <c r="C88" s="58"/>
      <c r="D88" s="235"/>
      <c r="E88" s="241"/>
      <c r="F88" s="30"/>
      <c r="G88" s="30"/>
      <c r="H88" s="30"/>
      <c r="I88" s="32"/>
      <c r="J88" s="25"/>
      <c r="K88" s="243"/>
      <c r="L88" s="236"/>
      <c r="M88" s="244"/>
      <c r="N88" s="236"/>
      <c r="O88" s="234"/>
      <c r="P88" s="234"/>
      <c r="Q88" s="60"/>
      <c r="R88" s="60"/>
      <c r="S88" s="33"/>
      <c r="T88" s="35"/>
      <c r="U88" s="34"/>
      <c r="V88" s="60"/>
      <c r="W88" s="60" t="str">
        <f t="shared" si="59"/>
        <v/>
      </c>
      <c r="X88" s="60"/>
      <c r="Y88" s="60" t="str">
        <f t="shared" si="60"/>
        <v/>
      </c>
      <c r="Z88" s="60"/>
      <c r="AA88" s="60" t="str">
        <f t="shared" si="61"/>
        <v/>
      </c>
      <c r="AB88" s="60"/>
      <c r="AC88" s="60" t="str">
        <f t="shared" si="62"/>
        <v/>
      </c>
      <c r="AD88" s="60"/>
      <c r="AE88" s="60" t="str">
        <f t="shared" si="63"/>
        <v/>
      </c>
      <c r="AF88" s="60"/>
      <c r="AG88" s="60" t="str">
        <f t="shared" si="64"/>
        <v/>
      </c>
      <c r="AH88" s="60"/>
      <c r="AI88" s="61" t="str">
        <f t="shared" si="65"/>
        <v/>
      </c>
      <c r="AJ88" s="59" t="str">
        <f t="shared" si="66"/>
        <v/>
      </c>
      <c r="AK88" s="59" t="str">
        <f t="shared" si="67"/>
        <v/>
      </c>
      <c r="AL88" s="97"/>
      <c r="AM88" s="97"/>
      <c r="AN88" s="97"/>
      <c r="AO88" s="97"/>
      <c r="AP88" s="97"/>
      <c r="AQ88" s="56"/>
      <c r="AR88" s="56"/>
      <c r="AS88" s="36" t="e">
        <f>#VALUE!</f>
        <v>#VALUE!</v>
      </c>
      <c r="AT88" s="36"/>
      <c r="AU88" s="26"/>
      <c r="AV88" s="26" t="str">
        <f t="shared" si="68"/>
        <v>Débil</v>
      </c>
      <c r="AW88" s="26" t="str">
        <f t="shared" si="69"/>
        <v>Débil</v>
      </c>
      <c r="AX88" s="59">
        <f t="shared" si="70"/>
        <v>0</v>
      </c>
      <c r="AY88" s="233"/>
      <c r="AZ88" s="233"/>
      <c r="BA88" s="229"/>
      <c r="BB88" s="233"/>
      <c r="BC88" s="62" t="e">
        <f>+IF(AND(U88="Preventivo",BB83="Fuerte"),2,IF(AND(U88="Preventivo",BB83="Moderado"),1,0))</f>
        <v>#DIV/0!</v>
      </c>
      <c r="BD88" s="62" t="e">
        <f>+IF(AND(U88="Detectivo/Correctivo",$BB83="Fuerte"),2,IF(AND(U88="Detectivo/Correctivo",$BB88="Moderado"),1,IF(AND(U88="Preventivo",$BB83="Fuerte"),1,0)))</f>
        <v>#DIV/0!</v>
      </c>
      <c r="BE88" s="62" t="e">
        <f>+L83-BC88</f>
        <v>#DIV/0!</v>
      </c>
      <c r="BF88" s="62" t="e">
        <f>+N83-BD88</f>
        <v>#N/A</v>
      </c>
      <c r="BG88" s="234"/>
      <c r="BH88" s="234"/>
      <c r="BI88" s="234"/>
      <c r="BJ88" s="238"/>
      <c r="BK88" s="238"/>
      <c r="BL88" s="238"/>
      <c r="BM88" s="239"/>
      <c r="BN88" s="222"/>
      <c r="BO88" s="222"/>
      <c r="BP88" s="222"/>
      <c r="BQ88" s="222"/>
    </row>
    <row r="89" spans="1:69" ht="65.25" customHeight="1">
      <c r="A89" s="242" t="s">
        <v>198</v>
      </c>
      <c r="B89" s="235"/>
      <c r="C89" s="58"/>
      <c r="D89" s="235"/>
      <c r="E89" s="241"/>
      <c r="F89" s="30"/>
      <c r="G89" s="30"/>
      <c r="H89" s="30"/>
      <c r="I89" s="32"/>
      <c r="J89" s="25"/>
      <c r="K89" s="243"/>
      <c r="L89" s="236"/>
      <c r="M89" s="244"/>
      <c r="N89" s="236" t="e">
        <f>+VLOOKUP(M89,Listados!$K$13:$L$17,2,0)</f>
        <v>#N/A</v>
      </c>
      <c r="O89" s="234" t="str">
        <f>IF(AND(K89&lt;&gt;"",M89&lt;&gt;""),VLOOKUP(K89&amp;M89,Listados!$M$3:$N$27,2,FALSE),"")</f>
        <v/>
      </c>
      <c r="P89" s="234" t="e">
        <f>+VLOOKUP(O89,Listados!$P$3:$Q$6,2,FALSE)</f>
        <v>#N/A</v>
      </c>
      <c r="Q89" s="60"/>
      <c r="R89" s="60"/>
      <c r="S89" s="33"/>
      <c r="T89" s="35"/>
      <c r="U89" s="34"/>
      <c r="V89" s="60"/>
      <c r="W89" s="60" t="str">
        <f t="shared" si="59"/>
        <v/>
      </c>
      <c r="X89" s="60"/>
      <c r="Y89" s="60" t="str">
        <f t="shared" si="60"/>
        <v/>
      </c>
      <c r="Z89" s="60"/>
      <c r="AA89" s="60" t="str">
        <f t="shared" si="61"/>
        <v/>
      </c>
      <c r="AB89" s="60"/>
      <c r="AC89" s="60" t="str">
        <f t="shared" si="62"/>
        <v/>
      </c>
      <c r="AD89" s="60"/>
      <c r="AE89" s="60" t="str">
        <f t="shared" si="63"/>
        <v/>
      </c>
      <c r="AF89" s="60"/>
      <c r="AG89" s="60" t="str">
        <f t="shared" si="64"/>
        <v/>
      </c>
      <c r="AH89" s="60"/>
      <c r="AI89" s="61" t="str">
        <f t="shared" si="65"/>
        <v/>
      </c>
      <c r="AJ89" s="59" t="str">
        <f t="shared" si="66"/>
        <v/>
      </c>
      <c r="AK89" s="59" t="str">
        <f t="shared" si="67"/>
        <v/>
      </c>
      <c r="AL89" s="97"/>
      <c r="AM89" s="97"/>
      <c r="AN89" s="97"/>
      <c r="AO89" s="97"/>
      <c r="AP89" s="97"/>
      <c r="AQ89" s="56"/>
      <c r="AR89" s="56"/>
      <c r="AS89" s="36" t="e">
        <f>#VALUE!</f>
        <v>#VALUE!</v>
      </c>
      <c r="AT89" s="36"/>
      <c r="AU89" s="26"/>
      <c r="AV89" s="26" t="str">
        <f t="shared" si="68"/>
        <v>Débil</v>
      </c>
      <c r="AW89" s="26" t="str">
        <f t="shared" si="69"/>
        <v>Débil</v>
      </c>
      <c r="AX89" s="59">
        <f t="shared" si="70"/>
        <v>0</v>
      </c>
      <c r="AY89" s="233">
        <f t="shared" ref="AY89" si="74">SUM(AX89:AX94)</f>
        <v>0</v>
      </c>
      <c r="AZ89" s="233">
        <v>0</v>
      </c>
      <c r="BA89" s="227" t="e">
        <f t="shared" ref="BA89" si="75">AY89/AZ89</f>
        <v>#DIV/0!</v>
      </c>
      <c r="BB89" s="233" t="e">
        <f t="shared" ref="BB89" si="76">IF(BA89&lt;=50, "Débil", IF(BA89&lt;=99,"Moderado","Fuerte"))</f>
        <v>#DIV/0!</v>
      </c>
      <c r="BC89" s="62" t="e">
        <f>+IF(AND(U89="Preventivo",BB89="Fuerte"),2,IF(AND(U89="Preventivo",BB89="Moderado"),1,0))</f>
        <v>#DIV/0!</v>
      </c>
      <c r="BD89" s="62" t="e">
        <f>+IF(AND(U89="Detectivo/Correctivo",$BB89="Fuerte"),2,IF(AND(U89="Detectivo/Correctivo",$BB89="Moderado"),1,IF(AND(U89="Preventivo",$BB89="Fuerte"),1,0)))</f>
        <v>#DIV/0!</v>
      </c>
      <c r="BE89" s="62" t="e">
        <f>+L89-BC89</f>
        <v>#DIV/0!</v>
      </c>
      <c r="BF89" s="62" t="e">
        <f>+N89-BD89</f>
        <v>#N/A</v>
      </c>
      <c r="BG89" s="234" t="e">
        <f>+VLOOKUP(MIN(BE89,BE90,BE91,BE92,BE93,BE94),Listados!$J$18:$K$24,2,TRUE)</f>
        <v>#DIV/0!</v>
      </c>
      <c r="BH89" s="234" t="e">
        <f>+VLOOKUP(MIN(BF89,BF90,BF91,BF92,BF93,BF94),Listados!$J$27:$K$32,2,TRUE)</f>
        <v>#N/A</v>
      </c>
      <c r="BI89" s="234" t="e">
        <f>IF(AND(BG89&lt;&gt;"",BH89&lt;&gt;""),VLOOKUP(BG89&amp;BH89,Listados!$M$3:$N$27,2,FALSE),"")</f>
        <v>#DIV/0!</v>
      </c>
      <c r="BJ89" s="238" t="e">
        <f>+IF($P89="Asumir el riesgo","NA","")</f>
        <v>#N/A</v>
      </c>
      <c r="BK89" s="238"/>
      <c r="BL89" s="238"/>
      <c r="BM89" s="239"/>
      <c r="BN89" s="220"/>
      <c r="BO89" s="220"/>
      <c r="BP89" s="220"/>
      <c r="BQ89" s="220"/>
    </row>
    <row r="90" spans="1:69" ht="65.25" customHeight="1">
      <c r="A90" s="242"/>
      <c r="B90" s="235"/>
      <c r="C90" s="58"/>
      <c r="D90" s="235"/>
      <c r="E90" s="241"/>
      <c r="F90" s="30"/>
      <c r="G90" s="30"/>
      <c r="H90" s="30"/>
      <c r="I90" s="32"/>
      <c r="J90" s="25"/>
      <c r="K90" s="243"/>
      <c r="L90" s="236"/>
      <c r="M90" s="244"/>
      <c r="N90" s="236"/>
      <c r="O90" s="234"/>
      <c r="P90" s="234"/>
      <c r="Q90" s="60"/>
      <c r="R90" s="60"/>
      <c r="S90" s="33"/>
      <c r="T90" s="35"/>
      <c r="U90" s="34"/>
      <c r="V90" s="60"/>
      <c r="W90" s="60" t="str">
        <f t="shared" si="59"/>
        <v/>
      </c>
      <c r="X90" s="60"/>
      <c r="Y90" s="60" t="str">
        <f t="shared" si="60"/>
        <v/>
      </c>
      <c r="Z90" s="60"/>
      <c r="AA90" s="60" t="str">
        <f t="shared" si="61"/>
        <v/>
      </c>
      <c r="AB90" s="60"/>
      <c r="AC90" s="60" t="str">
        <f t="shared" si="62"/>
        <v/>
      </c>
      <c r="AD90" s="60"/>
      <c r="AE90" s="60" t="str">
        <f t="shared" si="63"/>
        <v/>
      </c>
      <c r="AF90" s="60"/>
      <c r="AG90" s="60" t="str">
        <f t="shared" si="64"/>
        <v/>
      </c>
      <c r="AH90" s="60"/>
      <c r="AI90" s="61" t="str">
        <f t="shared" si="65"/>
        <v/>
      </c>
      <c r="AJ90" s="59" t="str">
        <f t="shared" si="66"/>
        <v/>
      </c>
      <c r="AK90" s="59" t="str">
        <f t="shared" si="67"/>
        <v/>
      </c>
      <c r="AL90" s="97"/>
      <c r="AM90" s="97"/>
      <c r="AN90" s="97"/>
      <c r="AO90" s="97"/>
      <c r="AP90" s="97"/>
      <c r="AQ90" s="56"/>
      <c r="AR90" s="56"/>
      <c r="AS90" s="36" t="e">
        <f>#VALUE!</f>
        <v>#VALUE!</v>
      </c>
      <c r="AT90" s="36"/>
      <c r="AU90" s="26"/>
      <c r="AV90" s="26" t="str">
        <f t="shared" si="68"/>
        <v>Débil</v>
      </c>
      <c r="AW90" s="26" t="str">
        <f t="shared" si="69"/>
        <v>Débil</v>
      </c>
      <c r="AX90" s="59">
        <f t="shared" si="70"/>
        <v>0</v>
      </c>
      <c r="AY90" s="233"/>
      <c r="AZ90" s="233"/>
      <c r="BA90" s="228"/>
      <c r="BB90" s="233"/>
      <c r="BC90" s="62" t="e">
        <f>+IF(AND(U90="Preventivo",BB89="Fuerte"),2,IF(AND(U90="Preventivo",BB89="Moderado"),1,0))</f>
        <v>#DIV/0!</v>
      </c>
      <c r="BD90" s="62" t="e">
        <f>+IF(AND(U90="Detectivo/Correctivo",$BB89="Fuerte"),2,IF(AND(U90="Detectivo/Correctivo",$BB90="Moderado"),1,IF(AND(U90="Preventivo",$BB89="Fuerte"),1,0)))</f>
        <v>#DIV/0!</v>
      </c>
      <c r="BE90" s="62" t="e">
        <f>+L89-BC90</f>
        <v>#DIV/0!</v>
      </c>
      <c r="BF90" s="62" t="e">
        <f>+N89-BD90</f>
        <v>#N/A</v>
      </c>
      <c r="BG90" s="234"/>
      <c r="BH90" s="234"/>
      <c r="BI90" s="234"/>
      <c r="BJ90" s="238"/>
      <c r="BK90" s="238"/>
      <c r="BL90" s="238"/>
      <c r="BM90" s="239"/>
      <c r="BN90" s="221"/>
      <c r="BO90" s="221"/>
      <c r="BP90" s="221"/>
      <c r="BQ90" s="221"/>
    </row>
    <row r="91" spans="1:69" ht="65.25" customHeight="1">
      <c r="A91" s="242"/>
      <c r="B91" s="235"/>
      <c r="C91" s="58"/>
      <c r="D91" s="235"/>
      <c r="E91" s="241"/>
      <c r="F91" s="30"/>
      <c r="G91" s="30"/>
      <c r="H91" s="30"/>
      <c r="I91" s="32"/>
      <c r="J91" s="25"/>
      <c r="K91" s="243"/>
      <c r="L91" s="236"/>
      <c r="M91" s="244"/>
      <c r="N91" s="236"/>
      <c r="O91" s="234"/>
      <c r="P91" s="234"/>
      <c r="Q91" s="60"/>
      <c r="R91" s="60"/>
      <c r="S91" s="33"/>
      <c r="T91" s="35"/>
      <c r="U91" s="34"/>
      <c r="V91" s="60"/>
      <c r="W91" s="60" t="str">
        <f t="shared" si="59"/>
        <v/>
      </c>
      <c r="X91" s="60"/>
      <c r="Y91" s="60" t="str">
        <f t="shared" si="60"/>
        <v/>
      </c>
      <c r="Z91" s="60"/>
      <c r="AA91" s="60" t="str">
        <f t="shared" si="61"/>
        <v/>
      </c>
      <c r="AB91" s="60"/>
      <c r="AC91" s="60" t="str">
        <f t="shared" si="62"/>
        <v/>
      </c>
      <c r="AD91" s="60"/>
      <c r="AE91" s="60" t="str">
        <f t="shared" si="63"/>
        <v/>
      </c>
      <c r="AF91" s="60"/>
      <c r="AG91" s="60" t="str">
        <f t="shared" si="64"/>
        <v/>
      </c>
      <c r="AH91" s="60"/>
      <c r="AI91" s="61" t="str">
        <f t="shared" si="65"/>
        <v/>
      </c>
      <c r="AJ91" s="59" t="str">
        <f t="shared" si="66"/>
        <v/>
      </c>
      <c r="AK91" s="59" t="str">
        <f t="shared" si="67"/>
        <v/>
      </c>
      <c r="AL91" s="97"/>
      <c r="AM91" s="97"/>
      <c r="AN91" s="97"/>
      <c r="AO91" s="97"/>
      <c r="AP91" s="97"/>
      <c r="AQ91" s="56"/>
      <c r="AR91" s="56"/>
      <c r="AS91" s="36" t="e">
        <f>#VALUE!</f>
        <v>#VALUE!</v>
      </c>
      <c r="AT91" s="36"/>
      <c r="AU91" s="26"/>
      <c r="AV91" s="26" t="str">
        <f t="shared" si="68"/>
        <v>Débil</v>
      </c>
      <c r="AW91" s="26" t="str">
        <f t="shared" si="69"/>
        <v>Débil</v>
      </c>
      <c r="AX91" s="59">
        <f t="shared" si="70"/>
        <v>0</v>
      </c>
      <c r="AY91" s="233"/>
      <c r="AZ91" s="233"/>
      <c r="BA91" s="228"/>
      <c r="BB91" s="233"/>
      <c r="BC91" s="62" t="e">
        <f>+IF(AND(U91="Preventivo",BB89="Fuerte"),2,IF(AND(U91="Preventivo",BB89="Moderado"),1,0))</f>
        <v>#DIV/0!</v>
      </c>
      <c r="BD91" s="62" t="e">
        <f>+IF(AND(U91="Detectivo/Correctivo",$BB89="Fuerte"),2,IF(AND(U91="Detectivo/Correctivo",$BB91="Moderado"),1,IF(AND(U91="Preventivo",$BB89="Fuerte"),1,0)))</f>
        <v>#DIV/0!</v>
      </c>
      <c r="BE91" s="62" t="e">
        <f>+L89-BC91</f>
        <v>#DIV/0!</v>
      </c>
      <c r="BF91" s="62" t="e">
        <f>+N89-BD91</f>
        <v>#N/A</v>
      </c>
      <c r="BG91" s="234"/>
      <c r="BH91" s="234"/>
      <c r="BI91" s="234"/>
      <c r="BJ91" s="238"/>
      <c r="BK91" s="238"/>
      <c r="BL91" s="238"/>
      <c r="BM91" s="239"/>
      <c r="BN91" s="221"/>
      <c r="BO91" s="221"/>
      <c r="BP91" s="221"/>
      <c r="BQ91" s="221"/>
    </row>
    <row r="92" spans="1:69" ht="65.25" customHeight="1">
      <c r="A92" s="242"/>
      <c r="B92" s="235"/>
      <c r="C92" s="58"/>
      <c r="D92" s="235"/>
      <c r="E92" s="241"/>
      <c r="F92" s="30"/>
      <c r="G92" s="30"/>
      <c r="H92" s="30"/>
      <c r="I92" s="32"/>
      <c r="J92" s="25"/>
      <c r="K92" s="243"/>
      <c r="L92" s="236"/>
      <c r="M92" s="244"/>
      <c r="N92" s="236"/>
      <c r="O92" s="234"/>
      <c r="P92" s="234"/>
      <c r="Q92" s="60"/>
      <c r="R92" s="60"/>
      <c r="S92" s="33"/>
      <c r="T92" s="35"/>
      <c r="U92" s="34"/>
      <c r="V92" s="60"/>
      <c r="W92" s="60" t="str">
        <f t="shared" si="59"/>
        <v/>
      </c>
      <c r="X92" s="60"/>
      <c r="Y92" s="60" t="str">
        <f t="shared" si="60"/>
        <v/>
      </c>
      <c r="Z92" s="60"/>
      <c r="AA92" s="60" t="str">
        <f t="shared" si="61"/>
        <v/>
      </c>
      <c r="AB92" s="60"/>
      <c r="AC92" s="60" t="str">
        <f t="shared" si="62"/>
        <v/>
      </c>
      <c r="AD92" s="60"/>
      <c r="AE92" s="60" t="str">
        <f t="shared" si="63"/>
        <v/>
      </c>
      <c r="AF92" s="60"/>
      <c r="AG92" s="60" t="str">
        <f t="shared" si="64"/>
        <v/>
      </c>
      <c r="AH92" s="60"/>
      <c r="AI92" s="61" t="str">
        <f t="shared" si="65"/>
        <v/>
      </c>
      <c r="AJ92" s="59" t="str">
        <f t="shared" si="66"/>
        <v/>
      </c>
      <c r="AK92" s="59" t="str">
        <f t="shared" si="67"/>
        <v/>
      </c>
      <c r="AL92" s="97"/>
      <c r="AM92" s="97"/>
      <c r="AN92" s="97"/>
      <c r="AO92" s="97"/>
      <c r="AP92" s="97"/>
      <c r="AQ92" s="56"/>
      <c r="AR92" s="56"/>
      <c r="AS92" s="36" t="e">
        <f>#VALUE!</f>
        <v>#VALUE!</v>
      </c>
      <c r="AT92" s="36"/>
      <c r="AU92" s="26"/>
      <c r="AV92" s="26" t="str">
        <f t="shared" si="68"/>
        <v>Débil</v>
      </c>
      <c r="AW92" s="26" t="str">
        <f t="shared" si="69"/>
        <v>Débil</v>
      </c>
      <c r="AX92" s="59">
        <f t="shared" si="70"/>
        <v>0</v>
      </c>
      <c r="AY92" s="233"/>
      <c r="AZ92" s="233"/>
      <c r="BA92" s="228"/>
      <c r="BB92" s="233"/>
      <c r="BC92" s="62" t="e">
        <f>+IF(AND(U92="Preventivo",BB89="Fuerte"),2,IF(AND(U92="Preventivo",BB89="Moderado"),1,0))</f>
        <v>#DIV/0!</v>
      </c>
      <c r="BD92" s="62" t="e">
        <f>+IF(AND(U92="Detectivo/Correctivo",$BB89="Fuerte"),2,IF(AND(U92="Detectivo/Correctivo",$BB92="Moderado"),1,IF(AND(U92="Preventivo",$BB89="Fuerte"),1,0)))</f>
        <v>#DIV/0!</v>
      </c>
      <c r="BE92" s="62" t="e">
        <f>+L89-BC92</f>
        <v>#DIV/0!</v>
      </c>
      <c r="BF92" s="62" t="e">
        <f>+N89-BD92</f>
        <v>#N/A</v>
      </c>
      <c r="BG92" s="234"/>
      <c r="BH92" s="234"/>
      <c r="BI92" s="234"/>
      <c r="BJ92" s="238"/>
      <c r="BK92" s="238"/>
      <c r="BL92" s="238"/>
      <c r="BM92" s="239"/>
      <c r="BN92" s="221"/>
      <c r="BO92" s="221"/>
      <c r="BP92" s="221"/>
      <c r="BQ92" s="221"/>
    </row>
    <row r="93" spans="1:69" ht="65.25" customHeight="1">
      <c r="A93" s="242"/>
      <c r="B93" s="235"/>
      <c r="C93" s="58"/>
      <c r="D93" s="235"/>
      <c r="E93" s="241"/>
      <c r="F93" s="30"/>
      <c r="G93" s="30"/>
      <c r="H93" s="30"/>
      <c r="I93" s="32"/>
      <c r="J93" s="25"/>
      <c r="K93" s="243"/>
      <c r="L93" s="236"/>
      <c r="M93" s="244"/>
      <c r="N93" s="236"/>
      <c r="O93" s="234"/>
      <c r="P93" s="234"/>
      <c r="Q93" s="60"/>
      <c r="R93" s="60"/>
      <c r="S93" s="33"/>
      <c r="T93" s="35"/>
      <c r="U93" s="34"/>
      <c r="V93" s="60"/>
      <c r="W93" s="60" t="str">
        <f t="shared" si="59"/>
        <v/>
      </c>
      <c r="X93" s="60"/>
      <c r="Y93" s="60" t="str">
        <f t="shared" si="60"/>
        <v/>
      </c>
      <c r="Z93" s="60"/>
      <c r="AA93" s="60" t="str">
        <f t="shared" si="61"/>
        <v/>
      </c>
      <c r="AB93" s="60"/>
      <c r="AC93" s="60" t="str">
        <f t="shared" si="62"/>
        <v/>
      </c>
      <c r="AD93" s="60"/>
      <c r="AE93" s="60" t="str">
        <f t="shared" si="63"/>
        <v/>
      </c>
      <c r="AF93" s="60"/>
      <c r="AG93" s="60" t="str">
        <f t="shared" si="64"/>
        <v/>
      </c>
      <c r="AH93" s="60"/>
      <c r="AI93" s="61" t="str">
        <f t="shared" si="65"/>
        <v/>
      </c>
      <c r="AJ93" s="59" t="str">
        <f t="shared" si="66"/>
        <v/>
      </c>
      <c r="AK93" s="59" t="str">
        <f t="shared" si="67"/>
        <v/>
      </c>
      <c r="AL93" s="97"/>
      <c r="AM93" s="97"/>
      <c r="AN93" s="97"/>
      <c r="AO93" s="97"/>
      <c r="AP93" s="97"/>
      <c r="AQ93" s="56"/>
      <c r="AR93" s="56"/>
      <c r="AS93" s="36" t="e">
        <f>#VALUE!</f>
        <v>#VALUE!</v>
      </c>
      <c r="AT93" s="36"/>
      <c r="AU93" s="26"/>
      <c r="AV93" s="26" t="str">
        <f t="shared" si="68"/>
        <v>Débil</v>
      </c>
      <c r="AW93" s="26" t="str">
        <f t="shared" si="69"/>
        <v>Débil</v>
      </c>
      <c r="AX93" s="59">
        <f t="shared" si="70"/>
        <v>0</v>
      </c>
      <c r="AY93" s="233"/>
      <c r="AZ93" s="233"/>
      <c r="BA93" s="228"/>
      <c r="BB93" s="233"/>
      <c r="BC93" s="62" t="e">
        <f>+IF(AND(U93="Preventivo",BB89="Fuerte"),2,IF(AND(U93="Preventivo",BB89="Moderado"),1,0))</f>
        <v>#DIV/0!</v>
      </c>
      <c r="BD93" s="62" t="e">
        <f>+IF(AND(U93="Detectivo/Correctivo",$BB89="Fuerte"),2,IF(AND(U93="Detectivo/Correctivo",$BB93="Moderado"),1,IF(AND(U93="Preventivo",$BB89="Fuerte"),1,0)))</f>
        <v>#DIV/0!</v>
      </c>
      <c r="BE93" s="62" t="e">
        <f>+L89-BC93</f>
        <v>#DIV/0!</v>
      </c>
      <c r="BF93" s="62" t="e">
        <f>+N89-BD93</f>
        <v>#N/A</v>
      </c>
      <c r="BG93" s="234"/>
      <c r="BH93" s="234"/>
      <c r="BI93" s="234"/>
      <c r="BJ93" s="238"/>
      <c r="BK93" s="238"/>
      <c r="BL93" s="238"/>
      <c r="BM93" s="239"/>
      <c r="BN93" s="221"/>
      <c r="BO93" s="221"/>
      <c r="BP93" s="221"/>
      <c r="BQ93" s="221"/>
    </row>
    <row r="94" spans="1:69" ht="65.25" customHeight="1">
      <c r="A94" s="242"/>
      <c r="B94" s="235"/>
      <c r="C94" s="58"/>
      <c r="D94" s="235"/>
      <c r="E94" s="241"/>
      <c r="F94" s="30"/>
      <c r="G94" s="30"/>
      <c r="H94" s="30"/>
      <c r="I94" s="32"/>
      <c r="J94" s="25"/>
      <c r="K94" s="243"/>
      <c r="L94" s="236"/>
      <c r="M94" s="244"/>
      <c r="N94" s="236"/>
      <c r="O94" s="234"/>
      <c r="P94" s="234"/>
      <c r="Q94" s="60"/>
      <c r="R94" s="60"/>
      <c r="S94" s="33"/>
      <c r="T94" s="35"/>
      <c r="U94" s="34"/>
      <c r="V94" s="60"/>
      <c r="W94" s="60" t="str">
        <f t="shared" si="59"/>
        <v/>
      </c>
      <c r="X94" s="60"/>
      <c r="Y94" s="60" t="str">
        <f t="shared" si="60"/>
        <v/>
      </c>
      <c r="Z94" s="60"/>
      <c r="AA94" s="60" t="str">
        <f t="shared" si="61"/>
        <v/>
      </c>
      <c r="AB94" s="60"/>
      <c r="AC94" s="60" t="str">
        <f t="shared" si="62"/>
        <v/>
      </c>
      <c r="AD94" s="60"/>
      <c r="AE94" s="60" t="str">
        <f t="shared" si="63"/>
        <v/>
      </c>
      <c r="AF94" s="60"/>
      <c r="AG94" s="60" t="str">
        <f t="shared" si="64"/>
        <v/>
      </c>
      <c r="AH94" s="60"/>
      <c r="AI94" s="61" t="str">
        <f t="shared" si="65"/>
        <v/>
      </c>
      <c r="AJ94" s="59" t="str">
        <f t="shared" si="66"/>
        <v/>
      </c>
      <c r="AK94" s="59" t="str">
        <f t="shared" si="67"/>
        <v/>
      </c>
      <c r="AL94" s="97"/>
      <c r="AM94" s="97"/>
      <c r="AN94" s="97"/>
      <c r="AO94" s="97"/>
      <c r="AP94" s="97"/>
      <c r="AQ94" s="56"/>
      <c r="AR94" s="56"/>
      <c r="AS94" s="36" t="e">
        <f>#VALUE!</f>
        <v>#VALUE!</v>
      </c>
      <c r="AT94" s="36"/>
      <c r="AU94" s="26"/>
      <c r="AV94" s="26" t="str">
        <f t="shared" si="68"/>
        <v>Débil</v>
      </c>
      <c r="AW94" s="26" t="str">
        <f t="shared" si="69"/>
        <v>Débil</v>
      </c>
      <c r="AX94" s="59">
        <f t="shared" si="70"/>
        <v>0</v>
      </c>
      <c r="AY94" s="233"/>
      <c r="AZ94" s="233"/>
      <c r="BA94" s="229"/>
      <c r="BB94" s="233"/>
      <c r="BC94" s="62" t="e">
        <f>+IF(AND(U94="Preventivo",BB89="Fuerte"),2,IF(AND(U94="Preventivo",BB89="Moderado"),1,0))</f>
        <v>#DIV/0!</v>
      </c>
      <c r="BD94" s="62" t="e">
        <f>+IF(AND(U94="Detectivo/Correctivo",$BB89="Fuerte"),2,IF(AND(U94="Detectivo/Correctivo",$BB94="Moderado"),1,IF(AND(U94="Preventivo",$BB89="Fuerte"),1,0)))</f>
        <v>#DIV/0!</v>
      </c>
      <c r="BE94" s="62" t="e">
        <f>+L89-BC94</f>
        <v>#DIV/0!</v>
      </c>
      <c r="BF94" s="62" t="e">
        <f>+N89-BD94</f>
        <v>#N/A</v>
      </c>
      <c r="BG94" s="234"/>
      <c r="BH94" s="234"/>
      <c r="BI94" s="234"/>
      <c r="BJ94" s="238"/>
      <c r="BK94" s="238"/>
      <c r="BL94" s="238"/>
      <c r="BM94" s="239"/>
      <c r="BN94" s="222"/>
      <c r="BO94" s="222"/>
      <c r="BP94" s="222"/>
      <c r="BQ94" s="222"/>
    </row>
    <row r="95" spans="1:69" ht="65.25" customHeight="1">
      <c r="A95" s="242" t="s">
        <v>199</v>
      </c>
      <c r="B95" s="235"/>
      <c r="C95" s="58"/>
      <c r="D95" s="235"/>
      <c r="E95" s="241"/>
      <c r="F95" s="30"/>
      <c r="G95" s="30"/>
      <c r="H95" s="30"/>
      <c r="I95" s="32"/>
      <c r="J95" s="25"/>
      <c r="K95" s="243"/>
      <c r="L95" s="236"/>
      <c r="M95" s="244"/>
      <c r="N95" s="236" t="e">
        <f>+VLOOKUP(M95,Listados!$K$13:$L$17,2,0)</f>
        <v>#N/A</v>
      </c>
      <c r="O95" s="234" t="str">
        <f>IF(AND(K95&lt;&gt;"",M95&lt;&gt;""),VLOOKUP(K95&amp;M95,Listados!$M$3:$N$27,2,FALSE),"")</f>
        <v/>
      </c>
      <c r="P95" s="234" t="e">
        <f>+VLOOKUP(O95,Listados!$P$3:$Q$6,2,FALSE)</f>
        <v>#N/A</v>
      </c>
      <c r="Q95" s="60"/>
      <c r="R95" s="60"/>
      <c r="S95" s="33"/>
      <c r="T95" s="35"/>
      <c r="U95" s="34"/>
      <c r="V95" s="60"/>
      <c r="W95" s="60" t="str">
        <f t="shared" si="59"/>
        <v/>
      </c>
      <c r="X95" s="60"/>
      <c r="Y95" s="60" t="str">
        <f t="shared" si="60"/>
        <v/>
      </c>
      <c r="Z95" s="60"/>
      <c r="AA95" s="60" t="str">
        <f t="shared" si="61"/>
        <v/>
      </c>
      <c r="AB95" s="60"/>
      <c r="AC95" s="60" t="str">
        <f t="shared" si="62"/>
        <v/>
      </c>
      <c r="AD95" s="60"/>
      <c r="AE95" s="60" t="str">
        <f t="shared" si="63"/>
        <v/>
      </c>
      <c r="AF95" s="60"/>
      <c r="AG95" s="60" t="str">
        <f t="shared" si="64"/>
        <v/>
      </c>
      <c r="AH95" s="60"/>
      <c r="AI95" s="61" t="str">
        <f t="shared" si="65"/>
        <v/>
      </c>
      <c r="AJ95" s="59" t="str">
        <f t="shared" si="66"/>
        <v/>
      </c>
      <c r="AK95" s="59" t="str">
        <f t="shared" si="67"/>
        <v/>
      </c>
      <c r="AL95" s="97"/>
      <c r="AM95" s="97"/>
      <c r="AN95" s="97"/>
      <c r="AO95" s="97"/>
      <c r="AP95" s="97"/>
      <c r="AQ95" s="56"/>
      <c r="AR95" s="56"/>
      <c r="AS95" s="36" t="e">
        <f>#VALUE!</f>
        <v>#VALUE!</v>
      </c>
      <c r="AT95" s="36"/>
      <c r="AU95" s="26"/>
      <c r="AV95" s="26" t="str">
        <f t="shared" si="68"/>
        <v>Débil</v>
      </c>
      <c r="AW95" s="26" t="str">
        <f t="shared" si="69"/>
        <v>Débil</v>
      </c>
      <c r="AX95" s="59">
        <f t="shared" si="70"/>
        <v>0</v>
      </c>
      <c r="AY95" s="233">
        <f t="shared" ref="AY95" si="77">SUM(AX95:AX100)</f>
        <v>0</v>
      </c>
      <c r="AZ95" s="233">
        <v>0</v>
      </c>
      <c r="BA95" s="227" t="e">
        <f t="shared" ref="BA95" si="78">AY95/AZ95</f>
        <v>#DIV/0!</v>
      </c>
      <c r="BB95" s="233" t="e">
        <f t="shared" ref="BB95" si="79">IF(BA95&lt;=50, "Débil", IF(BA95&lt;=99,"Moderado","Fuerte"))</f>
        <v>#DIV/0!</v>
      </c>
      <c r="BC95" s="62" t="e">
        <f>+IF(AND(U95="Preventivo",BB95="Fuerte"),2,IF(AND(U95="Preventivo",BB95="Moderado"),1,0))</f>
        <v>#DIV/0!</v>
      </c>
      <c r="BD95" s="62" t="e">
        <f>+IF(AND(U95="Detectivo/Correctivo",$BB95="Fuerte"),2,IF(AND(U95="Detectivo/Correctivo",$BB95="Moderado"),1,IF(AND(U95="Preventivo",$BB95="Fuerte"),1,0)))</f>
        <v>#DIV/0!</v>
      </c>
      <c r="BE95" s="62" t="e">
        <f>+L95-BC95</f>
        <v>#DIV/0!</v>
      </c>
      <c r="BF95" s="62" t="e">
        <f>+N95-BD95</f>
        <v>#N/A</v>
      </c>
      <c r="BG95" s="234" t="e">
        <f>+VLOOKUP(MIN(BE95,BE96,BE97,BE98,BE99,BE100),Listados!$J$18:$K$24,2,TRUE)</f>
        <v>#DIV/0!</v>
      </c>
      <c r="BH95" s="234" t="e">
        <f>+VLOOKUP(MIN(BF95,BF96,BF97,BF98,BF99,BF100),Listados!$J$27:$K$32,2,TRUE)</f>
        <v>#N/A</v>
      </c>
      <c r="BI95" s="234" t="e">
        <f>IF(AND(BG95&lt;&gt;"",BH95&lt;&gt;""),VLOOKUP(BG95&amp;BH95,Listados!$M$3:$N$27,2,FALSE),"")</f>
        <v>#DIV/0!</v>
      </c>
      <c r="BJ95" s="238" t="e">
        <f>+IF($P95="Asumir el riesgo","NA","")</f>
        <v>#N/A</v>
      </c>
      <c r="BK95" s="238"/>
      <c r="BL95" s="238"/>
      <c r="BM95" s="239"/>
      <c r="BN95" s="220"/>
      <c r="BO95" s="220"/>
      <c r="BP95" s="220"/>
      <c r="BQ95" s="220"/>
    </row>
    <row r="96" spans="1:69" ht="65.25" customHeight="1">
      <c r="A96" s="242"/>
      <c r="B96" s="235"/>
      <c r="C96" s="58"/>
      <c r="D96" s="235"/>
      <c r="E96" s="241"/>
      <c r="F96" s="30"/>
      <c r="G96" s="30"/>
      <c r="H96" s="30"/>
      <c r="I96" s="32"/>
      <c r="J96" s="25"/>
      <c r="K96" s="243"/>
      <c r="L96" s="236"/>
      <c r="M96" s="244"/>
      <c r="N96" s="236"/>
      <c r="O96" s="234"/>
      <c r="P96" s="234"/>
      <c r="Q96" s="60"/>
      <c r="R96" s="60"/>
      <c r="S96" s="33"/>
      <c r="T96" s="35"/>
      <c r="U96" s="34"/>
      <c r="V96" s="60"/>
      <c r="W96" s="60" t="str">
        <f t="shared" si="59"/>
        <v/>
      </c>
      <c r="X96" s="60"/>
      <c r="Y96" s="60" t="str">
        <f t="shared" si="60"/>
        <v/>
      </c>
      <c r="Z96" s="60"/>
      <c r="AA96" s="60" t="str">
        <f t="shared" si="61"/>
        <v/>
      </c>
      <c r="AB96" s="60"/>
      <c r="AC96" s="60" t="str">
        <f t="shared" si="62"/>
        <v/>
      </c>
      <c r="AD96" s="60"/>
      <c r="AE96" s="60" t="str">
        <f t="shared" si="63"/>
        <v/>
      </c>
      <c r="AF96" s="60"/>
      <c r="AG96" s="60" t="str">
        <f t="shared" si="64"/>
        <v/>
      </c>
      <c r="AH96" s="60"/>
      <c r="AI96" s="61" t="str">
        <f t="shared" si="65"/>
        <v/>
      </c>
      <c r="AJ96" s="59" t="str">
        <f t="shared" si="66"/>
        <v/>
      </c>
      <c r="AK96" s="59" t="str">
        <f t="shared" si="67"/>
        <v/>
      </c>
      <c r="AL96" s="97"/>
      <c r="AM96" s="97"/>
      <c r="AN96" s="97"/>
      <c r="AO96" s="97"/>
      <c r="AP96" s="97"/>
      <c r="AQ96" s="56"/>
      <c r="AR96" s="56"/>
      <c r="AS96" s="36" t="e">
        <f>#VALUE!</f>
        <v>#VALUE!</v>
      </c>
      <c r="AT96" s="36"/>
      <c r="AU96" s="26"/>
      <c r="AV96" s="26" t="str">
        <f t="shared" si="68"/>
        <v>Débil</v>
      </c>
      <c r="AW96" s="26" t="str">
        <f t="shared" si="69"/>
        <v>Débil</v>
      </c>
      <c r="AX96" s="59">
        <f t="shared" si="70"/>
        <v>0</v>
      </c>
      <c r="AY96" s="233"/>
      <c r="AZ96" s="233"/>
      <c r="BA96" s="228"/>
      <c r="BB96" s="233"/>
      <c r="BC96" s="62" t="e">
        <f>+IF(AND(U96="Preventivo",BB95="Fuerte"),2,IF(AND(U96="Preventivo",BB95="Moderado"),1,0))</f>
        <v>#DIV/0!</v>
      </c>
      <c r="BD96" s="62" t="e">
        <f>+IF(AND(U96="Detectivo/Correctivo",$BB95="Fuerte"),2,IF(AND(U96="Detectivo/Correctivo",$BB96="Moderado"),1,IF(AND(U96="Preventivo",$BB95="Fuerte"),1,0)))</f>
        <v>#DIV/0!</v>
      </c>
      <c r="BE96" s="62" t="e">
        <f>+L95-BC96</f>
        <v>#DIV/0!</v>
      </c>
      <c r="BF96" s="62" t="e">
        <f>+N95-BD96</f>
        <v>#N/A</v>
      </c>
      <c r="BG96" s="234"/>
      <c r="BH96" s="234"/>
      <c r="BI96" s="234"/>
      <c r="BJ96" s="238"/>
      <c r="BK96" s="238"/>
      <c r="BL96" s="238"/>
      <c r="BM96" s="239"/>
      <c r="BN96" s="221"/>
      <c r="BO96" s="221"/>
      <c r="BP96" s="221"/>
      <c r="BQ96" s="221"/>
    </row>
    <row r="97" spans="1:69" ht="65.25" customHeight="1">
      <c r="A97" s="242"/>
      <c r="B97" s="235"/>
      <c r="C97" s="58"/>
      <c r="D97" s="235"/>
      <c r="E97" s="241"/>
      <c r="F97" s="30"/>
      <c r="G97" s="30"/>
      <c r="H97" s="30"/>
      <c r="I97" s="32"/>
      <c r="J97" s="25"/>
      <c r="K97" s="243"/>
      <c r="L97" s="236"/>
      <c r="M97" s="244"/>
      <c r="N97" s="236"/>
      <c r="O97" s="234"/>
      <c r="P97" s="234"/>
      <c r="Q97" s="60"/>
      <c r="R97" s="60"/>
      <c r="S97" s="33"/>
      <c r="T97" s="35"/>
      <c r="U97" s="34"/>
      <c r="V97" s="60"/>
      <c r="W97" s="60" t="str">
        <f t="shared" si="59"/>
        <v/>
      </c>
      <c r="X97" s="60"/>
      <c r="Y97" s="60" t="str">
        <f t="shared" si="60"/>
        <v/>
      </c>
      <c r="Z97" s="60"/>
      <c r="AA97" s="60" t="str">
        <f t="shared" si="61"/>
        <v/>
      </c>
      <c r="AB97" s="60"/>
      <c r="AC97" s="60" t="str">
        <f t="shared" si="62"/>
        <v/>
      </c>
      <c r="AD97" s="60"/>
      <c r="AE97" s="60" t="str">
        <f t="shared" si="63"/>
        <v/>
      </c>
      <c r="AF97" s="60"/>
      <c r="AG97" s="60" t="str">
        <f t="shared" si="64"/>
        <v/>
      </c>
      <c r="AH97" s="60"/>
      <c r="AI97" s="61" t="str">
        <f t="shared" si="65"/>
        <v/>
      </c>
      <c r="AJ97" s="59" t="str">
        <f t="shared" si="66"/>
        <v/>
      </c>
      <c r="AK97" s="59" t="str">
        <f t="shared" si="67"/>
        <v/>
      </c>
      <c r="AL97" s="97"/>
      <c r="AM97" s="97"/>
      <c r="AN97" s="97"/>
      <c r="AO97" s="97"/>
      <c r="AP97" s="97"/>
      <c r="AQ97" s="56"/>
      <c r="AR97" s="56"/>
      <c r="AS97" s="36" t="e">
        <f>#VALUE!</f>
        <v>#VALUE!</v>
      </c>
      <c r="AT97" s="36"/>
      <c r="AU97" s="26"/>
      <c r="AV97" s="26" t="str">
        <f t="shared" si="68"/>
        <v>Débil</v>
      </c>
      <c r="AW97" s="26" t="str">
        <f t="shared" si="69"/>
        <v>Débil</v>
      </c>
      <c r="AX97" s="59">
        <f t="shared" si="70"/>
        <v>0</v>
      </c>
      <c r="AY97" s="233"/>
      <c r="AZ97" s="233"/>
      <c r="BA97" s="228"/>
      <c r="BB97" s="233"/>
      <c r="BC97" s="62" t="e">
        <f>+IF(AND(U97="Preventivo",BB95="Fuerte"),2,IF(AND(U97="Preventivo",BB95="Moderado"),1,0))</f>
        <v>#DIV/0!</v>
      </c>
      <c r="BD97" s="62" t="e">
        <f>+IF(AND(U97="Detectivo/Correctivo",$BB95="Fuerte"),2,IF(AND(U97="Detectivo/Correctivo",$BB97="Moderado"),1,IF(AND(U97="Preventivo",$BB95="Fuerte"),1,0)))</f>
        <v>#DIV/0!</v>
      </c>
      <c r="BE97" s="62" t="e">
        <f>+L95-BC97</f>
        <v>#DIV/0!</v>
      </c>
      <c r="BF97" s="62" t="e">
        <f>+N95-BD97</f>
        <v>#N/A</v>
      </c>
      <c r="BG97" s="234"/>
      <c r="BH97" s="234"/>
      <c r="BI97" s="234"/>
      <c r="BJ97" s="238"/>
      <c r="BK97" s="238"/>
      <c r="BL97" s="238"/>
      <c r="BM97" s="239"/>
      <c r="BN97" s="221"/>
      <c r="BO97" s="221"/>
      <c r="BP97" s="221"/>
      <c r="BQ97" s="221"/>
    </row>
    <row r="98" spans="1:69" ht="65.25" customHeight="1">
      <c r="A98" s="242"/>
      <c r="B98" s="235"/>
      <c r="C98" s="58"/>
      <c r="D98" s="235"/>
      <c r="E98" s="241"/>
      <c r="F98" s="30"/>
      <c r="G98" s="30"/>
      <c r="H98" s="30"/>
      <c r="I98" s="32"/>
      <c r="J98" s="25"/>
      <c r="K98" s="243"/>
      <c r="L98" s="236"/>
      <c r="M98" s="244"/>
      <c r="N98" s="236"/>
      <c r="O98" s="234"/>
      <c r="P98" s="234"/>
      <c r="Q98" s="60"/>
      <c r="R98" s="60"/>
      <c r="S98" s="33"/>
      <c r="T98" s="35"/>
      <c r="U98" s="34"/>
      <c r="V98" s="60"/>
      <c r="W98" s="60" t="str">
        <f t="shared" si="59"/>
        <v/>
      </c>
      <c r="X98" s="60"/>
      <c r="Y98" s="60" t="str">
        <f t="shared" si="60"/>
        <v/>
      </c>
      <c r="Z98" s="60"/>
      <c r="AA98" s="60" t="str">
        <f t="shared" si="61"/>
        <v/>
      </c>
      <c r="AB98" s="60"/>
      <c r="AC98" s="60" t="str">
        <f t="shared" si="62"/>
        <v/>
      </c>
      <c r="AD98" s="60"/>
      <c r="AE98" s="60" t="str">
        <f t="shared" si="63"/>
        <v/>
      </c>
      <c r="AF98" s="60"/>
      <c r="AG98" s="60" t="str">
        <f t="shared" si="64"/>
        <v/>
      </c>
      <c r="AH98" s="60"/>
      <c r="AI98" s="61" t="str">
        <f t="shared" si="65"/>
        <v/>
      </c>
      <c r="AJ98" s="59" t="str">
        <f t="shared" si="66"/>
        <v/>
      </c>
      <c r="AK98" s="59" t="str">
        <f t="shared" si="67"/>
        <v/>
      </c>
      <c r="AL98" s="97"/>
      <c r="AM98" s="97"/>
      <c r="AN98" s="97"/>
      <c r="AO98" s="97"/>
      <c r="AP98" s="97"/>
      <c r="AQ98" s="56"/>
      <c r="AR98" s="56"/>
      <c r="AS98" s="36" t="e">
        <f>#VALUE!</f>
        <v>#VALUE!</v>
      </c>
      <c r="AT98" s="36"/>
      <c r="AU98" s="26"/>
      <c r="AV98" s="26" t="str">
        <f t="shared" si="68"/>
        <v>Débil</v>
      </c>
      <c r="AW98" s="26" t="str">
        <f t="shared" si="69"/>
        <v>Débil</v>
      </c>
      <c r="AX98" s="59">
        <f t="shared" si="70"/>
        <v>0</v>
      </c>
      <c r="AY98" s="233"/>
      <c r="AZ98" s="233"/>
      <c r="BA98" s="228"/>
      <c r="BB98" s="233"/>
      <c r="BC98" s="62" t="e">
        <f>+IF(AND(U98="Preventivo",BB95="Fuerte"),2,IF(AND(U98="Preventivo",BB95="Moderado"),1,0))</f>
        <v>#DIV/0!</v>
      </c>
      <c r="BD98" s="62" t="e">
        <f>+IF(AND(U98="Detectivo/Correctivo",$BB95="Fuerte"),2,IF(AND(U98="Detectivo/Correctivo",$BB98="Moderado"),1,IF(AND(U98="Preventivo",$BB95="Fuerte"),1,0)))</f>
        <v>#DIV/0!</v>
      </c>
      <c r="BE98" s="62" t="e">
        <f>+L95-BC98</f>
        <v>#DIV/0!</v>
      </c>
      <c r="BF98" s="62" t="e">
        <f>+N95-BD98</f>
        <v>#N/A</v>
      </c>
      <c r="BG98" s="234"/>
      <c r="BH98" s="234"/>
      <c r="BI98" s="234"/>
      <c r="BJ98" s="238"/>
      <c r="BK98" s="238"/>
      <c r="BL98" s="238"/>
      <c r="BM98" s="239"/>
      <c r="BN98" s="221"/>
      <c r="BO98" s="221"/>
      <c r="BP98" s="221"/>
      <c r="BQ98" s="221"/>
    </row>
    <row r="99" spans="1:69" ht="65.25" customHeight="1">
      <c r="A99" s="242"/>
      <c r="B99" s="235"/>
      <c r="C99" s="58"/>
      <c r="D99" s="235"/>
      <c r="E99" s="241"/>
      <c r="F99" s="30"/>
      <c r="G99" s="30"/>
      <c r="H99" s="30"/>
      <c r="I99" s="32"/>
      <c r="J99" s="25"/>
      <c r="K99" s="243"/>
      <c r="L99" s="236"/>
      <c r="M99" s="244"/>
      <c r="N99" s="236"/>
      <c r="O99" s="234"/>
      <c r="P99" s="234"/>
      <c r="Q99" s="60"/>
      <c r="R99" s="60"/>
      <c r="S99" s="33"/>
      <c r="T99" s="35"/>
      <c r="U99" s="34"/>
      <c r="V99" s="60"/>
      <c r="W99" s="60" t="str">
        <f t="shared" si="59"/>
        <v/>
      </c>
      <c r="X99" s="60"/>
      <c r="Y99" s="60" t="str">
        <f t="shared" si="60"/>
        <v/>
      </c>
      <c r="Z99" s="60"/>
      <c r="AA99" s="60" t="str">
        <f t="shared" si="61"/>
        <v/>
      </c>
      <c r="AB99" s="60"/>
      <c r="AC99" s="60" t="str">
        <f t="shared" si="62"/>
        <v/>
      </c>
      <c r="AD99" s="60"/>
      <c r="AE99" s="60" t="str">
        <f t="shared" si="63"/>
        <v/>
      </c>
      <c r="AF99" s="60"/>
      <c r="AG99" s="60" t="str">
        <f t="shared" si="64"/>
        <v/>
      </c>
      <c r="AH99" s="60"/>
      <c r="AI99" s="61" t="str">
        <f t="shared" si="65"/>
        <v/>
      </c>
      <c r="AJ99" s="59" t="str">
        <f t="shared" si="66"/>
        <v/>
      </c>
      <c r="AK99" s="59" t="str">
        <f t="shared" si="67"/>
        <v/>
      </c>
      <c r="AL99" s="97"/>
      <c r="AM99" s="97"/>
      <c r="AN99" s="97"/>
      <c r="AO99" s="97"/>
      <c r="AP99" s="97"/>
      <c r="AQ99" s="56"/>
      <c r="AR99" s="56"/>
      <c r="AS99" s="36" t="e">
        <f>#VALUE!</f>
        <v>#VALUE!</v>
      </c>
      <c r="AT99" s="36"/>
      <c r="AU99" s="26"/>
      <c r="AV99" s="26" t="str">
        <f t="shared" si="68"/>
        <v>Débil</v>
      </c>
      <c r="AW99" s="26" t="str">
        <f t="shared" si="69"/>
        <v>Débil</v>
      </c>
      <c r="AX99" s="59">
        <f t="shared" si="70"/>
        <v>0</v>
      </c>
      <c r="AY99" s="233"/>
      <c r="AZ99" s="233"/>
      <c r="BA99" s="228"/>
      <c r="BB99" s="233"/>
      <c r="BC99" s="62" t="e">
        <f>+IF(AND(U99="Preventivo",BB95="Fuerte"),2,IF(AND(U99="Preventivo",BB95="Moderado"),1,0))</f>
        <v>#DIV/0!</v>
      </c>
      <c r="BD99" s="62" t="e">
        <f>+IF(AND(U99="Detectivo/Correctivo",$BB95="Fuerte"),2,IF(AND(U99="Detectivo/Correctivo",$BB99="Moderado"),1,IF(AND(U99="Preventivo",$BB95="Fuerte"),1,0)))</f>
        <v>#DIV/0!</v>
      </c>
      <c r="BE99" s="62" t="e">
        <f>+L95-BC99</f>
        <v>#DIV/0!</v>
      </c>
      <c r="BF99" s="62" t="e">
        <f>+N95-BD99</f>
        <v>#N/A</v>
      </c>
      <c r="BG99" s="234"/>
      <c r="BH99" s="234"/>
      <c r="BI99" s="234"/>
      <c r="BJ99" s="238"/>
      <c r="BK99" s="238"/>
      <c r="BL99" s="238"/>
      <c r="BM99" s="239"/>
      <c r="BN99" s="221"/>
      <c r="BO99" s="221"/>
      <c r="BP99" s="221"/>
      <c r="BQ99" s="221"/>
    </row>
    <row r="100" spans="1:69" ht="65.25" customHeight="1">
      <c r="A100" s="242"/>
      <c r="B100" s="235"/>
      <c r="C100" s="58"/>
      <c r="D100" s="235"/>
      <c r="E100" s="241"/>
      <c r="F100" s="30"/>
      <c r="G100" s="30"/>
      <c r="H100" s="30"/>
      <c r="I100" s="32"/>
      <c r="J100" s="25"/>
      <c r="K100" s="243"/>
      <c r="L100" s="236"/>
      <c r="M100" s="244"/>
      <c r="N100" s="236"/>
      <c r="O100" s="234"/>
      <c r="P100" s="234"/>
      <c r="Q100" s="60"/>
      <c r="R100" s="60"/>
      <c r="S100" s="33"/>
      <c r="T100" s="35"/>
      <c r="U100" s="34"/>
      <c r="V100" s="60"/>
      <c r="W100" s="60" t="str">
        <f t="shared" si="59"/>
        <v/>
      </c>
      <c r="X100" s="60"/>
      <c r="Y100" s="60" t="str">
        <f t="shared" si="60"/>
        <v/>
      </c>
      <c r="Z100" s="60"/>
      <c r="AA100" s="60" t="str">
        <f t="shared" si="61"/>
        <v/>
      </c>
      <c r="AB100" s="60"/>
      <c r="AC100" s="60" t="str">
        <f t="shared" si="62"/>
        <v/>
      </c>
      <c r="AD100" s="60"/>
      <c r="AE100" s="60" t="str">
        <f t="shared" si="63"/>
        <v/>
      </c>
      <c r="AF100" s="60"/>
      <c r="AG100" s="60" t="str">
        <f t="shared" si="64"/>
        <v/>
      </c>
      <c r="AH100" s="60"/>
      <c r="AI100" s="61" t="str">
        <f t="shared" si="65"/>
        <v/>
      </c>
      <c r="AJ100" s="59" t="str">
        <f t="shared" si="66"/>
        <v/>
      </c>
      <c r="AK100" s="59" t="str">
        <f t="shared" si="67"/>
        <v/>
      </c>
      <c r="AL100" s="97"/>
      <c r="AM100" s="97"/>
      <c r="AN100" s="97"/>
      <c r="AO100" s="97"/>
      <c r="AP100" s="97"/>
      <c r="AQ100" s="56"/>
      <c r="AR100" s="56"/>
      <c r="AS100" s="36" t="e">
        <f>#VALUE!</f>
        <v>#VALUE!</v>
      </c>
      <c r="AT100" s="36"/>
      <c r="AU100" s="26"/>
      <c r="AV100" s="26" t="str">
        <f t="shared" si="68"/>
        <v>Débil</v>
      </c>
      <c r="AW100" s="26" t="str">
        <f t="shared" si="69"/>
        <v>Débil</v>
      </c>
      <c r="AX100" s="59">
        <f t="shared" si="70"/>
        <v>0</v>
      </c>
      <c r="AY100" s="233"/>
      <c r="AZ100" s="233"/>
      <c r="BA100" s="229"/>
      <c r="BB100" s="233"/>
      <c r="BC100" s="62" t="e">
        <f>+IF(AND(U100="Preventivo",BB95="Fuerte"),2,IF(AND(U100="Preventivo",BB95="Moderado"),1,0))</f>
        <v>#DIV/0!</v>
      </c>
      <c r="BD100" s="62" t="e">
        <f>+IF(AND(U100="Detectivo/Correctivo",$BB95="Fuerte"),2,IF(AND(U100="Detectivo/Correctivo",$BB100="Moderado"),1,IF(AND(U100="Preventivo",$BB95="Fuerte"),1,0)))</f>
        <v>#DIV/0!</v>
      </c>
      <c r="BE100" s="62" t="e">
        <f>+L95-BC100</f>
        <v>#DIV/0!</v>
      </c>
      <c r="BF100" s="62" t="e">
        <f>+N95-BD100</f>
        <v>#N/A</v>
      </c>
      <c r="BG100" s="234"/>
      <c r="BH100" s="234"/>
      <c r="BI100" s="234"/>
      <c r="BJ100" s="238"/>
      <c r="BK100" s="238"/>
      <c r="BL100" s="238"/>
      <c r="BM100" s="239"/>
      <c r="BN100" s="222"/>
      <c r="BO100" s="222"/>
      <c r="BP100" s="222"/>
      <c r="BQ100" s="222"/>
    </row>
    <row r="101" spans="1:69" ht="65.25" customHeight="1">
      <c r="A101" s="242" t="s">
        <v>200</v>
      </c>
      <c r="B101" s="235"/>
      <c r="C101" s="58"/>
      <c r="D101" s="235"/>
      <c r="E101" s="241"/>
      <c r="F101" s="30"/>
      <c r="G101" s="30"/>
      <c r="H101" s="30"/>
      <c r="I101" s="32"/>
      <c r="J101" s="25"/>
      <c r="K101" s="243"/>
      <c r="L101" s="236"/>
      <c r="M101" s="244"/>
      <c r="N101" s="236" t="e">
        <f>+VLOOKUP(M101,Listados!$K$13:$L$17,2,0)</f>
        <v>#N/A</v>
      </c>
      <c r="O101" s="234" t="str">
        <f>IF(AND(K101&lt;&gt;"",M101&lt;&gt;""),VLOOKUP(K101&amp;M101,Listados!$M$3:$N$27,2,FALSE),"")</f>
        <v/>
      </c>
      <c r="P101" s="234" t="e">
        <f>+VLOOKUP(O101,Listados!$P$3:$Q$6,2,FALSE)</f>
        <v>#N/A</v>
      </c>
      <c r="Q101" s="60"/>
      <c r="R101" s="60"/>
      <c r="S101" s="33"/>
      <c r="T101" s="35"/>
      <c r="U101" s="34"/>
      <c r="V101" s="60"/>
      <c r="W101" s="60" t="str">
        <f t="shared" si="59"/>
        <v/>
      </c>
      <c r="X101" s="60"/>
      <c r="Y101" s="60" t="str">
        <f t="shared" si="60"/>
        <v/>
      </c>
      <c r="Z101" s="60"/>
      <c r="AA101" s="60" t="str">
        <f t="shared" si="61"/>
        <v/>
      </c>
      <c r="AB101" s="60"/>
      <c r="AC101" s="60" t="str">
        <f t="shared" si="62"/>
        <v/>
      </c>
      <c r="AD101" s="60"/>
      <c r="AE101" s="60" t="str">
        <f t="shared" si="63"/>
        <v/>
      </c>
      <c r="AF101" s="60"/>
      <c r="AG101" s="60" t="str">
        <f t="shared" si="64"/>
        <v/>
      </c>
      <c r="AH101" s="60"/>
      <c r="AI101" s="61" t="str">
        <f t="shared" si="65"/>
        <v/>
      </c>
      <c r="AJ101" s="59" t="str">
        <f t="shared" si="66"/>
        <v/>
      </c>
      <c r="AK101" s="59" t="str">
        <f t="shared" si="67"/>
        <v/>
      </c>
      <c r="AL101" s="97"/>
      <c r="AM101" s="97"/>
      <c r="AN101" s="97"/>
      <c r="AO101" s="97"/>
      <c r="AP101" s="97"/>
      <c r="AQ101" s="56"/>
      <c r="AR101" s="56"/>
      <c r="AS101" s="36" t="e">
        <f>#VALUE!</f>
        <v>#VALUE!</v>
      </c>
      <c r="AT101" s="36"/>
      <c r="AU101" s="26"/>
      <c r="AV101" s="26" t="str">
        <f t="shared" si="68"/>
        <v>Débil</v>
      </c>
      <c r="AW101" s="26" t="str">
        <f t="shared" si="69"/>
        <v>Débil</v>
      </c>
      <c r="AX101" s="59">
        <f t="shared" si="70"/>
        <v>0</v>
      </c>
      <c r="AY101" s="233">
        <f t="shared" ref="AY101" si="80">SUM(AX101:AX106)</f>
        <v>0</v>
      </c>
      <c r="AZ101" s="233">
        <v>0</v>
      </c>
      <c r="BA101" s="227" t="e">
        <f t="shared" ref="BA101" si="81">AY101/AZ101</f>
        <v>#DIV/0!</v>
      </c>
      <c r="BB101" s="233" t="e">
        <f t="shared" ref="BB101" si="82">IF(BA101&lt;=50, "Débil", IF(BA101&lt;=99,"Moderado","Fuerte"))</f>
        <v>#DIV/0!</v>
      </c>
      <c r="BC101" s="62" t="e">
        <f>+IF(AND(U101="Preventivo",BB101="Fuerte"),2,IF(AND(U101="Preventivo",BB101="Moderado"),1,0))</f>
        <v>#DIV/0!</v>
      </c>
      <c r="BD101" s="62" t="e">
        <f>+IF(AND(U101="Detectivo/Correctivo",$BB101="Fuerte"),2,IF(AND(U101="Detectivo/Correctivo",$BB101="Moderado"),1,IF(AND(U101="Preventivo",$BB101="Fuerte"),1,0)))</f>
        <v>#DIV/0!</v>
      </c>
      <c r="BE101" s="62" t="e">
        <f>+L101-BC101</f>
        <v>#DIV/0!</v>
      </c>
      <c r="BF101" s="62" t="e">
        <f>+N101-BD101</f>
        <v>#N/A</v>
      </c>
      <c r="BG101" s="234" t="e">
        <f>+VLOOKUP(MIN(BE101,BE102,BE103,BE104,BE105,BE106),Listados!$J$18:$K$24,2,TRUE)</f>
        <v>#DIV/0!</v>
      </c>
      <c r="BH101" s="234" t="e">
        <f>+VLOOKUP(MIN(BF101,BF102,BF103,BF104,BF105,BF106),Listados!$J$27:$K$32,2,TRUE)</f>
        <v>#N/A</v>
      </c>
      <c r="BI101" s="234" t="e">
        <f>IF(AND(BG101&lt;&gt;"",BH101&lt;&gt;""),VLOOKUP(BG101&amp;BH101,Listados!$M$3:$N$27,2,FALSE),"")</f>
        <v>#DIV/0!</v>
      </c>
      <c r="BJ101" s="238" t="e">
        <f>+IF($P101="Asumir el riesgo","NA","")</f>
        <v>#N/A</v>
      </c>
      <c r="BK101" s="238"/>
      <c r="BL101" s="238"/>
      <c r="BM101" s="239"/>
      <c r="BN101" s="220"/>
      <c r="BO101" s="220"/>
      <c r="BP101" s="220"/>
      <c r="BQ101" s="220"/>
    </row>
    <row r="102" spans="1:69" ht="65.25" customHeight="1">
      <c r="A102" s="242"/>
      <c r="B102" s="235"/>
      <c r="C102" s="58"/>
      <c r="D102" s="235"/>
      <c r="E102" s="241"/>
      <c r="F102" s="30"/>
      <c r="G102" s="30"/>
      <c r="H102" s="30"/>
      <c r="I102" s="32"/>
      <c r="J102" s="25"/>
      <c r="K102" s="243"/>
      <c r="L102" s="236"/>
      <c r="M102" s="244"/>
      <c r="N102" s="236"/>
      <c r="O102" s="234"/>
      <c r="P102" s="234"/>
      <c r="Q102" s="60"/>
      <c r="R102" s="60"/>
      <c r="S102" s="33"/>
      <c r="T102" s="35"/>
      <c r="U102" s="34"/>
      <c r="V102" s="60"/>
      <c r="W102" s="60" t="str">
        <f t="shared" si="59"/>
        <v/>
      </c>
      <c r="X102" s="60"/>
      <c r="Y102" s="60" t="str">
        <f t="shared" si="60"/>
        <v/>
      </c>
      <c r="Z102" s="60"/>
      <c r="AA102" s="60" t="str">
        <f t="shared" si="61"/>
        <v/>
      </c>
      <c r="AB102" s="60"/>
      <c r="AC102" s="60" t="str">
        <f t="shared" si="62"/>
        <v/>
      </c>
      <c r="AD102" s="60"/>
      <c r="AE102" s="60" t="str">
        <f t="shared" si="63"/>
        <v/>
      </c>
      <c r="AF102" s="60"/>
      <c r="AG102" s="60" t="str">
        <f t="shared" si="64"/>
        <v/>
      </c>
      <c r="AH102" s="60"/>
      <c r="AI102" s="61" t="str">
        <f t="shared" si="65"/>
        <v/>
      </c>
      <c r="AJ102" s="59" t="str">
        <f t="shared" si="66"/>
        <v/>
      </c>
      <c r="AK102" s="59" t="str">
        <f t="shared" si="67"/>
        <v/>
      </c>
      <c r="AL102" s="97"/>
      <c r="AM102" s="97"/>
      <c r="AN102" s="97"/>
      <c r="AO102" s="97"/>
      <c r="AP102" s="97"/>
      <c r="AQ102" s="56"/>
      <c r="AR102" s="56"/>
      <c r="AS102" s="36" t="e">
        <f>#VALUE!</f>
        <v>#VALUE!</v>
      </c>
      <c r="AT102" s="36"/>
      <c r="AU102" s="26"/>
      <c r="AV102" s="26" t="str">
        <f t="shared" si="68"/>
        <v>Débil</v>
      </c>
      <c r="AW102" s="26" t="str">
        <f t="shared" si="69"/>
        <v>Débil</v>
      </c>
      <c r="AX102" s="59">
        <f t="shared" si="70"/>
        <v>0</v>
      </c>
      <c r="AY102" s="233"/>
      <c r="AZ102" s="233"/>
      <c r="BA102" s="228"/>
      <c r="BB102" s="233"/>
      <c r="BC102" s="62" t="e">
        <f>+IF(AND(U102="Preventivo",BB101="Fuerte"),2,IF(AND(U102="Preventivo",BB101="Moderado"),1,0))</f>
        <v>#DIV/0!</v>
      </c>
      <c r="BD102" s="62" t="e">
        <f>+IF(AND(U102="Detectivo/Correctivo",$BB101="Fuerte"),2,IF(AND(U102="Detectivo/Correctivo",$BB102="Moderado"),1,IF(AND(U102="Preventivo",$BB101="Fuerte"),1,0)))</f>
        <v>#DIV/0!</v>
      </c>
      <c r="BE102" s="62" t="e">
        <f>+L101-BC102</f>
        <v>#DIV/0!</v>
      </c>
      <c r="BF102" s="62" t="e">
        <f>+N101-BD102</f>
        <v>#N/A</v>
      </c>
      <c r="BG102" s="234"/>
      <c r="BH102" s="234"/>
      <c r="BI102" s="234"/>
      <c r="BJ102" s="238"/>
      <c r="BK102" s="238"/>
      <c r="BL102" s="238"/>
      <c r="BM102" s="239"/>
      <c r="BN102" s="221"/>
      <c r="BO102" s="221"/>
      <c r="BP102" s="221"/>
      <c r="BQ102" s="221"/>
    </row>
    <row r="103" spans="1:69" ht="65.25" customHeight="1">
      <c r="A103" s="242"/>
      <c r="B103" s="235"/>
      <c r="C103" s="58"/>
      <c r="D103" s="235"/>
      <c r="E103" s="241"/>
      <c r="F103" s="30"/>
      <c r="G103" s="30"/>
      <c r="H103" s="30"/>
      <c r="I103" s="32"/>
      <c r="J103" s="25"/>
      <c r="K103" s="243"/>
      <c r="L103" s="236"/>
      <c r="M103" s="244"/>
      <c r="N103" s="236"/>
      <c r="O103" s="234"/>
      <c r="P103" s="234"/>
      <c r="Q103" s="60"/>
      <c r="R103" s="60"/>
      <c r="S103" s="33"/>
      <c r="T103" s="35"/>
      <c r="U103" s="34"/>
      <c r="V103" s="60"/>
      <c r="W103" s="60" t="str">
        <f t="shared" si="59"/>
        <v/>
      </c>
      <c r="X103" s="60"/>
      <c r="Y103" s="60" t="str">
        <f t="shared" si="60"/>
        <v/>
      </c>
      <c r="Z103" s="60"/>
      <c r="AA103" s="60" t="str">
        <f t="shared" si="61"/>
        <v/>
      </c>
      <c r="AB103" s="60"/>
      <c r="AC103" s="60" t="str">
        <f t="shared" si="62"/>
        <v/>
      </c>
      <c r="AD103" s="60"/>
      <c r="AE103" s="60" t="str">
        <f t="shared" si="63"/>
        <v/>
      </c>
      <c r="AF103" s="60"/>
      <c r="AG103" s="60" t="str">
        <f t="shared" si="64"/>
        <v/>
      </c>
      <c r="AH103" s="60"/>
      <c r="AI103" s="61" t="str">
        <f t="shared" si="65"/>
        <v/>
      </c>
      <c r="AJ103" s="59" t="str">
        <f t="shared" si="66"/>
        <v/>
      </c>
      <c r="AK103" s="59" t="str">
        <f t="shared" si="67"/>
        <v/>
      </c>
      <c r="AL103" s="97"/>
      <c r="AM103" s="97"/>
      <c r="AN103" s="97"/>
      <c r="AO103" s="97"/>
      <c r="AP103" s="97"/>
      <c r="AQ103" s="56"/>
      <c r="AR103" s="56"/>
      <c r="AS103" s="36" t="e">
        <f>#VALUE!</f>
        <v>#VALUE!</v>
      </c>
      <c r="AT103" s="36"/>
      <c r="AU103" s="26"/>
      <c r="AV103" s="26" t="str">
        <f t="shared" si="68"/>
        <v>Débil</v>
      </c>
      <c r="AW103" s="26" t="str">
        <f t="shared" si="69"/>
        <v>Débil</v>
      </c>
      <c r="AX103" s="59">
        <f t="shared" si="70"/>
        <v>0</v>
      </c>
      <c r="AY103" s="233"/>
      <c r="AZ103" s="233"/>
      <c r="BA103" s="228"/>
      <c r="BB103" s="233"/>
      <c r="BC103" s="62" t="e">
        <f>+IF(AND(U103="Preventivo",BB101="Fuerte"),2,IF(AND(U103="Preventivo",BB101="Moderado"),1,0))</f>
        <v>#DIV/0!</v>
      </c>
      <c r="BD103" s="62" t="e">
        <f>+IF(AND(U103="Detectivo/Correctivo",$BB101="Fuerte"),2,IF(AND(U103="Detectivo/Correctivo",$BB103="Moderado"),1,IF(AND(U103="Preventivo",$BB101="Fuerte"),1,0)))</f>
        <v>#DIV/0!</v>
      </c>
      <c r="BE103" s="62" t="e">
        <f>+L101-BC103</f>
        <v>#DIV/0!</v>
      </c>
      <c r="BF103" s="62" t="e">
        <f>+N101-BD103</f>
        <v>#N/A</v>
      </c>
      <c r="BG103" s="234"/>
      <c r="BH103" s="234"/>
      <c r="BI103" s="234"/>
      <c r="BJ103" s="238"/>
      <c r="BK103" s="238"/>
      <c r="BL103" s="238"/>
      <c r="BM103" s="239"/>
      <c r="BN103" s="221"/>
      <c r="BO103" s="221"/>
      <c r="BP103" s="221"/>
      <c r="BQ103" s="221"/>
    </row>
    <row r="104" spans="1:69" ht="65.25" customHeight="1">
      <c r="A104" s="242"/>
      <c r="B104" s="235"/>
      <c r="C104" s="58"/>
      <c r="D104" s="235"/>
      <c r="E104" s="241"/>
      <c r="F104" s="30"/>
      <c r="G104" s="30"/>
      <c r="H104" s="30"/>
      <c r="I104" s="32"/>
      <c r="J104" s="25"/>
      <c r="K104" s="243"/>
      <c r="L104" s="236"/>
      <c r="M104" s="244"/>
      <c r="N104" s="236"/>
      <c r="O104" s="234"/>
      <c r="P104" s="234"/>
      <c r="Q104" s="60"/>
      <c r="R104" s="60"/>
      <c r="S104" s="33"/>
      <c r="T104" s="35"/>
      <c r="U104" s="34"/>
      <c r="V104" s="60"/>
      <c r="W104" s="60" t="str">
        <f t="shared" si="59"/>
        <v/>
      </c>
      <c r="X104" s="60"/>
      <c r="Y104" s="60" t="str">
        <f t="shared" si="60"/>
        <v/>
      </c>
      <c r="Z104" s="60"/>
      <c r="AA104" s="60" t="str">
        <f t="shared" si="61"/>
        <v/>
      </c>
      <c r="AB104" s="60"/>
      <c r="AC104" s="60" t="str">
        <f t="shared" si="62"/>
        <v/>
      </c>
      <c r="AD104" s="60"/>
      <c r="AE104" s="60" t="str">
        <f t="shared" si="63"/>
        <v/>
      </c>
      <c r="AF104" s="60"/>
      <c r="AG104" s="60" t="str">
        <f t="shared" si="64"/>
        <v/>
      </c>
      <c r="AH104" s="60"/>
      <c r="AI104" s="61" t="str">
        <f t="shared" si="65"/>
        <v/>
      </c>
      <c r="AJ104" s="59" t="str">
        <f t="shared" si="66"/>
        <v/>
      </c>
      <c r="AK104" s="59" t="str">
        <f t="shared" si="67"/>
        <v/>
      </c>
      <c r="AL104" s="97"/>
      <c r="AM104" s="97"/>
      <c r="AN104" s="97"/>
      <c r="AO104" s="97"/>
      <c r="AP104" s="97"/>
      <c r="AQ104" s="56"/>
      <c r="AR104" s="56"/>
      <c r="AS104" s="36" t="e">
        <f>#VALUE!</f>
        <v>#VALUE!</v>
      </c>
      <c r="AT104" s="36"/>
      <c r="AU104" s="26"/>
      <c r="AV104" s="26" t="str">
        <f t="shared" si="68"/>
        <v>Débil</v>
      </c>
      <c r="AW104" s="26" t="str">
        <f t="shared" si="69"/>
        <v>Débil</v>
      </c>
      <c r="AX104" s="59">
        <f t="shared" si="70"/>
        <v>0</v>
      </c>
      <c r="AY104" s="233"/>
      <c r="AZ104" s="233"/>
      <c r="BA104" s="228"/>
      <c r="BB104" s="233"/>
      <c r="BC104" s="62" t="e">
        <f>+IF(AND(U104="Preventivo",BB101="Fuerte"),2,IF(AND(U104="Preventivo",BB101="Moderado"),1,0))</f>
        <v>#DIV/0!</v>
      </c>
      <c r="BD104" s="62" t="e">
        <f>+IF(AND(U104="Detectivo/Correctivo",$BB101="Fuerte"),2,IF(AND(U104="Detectivo/Correctivo",$BB104="Moderado"),1,IF(AND(U104="Preventivo",$BB101="Fuerte"),1,0)))</f>
        <v>#DIV/0!</v>
      </c>
      <c r="BE104" s="62" t="e">
        <f>+L101-BC104</f>
        <v>#DIV/0!</v>
      </c>
      <c r="BF104" s="62" t="e">
        <f>+N101-BD104</f>
        <v>#N/A</v>
      </c>
      <c r="BG104" s="234"/>
      <c r="BH104" s="234"/>
      <c r="BI104" s="234"/>
      <c r="BJ104" s="238"/>
      <c r="BK104" s="238"/>
      <c r="BL104" s="238"/>
      <c r="BM104" s="239"/>
      <c r="BN104" s="221"/>
      <c r="BO104" s="221"/>
      <c r="BP104" s="221"/>
      <c r="BQ104" s="221"/>
    </row>
    <row r="105" spans="1:69" ht="65.25" customHeight="1">
      <c r="A105" s="242"/>
      <c r="B105" s="235"/>
      <c r="C105" s="58"/>
      <c r="D105" s="235"/>
      <c r="E105" s="241"/>
      <c r="F105" s="30"/>
      <c r="G105" s="30"/>
      <c r="H105" s="30"/>
      <c r="I105" s="32"/>
      <c r="J105" s="25"/>
      <c r="K105" s="243"/>
      <c r="L105" s="236"/>
      <c r="M105" s="244"/>
      <c r="N105" s="236"/>
      <c r="O105" s="234"/>
      <c r="P105" s="234"/>
      <c r="Q105" s="60"/>
      <c r="R105" s="60"/>
      <c r="S105" s="33"/>
      <c r="T105" s="35"/>
      <c r="U105" s="34"/>
      <c r="V105" s="60"/>
      <c r="W105" s="60" t="str">
        <f t="shared" si="59"/>
        <v/>
      </c>
      <c r="X105" s="60"/>
      <c r="Y105" s="60" t="str">
        <f t="shared" si="60"/>
        <v/>
      </c>
      <c r="Z105" s="60"/>
      <c r="AA105" s="60" t="str">
        <f t="shared" si="61"/>
        <v/>
      </c>
      <c r="AB105" s="60"/>
      <c r="AC105" s="60" t="str">
        <f t="shared" si="62"/>
        <v/>
      </c>
      <c r="AD105" s="60"/>
      <c r="AE105" s="60" t="str">
        <f t="shared" si="63"/>
        <v/>
      </c>
      <c r="AF105" s="60"/>
      <c r="AG105" s="60" t="str">
        <f t="shared" si="64"/>
        <v/>
      </c>
      <c r="AH105" s="60"/>
      <c r="AI105" s="61" t="str">
        <f t="shared" si="65"/>
        <v/>
      </c>
      <c r="AJ105" s="59" t="str">
        <f t="shared" si="66"/>
        <v/>
      </c>
      <c r="AK105" s="59" t="str">
        <f t="shared" si="67"/>
        <v/>
      </c>
      <c r="AL105" s="97"/>
      <c r="AM105" s="97"/>
      <c r="AN105" s="97"/>
      <c r="AO105" s="97"/>
      <c r="AP105" s="97"/>
      <c r="AQ105" s="56"/>
      <c r="AR105" s="56"/>
      <c r="AS105" s="36" t="e">
        <f>#VALUE!</f>
        <v>#VALUE!</v>
      </c>
      <c r="AT105" s="36"/>
      <c r="AU105" s="26"/>
      <c r="AV105" s="26" t="str">
        <f t="shared" si="68"/>
        <v>Débil</v>
      </c>
      <c r="AW105" s="26" t="str">
        <f t="shared" si="69"/>
        <v>Débil</v>
      </c>
      <c r="AX105" s="59">
        <f t="shared" si="70"/>
        <v>0</v>
      </c>
      <c r="AY105" s="233"/>
      <c r="AZ105" s="233"/>
      <c r="BA105" s="228"/>
      <c r="BB105" s="233"/>
      <c r="BC105" s="62" t="e">
        <f>+IF(AND(U105="Preventivo",BB101="Fuerte"),2,IF(AND(U105="Preventivo",BB101="Moderado"),1,0))</f>
        <v>#DIV/0!</v>
      </c>
      <c r="BD105" s="62" t="e">
        <f>+IF(AND(U105="Detectivo/Correctivo",$BB101="Fuerte"),2,IF(AND(U105="Detectivo/Correctivo",$BB105="Moderado"),1,IF(AND(U105="Preventivo",$BB101="Fuerte"),1,0)))</f>
        <v>#DIV/0!</v>
      </c>
      <c r="BE105" s="62" t="e">
        <f>+L101-BC105</f>
        <v>#DIV/0!</v>
      </c>
      <c r="BF105" s="62" t="e">
        <f>+N101-BD105</f>
        <v>#N/A</v>
      </c>
      <c r="BG105" s="234"/>
      <c r="BH105" s="234"/>
      <c r="BI105" s="234"/>
      <c r="BJ105" s="238"/>
      <c r="BK105" s="238"/>
      <c r="BL105" s="238"/>
      <c r="BM105" s="239"/>
      <c r="BN105" s="221"/>
      <c r="BO105" s="221"/>
      <c r="BP105" s="221"/>
      <c r="BQ105" s="221"/>
    </row>
    <row r="106" spans="1:69" ht="65.25" customHeight="1">
      <c r="A106" s="242"/>
      <c r="B106" s="235"/>
      <c r="C106" s="58"/>
      <c r="D106" s="235"/>
      <c r="E106" s="241"/>
      <c r="F106" s="30"/>
      <c r="G106" s="30"/>
      <c r="H106" s="30"/>
      <c r="I106" s="32"/>
      <c r="J106" s="25"/>
      <c r="K106" s="243"/>
      <c r="L106" s="236"/>
      <c r="M106" s="244"/>
      <c r="N106" s="236"/>
      <c r="O106" s="234"/>
      <c r="P106" s="234"/>
      <c r="Q106" s="60"/>
      <c r="R106" s="60"/>
      <c r="S106" s="33"/>
      <c r="T106" s="35"/>
      <c r="U106" s="34"/>
      <c r="V106" s="60"/>
      <c r="W106" s="60" t="str">
        <f t="shared" si="59"/>
        <v/>
      </c>
      <c r="X106" s="60"/>
      <c r="Y106" s="60" t="str">
        <f t="shared" si="60"/>
        <v/>
      </c>
      <c r="Z106" s="60"/>
      <c r="AA106" s="60" t="str">
        <f t="shared" si="61"/>
        <v/>
      </c>
      <c r="AB106" s="60"/>
      <c r="AC106" s="60" t="str">
        <f t="shared" si="62"/>
        <v/>
      </c>
      <c r="AD106" s="60"/>
      <c r="AE106" s="60" t="str">
        <f t="shared" si="63"/>
        <v/>
      </c>
      <c r="AF106" s="60"/>
      <c r="AG106" s="60" t="str">
        <f t="shared" si="64"/>
        <v/>
      </c>
      <c r="AH106" s="60"/>
      <c r="AI106" s="61" t="str">
        <f t="shared" si="65"/>
        <v/>
      </c>
      <c r="AJ106" s="59" t="str">
        <f t="shared" si="66"/>
        <v/>
      </c>
      <c r="AK106" s="59" t="str">
        <f t="shared" si="67"/>
        <v/>
      </c>
      <c r="AL106" s="97"/>
      <c r="AM106" s="97"/>
      <c r="AN106" s="97"/>
      <c r="AO106" s="97"/>
      <c r="AP106" s="97"/>
      <c r="AQ106" s="56"/>
      <c r="AR106" s="56"/>
      <c r="AS106" s="36" t="e">
        <f>#VALUE!</f>
        <v>#VALUE!</v>
      </c>
      <c r="AT106" s="36"/>
      <c r="AU106" s="26"/>
      <c r="AV106" s="26" t="str">
        <f t="shared" si="68"/>
        <v>Débil</v>
      </c>
      <c r="AW106" s="26" t="str">
        <f t="shared" si="69"/>
        <v>Débil</v>
      </c>
      <c r="AX106" s="59">
        <f t="shared" si="70"/>
        <v>0</v>
      </c>
      <c r="AY106" s="233"/>
      <c r="AZ106" s="233"/>
      <c r="BA106" s="229"/>
      <c r="BB106" s="233"/>
      <c r="BC106" s="62" t="e">
        <f>+IF(AND(U106="Preventivo",BB101="Fuerte"),2,IF(AND(U106="Preventivo",BB101="Moderado"),1,0))</f>
        <v>#DIV/0!</v>
      </c>
      <c r="BD106" s="62" t="e">
        <f>+IF(AND(U106="Detectivo/Correctivo",$BB101="Fuerte"),2,IF(AND(U106="Detectivo/Correctivo",$BB106="Moderado"),1,IF(AND(U106="Preventivo",$BB101="Fuerte"),1,0)))</f>
        <v>#DIV/0!</v>
      </c>
      <c r="BE106" s="62" t="e">
        <f>+L101-BC106</f>
        <v>#DIV/0!</v>
      </c>
      <c r="BF106" s="62" t="e">
        <f>+N101-BD106</f>
        <v>#N/A</v>
      </c>
      <c r="BG106" s="234"/>
      <c r="BH106" s="234"/>
      <c r="BI106" s="234"/>
      <c r="BJ106" s="238"/>
      <c r="BK106" s="238"/>
      <c r="BL106" s="238"/>
      <c r="BM106" s="239"/>
      <c r="BN106" s="222"/>
      <c r="BO106" s="222"/>
      <c r="BP106" s="222"/>
      <c r="BQ106" s="222"/>
    </row>
    <row r="107" spans="1:69" ht="65.25" customHeight="1">
      <c r="A107" s="242" t="s">
        <v>231</v>
      </c>
      <c r="B107" s="235"/>
      <c r="C107" s="58"/>
      <c r="D107" s="235"/>
      <c r="E107" s="241"/>
      <c r="F107" s="30"/>
      <c r="G107" s="30"/>
      <c r="H107" s="30"/>
      <c r="I107" s="32"/>
      <c r="J107" s="25"/>
      <c r="K107" s="243"/>
      <c r="L107" s="236"/>
      <c r="M107" s="244"/>
      <c r="N107" s="236" t="e">
        <f>+VLOOKUP(M107,Listados!$K$13:$L$17,2,0)</f>
        <v>#N/A</v>
      </c>
      <c r="O107" s="234" t="str">
        <f>IF(AND(K107&lt;&gt;"",M107&lt;&gt;""),VLOOKUP(K107&amp;M107,Listados!$M$3:$N$27,2,FALSE),"")</f>
        <v/>
      </c>
      <c r="P107" s="234" t="e">
        <f>+VLOOKUP(O107,Listados!$P$3:$Q$6,2,FALSE)</f>
        <v>#N/A</v>
      </c>
      <c r="Q107" s="60"/>
      <c r="R107" s="60"/>
      <c r="S107" s="33"/>
      <c r="T107" s="35"/>
      <c r="U107" s="34"/>
      <c r="V107" s="60"/>
      <c r="W107" s="60" t="str">
        <f t="shared" si="59"/>
        <v/>
      </c>
      <c r="X107" s="60"/>
      <c r="Y107" s="60" t="str">
        <f t="shared" si="60"/>
        <v/>
      </c>
      <c r="Z107" s="60"/>
      <c r="AA107" s="60" t="str">
        <f t="shared" si="61"/>
        <v/>
      </c>
      <c r="AB107" s="60"/>
      <c r="AC107" s="60" t="str">
        <f t="shared" si="62"/>
        <v/>
      </c>
      <c r="AD107" s="60"/>
      <c r="AE107" s="60" t="str">
        <f t="shared" si="63"/>
        <v/>
      </c>
      <c r="AF107" s="60"/>
      <c r="AG107" s="60" t="str">
        <f t="shared" si="64"/>
        <v/>
      </c>
      <c r="AH107" s="60"/>
      <c r="AI107" s="61" t="str">
        <f t="shared" si="65"/>
        <v/>
      </c>
      <c r="AJ107" s="59" t="str">
        <f t="shared" si="66"/>
        <v/>
      </c>
      <c r="AK107" s="59" t="str">
        <f t="shared" si="67"/>
        <v/>
      </c>
      <c r="AL107" s="97"/>
      <c r="AM107" s="97"/>
      <c r="AN107" s="97"/>
      <c r="AO107" s="97"/>
      <c r="AP107" s="97"/>
      <c r="AQ107" s="56"/>
      <c r="AR107" s="56"/>
      <c r="AS107" s="36" t="e">
        <f>#VALUE!</f>
        <v>#VALUE!</v>
      </c>
      <c r="AT107" s="36"/>
      <c r="AU107" s="26"/>
      <c r="AV107" s="26" t="str">
        <f t="shared" si="68"/>
        <v>Débil</v>
      </c>
      <c r="AW107" s="26" t="str">
        <f t="shared" si="69"/>
        <v>Débil</v>
      </c>
      <c r="AX107" s="59">
        <f t="shared" si="70"/>
        <v>0</v>
      </c>
      <c r="AY107" s="233">
        <f t="shared" ref="AY107" si="83">SUM(AX107:AX112)</f>
        <v>0</v>
      </c>
      <c r="AZ107" s="233">
        <v>0</v>
      </c>
      <c r="BA107" s="227" t="e">
        <f t="shared" ref="BA107" si="84">AY107/AZ107</f>
        <v>#DIV/0!</v>
      </c>
      <c r="BB107" s="233" t="e">
        <f t="shared" ref="BB107" si="85">IF(BA107&lt;=50, "Débil", IF(BA107&lt;=99,"Moderado","Fuerte"))</f>
        <v>#DIV/0!</v>
      </c>
      <c r="BC107" s="62" t="e">
        <f>+IF(AND(U107="Preventivo",BB107="Fuerte"),2,IF(AND(U107="Preventivo",BB107="Moderado"),1,0))</f>
        <v>#DIV/0!</v>
      </c>
      <c r="BD107" s="62" t="e">
        <f>+IF(AND(U107="Detectivo/Correctivo",$BB107="Fuerte"),2,IF(AND(U107="Detectivo/Correctivo",$BB107="Moderado"),1,IF(AND(U107="Preventivo",$BB107="Fuerte"),1,0)))</f>
        <v>#DIV/0!</v>
      </c>
      <c r="BE107" s="62" t="e">
        <f>+L107-BC107</f>
        <v>#DIV/0!</v>
      </c>
      <c r="BF107" s="62" t="e">
        <f>+N107-BD107</f>
        <v>#N/A</v>
      </c>
      <c r="BG107" s="234" t="e">
        <f>+VLOOKUP(MIN(BE107,BE108,BE109,BE110,BE111,BE112),Listados!$J$18:$K$24,2,TRUE)</f>
        <v>#DIV/0!</v>
      </c>
      <c r="BH107" s="234" t="e">
        <f>+VLOOKUP(MIN(BF107,BF108,BF109,BF110,BF111,BF112),Listados!$J$27:$K$32,2,TRUE)</f>
        <v>#N/A</v>
      </c>
      <c r="BI107" s="234" t="e">
        <f>IF(AND(BG107&lt;&gt;"",BH107&lt;&gt;""),VLOOKUP(BG107&amp;BH107,Listados!$M$3:$N$27,2,FALSE),"")</f>
        <v>#DIV/0!</v>
      </c>
      <c r="BJ107" s="238" t="e">
        <f>+IF($P107="Asumir el riesgo","NA","")</f>
        <v>#N/A</v>
      </c>
      <c r="BK107" s="238"/>
      <c r="BL107" s="238"/>
      <c r="BM107" s="239"/>
      <c r="BN107" s="220"/>
      <c r="BO107" s="220"/>
      <c r="BP107" s="220"/>
      <c r="BQ107" s="220"/>
    </row>
    <row r="108" spans="1:69" ht="65.25" customHeight="1">
      <c r="A108" s="242"/>
      <c r="B108" s="235"/>
      <c r="C108" s="58"/>
      <c r="D108" s="235"/>
      <c r="E108" s="241"/>
      <c r="F108" s="30"/>
      <c r="G108" s="30"/>
      <c r="H108" s="30"/>
      <c r="I108" s="32"/>
      <c r="J108" s="25"/>
      <c r="K108" s="243"/>
      <c r="L108" s="236"/>
      <c r="M108" s="244"/>
      <c r="N108" s="236"/>
      <c r="O108" s="234"/>
      <c r="P108" s="234"/>
      <c r="Q108" s="60"/>
      <c r="R108" s="60"/>
      <c r="S108" s="33"/>
      <c r="T108" s="35"/>
      <c r="U108" s="34"/>
      <c r="V108" s="60"/>
      <c r="W108" s="60" t="str">
        <f t="shared" si="59"/>
        <v/>
      </c>
      <c r="X108" s="60"/>
      <c r="Y108" s="60" t="str">
        <f t="shared" si="60"/>
        <v/>
      </c>
      <c r="Z108" s="60"/>
      <c r="AA108" s="60" t="str">
        <f t="shared" si="61"/>
        <v/>
      </c>
      <c r="AB108" s="60"/>
      <c r="AC108" s="60" t="str">
        <f t="shared" si="62"/>
        <v/>
      </c>
      <c r="AD108" s="60"/>
      <c r="AE108" s="60" t="str">
        <f t="shared" si="63"/>
        <v/>
      </c>
      <c r="AF108" s="60"/>
      <c r="AG108" s="60" t="str">
        <f t="shared" si="64"/>
        <v/>
      </c>
      <c r="AH108" s="60"/>
      <c r="AI108" s="61" t="str">
        <f t="shared" si="65"/>
        <v/>
      </c>
      <c r="AJ108" s="59" t="str">
        <f t="shared" si="66"/>
        <v/>
      </c>
      <c r="AK108" s="59" t="str">
        <f t="shared" si="67"/>
        <v/>
      </c>
      <c r="AL108" s="97"/>
      <c r="AM108" s="97"/>
      <c r="AN108" s="97"/>
      <c r="AO108" s="97"/>
      <c r="AP108" s="97"/>
      <c r="AQ108" s="56"/>
      <c r="AR108" s="56"/>
      <c r="AS108" s="36" t="e">
        <f>#VALUE!</f>
        <v>#VALUE!</v>
      </c>
      <c r="AT108" s="36"/>
      <c r="AU108" s="26"/>
      <c r="AV108" s="26" t="str">
        <f t="shared" si="68"/>
        <v>Débil</v>
      </c>
      <c r="AW108" s="26" t="str">
        <f t="shared" si="69"/>
        <v>Débil</v>
      </c>
      <c r="AX108" s="59">
        <f t="shared" si="70"/>
        <v>0</v>
      </c>
      <c r="AY108" s="233"/>
      <c r="AZ108" s="233"/>
      <c r="BA108" s="228"/>
      <c r="BB108" s="233"/>
      <c r="BC108" s="62" t="e">
        <f>+IF(AND(U108="Preventivo",BB107="Fuerte"),2,IF(AND(U108="Preventivo",BB107="Moderado"),1,0))</f>
        <v>#DIV/0!</v>
      </c>
      <c r="BD108" s="62" t="e">
        <f>+IF(AND(U108="Detectivo/Correctivo",$BB107="Fuerte"),2,IF(AND(U108="Detectivo/Correctivo",$BB108="Moderado"),1,IF(AND(U108="Preventivo",$BB107="Fuerte"),1,0)))</f>
        <v>#DIV/0!</v>
      </c>
      <c r="BE108" s="62" t="e">
        <f>+L107-BC108</f>
        <v>#DIV/0!</v>
      </c>
      <c r="BF108" s="62" t="e">
        <f>+N107-BD108</f>
        <v>#N/A</v>
      </c>
      <c r="BG108" s="234"/>
      <c r="BH108" s="234"/>
      <c r="BI108" s="234"/>
      <c r="BJ108" s="238"/>
      <c r="BK108" s="238"/>
      <c r="BL108" s="238"/>
      <c r="BM108" s="239"/>
      <c r="BN108" s="221"/>
      <c r="BO108" s="221"/>
      <c r="BP108" s="221"/>
      <c r="BQ108" s="221"/>
    </row>
    <row r="109" spans="1:69" ht="65.25" customHeight="1">
      <c r="A109" s="242"/>
      <c r="B109" s="235"/>
      <c r="C109" s="58"/>
      <c r="D109" s="235"/>
      <c r="E109" s="241"/>
      <c r="F109" s="30"/>
      <c r="G109" s="30"/>
      <c r="H109" s="30"/>
      <c r="I109" s="32"/>
      <c r="J109" s="25"/>
      <c r="K109" s="243"/>
      <c r="L109" s="236"/>
      <c r="M109" s="244"/>
      <c r="N109" s="236"/>
      <c r="O109" s="234"/>
      <c r="P109" s="234"/>
      <c r="Q109" s="60"/>
      <c r="R109" s="60"/>
      <c r="S109" s="33"/>
      <c r="T109" s="35"/>
      <c r="U109" s="34"/>
      <c r="V109" s="60"/>
      <c r="W109" s="60" t="str">
        <f t="shared" si="59"/>
        <v/>
      </c>
      <c r="X109" s="60"/>
      <c r="Y109" s="60" t="str">
        <f t="shared" si="60"/>
        <v/>
      </c>
      <c r="Z109" s="60"/>
      <c r="AA109" s="60" t="str">
        <f t="shared" si="61"/>
        <v/>
      </c>
      <c r="AB109" s="60"/>
      <c r="AC109" s="60" t="str">
        <f t="shared" si="62"/>
        <v/>
      </c>
      <c r="AD109" s="60"/>
      <c r="AE109" s="60" t="str">
        <f t="shared" si="63"/>
        <v/>
      </c>
      <c r="AF109" s="60"/>
      <c r="AG109" s="60" t="str">
        <f t="shared" si="64"/>
        <v/>
      </c>
      <c r="AH109" s="60"/>
      <c r="AI109" s="61" t="str">
        <f t="shared" si="65"/>
        <v/>
      </c>
      <c r="AJ109" s="59" t="str">
        <f t="shared" si="66"/>
        <v/>
      </c>
      <c r="AK109" s="59" t="str">
        <f t="shared" si="67"/>
        <v/>
      </c>
      <c r="AL109" s="97"/>
      <c r="AM109" s="97"/>
      <c r="AN109" s="97"/>
      <c r="AO109" s="97"/>
      <c r="AP109" s="97"/>
      <c r="AQ109" s="56"/>
      <c r="AR109" s="56"/>
      <c r="AS109" s="36" t="e">
        <f>#VALUE!</f>
        <v>#VALUE!</v>
      </c>
      <c r="AT109" s="36"/>
      <c r="AU109" s="26"/>
      <c r="AV109" s="26" t="str">
        <f t="shared" si="68"/>
        <v>Débil</v>
      </c>
      <c r="AW109" s="26" t="str">
        <f t="shared" si="69"/>
        <v>Débil</v>
      </c>
      <c r="AX109" s="59">
        <f t="shared" si="70"/>
        <v>0</v>
      </c>
      <c r="AY109" s="233"/>
      <c r="AZ109" s="233"/>
      <c r="BA109" s="228"/>
      <c r="BB109" s="233"/>
      <c r="BC109" s="62" t="e">
        <f>+IF(AND(U109="Preventivo",BB107="Fuerte"),2,IF(AND(U109="Preventivo",BB107="Moderado"),1,0))</f>
        <v>#DIV/0!</v>
      </c>
      <c r="BD109" s="62" t="e">
        <f>+IF(AND(U109="Detectivo/Correctivo",$BB107="Fuerte"),2,IF(AND(U109="Detectivo/Correctivo",$BB109="Moderado"),1,IF(AND(U109="Preventivo",$BB107="Fuerte"),1,0)))</f>
        <v>#DIV/0!</v>
      </c>
      <c r="BE109" s="62" t="e">
        <f>+L107-BC109</f>
        <v>#DIV/0!</v>
      </c>
      <c r="BF109" s="62" t="e">
        <f>+N107-BD109</f>
        <v>#N/A</v>
      </c>
      <c r="BG109" s="234"/>
      <c r="BH109" s="234"/>
      <c r="BI109" s="234"/>
      <c r="BJ109" s="238"/>
      <c r="BK109" s="238"/>
      <c r="BL109" s="238"/>
      <c r="BM109" s="239"/>
      <c r="BN109" s="221"/>
      <c r="BO109" s="221"/>
      <c r="BP109" s="221"/>
      <c r="BQ109" s="221"/>
    </row>
    <row r="110" spans="1:69" ht="65.25" customHeight="1">
      <c r="A110" s="242"/>
      <c r="B110" s="235"/>
      <c r="C110" s="58"/>
      <c r="D110" s="235"/>
      <c r="E110" s="241"/>
      <c r="F110" s="30"/>
      <c r="G110" s="30"/>
      <c r="H110" s="30"/>
      <c r="I110" s="32"/>
      <c r="J110" s="25"/>
      <c r="K110" s="243"/>
      <c r="L110" s="236"/>
      <c r="M110" s="244"/>
      <c r="N110" s="236"/>
      <c r="O110" s="234"/>
      <c r="P110" s="234"/>
      <c r="Q110" s="60"/>
      <c r="R110" s="60"/>
      <c r="S110" s="33"/>
      <c r="T110" s="35"/>
      <c r="U110" s="34"/>
      <c r="V110" s="60"/>
      <c r="W110" s="60" t="str">
        <f t="shared" si="59"/>
        <v/>
      </c>
      <c r="X110" s="60"/>
      <c r="Y110" s="60" t="str">
        <f t="shared" si="60"/>
        <v/>
      </c>
      <c r="Z110" s="60"/>
      <c r="AA110" s="60" t="str">
        <f t="shared" si="61"/>
        <v/>
      </c>
      <c r="AB110" s="60"/>
      <c r="AC110" s="60" t="str">
        <f t="shared" si="62"/>
        <v/>
      </c>
      <c r="AD110" s="60"/>
      <c r="AE110" s="60" t="str">
        <f t="shared" si="63"/>
        <v/>
      </c>
      <c r="AF110" s="60"/>
      <c r="AG110" s="60" t="str">
        <f t="shared" si="64"/>
        <v/>
      </c>
      <c r="AH110" s="60"/>
      <c r="AI110" s="61" t="str">
        <f t="shared" si="65"/>
        <v/>
      </c>
      <c r="AJ110" s="59" t="str">
        <f t="shared" si="66"/>
        <v/>
      </c>
      <c r="AK110" s="59" t="str">
        <f t="shared" si="67"/>
        <v/>
      </c>
      <c r="AL110" s="97"/>
      <c r="AM110" s="97"/>
      <c r="AN110" s="97"/>
      <c r="AO110" s="97"/>
      <c r="AP110" s="97"/>
      <c r="AQ110" s="56"/>
      <c r="AR110" s="56"/>
      <c r="AS110" s="36" t="e">
        <f>#VALUE!</f>
        <v>#VALUE!</v>
      </c>
      <c r="AT110" s="36"/>
      <c r="AU110" s="26"/>
      <c r="AV110" s="26" t="str">
        <f t="shared" si="68"/>
        <v>Débil</v>
      </c>
      <c r="AW110" s="26" t="str">
        <f t="shared" si="69"/>
        <v>Débil</v>
      </c>
      <c r="AX110" s="59">
        <f t="shared" si="70"/>
        <v>0</v>
      </c>
      <c r="AY110" s="233"/>
      <c r="AZ110" s="233"/>
      <c r="BA110" s="228"/>
      <c r="BB110" s="233"/>
      <c r="BC110" s="62" t="e">
        <f>+IF(AND(U110="Preventivo",BB107="Fuerte"),2,IF(AND(U110="Preventivo",BB107="Moderado"),1,0))</f>
        <v>#DIV/0!</v>
      </c>
      <c r="BD110" s="62" t="e">
        <f>+IF(AND(U110="Detectivo/Correctivo",$BB107="Fuerte"),2,IF(AND(U110="Detectivo/Correctivo",$BB110="Moderado"),1,IF(AND(U110="Preventivo",$BB107="Fuerte"),1,0)))</f>
        <v>#DIV/0!</v>
      </c>
      <c r="BE110" s="62" t="e">
        <f>+L107-BC110</f>
        <v>#DIV/0!</v>
      </c>
      <c r="BF110" s="62" t="e">
        <f>+N107-BD110</f>
        <v>#N/A</v>
      </c>
      <c r="BG110" s="234"/>
      <c r="BH110" s="234"/>
      <c r="BI110" s="234"/>
      <c r="BJ110" s="238"/>
      <c r="BK110" s="238"/>
      <c r="BL110" s="238"/>
      <c r="BM110" s="239"/>
      <c r="BN110" s="221"/>
      <c r="BO110" s="221"/>
      <c r="BP110" s="221"/>
      <c r="BQ110" s="221"/>
    </row>
    <row r="111" spans="1:69" ht="65.25" customHeight="1">
      <c r="A111" s="242"/>
      <c r="B111" s="235"/>
      <c r="C111" s="58"/>
      <c r="D111" s="235"/>
      <c r="E111" s="241"/>
      <c r="F111" s="30"/>
      <c r="G111" s="30"/>
      <c r="H111" s="30"/>
      <c r="I111" s="32"/>
      <c r="J111" s="25"/>
      <c r="K111" s="243"/>
      <c r="L111" s="236"/>
      <c r="M111" s="244"/>
      <c r="N111" s="236"/>
      <c r="O111" s="234"/>
      <c r="P111" s="234"/>
      <c r="Q111" s="60"/>
      <c r="R111" s="60"/>
      <c r="S111" s="33"/>
      <c r="T111" s="35"/>
      <c r="U111" s="34"/>
      <c r="V111" s="60"/>
      <c r="W111" s="60" t="str">
        <f t="shared" si="59"/>
        <v/>
      </c>
      <c r="X111" s="60"/>
      <c r="Y111" s="60" t="str">
        <f t="shared" si="60"/>
        <v/>
      </c>
      <c r="Z111" s="60"/>
      <c r="AA111" s="60" t="str">
        <f t="shared" si="61"/>
        <v/>
      </c>
      <c r="AB111" s="60"/>
      <c r="AC111" s="60" t="str">
        <f t="shared" si="62"/>
        <v/>
      </c>
      <c r="AD111" s="60"/>
      <c r="AE111" s="60" t="str">
        <f t="shared" si="63"/>
        <v/>
      </c>
      <c r="AF111" s="60"/>
      <c r="AG111" s="60" t="str">
        <f t="shared" si="64"/>
        <v/>
      </c>
      <c r="AH111" s="60"/>
      <c r="AI111" s="61" t="str">
        <f t="shared" si="65"/>
        <v/>
      </c>
      <c r="AJ111" s="59" t="str">
        <f t="shared" si="66"/>
        <v/>
      </c>
      <c r="AK111" s="59" t="str">
        <f t="shared" si="67"/>
        <v/>
      </c>
      <c r="AL111" s="97"/>
      <c r="AM111" s="97"/>
      <c r="AN111" s="97"/>
      <c r="AO111" s="97"/>
      <c r="AP111" s="97"/>
      <c r="AQ111" s="56"/>
      <c r="AR111" s="56"/>
      <c r="AS111" s="36" t="e">
        <f>#VALUE!</f>
        <v>#VALUE!</v>
      </c>
      <c r="AT111" s="36"/>
      <c r="AU111" s="26"/>
      <c r="AV111" s="26" t="str">
        <f t="shared" si="68"/>
        <v>Débil</v>
      </c>
      <c r="AW111" s="26" t="str">
        <f t="shared" si="69"/>
        <v>Débil</v>
      </c>
      <c r="AX111" s="59">
        <f t="shared" si="70"/>
        <v>0</v>
      </c>
      <c r="AY111" s="233"/>
      <c r="AZ111" s="233"/>
      <c r="BA111" s="228"/>
      <c r="BB111" s="233"/>
      <c r="BC111" s="62" t="e">
        <f>+IF(AND(U111="Preventivo",BB107="Fuerte"),2,IF(AND(U111="Preventivo",BB107="Moderado"),1,0))</f>
        <v>#DIV/0!</v>
      </c>
      <c r="BD111" s="62" t="e">
        <f>+IF(AND(U111="Detectivo/Correctivo",$BB107="Fuerte"),2,IF(AND(U111="Detectivo/Correctivo",$BB111="Moderado"),1,IF(AND(U111="Preventivo",$BB107="Fuerte"),1,0)))</f>
        <v>#DIV/0!</v>
      </c>
      <c r="BE111" s="62" t="e">
        <f>+L107-BC111</f>
        <v>#DIV/0!</v>
      </c>
      <c r="BF111" s="62" t="e">
        <f>+N107-BD111</f>
        <v>#N/A</v>
      </c>
      <c r="BG111" s="234"/>
      <c r="BH111" s="234"/>
      <c r="BI111" s="234"/>
      <c r="BJ111" s="238"/>
      <c r="BK111" s="238"/>
      <c r="BL111" s="238"/>
      <c r="BM111" s="239"/>
      <c r="BN111" s="221"/>
      <c r="BO111" s="221"/>
      <c r="BP111" s="221"/>
      <c r="BQ111" s="221"/>
    </row>
    <row r="112" spans="1:69" ht="65.25" customHeight="1">
      <c r="A112" s="242"/>
      <c r="B112" s="235"/>
      <c r="C112" s="58"/>
      <c r="D112" s="235"/>
      <c r="E112" s="241"/>
      <c r="F112" s="30"/>
      <c r="G112" s="30"/>
      <c r="H112" s="30"/>
      <c r="I112" s="32"/>
      <c r="J112" s="25"/>
      <c r="K112" s="243"/>
      <c r="L112" s="236"/>
      <c r="M112" s="244"/>
      <c r="N112" s="236"/>
      <c r="O112" s="234"/>
      <c r="P112" s="234"/>
      <c r="Q112" s="60"/>
      <c r="R112" s="60"/>
      <c r="S112" s="33"/>
      <c r="T112" s="35"/>
      <c r="U112" s="34"/>
      <c r="V112" s="60"/>
      <c r="W112" s="60" t="str">
        <f t="shared" si="59"/>
        <v/>
      </c>
      <c r="X112" s="60"/>
      <c r="Y112" s="60" t="str">
        <f t="shared" si="60"/>
        <v/>
      </c>
      <c r="Z112" s="60"/>
      <c r="AA112" s="60" t="str">
        <f t="shared" si="61"/>
        <v/>
      </c>
      <c r="AB112" s="60"/>
      <c r="AC112" s="60" t="str">
        <f t="shared" si="62"/>
        <v/>
      </c>
      <c r="AD112" s="60"/>
      <c r="AE112" s="60" t="str">
        <f t="shared" si="63"/>
        <v/>
      </c>
      <c r="AF112" s="60"/>
      <c r="AG112" s="60" t="str">
        <f t="shared" si="64"/>
        <v/>
      </c>
      <c r="AH112" s="60"/>
      <c r="AI112" s="61" t="str">
        <f t="shared" si="65"/>
        <v/>
      </c>
      <c r="AJ112" s="59" t="str">
        <f t="shared" si="66"/>
        <v/>
      </c>
      <c r="AK112" s="59" t="str">
        <f t="shared" si="67"/>
        <v/>
      </c>
      <c r="AL112" s="97"/>
      <c r="AM112" s="97"/>
      <c r="AN112" s="97"/>
      <c r="AO112" s="97"/>
      <c r="AP112" s="97"/>
      <c r="AQ112" s="56"/>
      <c r="AR112" s="56"/>
      <c r="AS112" s="36" t="e">
        <f>#VALUE!</f>
        <v>#VALUE!</v>
      </c>
      <c r="AT112" s="36"/>
      <c r="AU112" s="26"/>
      <c r="AV112" s="26" t="str">
        <f t="shared" si="68"/>
        <v>Débil</v>
      </c>
      <c r="AW112" s="26" t="str">
        <f t="shared" si="69"/>
        <v>Débil</v>
      </c>
      <c r="AX112" s="59">
        <f t="shared" si="70"/>
        <v>0</v>
      </c>
      <c r="AY112" s="233"/>
      <c r="AZ112" s="233"/>
      <c r="BA112" s="229"/>
      <c r="BB112" s="233"/>
      <c r="BC112" s="62" t="e">
        <f>+IF(AND(U112="Preventivo",BB107="Fuerte"),2,IF(AND(U112="Preventivo",BB107="Moderado"),1,0))</f>
        <v>#DIV/0!</v>
      </c>
      <c r="BD112" s="62" t="e">
        <f>+IF(AND(U112="Detectivo/Correctivo",$BB107="Fuerte"),2,IF(AND(U112="Detectivo/Correctivo",$BB112="Moderado"),1,IF(AND(U112="Preventivo",$BB107="Fuerte"),1,0)))</f>
        <v>#DIV/0!</v>
      </c>
      <c r="BE112" s="62" t="e">
        <f>+L107-BC112</f>
        <v>#DIV/0!</v>
      </c>
      <c r="BF112" s="62" t="e">
        <f>+N107-BD112</f>
        <v>#N/A</v>
      </c>
      <c r="BG112" s="234"/>
      <c r="BH112" s="234"/>
      <c r="BI112" s="234"/>
      <c r="BJ112" s="238"/>
      <c r="BK112" s="238"/>
      <c r="BL112" s="238"/>
      <c r="BM112" s="239"/>
      <c r="BN112" s="222"/>
      <c r="BO112" s="222"/>
      <c r="BP112" s="222"/>
      <c r="BQ112" s="222"/>
    </row>
    <row r="113" spans="1:69" ht="65.25" customHeight="1">
      <c r="A113" s="242" t="s">
        <v>232</v>
      </c>
      <c r="B113" s="235"/>
      <c r="C113" s="58"/>
      <c r="D113" s="235"/>
      <c r="E113" s="241"/>
      <c r="F113" s="30"/>
      <c r="G113" s="30"/>
      <c r="H113" s="30"/>
      <c r="I113" s="32"/>
      <c r="J113" s="25"/>
      <c r="K113" s="243"/>
      <c r="L113" s="236"/>
      <c r="M113" s="244"/>
      <c r="N113" s="236" t="e">
        <f>+VLOOKUP(M113,Listados!$K$13:$L$17,2,0)</f>
        <v>#N/A</v>
      </c>
      <c r="O113" s="234" t="str">
        <f>IF(AND(K113&lt;&gt;"",M113&lt;&gt;""),VLOOKUP(K113&amp;M113,Listados!$M$3:$N$27,2,FALSE),"")</f>
        <v/>
      </c>
      <c r="P113" s="234" t="e">
        <f>+VLOOKUP(O113,Listados!$P$3:$Q$6,2,FALSE)</f>
        <v>#N/A</v>
      </c>
      <c r="Q113" s="60"/>
      <c r="R113" s="60"/>
      <c r="S113" s="33"/>
      <c r="T113" s="35"/>
      <c r="U113" s="34"/>
      <c r="V113" s="60"/>
      <c r="W113" s="60" t="str">
        <f t="shared" si="59"/>
        <v/>
      </c>
      <c r="X113" s="60"/>
      <c r="Y113" s="60" t="str">
        <f t="shared" si="60"/>
        <v/>
      </c>
      <c r="Z113" s="60"/>
      <c r="AA113" s="60" t="str">
        <f t="shared" si="61"/>
        <v/>
      </c>
      <c r="AB113" s="60"/>
      <c r="AC113" s="60" t="str">
        <f t="shared" si="62"/>
        <v/>
      </c>
      <c r="AD113" s="60"/>
      <c r="AE113" s="60" t="str">
        <f t="shared" si="63"/>
        <v/>
      </c>
      <c r="AF113" s="60"/>
      <c r="AG113" s="60" t="str">
        <f t="shared" si="64"/>
        <v/>
      </c>
      <c r="AH113" s="60"/>
      <c r="AI113" s="61" t="str">
        <f t="shared" si="65"/>
        <v/>
      </c>
      <c r="AJ113" s="59" t="str">
        <f t="shared" si="66"/>
        <v/>
      </c>
      <c r="AK113" s="59" t="str">
        <f t="shared" si="67"/>
        <v/>
      </c>
      <c r="AL113" s="97"/>
      <c r="AM113" s="97"/>
      <c r="AN113" s="97"/>
      <c r="AO113" s="97"/>
      <c r="AP113" s="97"/>
      <c r="AQ113" s="56"/>
      <c r="AR113" s="56"/>
      <c r="AS113" s="36" t="e">
        <f>#VALUE!</f>
        <v>#VALUE!</v>
      </c>
      <c r="AT113" s="36"/>
      <c r="AU113" s="26"/>
      <c r="AV113" s="26" t="str">
        <f t="shared" si="68"/>
        <v>Débil</v>
      </c>
      <c r="AW113" s="26" t="str">
        <f t="shared" si="69"/>
        <v>Débil</v>
      </c>
      <c r="AX113" s="59">
        <f t="shared" si="70"/>
        <v>0</v>
      </c>
      <c r="AY113" s="233">
        <f t="shared" ref="AY113" si="86">SUM(AX113:AX118)</f>
        <v>0</v>
      </c>
      <c r="AZ113" s="233">
        <v>0</v>
      </c>
      <c r="BA113" s="227" t="e">
        <f t="shared" ref="BA113" si="87">AY113/AZ113</f>
        <v>#DIV/0!</v>
      </c>
      <c r="BB113" s="233" t="e">
        <f t="shared" ref="BB113" si="88">IF(BA113&lt;=50, "Débil", IF(BA113&lt;=99,"Moderado","Fuerte"))</f>
        <v>#DIV/0!</v>
      </c>
      <c r="BC113" s="62" t="e">
        <f>+IF(AND(U113="Preventivo",BB113="Fuerte"),2,IF(AND(U113="Preventivo",BB113="Moderado"),1,0))</f>
        <v>#DIV/0!</v>
      </c>
      <c r="BD113" s="62" t="e">
        <f>+IF(AND(U113="Detectivo/Correctivo",$BB113="Fuerte"),2,IF(AND(U113="Detectivo/Correctivo",$BB113="Moderado"),1,IF(AND(U113="Preventivo",$BB113="Fuerte"),1,0)))</f>
        <v>#DIV/0!</v>
      </c>
      <c r="BE113" s="62" t="e">
        <f>+L113-BC113</f>
        <v>#DIV/0!</v>
      </c>
      <c r="BF113" s="62" t="e">
        <f>+N113-BD113</f>
        <v>#N/A</v>
      </c>
      <c r="BG113" s="234" t="e">
        <f>+VLOOKUP(MIN(BE113,BE114,BE115,BE116,BE117,BE118),Listados!$J$18:$K$24,2,TRUE)</f>
        <v>#DIV/0!</v>
      </c>
      <c r="BH113" s="234" t="e">
        <f>+VLOOKUP(MIN(BF113,BF114,BF115,BF116,BF117,BF118),Listados!$J$27:$K$32,2,TRUE)</f>
        <v>#N/A</v>
      </c>
      <c r="BI113" s="234" t="e">
        <f>IF(AND(BG113&lt;&gt;"",BH113&lt;&gt;""),VLOOKUP(BG113&amp;BH113,Listados!$M$3:$N$27,2,FALSE),"")</f>
        <v>#DIV/0!</v>
      </c>
      <c r="BJ113" s="238" t="e">
        <f>+IF($P113="Asumir el riesgo","NA","")</f>
        <v>#N/A</v>
      </c>
      <c r="BK113" s="238"/>
      <c r="BL113" s="238"/>
      <c r="BM113" s="239"/>
      <c r="BN113" s="220"/>
      <c r="BO113" s="220"/>
      <c r="BP113" s="220"/>
      <c r="BQ113" s="220"/>
    </row>
    <row r="114" spans="1:69" ht="65.25" customHeight="1">
      <c r="A114" s="242"/>
      <c r="B114" s="235"/>
      <c r="C114" s="58"/>
      <c r="D114" s="235"/>
      <c r="E114" s="241"/>
      <c r="F114" s="30"/>
      <c r="G114" s="30"/>
      <c r="H114" s="30"/>
      <c r="I114" s="32"/>
      <c r="J114" s="25"/>
      <c r="K114" s="243"/>
      <c r="L114" s="236"/>
      <c r="M114" s="244"/>
      <c r="N114" s="236"/>
      <c r="O114" s="234"/>
      <c r="P114" s="234"/>
      <c r="Q114" s="60"/>
      <c r="R114" s="60"/>
      <c r="S114" s="33"/>
      <c r="T114" s="35"/>
      <c r="U114" s="34"/>
      <c r="V114" s="60"/>
      <c r="W114" s="60" t="str">
        <f t="shared" si="59"/>
        <v/>
      </c>
      <c r="X114" s="60"/>
      <c r="Y114" s="60" t="str">
        <f t="shared" si="60"/>
        <v/>
      </c>
      <c r="Z114" s="60"/>
      <c r="AA114" s="60" t="str">
        <f t="shared" si="61"/>
        <v/>
      </c>
      <c r="AB114" s="60"/>
      <c r="AC114" s="60" t="str">
        <f t="shared" si="62"/>
        <v/>
      </c>
      <c r="AD114" s="60"/>
      <c r="AE114" s="60" t="str">
        <f t="shared" si="63"/>
        <v/>
      </c>
      <c r="AF114" s="60"/>
      <c r="AG114" s="60" t="str">
        <f t="shared" si="64"/>
        <v/>
      </c>
      <c r="AH114" s="60"/>
      <c r="AI114" s="61" t="str">
        <f t="shared" si="65"/>
        <v/>
      </c>
      <c r="AJ114" s="59" t="str">
        <f t="shared" si="66"/>
        <v/>
      </c>
      <c r="AK114" s="59" t="str">
        <f t="shared" si="67"/>
        <v/>
      </c>
      <c r="AL114" s="97"/>
      <c r="AM114" s="97"/>
      <c r="AN114" s="97"/>
      <c r="AO114" s="97"/>
      <c r="AP114" s="97"/>
      <c r="AQ114" s="56"/>
      <c r="AR114" s="56"/>
      <c r="AS114" s="36" t="e">
        <f>#VALUE!</f>
        <v>#VALUE!</v>
      </c>
      <c r="AT114" s="36"/>
      <c r="AU114" s="26"/>
      <c r="AV114" s="26" t="str">
        <f t="shared" si="68"/>
        <v>Débil</v>
      </c>
      <c r="AW114" s="26" t="str">
        <f t="shared" si="69"/>
        <v>Débil</v>
      </c>
      <c r="AX114" s="59">
        <f t="shared" si="70"/>
        <v>0</v>
      </c>
      <c r="AY114" s="233"/>
      <c r="AZ114" s="233"/>
      <c r="BA114" s="228"/>
      <c r="BB114" s="233"/>
      <c r="BC114" s="62" t="e">
        <f>+IF(AND(U114="Preventivo",BB113="Fuerte"),2,IF(AND(U114="Preventivo",BB113="Moderado"),1,0))</f>
        <v>#DIV/0!</v>
      </c>
      <c r="BD114" s="62" t="e">
        <f>+IF(AND(U114="Detectivo/Correctivo",$BB113="Fuerte"),2,IF(AND(U114="Detectivo/Correctivo",$BB114="Moderado"),1,IF(AND(U114="Preventivo",$BB113="Fuerte"),1,0)))</f>
        <v>#DIV/0!</v>
      </c>
      <c r="BE114" s="62" t="e">
        <f>+L113-BC114</f>
        <v>#DIV/0!</v>
      </c>
      <c r="BF114" s="62" t="e">
        <f>+N113-BD114</f>
        <v>#N/A</v>
      </c>
      <c r="BG114" s="234"/>
      <c r="BH114" s="234"/>
      <c r="BI114" s="234"/>
      <c r="BJ114" s="238"/>
      <c r="BK114" s="238"/>
      <c r="BL114" s="238"/>
      <c r="BM114" s="239"/>
      <c r="BN114" s="221"/>
      <c r="BO114" s="221"/>
      <c r="BP114" s="221"/>
      <c r="BQ114" s="221"/>
    </row>
    <row r="115" spans="1:69" ht="65.25" customHeight="1">
      <c r="A115" s="242"/>
      <c r="B115" s="235"/>
      <c r="C115" s="58"/>
      <c r="D115" s="235"/>
      <c r="E115" s="241"/>
      <c r="F115" s="30"/>
      <c r="G115" s="30"/>
      <c r="H115" s="30"/>
      <c r="I115" s="32"/>
      <c r="J115" s="25"/>
      <c r="K115" s="243"/>
      <c r="L115" s="236"/>
      <c r="M115" s="244"/>
      <c r="N115" s="236"/>
      <c r="O115" s="234"/>
      <c r="P115" s="234"/>
      <c r="Q115" s="60"/>
      <c r="R115" s="60"/>
      <c r="S115" s="33"/>
      <c r="T115" s="35"/>
      <c r="U115" s="34"/>
      <c r="V115" s="60"/>
      <c r="W115" s="60" t="str">
        <f t="shared" si="59"/>
        <v/>
      </c>
      <c r="X115" s="60"/>
      <c r="Y115" s="60" t="str">
        <f t="shared" si="60"/>
        <v/>
      </c>
      <c r="Z115" s="60"/>
      <c r="AA115" s="60" t="str">
        <f t="shared" si="61"/>
        <v/>
      </c>
      <c r="AB115" s="60"/>
      <c r="AC115" s="60" t="str">
        <f t="shared" si="62"/>
        <v/>
      </c>
      <c r="AD115" s="60"/>
      <c r="AE115" s="60" t="str">
        <f t="shared" si="63"/>
        <v/>
      </c>
      <c r="AF115" s="60"/>
      <c r="AG115" s="60" t="str">
        <f t="shared" si="64"/>
        <v/>
      </c>
      <c r="AH115" s="60"/>
      <c r="AI115" s="61" t="str">
        <f t="shared" si="65"/>
        <v/>
      </c>
      <c r="AJ115" s="59" t="str">
        <f t="shared" si="66"/>
        <v/>
      </c>
      <c r="AK115" s="59" t="str">
        <f t="shared" si="67"/>
        <v/>
      </c>
      <c r="AL115" s="97"/>
      <c r="AM115" s="97"/>
      <c r="AN115" s="97"/>
      <c r="AO115" s="97"/>
      <c r="AP115" s="97"/>
      <c r="AQ115" s="56"/>
      <c r="AR115" s="56"/>
      <c r="AS115" s="36" t="e">
        <f>#VALUE!</f>
        <v>#VALUE!</v>
      </c>
      <c r="AT115" s="36"/>
      <c r="AU115" s="26"/>
      <c r="AV115" s="26" t="str">
        <f t="shared" si="68"/>
        <v>Débil</v>
      </c>
      <c r="AW115" s="26" t="str">
        <f t="shared" si="69"/>
        <v>Débil</v>
      </c>
      <c r="AX115" s="59">
        <f t="shared" si="70"/>
        <v>0</v>
      </c>
      <c r="AY115" s="233"/>
      <c r="AZ115" s="233"/>
      <c r="BA115" s="228"/>
      <c r="BB115" s="233"/>
      <c r="BC115" s="62" t="e">
        <f>+IF(AND(U115="Preventivo",BB113="Fuerte"),2,IF(AND(U115="Preventivo",BB113="Moderado"),1,0))</f>
        <v>#DIV/0!</v>
      </c>
      <c r="BD115" s="62" t="e">
        <f>+IF(AND(U115="Detectivo/Correctivo",$BB113="Fuerte"),2,IF(AND(U115="Detectivo/Correctivo",$BB115="Moderado"),1,IF(AND(U115="Preventivo",$BB113="Fuerte"),1,0)))</f>
        <v>#DIV/0!</v>
      </c>
      <c r="BE115" s="62" t="e">
        <f>+L113-BC115</f>
        <v>#DIV/0!</v>
      </c>
      <c r="BF115" s="62" t="e">
        <f>+N113-BD115</f>
        <v>#N/A</v>
      </c>
      <c r="BG115" s="234"/>
      <c r="BH115" s="234"/>
      <c r="BI115" s="234"/>
      <c r="BJ115" s="238"/>
      <c r="BK115" s="238"/>
      <c r="BL115" s="238"/>
      <c r="BM115" s="239"/>
      <c r="BN115" s="221"/>
      <c r="BO115" s="221"/>
      <c r="BP115" s="221"/>
      <c r="BQ115" s="221"/>
    </row>
    <row r="116" spans="1:69" ht="65.25" customHeight="1">
      <c r="A116" s="242"/>
      <c r="B116" s="235"/>
      <c r="C116" s="58"/>
      <c r="D116" s="235"/>
      <c r="E116" s="241"/>
      <c r="F116" s="30"/>
      <c r="G116" s="30"/>
      <c r="H116" s="30"/>
      <c r="I116" s="32"/>
      <c r="J116" s="25"/>
      <c r="K116" s="243"/>
      <c r="L116" s="236"/>
      <c r="M116" s="244"/>
      <c r="N116" s="236"/>
      <c r="O116" s="234"/>
      <c r="P116" s="234"/>
      <c r="Q116" s="60"/>
      <c r="R116" s="60"/>
      <c r="S116" s="33"/>
      <c r="T116" s="35"/>
      <c r="U116" s="34"/>
      <c r="V116" s="60"/>
      <c r="W116" s="60" t="str">
        <f t="shared" si="59"/>
        <v/>
      </c>
      <c r="X116" s="60"/>
      <c r="Y116" s="60" t="str">
        <f t="shared" si="60"/>
        <v/>
      </c>
      <c r="Z116" s="60"/>
      <c r="AA116" s="60" t="str">
        <f t="shared" si="61"/>
        <v/>
      </c>
      <c r="AB116" s="60"/>
      <c r="AC116" s="60" t="str">
        <f t="shared" si="62"/>
        <v/>
      </c>
      <c r="AD116" s="60"/>
      <c r="AE116" s="60" t="str">
        <f t="shared" si="63"/>
        <v/>
      </c>
      <c r="AF116" s="60"/>
      <c r="AG116" s="60" t="str">
        <f t="shared" si="64"/>
        <v/>
      </c>
      <c r="AH116" s="60"/>
      <c r="AI116" s="61" t="str">
        <f t="shared" si="65"/>
        <v/>
      </c>
      <c r="AJ116" s="59" t="str">
        <f t="shared" si="66"/>
        <v/>
      </c>
      <c r="AK116" s="59" t="str">
        <f t="shared" si="67"/>
        <v/>
      </c>
      <c r="AL116" s="97"/>
      <c r="AM116" s="97"/>
      <c r="AN116" s="97"/>
      <c r="AO116" s="97"/>
      <c r="AP116" s="97"/>
      <c r="AQ116" s="56"/>
      <c r="AR116" s="56"/>
      <c r="AS116" s="36" t="e">
        <f>#VALUE!</f>
        <v>#VALUE!</v>
      </c>
      <c r="AT116" s="36"/>
      <c r="AU116" s="26"/>
      <c r="AV116" s="26" t="str">
        <f t="shared" si="68"/>
        <v>Débil</v>
      </c>
      <c r="AW116" s="26" t="str">
        <f t="shared" si="69"/>
        <v>Débil</v>
      </c>
      <c r="AX116" s="59">
        <f t="shared" si="70"/>
        <v>0</v>
      </c>
      <c r="AY116" s="233"/>
      <c r="AZ116" s="233"/>
      <c r="BA116" s="228"/>
      <c r="BB116" s="233"/>
      <c r="BC116" s="62" t="e">
        <f>+IF(AND(U116="Preventivo",BB113="Fuerte"),2,IF(AND(U116="Preventivo",BB113="Moderado"),1,0))</f>
        <v>#DIV/0!</v>
      </c>
      <c r="BD116" s="62" t="e">
        <f>+IF(AND(U116="Detectivo/Correctivo",$BB113="Fuerte"),2,IF(AND(U116="Detectivo/Correctivo",$BB116="Moderado"),1,IF(AND(U116="Preventivo",$BB113="Fuerte"),1,0)))</f>
        <v>#DIV/0!</v>
      </c>
      <c r="BE116" s="62" t="e">
        <f>+L113-BC116</f>
        <v>#DIV/0!</v>
      </c>
      <c r="BF116" s="62" t="e">
        <f>+N113-BD116</f>
        <v>#N/A</v>
      </c>
      <c r="BG116" s="234"/>
      <c r="BH116" s="234"/>
      <c r="BI116" s="234"/>
      <c r="BJ116" s="238"/>
      <c r="BK116" s="238"/>
      <c r="BL116" s="238"/>
      <c r="BM116" s="239"/>
      <c r="BN116" s="221"/>
      <c r="BO116" s="221"/>
      <c r="BP116" s="221"/>
      <c r="BQ116" s="221"/>
    </row>
    <row r="117" spans="1:69" ht="65.25" customHeight="1">
      <c r="A117" s="242"/>
      <c r="B117" s="235"/>
      <c r="C117" s="58"/>
      <c r="D117" s="235"/>
      <c r="E117" s="241"/>
      <c r="F117" s="30"/>
      <c r="G117" s="30"/>
      <c r="H117" s="30"/>
      <c r="I117" s="32"/>
      <c r="J117" s="25"/>
      <c r="K117" s="243"/>
      <c r="L117" s="236"/>
      <c r="M117" s="244"/>
      <c r="N117" s="236"/>
      <c r="O117" s="234"/>
      <c r="P117" s="234"/>
      <c r="Q117" s="60"/>
      <c r="R117" s="60"/>
      <c r="S117" s="33"/>
      <c r="T117" s="35"/>
      <c r="U117" s="34"/>
      <c r="V117" s="60"/>
      <c r="W117" s="60" t="str">
        <f t="shared" si="59"/>
        <v/>
      </c>
      <c r="X117" s="60"/>
      <c r="Y117" s="60" t="str">
        <f t="shared" si="60"/>
        <v/>
      </c>
      <c r="Z117" s="60"/>
      <c r="AA117" s="60" t="str">
        <f t="shared" si="61"/>
        <v/>
      </c>
      <c r="AB117" s="60"/>
      <c r="AC117" s="60" t="str">
        <f t="shared" si="62"/>
        <v/>
      </c>
      <c r="AD117" s="60"/>
      <c r="AE117" s="60" t="str">
        <f t="shared" si="63"/>
        <v/>
      </c>
      <c r="AF117" s="60"/>
      <c r="AG117" s="60" t="str">
        <f t="shared" si="64"/>
        <v/>
      </c>
      <c r="AH117" s="60"/>
      <c r="AI117" s="61" t="str">
        <f t="shared" si="65"/>
        <v/>
      </c>
      <c r="AJ117" s="59" t="str">
        <f t="shared" si="66"/>
        <v/>
      </c>
      <c r="AK117" s="59" t="str">
        <f t="shared" si="67"/>
        <v/>
      </c>
      <c r="AL117" s="97"/>
      <c r="AM117" s="97"/>
      <c r="AN117" s="97"/>
      <c r="AO117" s="97"/>
      <c r="AP117" s="97"/>
      <c r="AQ117" s="56"/>
      <c r="AR117" s="56"/>
      <c r="AS117" s="36" t="e">
        <f>#VALUE!</f>
        <v>#VALUE!</v>
      </c>
      <c r="AT117" s="36"/>
      <c r="AU117" s="26"/>
      <c r="AV117" s="26" t="str">
        <f t="shared" si="68"/>
        <v>Débil</v>
      </c>
      <c r="AW117" s="26" t="str">
        <f t="shared" si="69"/>
        <v>Débil</v>
      </c>
      <c r="AX117" s="59">
        <f t="shared" si="70"/>
        <v>0</v>
      </c>
      <c r="AY117" s="233"/>
      <c r="AZ117" s="233"/>
      <c r="BA117" s="228"/>
      <c r="BB117" s="233"/>
      <c r="BC117" s="62" t="e">
        <f>+IF(AND(U117="Preventivo",BB113="Fuerte"),2,IF(AND(U117="Preventivo",BB113="Moderado"),1,0))</f>
        <v>#DIV/0!</v>
      </c>
      <c r="BD117" s="62" t="e">
        <f>+IF(AND(U117="Detectivo/Correctivo",$BB113="Fuerte"),2,IF(AND(U117="Detectivo/Correctivo",$BB117="Moderado"),1,IF(AND(U117="Preventivo",$BB113="Fuerte"),1,0)))</f>
        <v>#DIV/0!</v>
      </c>
      <c r="BE117" s="62" t="e">
        <f>+L113-BC117</f>
        <v>#DIV/0!</v>
      </c>
      <c r="BF117" s="62" t="e">
        <f>+N113-BD117</f>
        <v>#N/A</v>
      </c>
      <c r="BG117" s="234"/>
      <c r="BH117" s="234"/>
      <c r="BI117" s="234"/>
      <c r="BJ117" s="238"/>
      <c r="BK117" s="238"/>
      <c r="BL117" s="238"/>
      <c r="BM117" s="239"/>
      <c r="BN117" s="221"/>
      <c r="BO117" s="221"/>
      <c r="BP117" s="221"/>
      <c r="BQ117" s="221"/>
    </row>
    <row r="118" spans="1:69" ht="65.25" customHeight="1">
      <c r="A118" s="242"/>
      <c r="B118" s="235"/>
      <c r="C118" s="58"/>
      <c r="D118" s="235"/>
      <c r="E118" s="241"/>
      <c r="F118" s="30"/>
      <c r="G118" s="30"/>
      <c r="H118" s="30"/>
      <c r="I118" s="32"/>
      <c r="J118" s="25"/>
      <c r="K118" s="243"/>
      <c r="L118" s="236"/>
      <c r="M118" s="244"/>
      <c r="N118" s="236"/>
      <c r="O118" s="234"/>
      <c r="P118" s="234"/>
      <c r="Q118" s="60"/>
      <c r="R118" s="60"/>
      <c r="S118" s="33"/>
      <c r="T118" s="35"/>
      <c r="U118" s="34"/>
      <c r="V118" s="60"/>
      <c r="W118" s="60" t="str">
        <f t="shared" si="59"/>
        <v/>
      </c>
      <c r="X118" s="60"/>
      <c r="Y118" s="60" t="str">
        <f t="shared" si="60"/>
        <v/>
      </c>
      <c r="Z118" s="60"/>
      <c r="AA118" s="60" t="str">
        <f t="shared" si="61"/>
        <v/>
      </c>
      <c r="AB118" s="60"/>
      <c r="AC118" s="60" t="str">
        <f t="shared" si="62"/>
        <v/>
      </c>
      <c r="AD118" s="60"/>
      <c r="AE118" s="60" t="str">
        <f t="shared" si="63"/>
        <v/>
      </c>
      <c r="AF118" s="60"/>
      <c r="AG118" s="60" t="str">
        <f t="shared" si="64"/>
        <v/>
      </c>
      <c r="AH118" s="60"/>
      <c r="AI118" s="61" t="str">
        <f t="shared" si="65"/>
        <v/>
      </c>
      <c r="AJ118" s="59" t="str">
        <f t="shared" si="66"/>
        <v/>
      </c>
      <c r="AK118" s="59" t="str">
        <f t="shared" si="67"/>
        <v/>
      </c>
      <c r="AL118" s="97"/>
      <c r="AM118" s="97"/>
      <c r="AN118" s="97"/>
      <c r="AO118" s="97"/>
      <c r="AP118" s="97"/>
      <c r="AQ118" s="56"/>
      <c r="AR118" s="56"/>
      <c r="AS118" s="36" t="e">
        <f>#VALUE!</f>
        <v>#VALUE!</v>
      </c>
      <c r="AT118" s="36"/>
      <c r="AU118" s="26"/>
      <c r="AV118" s="26" t="str">
        <f t="shared" si="68"/>
        <v>Débil</v>
      </c>
      <c r="AW118" s="26" t="str">
        <f t="shared" si="69"/>
        <v>Débil</v>
      </c>
      <c r="AX118" s="59">
        <f t="shared" si="70"/>
        <v>0</v>
      </c>
      <c r="AY118" s="233"/>
      <c r="AZ118" s="233"/>
      <c r="BA118" s="229"/>
      <c r="BB118" s="233"/>
      <c r="BC118" s="62" t="e">
        <f>+IF(AND(U118="Preventivo",BB113="Fuerte"),2,IF(AND(U118="Preventivo",BB113="Moderado"),1,0))</f>
        <v>#DIV/0!</v>
      </c>
      <c r="BD118" s="62" t="e">
        <f>+IF(AND(U118="Detectivo/Correctivo",$BB113="Fuerte"),2,IF(AND(U118="Detectivo/Correctivo",$BB118="Moderado"),1,IF(AND(U118="Preventivo",$BB113="Fuerte"),1,0)))</f>
        <v>#DIV/0!</v>
      </c>
      <c r="BE118" s="62" t="e">
        <f>+L113-BC118</f>
        <v>#DIV/0!</v>
      </c>
      <c r="BF118" s="62" t="e">
        <f>+N113-BD118</f>
        <v>#N/A</v>
      </c>
      <c r="BG118" s="234"/>
      <c r="BH118" s="234"/>
      <c r="BI118" s="234"/>
      <c r="BJ118" s="238"/>
      <c r="BK118" s="238"/>
      <c r="BL118" s="238"/>
      <c r="BM118" s="239"/>
      <c r="BN118" s="222"/>
      <c r="BO118" s="222"/>
      <c r="BP118" s="222"/>
      <c r="BQ118" s="222"/>
    </row>
    <row r="119" spans="1:69" ht="65.25" customHeight="1">
      <c r="A119" s="242" t="s">
        <v>233</v>
      </c>
      <c r="B119" s="235"/>
      <c r="C119" s="58"/>
      <c r="D119" s="235"/>
      <c r="E119" s="241"/>
      <c r="F119" s="30"/>
      <c r="G119" s="30"/>
      <c r="H119" s="30"/>
      <c r="I119" s="32"/>
      <c r="J119" s="25"/>
      <c r="K119" s="243"/>
      <c r="L119" s="236"/>
      <c r="M119" s="244"/>
      <c r="N119" s="236" t="e">
        <f>+VLOOKUP(M119,Listados!$K$13:$L$17,2,0)</f>
        <v>#N/A</v>
      </c>
      <c r="O119" s="234" t="str">
        <f>IF(AND(K119&lt;&gt;"",M119&lt;&gt;""),VLOOKUP(K119&amp;M119,Listados!$M$3:$N$27,2,FALSE),"")</f>
        <v/>
      </c>
      <c r="P119" s="234" t="e">
        <f>+VLOOKUP(O119,Listados!$P$3:$Q$6,2,FALSE)</f>
        <v>#N/A</v>
      </c>
      <c r="Q119" s="60"/>
      <c r="R119" s="60"/>
      <c r="S119" s="33"/>
      <c r="T119" s="35"/>
      <c r="U119" s="34"/>
      <c r="V119" s="60"/>
      <c r="W119" s="60" t="str">
        <f t="shared" si="59"/>
        <v/>
      </c>
      <c r="X119" s="60"/>
      <c r="Y119" s="60" t="str">
        <f t="shared" si="60"/>
        <v/>
      </c>
      <c r="Z119" s="60"/>
      <c r="AA119" s="60" t="str">
        <f t="shared" si="61"/>
        <v/>
      </c>
      <c r="AB119" s="60"/>
      <c r="AC119" s="60" t="str">
        <f t="shared" si="62"/>
        <v/>
      </c>
      <c r="AD119" s="60"/>
      <c r="AE119" s="60" t="str">
        <f t="shared" si="63"/>
        <v/>
      </c>
      <c r="AF119" s="60"/>
      <c r="AG119" s="60" t="str">
        <f t="shared" si="64"/>
        <v/>
      </c>
      <c r="AH119" s="60"/>
      <c r="AI119" s="61" t="str">
        <f t="shared" si="65"/>
        <v/>
      </c>
      <c r="AJ119" s="59" t="str">
        <f t="shared" si="66"/>
        <v/>
      </c>
      <c r="AK119" s="59" t="str">
        <f t="shared" si="67"/>
        <v/>
      </c>
      <c r="AL119" s="97"/>
      <c r="AM119" s="97"/>
      <c r="AN119" s="97"/>
      <c r="AO119" s="97"/>
      <c r="AP119" s="97"/>
      <c r="AQ119" s="56"/>
      <c r="AR119" s="56"/>
      <c r="AS119" s="36" t="e">
        <f>#VALUE!</f>
        <v>#VALUE!</v>
      </c>
      <c r="AT119" s="36"/>
      <c r="AU119" s="26"/>
      <c r="AV119" s="26" t="str">
        <f t="shared" si="68"/>
        <v>Débil</v>
      </c>
      <c r="AW119" s="26" t="str">
        <f t="shared" si="69"/>
        <v>Débil</v>
      </c>
      <c r="AX119" s="59">
        <f t="shared" si="70"/>
        <v>0</v>
      </c>
      <c r="AY119" s="233">
        <f t="shared" ref="AY119" si="89">SUM(AX119:AX124)</f>
        <v>0</v>
      </c>
      <c r="AZ119" s="233">
        <v>0</v>
      </c>
      <c r="BA119" s="227" t="e">
        <f t="shared" ref="BA119" si="90">AY119/AZ119</f>
        <v>#DIV/0!</v>
      </c>
      <c r="BB119" s="233" t="e">
        <f t="shared" ref="BB119" si="91">IF(BA119&lt;=50, "Débil", IF(BA119&lt;=99,"Moderado","Fuerte"))</f>
        <v>#DIV/0!</v>
      </c>
      <c r="BC119" s="62" t="e">
        <f>+IF(AND(U119="Preventivo",BB119="Fuerte"),2,IF(AND(U119="Preventivo",BB119="Moderado"),1,0))</f>
        <v>#DIV/0!</v>
      </c>
      <c r="BD119" s="62" t="e">
        <f>+IF(AND(U119="Detectivo/Correctivo",$BB119="Fuerte"),2,IF(AND(U119="Detectivo/Correctivo",$BB119="Moderado"),1,IF(AND(U119="Preventivo",$BB119="Fuerte"),1,0)))</f>
        <v>#DIV/0!</v>
      </c>
      <c r="BE119" s="62" t="e">
        <f>+L119-BC119</f>
        <v>#DIV/0!</v>
      </c>
      <c r="BF119" s="62" t="e">
        <f>+N119-BD119</f>
        <v>#N/A</v>
      </c>
      <c r="BG119" s="234" t="e">
        <f>+VLOOKUP(MIN(BE119,BE120,BE121,BE122,BE123,BE124),Listados!$J$18:$K$24,2,TRUE)</f>
        <v>#DIV/0!</v>
      </c>
      <c r="BH119" s="234" t="e">
        <f>+VLOOKUP(MIN(BF119,BF120,BF121,BF122,BF123,BF124),Listados!$J$27:$K$32,2,TRUE)</f>
        <v>#N/A</v>
      </c>
      <c r="BI119" s="234" t="e">
        <f>IF(AND(BG119&lt;&gt;"",BH119&lt;&gt;""),VLOOKUP(BG119&amp;BH119,Listados!$M$3:$N$27,2,FALSE),"")</f>
        <v>#DIV/0!</v>
      </c>
      <c r="BJ119" s="238" t="e">
        <f>+IF($P119="Asumir el riesgo","NA","")</f>
        <v>#N/A</v>
      </c>
      <c r="BK119" s="238"/>
      <c r="BL119" s="238"/>
      <c r="BM119" s="239"/>
      <c r="BN119" s="220"/>
      <c r="BO119" s="220"/>
      <c r="BP119" s="220"/>
      <c r="BQ119" s="220"/>
    </row>
    <row r="120" spans="1:69" ht="65.25" customHeight="1">
      <c r="A120" s="242"/>
      <c r="B120" s="235"/>
      <c r="C120" s="58"/>
      <c r="D120" s="235"/>
      <c r="E120" s="241"/>
      <c r="F120" s="30"/>
      <c r="G120" s="30"/>
      <c r="H120" s="30"/>
      <c r="I120" s="32"/>
      <c r="J120" s="25"/>
      <c r="K120" s="243"/>
      <c r="L120" s="236"/>
      <c r="M120" s="244"/>
      <c r="N120" s="236"/>
      <c r="O120" s="234"/>
      <c r="P120" s="234"/>
      <c r="Q120" s="60"/>
      <c r="R120" s="60"/>
      <c r="S120" s="33"/>
      <c r="T120" s="35"/>
      <c r="U120" s="34"/>
      <c r="V120" s="60"/>
      <c r="W120" s="60" t="str">
        <f t="shared" si="59"/>
        <v/>
      </c>
      <c r="X120" s="60"/>
      <c r="Y120" s="60" t="str">
        <f t="shared" si="60"/>
        <v/>
      </c>
      <c r="Z120" s="60"/>
      <c r="AA120" s="60" t="str">
        <f t="shared" si="61"/>
        <v/>
      </c>
      <c r="AB120" s="60"/>
      <c r="AC120" s="60" t="str">
        <f t="shared" si="62"/>
        <v/>
      </c>
      <c r="AD120" s="60"/>
      <c r="AE120" s="60" t="str">
        <f t="shared" si="63"/>
        <v/>
      </c>
      <c r="AF120" s="60"/>
      <c r="AG120" s="60" t="str">
        <f t="shared" si="64"/>
        <v/>
      </c>
      <c r="AH120" s="60"/>
      <c r="AI120" s="61" t="str">
        <f t="shared" si="65"/>
        <v/>
      </c>
      <c r="AJ120" s="59" t="str">
        <f t="shared" si="66"/>
        <v/>
      </c>
      <c r="AK120" s="59" t="str">
        <f t="shared" si="67"/>
        <v/>
      </c>
      <c r="AL120" s="97"/>
      <c r="AM120" s="97"/>
      <c r="AN120" s="97"/>
      <c r="AO120" s="97"/>
      <c r="AP120" s="97"/>
      <c r="AQ120" s="56"/>
      <c r="AR120" s="56"/>
      <c r="AS120" s="36" t="e">
        <f>#VALUE!</f>
        <v>#VALUE!</v>
      </c>
      <c r="AT120" s="36"/>
      <c r="AU120" s="26"/>
      <c r="AV120" s="26" t="str">
        <f t="shared" si="68"/>
        <v>Débil</v>
      </c>
      <c r="AW120" s="26" t="str">
        <f t="shared" si="69"/>
        <v>Débil</v>
      </c>
      <c r="AX120" s="59">
        <f t="shared" si="70"/>
        <v>0</v>
      </c>
      <c r="AY120" s="233"/>
      <c r="AZ120" s="233"/>
      <c r="BA120" s="228"/>
      <c r="BB120" s="233"/>
      <c r="BC120" s="62" t="e">
        <f>+IF(AND(U120="Preventivo",BB119="Fuerte"),2,IF(AND(U120="Preventivo",BB119="Moderado"),1,0))</f>
        <v>#DIV/0!</v>
      </c>
      <c r="BD120" s="62" t="e">
        <f>+IF(AND(U120="Detectivo/Correctivo",$BB119="Fuerte"),2,IF(AND(U120="Detectivo/Correctivo",$BB120="Moderado"),1,IF(AND(U120="Preventivo",$BB119="Fuerte"),1,0)))</f>
        <v>#DIV/0!</v>
      </c>
      <c r="BE120" s="62" t="e">
        <f>+L119-BC120</f>
        <v>#DIV/0!</v>
      </c>
      <c r="BF120" s="62" t="e">
        <f>+N119-BD120</f>
        <v>#N/A</v>
      </c>
      <c r="BG120" s="234"/>
      <c r="BH120" s="234"/>
      <c r="BI120" s="234"/>
      <c r="BJ120" s="238"/>
      <c r="BK120" s="238"/>
      <c r="BL120" s="238"/>
      <c r="BM120" s="239"/>
      <c r="BN120" s="221"/>
      <c r="BO120" s="221"/>
      <c r="BP120" s="221"/>
      <c r="BQ120" s="221"/>
    </row>
    <row r="121" spans="1:69" ht="65.25" customHeight="1">
      <c r="A121" s="242"/>
      <c r="B121" s="235"/>
      <c r="C121" s="58"/>
      <c r="D121" s="235"/>
      <c r="E121" s="241"/>
      <c r="F121" s="30"/>
      <c r="G121" s="30"/>
      <c r="H121" s="30"/>
      <c r="I121" s="32"/>
      <c r="J121" s="25"/>
      <c r="K121" s="243"/>
      <c r="L121" s="236"/>
      <c r="M121" s="244"/>
      <c r="N121" s="236"/>
      <c r="O121" s="234"/>
      <c r="P121" s="234"/>
      <c r="Q121" s="60"/>
      <c r="R121" s="60"/>
      <c r="S121" s="33"/>
      <c r="T121" s="35"/>
      <c r="U121" s="34"/>
      <c r="V121" s="60"/>
      <c r="W121" s="60" t="str">
        <f t="shared" si="59"/>
        <v/>
      </c>
      <c r="X121" s="60"/>
      <c r="Y121" s="60" t="str">
        <f t="shared" si="60"/>
        <v/>
      </c>
      <c r="Z121" s="60"/>
      <c r="AA121" s="60" t="str">
        <f t="shared" si="61"/>
        <v/>
      </c>
      <c r="AB121" s="60"/>
      <c r="AC121" s="60" t="str">
        <f t="shared" si="62"/>
        <v/>
      </c>
      <c r="AD121" s="60"/>
      <c r="AE121" s="60" t="str">
        <f t="shared" si="63"/>
        <v/>
      </c>
      <c r="AF121" s="60"/>
      <c r="AG121" s="60" t="str">
        <f t="shared" si="64"/>
        <v/>
      </c>
      <c r="AH121" s="60"/>
      <c r="AI121" s="61" t="str">
        <f t="shared" si="65"/>
        <v/>
      </c>
      <c r="AJ121" s="59" t="str">
        <f t="shared" si="66"/>
        <v/>
      </c>
      <c r="AK121" s="59" t="str">
        <f t="shared" si="67"/>
        <v/>
      </c>
      <c r="AL121" s="97"/>
      <c r="AM121" s="97"/>
      <c r="AN121" s="97"/>
      <c r="AO121" s="97"/>
      <c r="AP121" s="97"/>
      <c r="AQ121" s="56"/>
      <c r="AR121" s="56"/>
      <c r="AS121" s="36" t="e">
        <f>#VALUE!</f>
        <v>#VALUE!</v>
      </c>
      <c r="AT121" s="36"/>
      <c r="AU121" s="26"/>
      <c r="AV121" s="26" t="str">
        <f t="shared" si="68"/>
        <v>Débil</v>
      </c>
      <c r="AW121" s="26" t="str">
        <f t="shared" si="69"/>
        <v>Débil</v>
      </c>
      <c r="AX121" s="59">
        <f t="shared" si="70"/>
        <v>0</v>
      </c>
      <c r="AY121" s="233"/>
      <c r="AZ121" s="233"/>
      <c r="BA121" s="228"/>
      <c r="BB121" s="233"/>
      <c r="BC121" s="62" t="e">
        <f>+IF(AND(U121="Preventivo",BB119="Fuerte"),2,IF(AND(U121="Preventivo",BB119="Moderado"),1,0))</f>
        <v>#DIV/0!</v>
      </c>
      <c r="BD121" s="62" t="e">
        <f>+IF(AND(U121="Detectivo/Correctivo",$BB119="Fuerte"),2,IF(AND(U121="Detectivo/Correctivo",$BB121="Moderado"),1,IF(AND(U121="Preventivo",$BB119="Fuerte"),1,0)))</f>
        <v>#DIV/0!</v>
      </c>
      <c r="BE121" s="62" t="e">
        <f>+L119-BC121</f>
        <v>#DIV/0!</v>
      </c>
      <c r="BF121" s="62" t="e">
        <f>+N119-BD121</f>
        <v>#N/A</v>
      </c>
      <c r="BG121" s="234"/>
      <c r="BH121" s="234"/>
      <c r="BI121" s="234"/>
      <c r="BJ121" s="238"/>
      <c r="BK121" s="238"/>
      <c r="BL121" s="238"/>
      <c r="BM121" s="239"/>
      <c r="BN121" s="221"/>
      <c r="BO121" s="221"/>
      <c r="BP121" s="221"/>
      <c r="BQ121" s="221"/>
    </row>
    <row r="122" spans="1:69" ht="65.25" customHeight="1">
      <c r="A122" s="242"/>
      <c r="B122" s="235"/>
      <c r="C122" s="58"/>
      <c r="D122" s="235"/>
      <c r="E122" s="241"/>
      <c r="F122" s="30"/>
      <c r="G122" s="30"/>
      <c r="H122" s="30"/>
      <c r="I122" s="32"/>
      <c r="J122" s="25"/>
      <c r="K122" s="243"/>
      <c r="L122" s="236"/>
      <c r="M122" s="244"/>
      <c r="N122" s="236"/>
      <c r="O122" s="234"/>
      <c r="P122" s="234"/>
      <c r="Q122" s="60"/>
      <c r="R122" s="60"/>
      <c r="S122" s="33"/>
      <c r="T122" s="35"/>
      <c r="U122" s="34"/>
      <c r="V122" s="60"/>
      <c r="W122" s="60" t="str">
        <f t="shared" si="59"/>
        <v/>
      </c>
      <c r="X122" s="60"/>
      <c r="Y122" s="60" t="str">
        <f t="shared" si="60"/>
        <v/>
      </c>
      <c r="Z122" s="60"/>
      <c r="AA122" s="60" t="str">
        <f t="shared" si="61"/>
        <v/>
      </c>
      <c r="AB122" s="60"/>
      <c r="AC122" s="60" t="str">
        <f t="shared" si="62"/>
        <v/>
      </c>
      <c r="AD122" s="60"/>
      <c r="AE122" s="60" t="str">
        <f t="shared" si="63"/>
        <v/>
      </c>
      <c r="AF122" s="60"/>
      <c r="AG122" s="60" t="str">
        <f t="shared" si="64"/>
        <v/>
      </c>
      <c r="AH122" s="60"/>
      <c r="AI122" s="61" t="str">
        <f t="shared" si="65"/>
        <v/>
      </c>
      <c r="AJ122" s="59" t="str">
        <f t="shared" si="66"/>
        <v/>
      </c>
      <c r="AK122" s="59" t="str">
        <f t="shared" si="67"/>
        <v/>
      </c>
      <c r="AL122" s="97"/>
      <c r="AM122" s="97"/>
      <c r="AN122" s="97"/>
      <c r="AO122" s="97"/>
      <c r="AP122" s="97"/>
      <c r="AQ122" s="56"/>
      <c r="AR122" s="56"/>
      <c r="AS122" s="36" t="e">
        <f>#VALUE!</f>
        <v>#VALUE!</v>
      </c>
      <c r="AT122" s="36"/>
      <c r="AU122" s="26"/>
      <c r="AV122" s="26" t="str">
        <f t="shared" si="68"/>
        <v>Débil</v>
      </c>
      <c r="AW122" s="26" t="str">
        <f t="shared" si="69"/>
        <v>Débil</v>
      </c>
      <c r="AX122" s="59">
        <f t="shared" si="70"/>
        <v>0</v>
      </c>
      <c r="AY122" s="233"/>
      <c r="AZ122" s="233"/>
      <c r="BA122" s="228"/>
      <c r="BB122" s="233"/>
      <c r="BC122" s="62" t="e">
        <f>+IF(AND(U122="Preventivo",BB119="Fuerte"),2,IF(AND(U122="Preventivo",BB119="Moderado"),1,0))</f>
        <v>#DIV/0!</v>
      </c>
      <c r="BD122" s="62" t="e">
        <f>+IF(AND(U122="Detectivo/Correctivo",$BB119="Fuerte"),2,IF(AND(U122="Detectivo/Correctivo",$BB122="Moderado"),1,IF(AND(U122="Preventivo",$BB119="Fuerte"),1,0)))</f>
        <v>#DIV/0!</v>
      </c>
      <c r="BE122" s="62" t="e">
        <f>+L119-BC122</f>
        <v>#DIV/0!</v>
      </c>
      <c r="BF122" s="62" t="e">
        <f>+N119-BD122</f>
        <v>#N/A</v>
      </c>
      <c r="BG122" s="234"/>
      <c r="BH122" s="234"/>
      <c r="BI122" s="234"/>
      <c r="BJ122" s="238"/>
      <c r="BK122" s="238"/>
      <c r="BL122" s="238"/>
      <c r="BM122" s="239"/>
      <c r="BN122" s="221"/>
      <c r="BO122" s="221"/>
      <c r="BP122" s="221"/>
      <c r="BQ122" s="221"/>
    </row>
    <row r="123" spans="1:69" ht="65.25" customHeight="1">
      <c r="A123" s="242"/>
      <c r="B123" s="235"/>
      <c r="C123" s="58"/>
      <c r="D123" s="235"/>
      <c r="E123" s="241"/>
      <c r="F123" s="30"/>
      <c r="G123" s="30"/>
      <c r="H123" s="30"/>
      <c r="I123" s="32"/>
      <c r="J123" s="25"/>
      <c r="K123" s="243"/>
      <c r="L123" s="236"/>
      <c r="M123" s="244"/>
      <c r="N123" s="236"/>
      <c r="O123" s="234"/>
      <c r="P123" s="234"/>
      <c r="Q123" s="60"/>
      <c r="R123" s="60"/>
      <c r="S123" s="33"/>
      <c r="T123" s="35"/>
      <c r="U123" s="34"/>
      <c r="V123" s="60"/>
      <c r="W123" s="60" t="str">
        <f t="shared" si="59"/>
        <v/>
      </c>
      <c r="X123" s="60"/>
      <c r="Y123" s="60" t="str">
        <f t="shared" si="60"/>
        <v/>
      </c>
      <c r="Z123" s="60"/>
      <c r="AA123" s="60" t="str">
        <f t="shared" si="61"/>
        <v/>
      </c>
      <c r="AB123" s="60"/>
      <c r="AC123" s="60" t="str">
        <f t="shared" si="62"/>
        <v/>
      </c>
      <c r="AD123" s="60"/>
      <c r="AE123" s="60" t="str">
        <f t="shared" si="63"/>
        <v/>
      </c>
      <c r="AF123" s="60"/>
      <c r="AG123" s="60" t="str">
        <f t="shared" si="64"/>
        <v/>
      </c>
      <c r="AH123" s="60"/>
      <c r="AI123" s="61" t="str">
        <f t="shared" si="65"/>
        <v/>
      </c>
      <c r="AJ123" s="59" t="str">
        <f t="shared" si="66"/>
        <v/>
      </c>
      <c r="AK123" s="59" t="str">
        <f t="shared" si="67"/>
        <v/>
      </c>
      <c r="AL123" s="97"/>
      <c r="AM123" s="97"/>
      <c r="AN123" s="97"/>
      <c r="AO123" s="97"/>
      <c r="AP123" s="97"/>
      <c r="AQ123" s="56"/>
      <c r="AR123" s="56"/>
      <c r="AS123" s="36" t="e">
        <f>#VALUE!</f>
        <v>#VALUE!</v>
      </c>
      <c r="AT123" s="36"/>
      <c r="AU123" s="26"/>
      <c r="AV123" s="26" t="str">
        <f t="shared" si="68"/>
        <v>Débil</v>
      </c>
      <c r="AW123" s="26" t="str">
        <f t="shared" si="69"/>
        <v>Débil</v>
      </c>
      <c r="AX123" s="59">
        <f t="shared" si="70"/>
        <v>0</v>
      </c>
      <c r="AY123" s="233"/>
      <c r="AZ123" s="233"/>
      <c r="BA123" s="228"/>
      <c r="BB123" s="233"/>
      <c r="BC123" s="62" t="e">
        <f>+IF(AND(U123="Preventivo",BB119="Fuerte"),2,IF(AND(U123="Preventivo",BB119="Moderado"),1,0))</f>
        <v>#DIV/0!</v>
      </c>
      <c r="BD123" s="62" t="e">
        <f>+IF(AND(U123="Detectivo/Correctivo",$BB119="Fuerte"),2,IF(AND(U123="Detectivo/Correctivo",$BB123="Moderado"),1,IF(AND(U123="Preventivo",$BB119="Fuerte"),1,0)))</f>
        <v>#DIV/0!</v>
      </c>
      <c r="BE123" s="62" t="e">
        <f>+L119-BC123</f>
        <v>#DIV/0!</v>
      </c>
      <c r="BF123" s="62" t="e">
        <f>+N119-BD123</f>
        <v>#N/A</v>
      </c>
      <c r="BG123" s="234"/>
      <c r="BH123" s="234"/>
      <c r="BI123" s="234"/>
      <c r="BJ123" s="238"/>
      <c r="BK123" s="238"/>
      <c r="BL123" s="238"/>
      <c r="BM123" s="239"/>
      <c r="BN123" s="221"/>
      <c r="BO123" s="221"/>
      <c r="BP123" s="221"/>
      <c r="BQ123" s="221"/>
    </row>
    <row r="124" spans="1:69" ht="65.25" customHeight="1">
      <c r="A124" s="242"/>
      <c r="B124" s="235"/>
      <c r="C124" s="58"/>
      <c r="D124" s="235"/>
      <c r="E124" s="241"/>
      <c r="F124" s="30"/>
      <c r="G124" s="30"/>
      <c r="H124" s="30"/>
      <c r="I124" s="32"/>
      <c r="J124" s="25"/>
      <c r="K124" s="243"/>
      <c r="L124" s="236"/>
      <c r="M124" s="244"/>
      <c r="N124" s="236"/>
      <c r="O124" s="234"/>
      <c r="P124" s="234"/>
      <c r="Q124" s="60"/>
      <c r="R124" s="60"/>
      <c r="S124" s="33"/>
      <c r="T124" s="35"/>
      <c r="U124" s="34"/>
      <c r="V124" s="60"/>
      <c r="W124" s="60" t="str">
        <f t="shared" si="59"/>
        <v/>
      </c>
      <c r="X124" s="60"/>
      <c r="Y124" s="60" t="str">
        <f t="shared" si="60"/>
        <v/>
      </c>
      <c r="Z124" s="60"/>
      <c r="AA124" s="60" t="str">
        <f t="shared" si="61"/>
        <v/>
      </c>
      <c r="AB124" s="60"/>
      <c r="AC124" s="60" t="str">
        <f t="shared" si="62"/>
        <v/>
      </c>
      <c r="AD124" s="60"/>
      <c r="AE124" s="60" t="str">
        <f t="shared" si="63"/>
        <v/>
      </c>
      <c r="AF124" s="60"/>
      <c r="AG124" s="60" t="str">
        <f t="shared" si="64"/>
        <v/>
      </c>
      <c r="AH124" s="60"/>
      <c r="AI124" s="61" t="str">
        <f t="shared" si="65"/>
        <v/>
      </c>
      <c r="AJ124" s="59" t="str">
        <f t="shared" si="66"/>
        <v/>
      </c>
      <c r="AK124" s="59" t="str">
        <f t="shared" si="67"/>
        <v/>
      </c>
      <c r="AL124" s="97"/>
      <c r="AM124" s="97"/>
      <c r="AN124" s="97"/>
      <c r="AO124" s="97"/>
      <c r="AP124" s="97"/>
      <c r="AQ124" s="56"/>
      <c r="AR124" s="56"/>
      <c r="AS124" s="36" t="e">
        <f>#VALUE!</f>
        <v>#VALUE!</v>
      </c>
      <c r="AT124" s="36"/>
      <c r="AU124" s="26"/>
      <c r="AV124" s="26" t="str">
        <f t="shared" si="68"/>
        <v>Débil</v>
      </c>
      <c r="AW124" s="26" t="str">
        <f t="shared" si="69"/>
        <v>Débil</v>
      </c>
      <c r="AX124" s="59">
        <f t="shared" si="70"/>
        <v>0</v>
      </c>
      <c r="AY124" s="233"/>
      <c r="AZ124" s="233"/>
      <c r="BA124" s="229"/>
      <c r="BB124" s="233"/>
      <c r="BC124" s="62" t="e">
        <f>+IF(AND(U124="Preventivo",BB119="Fuerte"),2,IF(AND(U124="Preventivo",BB119="Moderado"),1,0))</f>
        <v>#DIV/0!</v>
      </c>
      <c r="BD124" s="62" t="e">
        <f>+IF(AND(U124="Detectivo/Correctivo",$BB119="Fuerte"),2,IF(AND(U124="Detectivo/Correctivo",$BB124="Moderado"),1,IF(AND(U124="Preventivo",$BB119="Fuerte"),1,0)))</f>
        <v>#DIV/0!</v>
      </c>
      <c r="BE124" s="62" t="e">
        <f>+L119-BC124</f>
        <v>#DIV/0!</v>
      </c>
      <c r="BF124" s="62" t="e">
        <f>+N119-BD124</f>
        <v>#N/A</v>
      </c>
      <c r="BG124" s="234"/>
      <c r="BH124" s="234"/>
      <c r="BI124" s="234"/>
      <c r="BJ124" s="238"/>
      <c r="BK124" s="238"/>
      <c r="BL124" s="238"/>
      <c r="BM124" s="239"/>
      <c r="BN124" s="222"/>
      <c r="BO124" s="222"/>
      <c r="BP124" s="222"/>
      <c r="BQ124" s="222"/>
    </row>
    <row r="125" spans="1:69" ht="65.25" customHeight="1">
      <c r="A125" s="242" t="s">
        <v>234</v>
      </c>
      <c r="B125" s="235"/>
      <c r="C125" s="58"/>
      <c r="D125" s="235"/>
      <c r="E125" s="241"/>
      <c r="F125" s="30"/>
      <c r="G125" s="30"/>
      <c r="H125" s="30"/>
      <c r="I125" s="32"/>
      <c r="J125" s="25"/>
      <c r="K125" s="243"/>
      <c r="L125" s="236"/>
      <c r="M125" s="244"/>
      <c r="N125" s="236" t="e">
        <f>+VLOOKUP(M125,Listados!$K$13:$L$17,2,0)</f>
        <v>#N/A</v>
      </c>
      <c r="O125" s="234" t="str">
        <f>IF(AND(K125&lt;&gt;"",M125&lt;&gt;""),VLOOKUP(K125&amp;M125,Listados!$M$3:$N$27,2,FALSE),"")</f>
        <v/>
      </c>
      <c r="P125" s="234" t="e">
        <f>+VLOOKUP(O125,Listados!$P$3:$Q$6,2,FALSE)</f>
        <v>#N/A</v>
      </c>
      <c r="Q125" s="60"/>
      <c r="R125" s="60"/>
      <c r="S125" s="33"/>
      <c r="T125" s="35"/>
      <c r="U125" s="34"/>
      <c r="V125" s="60"/>
      <c r="W125" s="60" t="str">
        <f t="shared" si="59"/>
        <v/>
      </c>
      <c r="X125" s="60"/>
      <c r="Y125" s="60" t="str">
        <f t="shared" si="60"/>
        <v/>
      </c>
      <c r="Z125" s="60"/>
      <c r="AA125" s="60" t="str">
        <f t="shared" si="61"/>
        <v/>
      </c>
      <c r="AB125" s="60"/>
      <c r="AC125" s="60" t="str">
        <f t="shared" si="62"/>
        <v/>
      </c>
      <c r="AD125" s="60"/>
      <c r="AE125" s="60" t="str">
        <f t="shared" si="63"/>
        <v/>
      </c>
      <c r="AF125" s="60"/>
      <c r="AG125" s="60" t="str">
        <f t="shared" si="64"/>
        <v/>
      </c>
      <c r="AH125" s="60"/>
      <c r="AI125" s="61" t="str">
        <f t="shared" si="65"/>
        <v/>
      </c>
      <c r="AJ125" s="59" t="str">
        <f t="shared" si="66"/>
        <v/>
      </c>
      <c r="AK125" s="59" t="str">
        <f t="shared" si="67"/>
        <v/>
      </c>
      <c r="AL125" s="97"/>
      <c r="AM125" s="97"/>
      <c r="AN125" s="97"/>
      <c r="AO125" s="97"/>
      <c r="AP125" s="97"/>
      <c r="AQ125" s="56"/>
      <c r="AR125" s="56"/>
      <c r="AS125" s="36" t="e">
        <f>#VALUE!</f>
        <v>#VALUE!</v>
      </c>
      <c r="AT125" s="36"/>
      <c r="AU125" s="26"/>
      <c r="AV125" s="26" t="str">
        <f t="shared" si="68"/>
        <v>Débil</v>
      </c>
      <c r="AW125" s="26" t="str">
        <f t="shared" si="69"/>
        <v>Débil</v>
      </c>
      <c r="AX125" s="59">
        <f t="shared" si="70"/>
        <v>0</v>
      </c>
      <c r="AY125" s="233">
        <f t="shared" ref="AY125" si="92">SUM(AX125:AX130)</f>
        <v>0</v>
      </c>
      <c r="AZ125" s="233">
        <v>0</v>
      </c>
      <c r="BA125" s="227" t="e">
        <f t="shared" ref="BA125" si="93">AY125/AZ125</f>
        <v>#DIV/0!</v>
      </c>
      <c r="BB125" s="233" t="e">
        <f t="shared" ref="BB125" si="94">IF(BA125&lt;=50, "Débil", IF(BA125&lt;=99,"Moderado","Fuerte"))</f>
        <v>#DIV/0!</v>
      </c>
      <c r="BC125" s="62" t="e">
        <f>+IF(AND(U125="Preventivo",BB125="Fuerte"),2,IF(AND(U125="Preventivo",BB125="Moderado"),1,0))</f>
        <v>#DIV/0!</v>
      </c>
      <c r="BD125" s="62" t="e">
        <f>+IF(AND(U125="Detectivo/Correctivo",$BB125="Fuerte"),2,IF(AND(U125="Detectivo/Correctivo",$BB125="Moderado"),1,IF(AND(U125="Preventivo",$BB125="Fuerte"),1,0)))</f>
        <v>#DIV/0!</v>
      </c>
      <c r="BE125" s="62" t="e">
        <f>+L125-BC125</f>
        <v>#DIV/0!</v>
      </c>
      <c r="BF125" s="62" t="e">
        <f>+N125-BD125</f>
        <v>#N/A</v>
      </c>
      <c r="BG125" s="234" t="e">
        <f>+VLOOKUP(MIN(BE125,BE126,BE127,BE128,BE129,BE130),Listados!$J$18:$K$24,2,TRUE)</f>
        <v>#DIV/0!</v>
      </c>
      <c r="BH125" s="234" t="e">
        <f>+VLOOKUP(MIN(BF125,BF126,BF127,BF128,BF129,BF130),Listados!$J$27:$K$32,2,TRUE)</f>
        <v>#N/A</v>
      </c>
      <c r="BI125" s="234" t="e">
        <f>IF(AND(BG125&lt;&gt;"",BH125&lt;&gt;""),VLOOKUP(BG125&amp;BH125,Listados!$M$3:$N$27,2,FALSE),"")</f>
        <v>#DIV/0!</v>
      </c>
      <c r="BJ125" s="238" t="e">
        <f>+IF($P125="Asumir el riesgo","NA","")</f>
        <v>#N/A</v>
      </c>
      <c r="BK125" s="238"/>
      <c r="BL125" s="238"/>
      <c r="BM125" s="239"/>
      <c r="BN125" s="220"/>
      <c r="BO125" s="220"/>
      <c r="BP125" s="220"/>
      <c r="BQ125" s="220"/>
    </row>
    <row r="126" spans="1:69" ht="65.25" customHeight="1">
      <c r="A126" s="242"/>
      <c r="B126" s="235"/>
      <c r="C126" s="58"/>
      <c r="D126" s="235"/>
      <c r="E126" s="241"/>
      <c r="F126" s="30"/>
      <c r="G126" s="30"/>
      <c r="H126" s="30"/>
      <c r="I126" s="32"/>
      <c r="J126" s="25"/>
      <c r="K126" s="243"/>
      <c r="L126" s="236"/>
      <c r="M126" s="244"/>
      <c r="N126" s="236"/>
      <c r="O126" s="234"/>
      <c r="P126" s="234"/>
      <c r="Q126" s="60"/>
      <c r="R126" s="60"/>
      <c r="S126" s="33"/>
      <c r="T126" s="35"/>
      <c r="U126" s="34"/>
      <c r="V126" s="60"/>
      <c r="W126" s="60" t="str">
        <f t="shared" si="59"/>
        <v/>
      </c>
      <c r="X126" s="60"/>
      <c r="Y126" s="60" t="str">
        <f t="shared" si="60"/>
        <v/>
      </c>
      <c r="Z126" s="60"/>
      <c r="AA126" s="60" t="str">
        <f t="shared" si="61"/>
        <v/>
      </c>
      <c r="AB126" s="60"/>
      <c r="AC126" s="60" t="str">
        <f t="shared" si="62"/>
        <v/>
      </c>
      <c r="AD126" s="60"/>
      <c r="AE126" s="60" t="str">
        <f t="shared" si="63"/>
        <v/>
      </c>
      <c r="AF126" s="60"/>
      <c r="AG126" s="60" t="str">
        <f t="shared" si="64"/>
        <v/>
      </c>
      <c r="AH126" s="60"/>
      <c r="AI126" s="61" t="str">
        <f t="shared" si="65"/>
        <v/>
      </c>
      <c r="AJ126" s="59" t="str">
        <f t="shared" si="66"/>
        <v/>
      </c>
      <c r="AK126" s="59" t="str">
        <f t="shared" si="67"/>
        <v/>
      </c>
      <c r="AL126" s="97"/>
      <c r="AM126" s="97"/>
      <c r="AN126" s="97"/>
      <c r="AO126" s="97"/>
      <c r="AP126" s="97"/>
      <c r="AQ126" s="56"/>
      <c r="AR126" s="56"/>
      <c r="AS126" s="36" t="e">
        <f>#VALUE!</f>
        <v>#VALUE!</v>
      </c>
      <c r="AT126" s="36"/>
      <c r="AU126" s="26"/>
      <c r="AV126" s="26" t="str">
        <f t="shared" si="68"/>
        <v>Débil</v>
      </c>
      <c r="AW126" s="26" t="str">
        <f t="shared" si="69"/>
        <v>Débil</v>
      </c>
      <c r="AX126" s="59">
        <f t="shared" si="70"/>
        <v>0</v>
      </c>
      <c r="AY126" s="233"/>
      <c r="AZ126" s="233"/>
      <c r="BA126" s="228"/>
      <c r="BB126" s="233"/>
      <c r="BC126" s="62" t="e">
        <f>+IF(AND(U126="Preventivo",BB125="Fuerte"),2,IF(AND(U126="Preventivo",BB125="Moderado"),1,0))</f>
        <v>#DIV/0!</v>
      </c>
      <c r="BD126" s="62" t="e">
        <f>+IF(AND(U126="Detectivo/Correctivo",$BB125="Fuerte"),2,IF(AND(U126="Detectivo/Correctivo",$BB126="Moderado"),1,IF(AND(U126="Preventivo",$BB125="Fuerte"),1,0)))</f>
        <v>#DIV/0!</v>
      </c>
      <c r="BE126" s="62" t="e">
        <f>+L125-BC126</f>
        <v>#DIV/0!</v>
      </c>
      <c r="BF126" s="62" t="e">
        <f>+N125-BD126</f>
        <v>#N/A</v>
      </c>
      <c r="BG126" s="234"/>
      <c r="BH126" s="234"/>
      <c r="BI126" s="234"/>
      <c r="BJ126" s="238"/>
      <c r="BK126" s="238"/>
      <c r="BL126" s="238"/>
      <c r="BM126" s="239"/>
      <c r="BN126" s="221"/>
      <c r="BO126" s="221"/>
      <c r="BP126" s="221"/>
      <c r="BQ126" s="221"/>
    </row>
    <row r="127" spans="1:69" ht="65.25" customHeight="1">
      <c r="A127" s="242"/>
      <c r="B127" s="235"/>
      <c r="C127" s="58"/>
      <c r="D127" s="235"/>
      <c r="E127" s="241"/>
      <c r="F127" s="30"/>
      <c r="G127" s="30"/>
      <c r="H127" s="30"/>
      <c r="I127" s="32"/>
      <c r="J127" s="25"/>
      <c r="K127" s="243"/>
      <c r="L127" s="236"/>
      <c r="M127" s="244"/>
      <c r="N127" s="236"/>
      <c r="O127" s="234"/>
      <c r="P127" s="234"/>
      <c r="Q127" s="60"/>
      <c r="R127" s="60"/>
      <c r="S127" s="33"/>
      <c r="T127" s="35"/>
      <c r="U127" s="34"/>
      <c r="V127" s="60"/>
      <c r="W127" s="60" t="str">
        <f t="shared" si="59"/>
        <v/>
      </c>
      <c r="X127" s="60"/>
      <c r="Y127" s="60" t="str">
        <f t="shared" si="60"/>
        <v/>
      </c>
      <c r="Z127" s="60"/>
      <c r="AA127" s="60" t="str">
        <f t="shared" si="61"/>
        <v/>
      </c>
      <c r="AB127" s="60"/>
      <c r="AC127" s="60" t="str">
        <f t="shared" si="62"/>
        <v/>
      </c>
      <c r="AD127" s="60"/>
      <c r="AE127" s="60" t="str">
        <f t="shared" si="63"/>
        <v/>
      </c>
      <c r="AF127" s="60"/>
      <c r="AG127" s="60" t="str">
        <f t="shared" si="64"/>
        <v/>
      </c>
      <c r="AH127" s="60"/>
      <c r="AI127" s="61" t="str">
        <f t="shared" si="65"/>
        <v/>
      </c>
      <c r="AJ127" s="59" t="str">
        <f t="shared" si="66"/>
        <v/>
      </c>
      <c r="AK127" s="59" t="str">
        <f t="shared" si="67"/>
        <v/>
      </c>
      <c r="AL127" s="97"/>
      <c r="AM127" s="97"/>
      <c r="AN127" s="97"/>
      <c r="AO127" s="97"/>
      <c r="AP127" s="97"/>
      <c r="AQ127" s="56"/>
      <c r="AR127" s="56"/>
      <c r="AS127" s="36" t="e">
        <f>#VALUE!</f>
        <v>#VALUE!</v>
      </c>
      <c r="AT127" s="36"/>
      <c r="AU127" s="26"/>
      <c r="AV127" s="26" t="str">
        <f t="shared" si="68"/>
        <v>Débil</v>
      </c>
      <c r="AW127" s="26" t="str">
        <f t="shared" si="69"/>
        <v>Débil</v>
      </c>
      <c r="AX127" s="59">
        <f t="shared" si="70"/>
        <v>0</v>
      </c>
      <c r="AY127" s="233"/>
      <c r="AZ127" s="233"/>
      <c r="BA127" s="228"/>
      <c r="BB127" s="233"/>
      <c r="BC127" s="62" t="e">
        <f>+IF(AND(U127="Preventivo",BB125="Fuerte"),2,IF(AND(U127="Preventivo",BB125="Moderado"),1,0))</f>
        <v>#DIV/0!</v>
      </c>
      <c r="BD127" s="62" t="e">
        <f>+IF(AND(U127="Detectivo/Correctivo",$BB125="Fuerte"),2,IF(AND(U127="Detectivo/Correctivo",$BB127="Moderado"),1,IF(AND(U127="Preventivo",$BB125="Fuerte"),1,0)))</f>
        <v>#DIV/0!</v>
      </c>
      <c r="BE127" s="62" t="e">
        <f>+L125-BC127</f>
        <v>#DIV/0!</v>
      </c>
      <c r="BF127" s="62" t="e">
        <f>+N125-BD127</f>
        <v>#N/A</v>
      </c>
      <c r="BG127" s="234"/>
      <c r="BH127" s="234"/>
      <c r="BI127" s="234"/>
      <c r="BJ127" s="238"/>
      <c r="BK127" s="238"/>
      <c r="BL127" s="238"/>
      <c r="BM127" s="239"/>
      <c r="BN127" s="221"/>
      <c r="BO127" s="221"/>
      <c r="BP127" s="221"/>
      <c r="BQ127" s="221"/>
    </row>
    <row r="128" spans="1:69" ht="65.25" customHeight="1">
      <c r="A128" s="242"/>
      <c r="B128" s="235"/>
      <c r="C128" s="58"/>
      <c r="D128" s="235"/>
      <c r="E128" s="241"/>
      <c r="F128" s="30"/>
      <c r="G128" s="30"/>
      <c r="H128" s="30"/>
      <c r="I128" s="32"/>
      <c r="J128" s="25"/>
      <c r="K128" s="243"/>
      <c r="L128" s="236"/>
      <c r="M128" s="244"/>
      <c r="N128" s="236"/>
      <c r="O128" s="234"/>
      <c r="P128" s="234"/>
      <c r="Q128" s="60"/>
      <c r="R128" s="60"/>
      <c r="S128" s="33"/>
      <c r="T128" s="35"/>
      <c r="U128" s="34"/>
      <c r="V128" s="60"/>
      <c r="W128" s="60" t="str">
        <f t="shared" si="59"/>
        <v/>
      </c>
      <c r="X128" s="60"/>
      <c r="Y128" s="60" t="str">
        <f t="shared" si="60"/>
        <v/>
      </c>
      <c r="Z128" s="60"/>
      <c r="AA128" s="60" t="str">
        <f t="shared" si="61"/>
        <v/>
      </c>
      <c r="AB128" s="60"/>
      <c r="AC128" s="60" t="str">
        <f t="shared" si="62"/>
        <v/>
      </c>
      <c r="AD128" s="60"/>
      <c r="AE128" s="60" t="str">
        <f t="shared" si="63"/>
        <v/>
      </c>
      <c r="AF128" s="60"/>
      <c r="AG128" s="60" t="str">
        <f t="shared" si="64"/>
        <v/>
      </c>
      <c r="AH128" s="60"/>
      <c r="AI128" s="61" t="str">
        <f t="shared" si="65"/>
        <v/>
      </c>
      <c r="AJ128" s="59" t="str">
        <f t="shared" si="66"/>
        <v/>
      </c>
      <c r="AK128" s="59" t="str">
        <f t="shared" si="67"/>
        <v/>
      </c>
      <c r="AL128" s="97"/>
      <c r="AM128" s="97"/>
      <c r="AN128" s="97"/>
      <c r="AO128" s="97"/>
      <c r="AP128" s="97"/>
      <c r="AQ128" s="56"/>
      <c r="AR128" s="56"/>
      <c r="AS128" s="36" t="e">
        <f>#VALUE!</f>
        <v>#VALUE!</v>
      </c>
      <c r="AT128" s="36"/>
      <c r="AU128" s="26"/>
      <c r="AV128" s="26" t="str">
        <f t="shared" si="68"/>
        <v>Débil</v>
      </c>
      <c r="AW128" s="26" t="str">
        <f t="shared" si="69"/>
        <v>Débil</v>
      </c>
      <c r="AX128" s="59">
        <f t="shared" si="70"/>
        <v>0</v>
      </c>
      <c r="AY128" s="233"/>
      <c r="AZ128" s="233"/>
      <c r="BA128" s="228"/>
      <c r="BB128" s="233"/>
      <c r="BC128" s="62" t="e">
        <f>+IF(AND(U128="Preventivo",BB125="Fuerte"),2,IF(AND(U128="Preventivo",BB125="Moderado"),1,0))</f>
        <v>#DIV/0!</v>
      </c>
      <c r="BD128" s="62" t="e">
        <f>+IF(AND(U128="Detectivo/Correctivo",$BB125="Fuerte"),2,IF(AND(U128="Detectivo/Correctivo",$BB128="Moderado"),1,IF(AND(U128="Preventivo",$BB125="Fuerte"),1,0)))</f>
        <v>#DIV/0!</v>
      </c>
      <c r="BE128" s="62" t="e">
        <f>+L125-BC128</f>
        <v>#DIV/0!</v>
      </c>
      <c r="BF128" s="62" t="e">
        <f>+N125-BD128</f>
        <v>#N/A</v>
      </c>
      <c r="BG128" s="234"/>
      <c r="BH128" s="234"/>
      <c r="BI128" s="234"/>
      <c r="BJ128" s="238"/>
      <c r="BK128" s="238"/>
      <c r="BL128" s="238"/>
      <c r="BM128" s="239"/>
      <c r="BN128" s="221"/>
      <c r="BO128" s="221"/>
      <c r="BP128" s="221"/>
      <c r="BQ128" s="221"/>
    </row>
    <row r="129" spans="1:69" ht="65.25" customHeight="1">
      <c r="A129" s="242"/>
      <c r="B129" s="235"/>
      <c r="C129" s="58"/>
      <c r="D129" s="235"/>
      <c r="E129" s="241"/>
      <c r="F129" s="30"/>
      <c r="G129" s="30"/>
      <c r="H129" s="30"/>
      <c r="I129" s="32"/>
      <c r="J129" s="25"/>
      <c r="K129" s="243"/>
      <c r="L129" s="236"/>
      <c r="M129" s="244"/>
      <c r="N129" s="236"/>
      <c r="O129" s="234"/>
      <c r="P129" s="234"/>
      <c r="Q129" s="60"/>
      <c r="R129" s="60"/>
      <c r="S129" s="33"/>
      <c r="T129" s="35"/>
      <c r="U129" s="34"/>
      <c r="V129" s="60"/>
      <c r="W129" s="60" t="str">
        <f t="shared" si="59"/>
        <v/>
      </c>
      <c r="X129" s="60"/>
      <c r="Y129" s="60" t="str">
        <f t="shared" si="60"/>
        <v/>
      </c>
      <c r="Z129" s="60"/>
      <c r="AA129" s="60" t="str">
        <f t="shared" si="61"/>
        <v/>
      </c>
      <c r="AB129" s="60"/>
      <c r="AC129" s="60" t="str">
        <f t="shared" si="62"/>
        <v/>
      </c>
      <c r="AD129" s="60"/>
      <c r="AE129" s="60" t="str">
        <f t="shared" si="63"/>
        <v/>
      </c>
      <c r="AF129" s="60"/>
      <c r="AG129" s="60" t="str">
        <f t="shared" si="64"/>
        <v/>
      </c>
      <c r="AH129" s="60"/>
      <c r="AI129" s="61" t="str">
        <f t="shared" si="65"/>
        <v/>
      </c>
      <c r="AJ129" s="59" t="str">
        <f t="shared" si="66"/>
        <v/>
      </c>
      <c r="AK129" s="59" t="str">
        <f t="shared" si="67"/>
        <v/>
      </c>
      <c r="AL129" s="97"/>
      <c r="AM129" s="97"/>
      <c r="AN129" s="97"/>
      <c r="AO129" s="97"/>
      <c r="AP129" s="97"/>
      <c r="AQ129" s="56"/>
      <c r="AR129" s="56"/>
      <c r="AS129" s="36" t="e">
        <f>#VALUE!</f>
        <v>#VALUE!</v>
      </c>
      <c r="AT129" s="36"/>
      <c r="AU129" s="26"/>
      <c r="AV129" s="26" t="str">
        <f t="shared" si="68"/>
        <v>Débil</v>
      </c>
      <c r="AW129" s="26" t="str">
        <f t="shared" si="69"/>
        <v>Débil</v>
      </c>
      <c r="AX129" s="59">
        <f t="shared" si="70"/>
        <v>0</v>
      </c>
      <c r="AY129" s="233"/>
      <c r="AZ129" s="233"/>
      <c r="BA129" s="228"/>
      <c r="BB129" s="233"/>
      <c r="BC129" s="62" t="e">
        <f>+IF(AND(U129="Preventivo",BB125="Fuerte"),2,IF(AND(U129="Preventivo",BB125="Moderado"),1,0))</f>
        <v>#DIV/0!</v>
      </c>
      <c r="BD129" s="62" t="e">
        <f>+IF(AND(U129="Detectivo/Correctivo",$BB125="Fuerte"),2,IF(AND(U129="Detectivo/Correctivo",$BB129="Moderado"),1,IF(AND(U129="Preventivo",$BB125="Fuerte"),1,0)))</f>
        <v>#DIV/0!</v>
      </c>
      <c r="BE129" s="62" t="e">
        <f>+L125-BC129</f>
        <v>#DIV/0!</v>
      </c>
      <c r="BF129" s="62" t="e">
        <f>+N125-BD129</f>
        <v>#N/A</v>
      </c>
      <c r="BG129" s="234"/>
      <c r="BH129" s="234"/>
      <c r="BI129" s="234"/>
      <c r="BJ129" s="238"/>
      <c r="BK129" s="238"/>
      <c r="BL129" s="238"/>
      <c r="BM129" s="239"/>
      <c r="BN129" s="221"/>
      <c r="BO129" s="221"/>
      <c r="BP129" s="221"/>
      <c r="BQ129" s="221"/>
    </row>
    <row r="130" spans="1:69" ht="65.25" customHeight="1">
      <c r="A130" s="242"/>
      <c r="B130" s="235"/>
      <c r="C130" s="58"/>
      <c r="D130" s="235"/>
      <c r="E130" s="241"/>
      <c r="F130" s="30"/>
      <c r="G130" s="30"/>
      <c r="H130" s="30"/>
      <c r="I130" s="32"/>
      <c r="J130" s="25"/>
      <c r="K130" s="243"/>
      <c r="L130" s="236"/>
      <c r="M130" s="244"/>
      <c r="N130" s="236"/>
      <c r="O130" s="234"/>
      <c r="P130" s="234"/>
      <c r="Q130" s="60"/>
      <c r="R130" s="60"/>
      <c r="S130" s="33"/>
      <c r="T130" s="35"/>
      <c r="U130" s="34"/>
      <c r="V130" s="60"/>
      <c r="W130" s="60" t="str">
        <f t="shared" si="59"/>
        <v/>
      </c>
      <c r="X130" s="60"/>
      <c r="Y130" s="60" t="str">
        <f t="shared" si="60"/>
        <v/>
      </c>
      <c r="Z130" s="60"/>
      <c r="AA130" s="60" t="str">
        <f t="shared" si="61"/>
        <v/>
      </c>
      <c r="AB130" s="60"/>
      <c r="AC130" s="60" t="str">
        <f t="shared" si="62"/>
        <v/>
      </c>
      <c r="AD130" s="60"/>
      <c r="AE130" s="60" t="str">
        <f t="shared" si="63"/>
        <v/>
      </c>
      <c r="AF130" s="60"/>
      <c r="AG130" s="60" t="str">
        <f t="shared" si="64"/>
        <v/>
      </c>
      <c r="AH130" s="60"/>
      <c r="AI130" s="61" t="str">
        <f t="shared" si="65"/>
        <v/>
      </c>
      <c r="AJ130" s="59" t="str">
        <f t="shared" si="66"/>
        <v/>
      </c>
      <c r="AK130" s="59" t="str">
        <f t="shared" si="67"/>
        <v/>
      </c>
      <c r="AL130" s="97"/>
      <c r="AM130" s="97"/>
      <c r="AN130" s="97"/>
      <c r="AO130" s="97"/>
      <c r="AP130" s="97"/>
      <c r="AQ130" s="56"/>
      <c r="AR130" s="56"/>
      <c r="AS130" s="36" t="e">
        <f>#VALUE!</f>
        <v>#VALUE!</v>
      </c>
      <c r="AT130" s="36"/>
      <c r="AU130" s="26"/>
      <c r="AV130" s="26" t="str">
        <f t="shared" si="68"/>
        <v>Débil</v>
      </c>
      <c r="AW130" s="26" t="str">
        <f t="shared" si="69"/>
        <v>Débil</v>
      </c>
      <c r="AX130" s="59">
        <f t="shared" si="70"/>
        <v>0</v>
      </c>
      <c r="AY130" s="233"/>
      <c r="AZ130" s="233"/>
      <c r="BA130" s="229"/>
      <c r="BB130" s="233"/>
      <c r="BC130" s="62" t="e">
        <f>+IF(AND(U130="Preventivo",BB125="Fuerte"),2,IF(AND(U130="Preventivo",BB125="Moderado"),1,0))</f>
        <v>#DIV/0!</v>
      </c>
      <c r="BD130" s="62" t="e">
        <f>+IF(AND(U130="Detectivo/Correctivo",$BB125="Fuerte"),2,IF(AND(U130="Detectivo/Correctivo",$BB130="Moderado"),1,IF(AND(U130="Preventivo",$BB125="Fuerte"),1,0)))</f>
        <v>#DIV/0!</v>
      </c>
      <c r="BE130" s="62" t="e">
        <f>+L125-BC130</f>
        <v>#DIV/0!</v>
      </c>
      <c r="BF130" s="62" t="e">
        <f>+N125-BD130</f>
        <v>#N/A</v>
      </c>
      <c r="BG130" s="234"/>
      <c r="BH130" s="234"/>
      <c r="BI130" s="234"/>
      <c r="BJ130" s="238"/>
      <c r="BK130" s="238"/>
      <c r="BL130" s="238"/>
      <c r="BM130" s="239"/>
      <c r="BN130" s="222"/>
      <c r="BO130" s="222"/>
      <c r="BP130" s="222"/>
      <c r="BQ130" s="222"/>
    </row>
    <row r="131" spans="1:69" ht="65.25" customHeight="1">
      <c r="A131" s="242" t="s">
        <v>235</v>
      </c>
      <c r="B131" s="235"/>
      <c r="C131" s="58"/>
      <c r="D131" s="235"/>
      <c r="E131" s="241"/>
      <c r="F131" s="30"/>
      <c r="G131" s="30"/>
      <c r="H131" s="30"/>
      <c r="I131" s="32"/>
      <c r="J131" s="25"/>
      <c r="K131" s="243"/>
      <c r="L131" s="236"/>
      <c r="M131" s="244"/>
      <c r="N131" s="236" t="e">
        <f>+VLOOKUP(M131,Listados!$K$13:$L$17,2,0)</f>
        <v>#N/A</v>
      </c>
      <c r="O131" s="234" t="str">
        <f>IF(AND(K131&lt;&gt;"",M131&lt;&gt;""),VLOOKUP(K131&amp;M131,Listados!$M$3:$N$27,2,FALSE),"")</f>
        <v/>
      </c>
      <c r="P131" s="234" t="e">
        <f>+VLOOKUP(O131,Listados!$P$3:$Q$6,2,FALSE)</f>
        <v>#N/A</v>
      </c>
      <c r="Q131" s="60"/>
      <c r="R131" s="60"/>
      <c r="S131" s="33"/>
      <c r="T131" s="35"/>
      <c r="U131" s="34"/>
      <c r="V131" s="60"/>
      <c r="W131" s="60" t="str">
        <f t="shared" si="59"/>
        <v/>
      </c>
      <c r="X131" s="60"/>
      <c r="Y131" s="60" t="str">
        <f t="shared" si="60"/>
        <v/>
      </c>
      <c r="Z131" s="60"/>
      <c r="AA131" s="60" t="str">
        <f t="shared" si="61"/>
        <v/>
      </c>
      <c r="AB131" s="60"/>
      <c r="AC131" s="60" t="str">
        <f t="shared" si="62"/>
        <v/>
      </c>
      <c r="AD131" s="60"/>
      <c r="AE131" s="60" t="str">
        <f t="shared" si="63"/>
        <v/>
      </c>
      <c r="AF131" s="60"/>
      <c r="AG131" s="60" t="str">
        <f t="shared" si="64"/>
        <v/>
      </c>
      <c r="AH131" s="60"/>
      <c r="AI131" s="61" t="str">
        <f t="shared" si="65"/>
        <v/>
      </c>
      <c r="AJ131" s="59" t="str">
        <f t="shared" si="66"/>
        <v/>
      </c>
      <c r="AK131" s="59" t="str">
        <f t="shared" si="67"/>
        <v/>
      </c>
      <c r="AL131" s="97"/>
      <c r="AM131" s="97"/>
      <c r="AN131" s="97"/>
      <c r="AO131" s="97"/>
      <c r="AP131" s="97"/>
      <c r="AQ131" s="56"/>
      <c r="AR131" s="56"/>
      <c r="AS131" s="36" t="e">
        <f>#VALUE!</f>
        <v>#VALUE!</v>
      </c>
      <c r="AT131" s="36"/>
      <c r="AU131" s="26"/>
      <c r="AV131" s="26" t="str">
        <f t="shared" si="68"/>
        <v>Débil</v>
      </c>
      <c r="AW131" s="26" t="str">
        <f t="shared" si="69"/>
        <v>Débil</v>
      </c>
      <c r="AX131" s="59">
        <f t="shared" si="70"/>
        <v>0</v>
      </c>
      <c r="AY131" s="233">
        <f t="shared" ref="AY131" si="95">SUM(AX131:AX136)</f>
        <v>0</v>
      </c>
      <c r="AZ131" s="233">
        <v>0</v>
      </c>
      <c r="BA131" s="227" t="e">
        <f t="shared" ref="BA131" si="96">AY131/AZ131</f>
        <v>#DIV/0!</v>
      </c>
      <c r="BB131" s="233" t="e">
        <f t="shared" ref="BB131" si="97">IF(BA131&lt;=50, "Débil", IF(BA131&lt;=99,"Moderado","Fuerte"))</f>
        <v>#DIV/0!</v>
      </c>
      <c r="BC131" s="62" t="e">
        <f>+IF(AND(U131="Preventivo",BB131="Fuerte"),2,IF(AND(U131="Preventivo",BB131="Moderado"),1,0))</f>
        <v>#DIV/0!</v>
      </c>
      <c r="BD131" s="62" t="e">
        <f>+IF(AND(U131="Detectivo/Correctivo",$BB131="Fuerte"),2,IF(AND(U131="Detectivo/Correctivo",$BB131="Moderado"),1,IF(AND(U131="Preventivo",$BB131="Fuerte"),1,0)))</f>
        <v>#DIV/0!</v>
      </c>
      <c r="BE131" s="62" t="e">
        <f>+L131-BC131</f>
        <v>#DIV/0!</v>
      </c>
      <c r="BF131" s="62" t="e">
        <f>+N131-BD131</f>
        <v>#N/A</v>
      </c>
      <c r="BG131" s="234" t="e">
        <f>+VLOOKUP(MIN(BE131,BE132,BE133,BE134,BE135,BE136),Listados!$J$18:$K$24,2,TRUE)</f>
        <v>#DIV/0!</v>
      </c>
      <c r="BH131" s="234" t="e">
        <f>+VLOOKUP(MIN(BF131,BF132,BF133,BF134,BF135,BF136),Listados!$J$27:$K$32,2,TRUE)</f>
        <v>#N/A</v>
      </c>
      <c r="BI131" s="234" t="e">
        <f>IF(AND(BG131&lt;&gt;"",BH131&lt;&gt;""),VLOOKUP(BG131&amp;BH131,Listados!$M$3:$N$27,2,FALSE),"")</f>
        <v>#DIV/0!</v>
      </c>
      <c r="BJ131" s="238" t="e">
        <f>+IF($P131="Asumir el riesgo","NA","")</f>
        <v>#N/A</v>
      </c>
      <c r="BK131" s="238"/>
      <c r="BL131" s="238"/>
      <c r="BM131" s="239"/>
      <c r="BN131" s="220"/>
      <c r="BO131" s="220"/>
      <c r="BP131" s="220"/>
      <c r="BQ131" s="220"/>
    </row>
    <row r="132" spans="1:69" ht="65.25" customHeight="1">
      <c r="A132" s="242"/>
      <c r="B132" s="235"/>
      <c r="C132" s="58"/>
      <c r="D132" s="235"/>
      <c r="E132" s="241"/>
      <c r="F132" s="30"/>
      <c r="G132" s="30"/>
      <c r="H132" s="30"/>
      <c r="I132" s="32"/>
      <c r="J132" s="25"/>
      <c r="K132" s="243"/>
      <c r="L132" s="236"/>
      <c r="M132" s="244"/>
      <c r="N132" s="236"/>
      <c r="O132" s="234"/>
      <c r="P132" s="234"/>
      <c r="Q132" s="60"/>
      <c r="R132" s="60"/>
      <c r="S132" s="33"/>
      <c r="T132" s="35"/>
      <c r="U132" s="34"/>
      <c r="V132" s="60"/>
      <c r="W132" s="60" t="str">
        <f t="shared" si="59"/>
        <v/>
      </c>
      <c r="X132" s="60"/>
      <c r="Y132" s="60" t="str">
        <f t="shared" si="60"/>
        <v/>
      </c>
      <c r="Z132" s="60"/>
      <c r="AA132" s="60" t="str">
        <f t="shared" si="61"/>
        <v/>
      </c>
      <c r="AB132" s="60"/>
      <c r="AC132" s="60" t="str">
        <f t="shared" si="62"/>
        <v/>
      </c>
      <c r="AD132" s="60"/>
      <c r="AE132" s="60" t="str">
        <f t="shared" si="63"/>
        <v/>
      </c>
      <c r="AF132" s="60"/>
      <c r="AG132" s="60" t="str">
        <f t="shared" si="64"/>
        <v/>
      </c>
      <c r="AH132" s="60"/>
      <c r="AI132" s="61" t="str">
        <f t="shared" si="65"/>
        <v/>
      </c>
      <c r="AJ132" s="59" t="str">
        <f t="shared" si="66"/>
        <v/>
      </c>
      <c r="AK132" s="59" t="str">
        <f t="shared" si="67"/>
        <v/>
      </c>
      <c r="AL132" s="97"/>
      <c r="AM132" s="97"/>
      <c r="AN132" s="97"/>
      <c r="AO132" s="97"/>
      <c r="AP132" s="97"/>
      <c r="AQ132" s="56"/>
      <c r="AR132" s="56"/>
      <c r="AS132" s="36" t="e">
        <f>#VALUE!</f>
        <v>#VALUE!</v>
      </c>
      <c r="AT132" s="36"/>
      <c r="AU132" s="26"/>
      <c r="AV132" s="26" t="str">
        <f t="shared" si="68"/>
        <v>Débil</v>
      </c>
      <c r="AW132" s="26" t="str">
        <f t="shared" si="69"/>
        <v>Débil</v>
      </c>
      <c r="AX132" s="59">
        <f t="shared" si="70"/>
        <v>0</v>
      </c>
      <c r="AY132" s="233"/>
      <c r="AZ132" s="233"/>
      <c r="BA132" s="228"/>
      <c r="BB132" s="233"/>
      <c r="BC132" s="62" t="e">
        <f>+IF(AND(U132="Preventivo",BB131="Fuerte"),2,IF(AND(U132="Preventivo",BB131="Moderado"),1,0))</f>
        <v>#DIV/0!</v>
      </c>
      <c r="BD132" s="62" t="e">
        <f>+IF(AND(U132="Detectivo/Correctivo",$BB131="Fuerte"),2,IF(AND(U132="Detectivo/Correctivo",$BB132="Moderado"),1,IF(AND(U132="Preventivo",$BB131="Fuerte"),1,0)))</f>
        <v>#DIV/0!</v>
      </c>
      <c r="BE132" s="62" t="e">
        <f>+L131-BC132</f>
        <v>#DIV/0!</v>
      </c>
      <c r="BF132" s="62" t="e">
        <f>+N131-BD132</f>
        <v>#N/A</v>
      </c>
      <c r="BG132" s="234"/>
      <c r="BH132" s="234"/>
      <c r="BI132" s="234"/>
      <c r="BJ132" s="238"/>
      <c r="BK132" s="238"/>
      <c r="BL132" s="238"/>
      <c r="BM132" s="239"/>
      <c r="BN132" s="221"/>
      <c r="BO132" s="221"/>
      <c r="BP132" s="221"/>
      <c r="BQ132" s="221"/>
    </row>
    <row r="133" spans="1:69" ht="65.25" customHeight="1">
      <c r="A133" s="242"/>
      <c r="B133" s="235"/>
      <c r="C133" s="58"/>
      <c r="D133" s="235"/>
      <c r="E133" s="241"/>
      <c r="F133" s="30"/>
      <c r="G133" s="30"/>
      <c r="H133" s="30"/>
      <c r="I133" s="32"/>
      <c r="J133" s="25"/>
      <c r="K133" s="243"/>
      <c r="L133" s="236"/>
      <c r="M133" s="244"/>
      <c r="N133" s="236"/>
      <c r="O133" s="234"/>
      <c r="P133" s="234"/>
      <c r="Q133" s="60"/>
      <c r="R133" s="60"/>
      <c r="S133" s="33"/>
      <c r="T133" s="35"/>
      <c r="U133" s="34"/>
      <c r="V133" s="60"/>
      <c r="W133" s="60" t="str">
        <f t="shared" si="59"/>
        <v/>
      </c>
      <c r="X133" s="60"/>
      <c r="Y133" s="60" t="str">
        <f t="shared" si="60"/>
        <v/>
      </c>
      <c r="Z133" s="60"/>
      <c r="AA133" s="60" t="str">
        <f t="shared" si="61"/>
        <v/>
      </c>
      <c r="AB133" s="60"/>
      <c r="AC133" s="60" t="str">
        <f t="shared" si="62"/>
        <v/>
      </c>
      <c r="AD133" s="60"/>
      <c r="AE133" s="60" t="str">
        <f t="shared" si="63"/>
        <v/>
      </c>
      <c r="AF133" s="60"/>
      <c r="AG133" s="60" t="str">
        <f t="shared" si="64"/>
        <v/>
      </c>
      <c r="AH133" s="60"/>
      <c r="AI133" s="61" t="str">
        <f t="shared" si="65"/>
        <v/>
      </c>
      <c r="AJ133" s="59" t="str">
        <f t="shared" si="66"/>
        <v/>
      </c>
      <c r="AK133" s="59" t="str">
        <f t="shared" si="67"/>
        <v/>
      </c>
      <c r="AL133" s="97"/>
      <c r="AM133" s="97"/>
      <c r="AN133" s="97"/>
      <c r="AO133" s="97"/>
      <c r="AP133" s="97"/>
      <c r="AQ133" s="56"/>
      <c r="AR133" s="56"/>
      <c r="AS133" s="36" t="e">
        <f>#VALUE!</f>
        <v>#VALUE!</v>
      </c>
      <c r="AT133" s="36"/>
      <c r="AU133" s="26"/>
      <c r="AV133" s="26" t="str">
        <f t="shared" si="68"/>
        <v>Débil</v>
      </c>
      <c r="AW133" s="26" t="str">
        <f t="shared" si="69"/>
        <v>Débil</v>
      </c>
      <c r="AX133" s="59">
        <f t="shared" si="70"/>
        <v>0</v>
      </c>
      <c r="AY133" s="233"/>
      <c r="AZ133" s="233"/>
      <c r="BA133" s="228"/>
      <c r="BB133" s="233"/>
      <c r="BC133" s="62" t="e">
        <f>+IF(AND(U133="Preventivo",BB131="Fuerte"),2,IF(AND(U133="Preventivo",BB131="Moderado"),1,0))</f>
        <v>#DIV/0!</v>
      </c>
      <c r="BD133" s="62" t="e">
        <f>+IF(AND(U133="Detectivo/Correctivo",$BB131="Fuerte"),2,IF(AND(U133="Detectivo/Correctivo",$BB133="Moderado"),1,IF(AND(U133="Preventivo",$BB131="Fuerte"),1,0)))</f>
        <v>#DIV/0!</v>
      </c>
      <c r="BE133" s="62" t="e">
        <f>+L131-BC133</f>
        <v>#DIV/0!</v>
      </c>
      <c r="BF133" s="62" t="e">
        <f>+N131-BD133</f>
        <v>#N/A</v>
      </c>
      <c r="BG133" s="234"/>
      <c r="BH133" s="234"/>
      <c r="BI133" s="234"/>
      <c r="BJ133" s="238"/>
      <c r="BK133" s="238"/>
      <c r="BL133" s="238"/>
      <c r="BM133" s="239"/>
      <c r="BN133" s="221"/>
      <c r="BO133" s="221"/>
      <c r="BP133" s="221"/>
      <c r="BQ133" s="221"/>
    </row>
    <row r="134" spans="1:69" ht="65.25" customHeight="1">
      <c r="A134" s="242"/>
      <c r="B134" s="235"/>
      <c r="C134" s="58"/>
      <c r="D134" s="235"/>
      <c r="E134" s="241"/>
      <c r="F134" s="30"/>
      <c r="G134" s="30"/>
      <c r="H134" s="30"/>
      <c r="I134" s="32"/>
      <c r="J134" s="25"/>
      <c r="K134" s="243"/>
      <c r="L134" s="236"/>
      <c r="M134" s="244"/>
      <c r="N134" s="236"/>
      <c r="O134" s="234"/>
      <c r="P134" s="234"/>
      <c r="Q134" s="60"/>
      <c r="R134" s="60"/>
      <c r="S134" s="33"/>
      <c r="T134" s="35"/>
      <c r="U134" s="34"/>
      <c r="V134" s="60"/>
      <c r="W134" s="60" t="str">
        <f t="shared" si="59"/>
        <v/>
      </c>
      <c r="X134" s="60"/>
      <c r="Y134" s="60" t="str">
        <f t="shared" si="60"/>
        <v/>
      </c>
      <c r="Z134" s="60"/>
      <c r="AA134" s="60" t="str">
        <f t="shared" si="61"/>
        <v/>
      </c>
      <c r="AB134" s="60"/>
      <c r="AC134" s="60" t="str">
        <f t="shared" si="62"/>
        <v/>
      </c>
      <c r="AD134" s="60"/>
      <c r="AE134" s="60" t="str">
        <f t="shared" si="63"/>
        <v/>
      </c>
      <c r="AF134" s="60"/>
      <c r="AG134" s="60" t="str">
        <f t="shared" si="64"/>
        <v/>
      </c>
      <c r="AH134" s="60"/>
      <c r="AI134" s="61" t="str">
        <f t="shared" si="65"/>
        <v/>
      </c>
      <c r="AJ134" s="59" t="str">
        <f t="shared" si="66"/>
        <v/>
      </c>
      <c r="AK134" s="59" t="str">
        <f t="shared" si="67"/>
        <v/>
      </c>
      <c r="AL134" s="97"/>
      <c r="AM134" s="97"/>
      <c r="AN134" s="97"/>
      <c r="AO134" s="97"/>
      <c r="AP134" s="97"/>
      <c r="AQ134" s="56"/>
      <c r="AR134" s="56"/>
      <c r="AS134" s="36" t="e">
        <f>#VALUE!</f>
        <v>#VALUE!</v>
      </c>
      <c r="AT134" s="36"/>
      <c r="AU134" s="26"/>
      <c r="AV134" s="26" t="str">
        <f t="shared" si="68"/>
        <v>Débil</v>
      </c>
      <c r="AW134" s="26" t="str">
        <f t="shared" si="69"/>
        <v>Débil</v>
      </c>
      <c r="AX134" s="59">
        <f t="shared" si="70"/>
        <v>0</v>
      </c>
      <c r="AY134" s="233"/>
      <c r="AZ134" s="233"/>
      <c r="BA134" s="228"/>
      <c r="BB134" s="233"/>
      <c r="BC134" s="62" t="e">
        <f>+IF(AND(U134="Preventivo",BB131="Fuerte"),2,IF(AND(U134="Preventivo",BB131="Moderado"),1,0))</f>
        <v>#DIV/0!</v>
      </c>
      <c r="BD134" s="62" t="e">
        <f>+IF(AND(U134="Detectivo/Correctivo",$BB131="Fuerte"),2,IF(AND(U134="Detectivo/Correctivo",$BB134="Moderado"),1,IF(AND(U134="Preventivo",$BB131="Fuerte"),1,0)))</f>
        <v>#DIV/0!</v>
      </c>
      <c r="BE134" s="62" t="e">
        <f>+L131-BC134</f>
        <v>#DIV/0!</v>
      </c>
      <c r="BF134" s="62" t="e">
        <f>+N131-BD134</f>
        <v>#N/A</v>
      </c>
      <c r="BG134" s="234"/>
      <c r="BH134" s="234"/>
      <c r="BI134" s="234"/>
      <c r="BJ134" s="238"/>
      <c r="BK134" s="238"/>
      <c r="BL134" s="238"/>
      <c r="BM134" s="239"/>
      <c r="BN134" s="221"/>
      <c r="BO134" s="221"/>
      <c r="BP134" s="221"/>
      <c r="BQ134" s="221"/>
    </row>
    <row r="135" spans="1:69" ht="65.25" customHeight="1">
      <c r="A135" s="242"/>
      <c r="B135" s="235"/>
      <c r="C135" s="58"/>
      <c r="D135" s="235"/>
      <c r="E135" s="241"/>
      <c r="F135" s="30"/>
      <c r="G135" s="30"/>
      <c r="H135" s="30"/>
      <c r="I135" s="32"/>
      <c r="J135" s="25"/>
      <c r="K135" s="243"/>
      <c r="L135" s="236"/>
      <c r="M135" s="244"/>
      <c r="N135" s="236"/>
      <c r="O135" s="234"/>
      <c r="P135" s="234"/>
      <c r="Q135" s="60"/>
      <c r="R135" s="60"/>
      <c r="S135" s="33"/>
      <c r="T135" s="35"/>
      <c r="U135" s="34"/>
      <c r="V135" s="60"/>
      <c r="W135" s="60" t="str">
        <f t="shared" si="59"/>
        <v/>
      </c>
      <c r="X135" s="60"/>
      <c r="Y135" s="60" t="str">
        <f t="shared" si="60"/>
        <v/>
      </c>
      <c r="Z135" s="60"/>
      <c r="AA135" s="60" t="str">
        <f t="shared" si="61"/>
        <v/>
      </c>
      <c r="AB135" s="60"/>
      <c r="AC135" s="60" t="str">
        <f t="shared" si="62"/>
        <v/>
      </c>
      <c r="AD135" s="60"/>
      <c r="AE135" s="60" t="str">
        <f t="shared" si="63"/>
        <v/>
      </c>
      <c r="AF135" s="60"/>
      <c r="AG135" s="60" t="str">
        <f t="shared" si="64"/>
        <v/>
      </c>
      <c r="AH135" s="60"/>
      <c r="AI135" s="61" t="str">
        <f t="shared" si="65"/>
        <v/>
      </c>
      <c r="AJ135" s="59" t="str">
        <f t="shared" si="66"/>
        <v/>
      </c>
      <c r="AK135" s="59" t="str">
        <f t="shared" si="67"/>
        <v/>
      </c>
      <c r="AL135" s="97"/>
      <c r="AM135" s="97"/>
      <c r="AN135" s="97"/>
      <c r="AO135" s="97"/>
      <c r="AP135" s="97"/>
      <c r="AQ135" s="56"/>
      <c r="AR135" s="56"/>
      <c r="AS135" s="36" t="e">
        <f>#VALUE!</f>
        <v>#VALUE!</v>
      </c>
      <c r="AT135" s="36"/>
      <c r="AU135" s="26"/>
      <c r="AV135" s="26" t="str">
        <f t="shared" si="68"/>
        <v>Débil</v>
      </c>
      <c r="AW135" s="26" t="str">
        <f t="shared" si="69"/>
        <v>Débil</v>
      </c>
      <c r="AX135" s="59">
        <f t="shared" si="70"/>
        <v>0</v>
      </c>
      <c r="AY135" s="233"/>
      <c r="AZ135" s="233"/>
      <c r="BA135" s="228"/>
      <c r="BB135" s="233"/>
      <c r="BC135" s="62" t="e">
        <f>+IF(AND(U135="Preventivo",BB131="Fuerte"),2,IF(AND(U135="Preventivo",BB131="Moderado"),1,0))</f>
        <v>#DIV/0!</v>
      </c>
      <c r="BD135" s="62" t="e">
        <f>+IF(AND(U135="Detectivo/Correctivo",$BB131="Fuerte"),2,IF(AND(U135="Detectivo/Correctivo",$BB135="Moderado"),1,IF(AND(U135="Preventivo",$BB131="Fuerte"),1,0)))</f>
        <v>#DIV/0!</v>
      </c>
      <c r="BE135" s="62" t="e">
        <f>+L131-BC135</f>
        <v>#DIV/0!</v>
      </c>
      <c r="BF135" s="62" t="e">
        <f>+N131-BD135</f>
        <v>#N/A</v>
      </c>
      <c r="BG135" s="234"/>
      <c r="BH135" s="234"/>
      <c r="BI135" s="234"/>
      <c r="BJ135" s="238"/>
      <c r="BK135" s="238"/>
      <c r="BL135" s="238"/>
      <c r="BM135" s="239"/>
      <c r="BN135" s="221"/>
      <c r="BO135" s="221"/>
      <c r="BP135" s="221"/>
      <c r="BQ135" s="221"/>
    </row>
    <row r="136" spans="1:69" ht="65.25" customHeight="1">
      <c r="A136" s="242"/>
      <c r="B136" s="235"/>
      <c r="C136" s="58"/>
      <c r="D136" s="235"/>
      <c r="E136" s="241"/>
      <c r="F136" s="30"/>
      <c r="G136" s="30"/>
      <c r="H136" s="30"/>
      <c r="I136" s="32"/>
      <c r="J136" s="25"/>
      <c r="K136" s="243"/>
      <c r="L136" s="236"/>
      <c r="M136" s="244"/>
      <c r="N136" s="236"/>
      <c r="O136" s="234"/>
      <c r="P136" s="234"/>
      <c r="Q136" s="60"/>
      <c r="R136" s="60"/>
      <c r="S136" s="33"/>
      <c r="T136" s="35"/>
      <c r="U136" s="34"/>
      <c r="V136" s="60"/>
      <c r="W136" s="60" t="str">
        <f t="shared" si="59"/>
        <v/>
      </c>
      <c r="X136" s="60"/>
      <c r="Y136" s="60" t="str">
        <f t="shared" si="60"/>
        <v/>
      </c>
      <c r="Z136" s="60"/>
      <c r="AA136" s="60" t="str">
        <f t="shared" si="61"/>
        <v/>
      </c>
      <c r="AB136" s="60"/>
      <c r="AC136" s="60" t="str">
        <f t="shared" si="62"/>
        <v/>
      </c>
      <c r="AD136" s="60"/>
      <c r="AE136" s="60" t="str">
        <f t="shared" si="63"/>
        <v/>
      </c>
      <c r="AF136" s="60"/>
      <c r="AG136" s="60" t="str">
        <f t="shared" si="64"/>
        <v/>
      </c>
      <c r="AH136" s="60"/>
      <c r="AI136" s="61" t="str">
        <f t="shared" si="65"/>
        <v/>
      </c>
      <c r="AJ136" s="59" t="str">
        <f t="shared" si="66"/>
        <v/>
      </c>
      <c r="AK136" s="59" t="str">
        <f t="shared" si="67"/>
        <v/>
      </c>
      <c r="AL136" s="97"/>
      <c r="AM136" s="97"/>
      <c r="AN136" s="97"/>
      <c r="AO136" s="97"/>
      <c r="AP136" s="97"/>
      <c r="AQ136" s="56"/>
      <c r="AR136" s="56"/>
      <c r="AS136" s="36" t="e">
        <f>#VALUE!</f>
        <v>#VALUE!</v>
      </c>
      <c r="AT136" s="36"/>
      <c r="AU136" s="26"/>
      <c r="AV136" s="26" t="str">
        <f t="shared" si="68"/>
        <v>Débil</v>
      </c>
      <c r="AW136" s="26" t="str">
        <f t="shared" si="69"/>
        <v>Débil</v>
      </c>
      <c r="AX136" s="59">
        <f t="shared" si="70"/>
        <v>0</v>
      </c>
      <c r="AY136" s="233"/>
      <c r="AZ136" s="233"/>
      <c r="BA136" s="229"/>
      <c r="BB136" s="233"/>
      <c r="BC136" s="62" t="e">
        <f>+IF(AND(U136="Preventivo",BB131="Fuerte"),2,IF(AND(U136="Preventivo",BB131="Moderado"),1,0))</f>
        <v>#DIV/0!</v>
      </c>
      <c r="BD136" s="62" t="e">
        <f>+IF(AND(U136="Detectivo/Correctivo",$BB131="Fuerte"),2,IF(AND(U136="Detectivo/Correctivo",$BB136="Moderado"),1,IF(AND(U136="Preventivo",$BB131="Fuerte"),1,0)))</f>
        <v>#DIV/0!</v>
      </c>
      <c r="BE136" s="62" t="e">
        <f>+L131-BC136</f>
        <v>#DIV/0!</v>
      </c>
      <c r="BF136" s="62" t="e">
        <f>+N131-BD136</f>
        <v>#N/A</v>
      </c>
      <c r="BG136" s="234"/>
      <c r="BH136" s="234"/>
      <c r="BI136" s="234"/>
      <c r="BJ136" s="238"/>
      <c r="BK136" s="238"/>
      <c r="BL136" s="238"/>
      <c r="BM136" s="239"/>
      <c r="BN136" s="222"/>
      <c r="BO136" s="222"/>
      <c r="BP136" s="222"/>
      <c r="BQ136" s="222"/>
    </row>
    <row r="137" spans="1:69" ht="65.25" customHeight="1">
      <c r="A137" s="242" t="s">
        <v>236</v>
      </c>
      <c r="B137" s="235"/>
      <c r="C137" s="58"/>
      <c r="D137" s="235"/>
      <c r="E137" s="241"/>
      <c r="F137" s="30"/>
      <c r="G137" s="30"/>
      <c r="H137" s="30"/>
      <c r="I137" s="32"/>
      <c r="J137" s="25"/>
      <c r="K137" s="243"/>
      <c r="L137" s="236"/>
      <c r="M137" s="244"/>
      <c r="N137" s="236" t="e">
        <f>+VLOOKUP(M137,Listados!$K$13:$L$17,2,0)</f>
        <v>#N/A</v>
      </c>
      <c r="O137" s="234" t="str">
        <f>IF(AND(K137&lt;&gt;"",M137&lt;&gt;""),VLOOKUP(K137&amp;M137,Listados!$M$3:$N$27,2,FALSE),"")</f>
        <v/>
      </c>
      <c r="P137" s="234" t="e">
        <f>+VLOOKUP(O137,Listados!$P$3:$Q$6,2,FALSE)</f>
        <v>#N/A</v>
      </c>
      <c r="Q137" s="60"/>
      <c r="R137" s="60"/>
      <c r="S137" s="33"/>
      <c r="T137" s="35"/>
      <c r="U137" s="34"/>
      <c r="V137" s="60"/>
      <c r="W137" s="60" t="str">
        <f t="shared" si="59"/>
        <v/>
      </c>
      <c r="X137" s="60"/>
      <c r="Y137" s="60" t="str">
        <f t="shared" si="60"/>
        <v/>
      </c>
      <c r="Z137" s="60"/>
      <c r="AA137" s="60" t="str">
        <f t="shared" si="61"/>
        <v/>
      </c>
      <c r="AB137" s="60"/>
      <c r="AC137" s="60" t="str">
        <f t="shared" si="62"/>
        <v/>
      </c>
      <c r="AD137" s="60"/>
      <c r="AE137" s="60" t="str">
        <f t="shared" si="63"/>
        <v/>
      </c>
      <c r="AF137" s="60"/>
      <c r="AG137" s="60" t="str">
        <f t="shared" si="64"/>
        <v/>
      </c>
      <c r="AH137" s="60"/>
      <c r="AI137" s="61" t="str">
        <f t="shared" si="65"/>
        <v/>
      </c>
      <c r="AJ137" s="59" t="str">
        <f t="shared" si="66"/>
        <v/>
      </c>
      <c r="AK137" s="59" t="str">
        <f t="shared" si="67"/>
        <v/>
      </c>
      <c r="AL137" s="97"/>
      <c r="AM137" s="97"/>
      <c r="AN137" s="97"/>
      <c r="AO137" s="97"/>
      <c r="AP137" s="97"/>
      <c r="AQ137" s="56"/>
      <c r="AR137" s="56"/>
      <c r="AS137" s="36" t="e">
        <f>#VALUE!</f>
        <v>#VALUE!</v>
      </c>
      <c r="AT137" s="36"/>
      <c r="AU137" s="26"/>
      <c r="AV137" s="26" t="str">
        <f t="shared" si="68"/>
        <v>Débil</v>
      </c>
      <c r="AW137" s="26" t="str">
        <f t="shared" si="69"/>
        <v>Débil</v>
      </c>
      <c r="AX137" s="59">
        <f t="shared" si="70"/>
        <v>0</v>
      </c>
      <c r="AY137" s="233">
        <f t="shared" ref="AY137" si="98">SUM(AX137:AX142)</f>
        <v>0</v>
      </c>
      <c r="AZ137" s="233">
        <v>0</v>
      </c>
      <c r="BA137" s="227" t="e">
        <f t="shared" ref="BA137" si="99">AY137/AZ137</f>
        <v>#DIV/0!</v>
      </c>
      <c r="BB137" s="233" t="e">
        <f t="shared" ref="BB137" si="100">IF(BA137&lt;=50, "Débil", IF(BA137&lt;=99,"Moderado","Fuerte"))</f>
        <v>#DIV/0!</v>
      </c>
      <c r="BC137" s="62" t="e">
        <f>+IF(AND(U137="Preventivo",BB137="Fuerte"),2,IF(AND(U137="Preventivo",BB137="Moderado"),1,0))</f>
        <v>#DIV/0!</v>
      </c>
      <c r="BD137" s="62" t="e">
        <f>+IF(AND(U137="Detectivo/Correctivo",$BB137="Fuerte"),2,IF(AND(U137="Detectivo/Correctivo",$BB137="Moderado"),1,IF(AND(U137="Preventivo",$BB137="Fuerte"),1,0)))</f>
        <v>#DIV/0!</v>
      </c>
      <c r="BE137" s="62" t="e">
        <f>+L137-BC137</f>
        <v>#DIV/0!</v>
      </c>
      <c r="BF137" s="62" t="e">
        <f>+N137-BD137</f>
        <v>#N/A</v>
      </c>
      <c r="BG137" s="234" t="e">
        <f>+VLOOKUP(MIN(BE137,BE138,BE139,BE140,BE141,BE142),Listados!$J$18:$K$24,2,TRUE)</f>
        <v>#DIV/0!</v>
      </c>
      <c r="BH137" s="234" t="e">
        <f>+VLOOKUP(MIN(BF137,BF138,BF139,BF140,BF141,BF142),Listados!$J$27:$K$32,2,TRUE)</f>
        <v>#N/A</v>
      </c>
      <c r="BI137" s="234" t="e">
        <f>IF(AND(BG137&lt;&gt;"",BH137&lt;&gt;""),VLOOKUP(BG137&amp;BH137,Listados!$M$3:$N$27,2,FALSE),"")</f>
        <v>#DIV/0!</v>
      </c>
      <c r="BJ137" s="238" t="e">
        <f>+IF($P137="Asumir el riesgo","NA","")</f>
        <v>#N/A</v>
      </c>
      <c r="BK137" s="238"/>
      <c r="BL137" s="238"/>
      <c r="BM137" s="239"/>
      <c r="BN137" s="220"/>
      <c r="BO137" s="220"/>
      <c r="BP137" s="220"/>
      <c r="BQ137" s="220"/>
    </row>
    <row r="138" spans="1:69" ht="65.25" customHeight="1">
      <c r="A138" s="242"/>
      <c r="B138" s="235"/>
      <c r="C138" s="58"/>
      <c r="D138" s="235"/>
      <c r="E138" s="241"/>
      <c r="F138" s="30"/>
      <c r="G138" s="30"/>
      <c r="H138" s="30"/>
      <c r="I138" s="32"/>
      <c r="J138" s="25"/>
      <c r="K138" s="243"/>
      <c r="L138" s="236"/>
      <c r="M138" s="244"/>
      <c r="N138" s="236"/>
      <c r="O138" s="234"/>
      <c r="P138" s="234"/>
      <c r="Q138" s="60"/>
      <c r="R138" s="60"/>
      <c r="S138" s="33"/>
      <c r="T138" s="35"/>
      <c r="U138" s="34"/>
      <c r="V138" s="60"/>
      <c r="W138" s="60" t="str">
        <f t="shared" si="59"/>
        <v/>
      </c>
      <c r="X138" s="60"/>
      <c r="Y138" s="60" t="str">
        <f t="shared" si="60"/>
        <v/>
      </c>
      <c r="Z138" s="60"/>
      <c r="AA138" s="60" t="str">
        <f t="shared" si="61"/>
        <v/>
      </c>
      <c r="AB138" s="60"/>
      <c r="AC138" s="60" t="str">
        <f t="shared" si="62"/>
        <v/>
      </c>
      <c r="AD138" s="60"/>
      <c r="AE138" s="60" t="str">
        <f t="shared" si="63"/>
        <v/>
      </c>
      <c r="AF138" s="60"/>
      <c r="AG138" s="60" t="str">
        <f t="shared" si="64"/>
        <v/>
      </c>
      <c r="AH138" s="60"/>
      <c r="AI138" s="61" t="str">
        <f t="shared" si="65"/>
        <v/>
      </c>
      <c r="AJ138" s="59" t="str">
        <f t="shared" si="66"/>
        <v/>
      </c>
      <c r="AK138" s="59" t="str">
        <f t="shared" si="67"/>
        <v/>
      </c>
      <c r="AL138" s="97"/>
      <c r="AM138" s="97"/>
      <c r="AN138" s="97"/>
      <c r="AO138" s="97"/>
      <c r="AP138" s="97"/>
      <c r="AQ138" s="56"/>
      <c r="AR138" s="56"/>
      <c r="AS138" s="36" t="e">
        <f>#VALUE!</f>
        <v>#VALUE!</v>
      </c>
      <c r="AT138" s="36"/>
      <c r="AU138" s="26"/>
      <c r="AV138" s="26" t="str">
        <f t="shared" si="68"/>
        <v>Débil</v>
      </c>
      <c r="AW138" s="26" t="str">
        <f t="shared" si="69"/>
        <v>Débil</v>
      </c>
      <c r="AX138" s="59">
        <f t="shared" si="70"/>
        <v>0</v>
      </c>
      <c r="AY138" s="233"/>
      <c r="AZ138" s="233"/>
      <c r="BA138" s="228"/>
      <c r="BB138" s="233"/>
      <c r="BC138" s="62" t="e">
        <f>+IF(AND(U138="Preventivo",BB137="Fuerte"),2,IF(AND(U138="Preventivo",BB137="Moderado"),1,0))</f>
        <v>#DIV/0!</v>
      </c>
      <c r="BD138" s="62" t="e">
        <f>+IF(AND(U138="Detectivo/Correctivo",$BB137="Fuerte"),2,IF(AND(U138="Detectivo/Correctivo",$BB138="Moderado"),1,IF(AND(U138="Preventivo",$BB137="Fuerte"),1,0)))</f>
        <v>#DIV/0!</v>
      </c>
      <c r="BE138" s="62" t="e">
        <f>+L137-BC138</f>
        <v>#DIV/0!</v>
      </c>
      <c r="BF138" s="62" t="e">
        <f>+N137-BD138</f>
        <v>#N/A</v>
      </c>
      <c r="BG138" s="234"/>
      <c r="BH138" s="234"/>
      <c r="BI138" s="234"/>
      <c r="BJ138" s="238"/>
      <c r="BK138" s="238"/>
      <c r="BL138" s="238"/>
      <c r="BM138" s="239"/>
      <c r="BN138" s="221"/>
      <c r="BO138" s="221"/>
      <c r="BP138" s="221"/>
      <c r="BQ138" s="221"/>
    </row>
    <row r="139" spans="1:69" ht="65.25" customHeight="1">
      <c r="A139" s="242"/>
      <c r="B139" s="235"/>
      <c r="C139" s="58"/>
      <c r="D139" s="235"/>
      <c r="E139" s="241"/>
      <c r="F139" s="30"/>
      <c r="G139" s="30"/>
      <c r="H139" s="30"/>
      <c r="I139" s="32"/>
      <c r="J139" s="25"/>
      <c r="K139" s="243"/>
      <c r="L139" s="236"/>
      <c r="M139" s="244"/>
      <c r="N139" s="236"/>
      <c r="O139" s="234"/>
      <c r="P139" s="234"/>
      <c r="Q139" s="60"/>
      <c r="R139" s="60"/>
      <c r="S139" s="33"/>
      <c r="T139" s="35"/>
      <c r="U139" s="34"/>
      <c r="V139" s="60"/>
      <c r="W139" s="60" t="str">
        <f t="shared" si="59"/>
        <v/>
      </c>
      <c r="X139" s="60"/>
      <c r="Y139" s="60" t="str">
        <f t="shared" si="60"/>
        <v/>
      </c>
      <c r="Z139" s="60"/>
      <c r="AA139" s="60" t="str">
        <f t="shared" si="61"/>
        <v/>
      </c>
      <c r="AB139" s="60"/>
      <c r="AC139" s="60" t="str">
        <f t="shared" si="62"/>
        <v/>
      </c>
      <c r="AD139" s="60"/>
      <c r="AE139" s="60" t="str">
        <f t="shared" si="63"/>
        <v/>
      </c>
      <c r="AF139" s="60"/>
      <c r="AG139" s="60" t="str">
        <f t="shared" si="64"/>
        <v/>
      </c>
      <c r="AH139" s="60"/>
      <c r="AI139" s="61" t="str">
        <f t="shared" si="65"/>
        <v/>
      </c>
      <c r="AJ139" s="59" t="str">
        <f t="shared" si="66"/>
        <v/>
      </c>
      <c r="AK139" s="59" t="str">
        <f t="shared" si="67"/>
        <v/>
      </c>
      <c r="AL139" s="97"/>
      <c r="AM139" s="97"/>
      <c r="AN139" s="97"/>
      <c r="AO139" s="97"/>
      <c r="AP139" s="97"/>
      <c r="AQ139" s="56"/>
      <c r="AR139" s="56"/>
      <c r="AS139" s="36" t="e">
        <f>#VALUE!</f>
        <v>#VALUE!</v>
      </c>
      <c r="AT139" s="36"/>
      <c r="AU139" s="26"/>
      <c r="AV139" s="26" t="str">
        <f t="shared" si="68"/>
        <v>Débil</v>
      </c>
      <c r="AW139" s="26" t="str">
        <f t="shared" si="69"/>
        <v>Débil</v>
      </c>
      <c r="AX139" s="59">
        <f t="shared" si="70"/>
        <v>0</v>
      </c>
      <c r="AY139" s="233"/>
      <c r="AZ139" s="233"/>
      <c r="BA139" s="228"/>
      <c r="BB139" s="233"/>
      <c r="BC139" s="62" t="e">
        <f>+IF(AND(U139="Preventivo",BB137="Fuerte"),2,IF(AND(U139="Preventivo",BB137="Moderado"),1,0))</f>
        <v>#DIV/0!</v>
      </c>
      <c r="BD139" s="62" t="e">
        <f>+IF(AND(U139="Detectivo/Correctivo",$BB137="Fuerte"),2,IF(AND(U139="Detectivo/Correctivo",$BB139="Moderado"),1,IF(AND(U139="Preventivo",$BB137="Fuerte"),1,0)))</f>
        <v>#DIV/0!</v>
      </c>
      <c r="BE139" s="62" t="e">
        <f>+L137-BC139</f>
        <v>#DIV/0!</v>
      </c>
      <c r="BF139" s="62" t="e">
        <f>+N137-BD139</f>
        <v>#N/A</v>
      </c>
      <c r="BG139" s="234"/>
      <c r="BH139" s="234"/>
      <c r="BI139" s="234"/>
      <c r="BJ139" s="238"/>
      <c r="BK139" s="238"/>
      <c r="BL139" s="238"/>
      <c r="BM139" s="239"/>
      <c r="BN139" s="221"/>
      <c r="BO139" s="221"/>
      <c r="BP139" s="221"/>
      <c r="BQ139" s="221"/>
    </row>
    <row r="140" spans="1:69" ht="65.25" customHeight="1">
      <c r="A140" s="242"/>
      <c r="B140" s="235"/>
      <c r="C140" s="58"/>
      <c r="D140" s="235"/>
      <c r="E140" s="241"/>
      <c r="F140" s="30"/>
      <c r="G140" s="30"/>
      <c r="H140" s="30"/>
      <c r="I140" s="32"/>
      <c r="J140" s="25"/>
      <c r="K140" s="243"/>
      <c r="L140" s="236"/>
      <c r="M140" s="244"/>
      <c r="N140" s="236"/>
      <c r="O140" s="234"/>
      <c r="P140" s="234"/>
      <c r="Q140" s="60"/>
      <c r="R140" s="60"/>
      <c r="S140" s="33"/>
      <c r="T140" s="35"/>
      <c r="U140" s="34"/>
      <c r="V140" s="60"/>
      <c r="W140" s="60" t="str">
        <f t="shared" si="59"/>
        <v/>
      </c>
      <c r="X140" s="60"/>
      <c r="Y140" s="60" t="str">
        <f t="shared" si="60"/>
        <v/>
      </c>
      <c r="Z140" s="60"/>
      <c r="AA140" s="60" t="str">
        <f t="shared" si="61"/>
        <v/>
      </c>
      <c r="AB140" s="60"/>
      <c r="AC140" s="60" t="str">
        <f t="shared" si="62"/>
        <v/>
      </c>
      <c r="AD140" s="60"/>
      <c r="AE140" s="60" t="str">
        <f t="shared" si="63"/>
        <v/>
      </c>
      <c r="AF140" s="60"/>
      <c r="AG140" s="60" t="str">
        <f t="shared" si="64"/>
        <v/>
      </c>
      <c r="AH140" s="60"/>
      <c r="AI140" s="61" t="str">
        <f t="shared" si="65"/>
        <v/>
      </c>
      <c r="AJ140" s="59" t="str">
        <f t="shared" si="66"/>
        <v/>
      </c>
      <c r="AK140" s="59" t="str">
        <f t="shared" si="67"/>
        <v/>
      </c>
      <c r="AL140" s="97"/>
      <c r="AM140" s="97"/>
      <c r="AN140" s="97"/>
      <c r="AO140" s="97"/>
      <c r="AP140" s="97"/>
      <c r="AQ140" s="56"/>
      <c r="AR140" s="56"/>
      <c r="AS140" s="36" t="e">
        <f>#VALUE!</f>
        <v>#VALUE!</v>
      </c>
      <c r="AT140" s="36"/>
      <c r="AU140" s="26"/>
      <c r="AV140" s="26" t="str">
        <f t="shared" si="68"/>
        <v>Débil</v>
      </c>
      <c r="AW140" s="26" t="str">
        <f t="shared" si="69"/>
        <v>Débil</v>
      </c>
      <c r="AX140" s="59">
        <f t="shared" si="70"/>
        <v>0</v>
      </c>
      <c r="AY140" s="233"/>
      <c r="AZ140" s="233"/>
      <c r="BA140" s="228"/>
      <c r="BB140" s="233"/>
      <c r="BC140" s="62" t="e">
        <f>+IF(AND(U140="Preventivo",BB137="Fuerte"),2,IF(AND(U140="Preventivo",BB137="Moderado"),1,0))</f>
        <v>#DIV/0!</v>
      </c>
      <c r="BD140" s="62" t="e">
        <f>+IF(AND(U140="Detectivo/Correctivo",$BB137="Fuerte"),2,IF(AND(U140="Detectivo/Correctivo",$BB140="Moderado"),1,IF(AND(U140="Preventivo",$BB137="Fuerte"),1,0)))</f>
        <v>#DIV/0!</v>
      </c>
      <c r="BE140" s="62" t="e">
        <f>+L137-BC140</f>
        <v>#DIV/0!</v>
      </c>
      <c r="BF140" s="62" t="e">
        <f>+N137-BD140</f>
        <v>#N/A</v>
      </c>
      <c r="BG140" s="234"/>
      <c r="BH140" s="234"/>
      <c r="BI140" s="234"/>
      <c r="BJ140" s="238"/>
      <c r="BK140" s="238"/>
      <c r="BL140" s="238"/>
      <c r="BM140" s="239"/>
      <c r="BN140" s="221"/>
      <c r="BO140" s="221"/>
      <c r="BP140" s="221"/>
      <c r="BQ140" s="221"/>
    </row>
    <row r="141" spans="1:69" ht="65.25" customHeight="1">
      <c r="A141" s="242"/>
      <c r="B141" s="235"/>
      <c r="C141" s="58"/>
      <c r="D141" s="235"/>
      <c r="E141" s="241"/>
      <c r="F141" s="30"/>
      <c r="G141" s="30"/>
      <c r="H141" s="30"/>
      <c r="I141" s="32"/>
      <c r="J141" s="25"/>
      <c r="K141" s="243"/>
      <c r="L141" s="236"/>
      <c r="M141" s="244"/>
      <c r="N141" s="236"/>
      <c r="O141" s="234"/>
      <c r="P141" s="234"/>
      <c r="Q141" s="60"/>
      <c r="R141" s="60"/>
      <c r="S141" s="33"/>
      <c r="T141" s="35"/>
      <c r="U141" s="34"/>
      <c r="V141" s="60"/>
      <c r="W141" s="60" t="str">
        <f t="shared" si="59"/>
        <v/>
      </c>
      <c r="X141" s="60"/>
      <c r="Y141" s="60" t="str">
        <f t="shared" si="60"/>
        <v/>
      </c>
      <c r="Z141" s="60"/>
      <c r="AA141" s="60" t="str">
        <f t="shared" si="61"/>
        <v/>
      </c>
      <c r="AB141" s="60"/>
      <c r="AC141" s="60" t="str">
        <f t="shared" si="62"/>
        <v/>
      </c>
      <c r="AD141" s="60"/>
      <c r="AE141" s="60" t="str">
        <f t="shared" si="63"/>
        <v/>
      </c>
      <c r="AF141" s="60"/>
      <c r="AG141" s="60" t="str">
        <f t="shared" si="64"/>
        <v/>
      </c>
      <c r="AH141" s="60"/>
      <c r="AI141" s="61" t="str">
        <f t="shared" si="65"/>
        <v/>
      </c>
      <c r="AJ141" s="59" t="str">
        <f t="shared" si="66"/>
        <v/>
      </c>
      <c r="AK141" s="59" t="str">
        <f t="shared" si="67"/>
        <v/>
      </c>
      <c r="AL141" s="97"/>
      <c r="AM141" s="97"/>
      <c r="AN141" s="97"/>
      <c r="AO141" s="97"/>
      <c r="AP141" s="97"/>
      <c r="AQ141" s="56"/>
      <c r="AR141" s="56"/>
      <c r="AS141" s="36" t="e">
        <f>#VALUE!</f>
        <v>#VALUE!</v>
      </c>
      <c r="AT141" s="36"/>
      <c r="AU141" s="26"/>
      <c r="AV141" s="26" t="str">
        <f t="shared" si="68"/>
        <v>Débil</v>
      </c>
      <c r="AW141" s="26" t="str">
        <f t="shared" si="69"/>
        <v>Débil</v>
      </c>
      <c r="AX141" s="59">
        <f t="shared" si="70"/>
        <v>0</v>
      </c>
      <c r="AY141" s="233"/>
      <c r="AZ141" s="233"/>
      <c r="BA141" s="228"/>
      <c r="BB141" s="233"/>
      <c r="BC141" s="62" t="e">
        <f>+IF(AND(U141="Preventivo",BB137="Fuerte"),2,IF(AND(U141="Preventivo",BB137="Moderado"),1,0))</f>
        <v>#DIV/0!</v>
      </c>
      <c r="BD141" s="62" t="e">
        <f>+IF(AND(U141="Detectivo/Correctivo",$BB137="Fuerte"),2,IF(AND(U141="Detectivo/Correctivo",$BB141="Moderado"),1,IF(AND(U141="Preventivo",$BB137="Fuerte"),1,0)))</f>
        <v>#DIV/0!</v>
      </c>
      <c r="BE141" s="62" t="e">
        <f>+L137-BC141</f>
        <v>#DIV/0!</v>
      </c>
      <c r="BF141" s="62" t="e">
        <f>+N137-BD141</f>
        <v>#N/A</v>
      </c>
      <c r="BG141" s="234"/>
      <c r="BH141" s="234"/>
      <c r="BI141" s="234"/>
      <c r="BJ141" s="238"/>
      <c r="BK141" s="238"/>
      <c r="BL141" s="238"/>
      <c r="BM141" s="239"/>
      <c r="BN141" s="221"/>
      <c r="BO141" s="221"/>
      <c r="BP141" s="221"/>
      <c r="BQ141" s="221"/>
    </row>
    <row r="142" spans="1:69" ht="65.25" customHeight="1">
      <c r="A142" s="242"/>
      <c r="B142" s="235"/>
      <c r="C142" s="58"/>
      <c r="D142" s="235"/>
      <c r="E142" s="241"/>
      <c r="F142" s="30"/>
      <c r="G142" s="30"/>
      <c r="H142" s="30"/>
      <c r="I142" s="32"/>
      <c r="J142" s="25"/>
      <c r="K142" s="243"/>
      <c r="L142" s="236"/>
      <c r="M142" s="244"/>
      <c r="N142" s="236"/>
      <c r="O142" s="234"/>
      <c r="P142" s="234"/>
      <c r="Q142" s="60"/>
      <c r="R142" s="60"/>
      <c r="S142" s="33"/>
      <c r="T142" s="35"/>
      <c r="U142" s="34"/>
      <c r="V142" s="60"/>
      <c r="W142" s="60" t="str">
        <f t="shared" si="59"/>
        <v/>
      </c>
      <c r="X142" s="60"/>
      <c r="Y142" s="60" t="str">
        <f t="shared" si="60"/>
        <v/>
      </c>
      <c r="Z142" s="60"/>
      <c r="AA142" s="60" t="str">
        <f t="shared" si="61"/>
        <v/>
      </c>
      <c r="AB142" s="60"/>
      <c r="AC142" s="60" t="str">
        <f t="shared" si="62"/>
        <v/>
      </c>
      <c r="AD142" s="60"/>
      <c r="AE142" s="60" t="str">
        <f t="shared" si="63"/>
        <v/>
      </c>
      <c r="AF142" s="60"/>
      <c r="AG142" s="60" t="str">
        <f t="shared" si="64"/>
        <v/>
      </c>
      <c r="AH142" s="60"/>
      <c r="AI142" s="61" t="str">
        <f t="shared" si="65"/>
        <v/>
      </c>
      <c r="AJ142" s="59" t="str">
        <f t="shared" si="66"/>
        <v/>
      </c>
      <c r="AK142" s="59" t="str">
        <f t="shared" si="67"/>
        <v/>
      </c>
      <c r="AL142" s="97"/>
      <c r="AM142" s="97"/>
      <c r="AN142" s="97"/>
      <c r="AO142" s="97"/>
      <c r="AP142" s="97"/>
      <c r="AQ142" s="56"/>
      <c r="AR142" s="56"/>
      <c r="AS142" s="36" t="e">
        <f>#VALUE!</f>
        <v>#VALUE!</v>
      </c>
      <c r="AT142" s="36"/>
      <c r="AU142" s="26"/>
      <c r="AV142" s="26" t="str">
        <f t="shared" si="68"/>
        <v>Débil</v>
      </c>
      <c r="AW142" s="26" t="str">
        <f t="shared" si="69"/>
        <v>Débil</v>
      </c>
      <c r="AX142" s="59">
        <f t="shared" si="70"/>
        <v>0</v>
      </c>
      <c r="AY142" s="233"/>
      <c r="AZ142" s="233"/>
      <c r="BA142" s="229"/>
      <c r="BB142" s="233"/>
      <c r="BC142" s="62" t="e">
        <f>+IF(AND(U142="Preventivo",BB137="Fuerte"),2,IF(AND(U142="Preventivo",BB137="Moderado"),1,0))</f>
        <v>#DIV/0!</v>
      </c>
      <c r="BD142" s="62" t="e">
        <f>+IF(AND(U142="Detectivo/Correctivo",$BB137="Fuerte"),2,IF(AND(U142="Detectivo/Correctivo",$BB142="Moderado"),1,IF(AND(U142="Preventivo",$BB137="Fuerte"),1,0)))</f>
        <v>#DIV/0!</v>
      </c>
      <c r="BE142" s="62" t="e">
        <f>+L137-BC142</f>
        <v>#DIV/0!</v>
      </c>
      <c r="BF142" s="62" t="e">
        <f>+N137-BD142</f>
        <v>#N/A</v>
      </c>
      <c r="BG142" s="234"/>
      <c r="BH142" s="234"/>
      <c r="BI142" s="234"/>
      <c r="BJ142" s="238"/>
      <c r="BK142" s="238"/>
      <c r="BL142" s="238"/>
      <c r="BM142" s="239"/>
      <c r="BN142" s="222"/>
      <c r="BO142" s="222"/>
      <c r="BP142" s="222"/>
      <c r="BQ142" s="222"/>
    </row>
    <row r="143" spans="1:69" ht="65.25" customHeight="1">
      <c r="A143" s="242" t="s">
        <v>237</v>
      </c>
      <c r="B143" s="235"/>
      <c r="C143" s="58"/>
      <c r="D143" s="235"/>
      <c r="E143" s="241"/>
      <c r="F143" s="30"/>
      <c r="G143" s="30"/>
      <c r="H143" s="30"/>
      <c r="I143" s="32"/>
      <c r="J143" s="25"/>
      <c r="K143" s="243"/>
      <c r="L143" s="236"/>
      <c r="M143" s="244"/>
      <c r="N143" s="236" t="e">
        <f>+VLOOKUP(M143,Listados!$K$13:$L$17,2,0)</f>
        <v>#N/A</v>
      </c>
      <c r="O143" s="234" t="str">
        <f>IF(AND(K143&lt;&gt;"",M143&lt;&gt;""),VLOOKUP(K143&amp;M143,Listados!$M$3:$N$27,2,FALSE),"")</f>
        <v/>
      </c>
      <c r="P143" s="234" t="e">
        <f>+VLOOKUP(O143,Listados!$P$3:$Q$6,2,FALSE)</f>
        <v>#N/A</v>
      </c>
      <c r="Q143" s="60"/>
      <c r="R143" s="60"/>
      <c r="S143" s="33"/>
      <c r="T143" s="35"/>
      <c r="U143" s="34"/>
      <c r="V143" s="60"/>
      <c r="W143" s="60" t="str">
        <f t="shared" si="59"/>
        <v/>
      </c>
      <c r="X143" s="60"/>
      <c r="Y143" s="60" t="str">
        <f t="shared" si="60"/>
        <v/>
      </c>
      <c r="Z143" s="60"/>
      <c r="AA143" s="60" t="str">
        <f t="shared" si="61"/>
        <v/>
      </c>
      <c r="AB143" s="60"/>
      <c r="AC143" s="60" t="str">
        <f t="shared" si="62"/>
        <v/>
      </c>
      <c r="AD143" s="60"/>
      <c r="AE143" s="60" t="str">
        <f t="shared" si="63"/>
        <v/>
      </c>
      <c r="AF143" s="60"/>
      <c r="AG143" s="60" t="str">
        <f t="shared" si="64"/>
        <v/>
      </c>
      <c r="AH143" s="60"/>
      <c r="AI143" s="61" t="str">
        <f t="shared" si="65"/>
        <v/>
      </c>
      <c r="AJ143" s="59" t="str">
        <f t="shared" si="66"/>
        <v/>
      </c>
      <c r="AK143" s="59" t="str">
        <f t="shared" si="67"/>
        <v/>
      </c>
      <c r="AL143" s="97"/>
      <c r="AM143" s="97"/>
      <c r="AN143" s="97"/>
      <c r="AO143" s="97"/>
      <c r="AP143" s="97"/>
      <c r="AQ143" s="56"/>
      <c r="AR143" s="56"/>
      <c r="AS143" s="36" t="e">
        <f>#VALUE!</f>
        <v>#VALUE!</v>
      </c>
      <c r="AT143" s="36"/>
      <c r="AU143" s="26"/>
      <c r="AV143" s="26" t="str">
        <f t="shared" si="68"/>
        <v>Débil</v>
      </c>
      <c r="AW143" s="26" t="str">
        <f t="shared" si="69"/>
        <v>Débil</v>
      </c>
      <c r="AX143" s="59">
        <f t="shared" si="70"/>
        <v>0</v>
      </c>
      <c r="AY143" s="233">
        <f t="shared" ref="AY143" si="101">SUM(AX143:AX148)</f>
        <v>0</v>
      </c>
      <c r="AZ143" s="233">
        <v>0</v>
      </c>
      <c r="BA143" s="227" t="e">
        <f t="shared" ref="BA143" si="102">AY143/AZ143</f>
        <v>#DIV/0!</v>
      </c>
      <c r="BB143" s="233" t="e">
        <f t="shared" ref="BB143" si="103">IF(BA143&lt;=50, "Débil", IF(BA143&lt;=99,"Moderado","Fuerte"))</f>
        <v>#DIV/0!</v>
      </c>
      <c r="BC143" s="62" t="e">
        <f>+IF(AND(U143="Preventivo",BB143="Fuerte"),2,IF(AND(U143="Preventivo",BB143="Moderado"),1,0))</f>
        <v>#DIV/0!</v>
      </c>
      <c r="BD143" s="62" t="e">
        <f>+IF(AND(U143="Detectivo/Correctivo",$BB143="Fuerte"),2,IF(AND(U143="Detectivo/Correctivo",$BB143="Moderado"),1,IF(AND(U143="Preventivo",$BB143="Fuerte"),1,0)))</f>
        <v>#DIV/0!</v>
      </c>
      <c r="BE143" s="62" t="e">
        <f>+L143-BC143</f>
        <v>#DIV/0!</v>
      </c>
      <c r="BF143" s="62" t="e">
        <f>+N143-BD143</f>
        <v>#N/A</v>
      </c>
      <c r="BG143" s="234" t="e">
        <f>+VLOOKUP(MIN(BE143,BE144,BE145,BE146,BE147,BE148),Listados!$J$18:$K$24,2,TRUE)</f>
        <v>#DIV/0!</v>
      </c>
      <c r="BH143" s="234" t="e">
        <f>+VLOOKUP(MIN(BF143,BF144,BF145,BF146,BF147,BF148),Listados!$J$27:$K$32,2,TRUE)</f>
        <v>#N/A</v>
      </c>
      <c r="BI143" s="234" t="e">
        <f>IF(AND(BG143&lt;&gt;"",BH143&lt;&gt;""),VLOOKUP(BG143&amp;BH143,Listados!$M$3:$N$27,2,FALSE),"")</f>
        <v>#DIV/0!</v>
      </c>
      <c r="BJ143" s="238" t="e">
        <f>+IF($P143="Asumir el riesgo","NA","")</f>
        <v>#N/A</v>
      </c>
      <c r="BK143" s="238"/>
      <c r="BL143" s="238"/>
      <c r="BM143" s="239"/>
      <c r="BN143" s="220"/>
      <c r="BO143" s="220"/>
      <c r="BP143" s="220"/>
      <c r="BQ143" s="220"/>
    </row>
    <row r="144" spans="1:69" ht="65.25" customHeight="1">
      <c r="A144" s="242"/>
      <c r="B144" s="235"/>
      <c r="C144" s="58"/>
      <c r="D144" s="235"/>
      <c r="E144" s="241"/>
      <c r="F144" s="30"/>
      <c r="G144" s="30"/>
      <c r="H144" s="30"/>
      <c r="I144" s="32"/>
      <c r="J144" s="25"/>
      <c r="K144" s="243"/>
      <c r="L144" s="236"/>
      <c r="M144" s="244"/>
      <c r="N144" s="236"/>
      <c r="O144" s="234"/>
      <c r="P144" s="234"/>
      <c r="Q144" s="60"/>
      <c r="R144" s="60"/>
      <c r="S144" s="33"/>
      <c r="T144" s="35"/>
      <c r="U144" s="34"/>
      <c r="V144" s="60"/>
      <c r="W144" s="60" t="str">
        <f t="shared" si="59"/>
        <v/>
      </c>
      <c r="X144" s="60"/>
      <c r="Y144" s="60" t="str">
        <f t="shared" si="60"/>
        <v/>
      </c>
      <c r="Z144" s="60"/>
      <c r="AA144" s="60" t="str">
        <f t="shared" si="61"/>
        <v/>
      </c>
      <c r="AB144" s="60"/>
      <c r="AC144" s="60" t="str">
        <f t="shared" si="62"/>
        <v/>
      </c>
      <c r="AD144" s="60"/>
      <c r="AE144" s="60" t="str">
        <f t="shared" si="63"/>
        <v/>
      </c>
      <c r="AF144" s="60"/>
      <c r="AG144" s="60" t="str">
        <f t="shared" si="64"/>
        <v/>
      </c>
      <c r="AH144" s="60"/>
      <c r="AI144" s="61" t="str">
        <f t="shared" si="65"/>
        <v/>
      </c>
      <c r="AJ144" s="59" t="str">
        <f t="shared" si="66"/>
        <v/>
      </c>
      <c r="AK144" s="59" t="str">
        <f t="shared" si="67"/>
        <v/>
      </c>
      <c r="AL144" s="97"/>
      <c r="AM144" s="97"/>
      <c r="AN144" s="97"/>
      <c r="AO144" s="97"/>
      <c r="AP144" s="97"/>
      <c r="AQ144" s="56"/>
      <c r="AR144" s="56"/>
      <c r="AS144" s="36" t="e">
        <f>#VALUE!</f>
        <v>#VALUE!</v>
      </c>
      <c r="AT144" s="36"/>
      <c r="AU144" s="26"/>
      <c r="AV144" s="26" t="str">
        <f t="shared" si="68"/>
        <v>Débil</v>
      </c>
      <c r="AW144" s="26" t="str">
        <f t="shared" si="69"/>
        <v>Débil</v>
      </c>
      <c r="AX144" s="59">
        <f t="shared" si="70"/>
        <v>0</v>
      </c>
      <c r="AY144" s="233"/>
      <c r="AZ144" s="233"/>
      <c r="BA144" s="228"/>
      <c r="BB144" s="233"/>
      <c r="BC144" s="62" t="e">
        <f>+IF(AND(U144="Preventivo",BB143="Fuerte"),2,IF(AND(U144="Preventivo",BB143="Moderado"),1,0))</f>
        <v>#DIV/0!</v>
      </c>
      <c r="BD144" s="62" t="e">
        <f>+IF(AND(U144="Detectivo/Correctivo",$BB143="Fuerte"),2,IF(AND(U144="Detectivo/Correctivo",$BB144="Moderado"),1,IF(AND(U144="Preventivo",$BB143="Fuerte"),1,0)))</f>
        <v>#DIV/0!</v>
      </c>
      <c r="BE144" s="62" t="e">
        <f>+L143-BC144</f>
        <v>#DIV/0!</v>
      </c>
      <c r="BF144" s="62" t="e">
        <f>+N143-BD144</f>
        <v>#N/A</v>
      </c>
      <c r="BG144" s="234"/>
      <c r="BH144" s="234"/>
      <c r="BI144" s="234"/>
      <c r="BJ144" s="238"/>
      <c r="BK144" s="238"/>
      <c r="BL144" s="238"/>
      <c r="BM144" s="239"/>
      <c r="BN144" s="221"/>
      <c r="BO144" s="221"/>
      <c r="BP144" s="221"/>
      <c r="BQ144" s="221"/>
    </row>
    <row r="145" spans="1:69" ht="65.25" customHeight="1">
      <c r="A145" s="242"/>
      <c r="B145" s="235"/>
      <c r="C145" s="58"/>
      <c r="D145" s="235"/>
      <c r="E145" s="241"/>
      <c r="F145" s="30"/>
      <c r="G145" s="30"/>
      <c r="H145" s="30"/>
      <c r="I145" s="32"/>
      <c r="J145" s="25"/>
      <c r="K145" s="243"/>
      <c r="L145" s="236"/>
      <c r="M145" s="244"/>
      <c r="N145" s="236"/>
      <c r="O145" s="234"/>
      <c r="P145" s="234"/>
      <c r="Q145" s="60"/>
      <c r="R145" s="60"/>
      <c r="S145" s="33"/>
      <c r="T145" s="35"/>
      <c r="U145" s="34"/>
      <c r="V145" s="60"/>
      <c r="W145" s="60" t="str">
        <f t="shared" si="59"/>
        <v/>
      </c>
      <c r="X145" s="60"/>
      <c r="Y145" s="60" t="str">
        <f t="shared" si="60"/>
        <v/>
      </c>
      <c r="Z145" s="60"/>
      <c r="AA145" s="60" t="str">
        <f t="shared" si="61"/>
        <v/>
      </c>
      <c r="AB145" s="60"/>
      <c r="AC145" s="60" t="str">
        <f t="shared" si="62"/>
        <v/>
      </c>
      <c r="AD145" s="60"/>
      <c r="AE145" s="60" t="str">
        <f t="shared" si="63"/>
        <v/>
      </c>
      <c r="AF145" s="60"/>
      <c r="AG145" s="60" t="str">
        <f t="shared" si="64"/>
        <v/>
      </c>
      <c r="AH145" s="60"/>
      <c r="AI145" s="61" t="str">
        <f t="shared" si="65"/>
        <v/>
      </c>
      <c r="AJ145" s="59" t="str">
        <f t="shared" si="66"/>
        <v/>
      </c>
      <c r="AK145" s="59" t="str">
        <f t="shared" si="67"/>
        <v/>
      </c>
      <c r="AL145" s="97"/>
      <c r="AM145" s="97"/>
      <c r="AN145" s="97"/>
      <c r="AO145" s="97"/>
      <c r="AP145" s="97"/>
      <c r="AQ145" s="56"/>
      <c r="AR145" s="56"/>
      <c r="AS145" s="36" t="e">
        <f>#VALUE!</f>
        <v>#VALUE!</v>
      </c>
      <c r="AT145" s="36"/>
      <c r="AU145" s="26"/>
      <c r="AV145" s="26" t="str">
        <f t="shared" si="68"/>
        <v>Débil</v>
      </c>
      <c r="AW145" s="26" t="str">
        <f t="shared" si="69"/>
        <v>Débil</v>
      </c>
      <c r="AX145" s="59">
        <f t="shared" si="70"/>
        <v>0</v>
      </c>
      <c r="AY145" s="233"/>
      <c r="AZ145" s="233"/>
      <c r="BA145" s="228"/>
      <c r="BB145" s="233"/>
      <c r="BC145" s="62" t="e">
        <f>+IF(AND(U145="Preventivo",BB143="Fuerte"),2,IF(AND(U145="Preventivo",BB143="Moderado"),1,0))</f>
        <v>#DIV/0!</v>
      </c>
      <c r="BD145" s="62" t="e">
        <f>+IF(AND(U145="Detectivo/Correctivo",$BB143="Fuerte"),2,IF(AND(U145="Detectivo/Correctivo",$BB145="Moderado"),1,IF(AND(U145="Preventivo",$BB143="Fuerte"),1,0)))</f>
        <v>#DIV/0!</v>
      </c>
      <c r="BE145" s="62" t="e">
        <f>+L143-BC145</f>
        <v>#DIV/0!</v>
      </c>
      <c r="BF145" s="62" t="e">
        <f>+N143-BD145</f>
        <v>#N/A</v>
      </c>
      <c r="BG145" s="234"/>
      <c r="BH145" s="234"/>
      <c r="BI145" s="234"/>
      <c r="BJ145" s="238"/>
      <c r="BK145" s="238"/>
      <c r="BL145" s="238"/>
      <c r="BM145" s="239"/>
      <c r="BN145" s="221"/>
      <c r="BO145" s="221"/>
      <c r="BP145" s="221"/>
      <c r="BQ145" s="221"/>
    </row>
    <row r="146" spans="1:69" ht="65.25" customHeight="1">
      <c r="A146" s="242"/>
      <c r="B146" s="235"/>
      <c r="C146" s="58"/>
      <c r="D146" s="235"/>
      <c r="E146" s="241"/>
      <c r="F146" s="30"/>
      <c r="G146" s="30"/>
      <c r="H146" s="30"/>
      <c r="I146" s="32"/>
      <c r="J146" s="25"/>
      <c r="K146" s="243"/>
      <c r="L146" s="236"/>
      <c r="M146" s="244"/>
      <c r="N146" s="236"/>
      <c r="O146" s="234"/>
      <c r="P146" s="234"/>
      <c r="Q146" s="60"/>
      <c r="R146" s="60"/>
      <c r="S146" s="33"/>
      <c r="T146" s="35"/>
      <c r="U146" s="34"/>
      <c r="V146" s="60"/>
      <c r="W146" s="60" t="str">
        <f t="shared" ref="W146:W196" si="104">+IF(V146="si",15,"")</f>
        <v/>
      </c>
      <c r="X146" s="60"/>
      <c r="Y146" s="60" t="str">
        <f t="shared" ref="Y146:Y196" si="105">+IF(X146="si",15,"")</f>
        <v/>
      </c>
      <c r="Z146" s="60"/>
      <c r="AA146" s="60" t="str">
        <f t="shared" ref="AA146:AA196" si="106">+IF(Z146="si",15,"")</f>
        <v/>
      </c>
      <c r="AB146" s="60"/>
      <c r="AC146" s="60" t="str">
        <f t="shared" ref="AC146:AC196" si="107">+IF(AB146="si",15,"")</f>
        <v/>
      </c>
      <c r="AD146" s="60"/>
      <c r="AE146" s="60" t="str">
        <f t="shared" ref="AE146:AE196" si="108">+IF(AD146="si",15,"")</f>
        <v/>
      </c>
      <c r="AF146" s="60"/>
      <c r="AG146" s="60" t="str">
        <f t="shared" ref="AG146:AG196" si="109">+IF(AF146="si",15,"")</f>
        <v/>
      </c>
      <c r="AH146" s="60"/>
      <c r="AI146" s="61" t="str">
        <f t="shared" ref="AI146:AI196" si="110">+IF(AH146="Completa",10,IF(AH146="Incompleta",5,""))</f>
        <v/>
      </c>
      <c r="AJ146" s="59" t="str">
        <f t="shared" ref="AJ146:AJ196" si="111">IF((SUM(W146,Y146,AA146,AC146,AE146,AG146,AI146)=0),"",(SUM(W146,Y146,AA146,AC146,AE146,AG146,AI146)))</f>
        <v/>
      </c>
      <c r="AK146" s="59" t="str">
        <f t="shared" ref="AK146:AK196" si="112">IF(AJ146&lt;=85,"Débil",IF(AJ146&lt;=95,"Moderado",IF(AJ146=100,"Fuerte","")))</f>
        <v/>
      </c>
      <c r="AL146" s="97"/>
      <c r="AM146" s="97"/>
      <c r="AN146" s="97"/>
      <c r="AO146" s="97"/>
      <c r="AP146" s="97"/>
      <c r="AQ146" s="56"/>
      <c r="AR146" s="56"/>
      <c r="AS146" s="36" t="e">
        <f>#VALUE!</f>
        <v>#VALUE!</v>
      </c>
      <c r="AT146" s="36"/>
      <c r="AU146" s="26"/>
      <c r="AV146" s="26" t="str">
        <f t="shared" ref="AV146:AV196" si="113">+IF(AU146="siempre","Fuerte",IF(AU146="Algunas veces","Moderado","Débil"))</f>
        <v>Débil</v>
      </c>
      <c r="AW146" s="26" t="str">
        <f t="shared" ref="AW146:AW196" si="114">IF(AND(AK146="Fuerte",AV146="Fuerte"),"Fuerte",IF(AND(AK146="Fuerte",AV146="Moderado"),"Moderado",IF(AND(AK146="Moderado",AV146="Fuerte"),"Moderado",IF(AND(AK146="Moderado",AV146="Moderado"),"Moderado","Débil"))))</f>
        <v>Débil</v>
      </c>
      <c r="AX146" s="59">
        <f t="shared" si="70"/>
        <v>0</v>
      </c>
      <c r="AY146" s="233"/>
      <c r="AZ146" s="233"/>
      <c r="BA146" s="228"/>
      <c r="BB146" s="233"/>
      <c r="BC146" s="62" t="e">
        <f>+IF(AND(U146="Preventivo",BB143="Fuerte"),2,IF(AND(U146="Preventivo",BB143="Moderado"),1,0))</f>
        <v>#DIV/0!</v>
      </c>
      <c r="BD146" s="62" t="e">
        <f>+IF(AND(U146="Detectivo/Correctivo",$BB143="Fuerte"),2,IF(AND(U146="Detectivo/Correctivo",$BB146="Moderado"),1,IF(AND(U146="Preventivo",$BB143="Fuerte"),1,0)))</f>
        <v>#DIV/0!</v>
      </c>
      <c r="BE146" s="62" t="e">
        <f>+L143-BC146</f>
        <v>#DIV/0!</v>
      </c>
      <c r="BF146" s="62" t="e">
        <f>+N143-BD146</f>
        <v>#N/A</v>
      </c>
      <c r="BG146" s="234"/>
      <c r="BH146" s="234"/>
      <c r="BI146" s="234"/>
      <c r="BJ146" s="238"/>
      <c r="BK146" s="238"/>
      <c r="BL146" s="238"/>
      <c r="BM146" s="239"/>
      <c r="BN146" s="221"/>
      <c r="BO146" s="221"/>
      <c r="BP146" s="221"/>
      <c r="BQ146" s="221"/>
    </row>
    <row r="147" spans="1:69" ht="65.25" customHeight="1">
      <c r="A147" s="242"/>
      <c r="B147" s="235"/>
      <c r="C147" s="58"/>
      <c r="D147" s="235"/>
      <c r="E147" s="241"/>
      <c r="F147" s="30"/>
      <c r="G147" s="30"/>
      <c r="H147" s="30"/>
      <c r="I147" s="32"/>
      <c r="J147" s="25"/>
      <c r="K147" s="243"/>
      <c r="L147" s="236"/>
      <c r="M147" s="244"/>
      <c r="N147" s="236"/>
      <c r="O147" s="234"/>
      <c r="P147" s="234"/>
      <c r="Q147" s="60"/>
      <c r="R147" s="60"/>
      <c r="S147" s="33"/>
      <c r="T147" s="35"/>
      <c r="U147" s="34"/>
      <c r="V147" s="60"/>
      <c r="W147" s="60" t="str">
        <f t="shared" si="104"/>
        <v/>
      </c>
      <c r="X147" s="60"/>
      <c r="Y147" s="60" t="str">
        <f t="shared" si="105"/>
        <v/>
      </c>
      <c r="Z147" s="60"/>
      <c r="AA147" s="60" t="str">
        <f t="shared" si="106"/>
        <v/>
      </c>
      <c r="AB147" s="60"/>
      <c r="AC147" s="60" t="str">
        <f t="shared" si="107"/>
        <v/>
      </c>
      <c r="AD147" s="60"/>
      <c r="AE147" s="60" t="str">
        <f t="shared" si="108"/>
        <v/>
      </c>
      <c r="AF147" s="60"/>
      <c r="AG147" s="60" t="str">
        <f t="shared" si="109"/>
        <v/>
      </c>
      <c r="AH147" s="60"/>
      <c r="AI147" s="61" t="str">
        <f t="shared" si="110"/>
        <v/>
      </c>
      <c r="AJ147" s="59" t="str">
        <f t="shared" si="111"/>
        <v/>
      </c>
      <c r="AK147" s="59" t="str">
        <f t="shared" si="112"/>
        <v/>
      </c>
      <c r="AL147" s="97"/>
      <c r="AM147" s="97"/>
      <c r="AN147" s="97"/>
      <c r="AO147" s="97"/>
      <c r="AP147" s="97"/>
      <c r="AQ147" s="56"/>
      <c r="AR147" s="56"/>
      <c r="AS147" s="36" t="e">
        <f>#VALUE!</f>
        <v>#VALUE!</v>
      </c>
      <c r="AT147" s="36"/>
      <c r="AU147" s="26"/>
      <c r="AV147" s="26" t="str">
        <f t="shared" si="113"/>
        <v>Débil</v>
      </c>
      <c r="AW147" s="26" t="str">
        <f t="shared" si="114"/>
        <v>Débil</v>
      </c>
      <c r="AX147" s="59">
        <f t="shared" ref="AX147:AX196" si="115">IF(ISBLANK(AW147),"",IF(AW147="Débil", 0, IF(AW147="Moderado",50,100)))</f>
        <v>0</v>
      </c>
      <c r="AY147" s="233"/>
      <c r="AZ147" s="233"/>
      <c r="BA147" s="228"/>
      <c r="BB147" s="233"/>
      <c r="BC147" s="62" t="e">
        <f>+IF(AND(U147="Preventivo",BB143="Fuerte"),2,IF(AND(U147="Preventivo",BB143="Moderado"),1,0))</f>
        <v>#DIV/0!</v>
      </c>
      <c r="BD147" s="62" t="e">
        <f>+IF(AND(U147="Detectivo/Correctivo",$BB143="Fuerte"),2,IF(AND(U147="Detectivo/Correctivo",$BB147="Moderado"),1,IF(AND(U147="Preventivo",$BB143="Fuerte"),1,0)))</f>
        <v>#DIV/0!</v>
      </c>
      <c r="BE147" s="62" t="e">
        <f>+L143-BC147</f>
        <v>#DIV/0!</v>
      </c>
      <c r="BF147" s="62" t="e">
        <f>+N143-BD147</f>
        <v>#N/A</v>
      </c>
      <c r="BG147" s="234"/>
      <c r="BH147" s="234"/>
      <c r="BI147" s="234"/>
      <c r="BJ147" s="238"/>
      <c r="BK147" s="238"/>
      <c r="BL147" s="238"/>
      <c r="BM147" s="239"/>
      <c r="BN147" s="221"/>
      <c r="BO147" s="221"/>
      <c r="BP147" s="221"/>
      <c r="BQ147" s="221"/>
    </row>
    <row r="148" spans="1:69" ht="65.25" customHeight="1">
      <c r="A148" s="242"/>
      <c r="B148" s="235"/>
      <c r="C148" s="58"/>
      <c r="D148" s="235"/>
      <c r="E148" s="241"/>
      <c r="F148" s="30"/>
      <c r="G148" s="30"/>
      <c r="H148" s="30"/>
      <c r="I148" s="32"/>
      <c r="J148" s="25"/>
      <c r="K148" s="243"/>
      <c r="L148" s="236"/>
      <c r="M148" s="244"/>
      <c r="N148" s="236"/>
      <c r="O148" s="234"/>
      <c r="P148" s="234"/>
      <c r="Q148" s="60"/>
      <c r="R148" s="60"/>
      <c r="S148" s="33"/>
      <c r="T148" s="35"/>
      <c r="U148" s="34"/>
      <c r="V148" s="60"/>
      <c r="W148" s="60" t="str">
        <f t="shared" si="104"/>
        <v/>
      </c>
      <c r="X148" s="60"/>
      <c r="Y148" s="60" t="str">
        <f t="shared" si="105"/>
        <v/>
      </c>
      <c r="Z148" s="60"/>
      <c r="AA148" s="60" t="str">
        <f t="shared" si="106"/>
        <v/>
      </c>
      <c r="AB148" s="60"/>
      <c r="AC148" s="60" t="str">
        <f t="shared" si="107"/>
        <v/>
      </c>
      <c r="AD148" s="60"/>
      <c r="AE148" s="60" t="str">
        <f t="shared" si="108"/>
        <v/>
      </c>
      <c r="AF148" s="60"/>
      <c r="AG148" s="60" t="str">
        <f t="shared" si="109"/>
        <v/>
      </c>
      <c r="AH148" s="60"/>
      <c r="AI148" s="61" t="str">
        <f t="shared" si="110"/>
        <v/>
      </c>
      <c r="AJ148" s="59" t="str">
        <f t="shared" si="111"/>
        <v/>
      </c>
      <c r="AK148" s="59" t="str">
        <f t="shared" si="112"/>
        <v/>
      </c>
      <c r="AL148" s="97"/>
      <c r="AM148" s="97"/>
      <c r="AN148" s="97"/>
      <c r="AO148" s="97"/>
      <c r="AP148" s="97"/>
      <c r="AQ148" s="56"/>
      <c r="AR148" s="56"/>
      <c r="AS148" s="36" t="e">
        <f>#VALUE!</f>
        <v>#VALUE!</v>
      </c>
      <c r="AT148" s="36"/>
      <c r="AU148" s="26"/>
      <c r="AV148" s="26" t="str">
        <f t="shared" si="113"/>
        <v>Débil</v>
      </c>
      <c r="AW148" s="26" t="str">
        <f t="shared" si="114"/>
        <v>Débil</v>
      </c>
      <c r="AX148" s="59">
        <f t="shared" si="115"/>
        <v>0</v>
      </c>
      <c r="AY148" s="233"/>
      <c r="AZ148" s="233"/>
      <c r="BA148" s="229"/>
      <c r="BB148" s="233"/>
      <c r="BC148" s="62" t="e">
        <f>+IF(AND(U148="Preventivo",BB143="Fuerte"),2,IF(AND(U148="Preventivo",BB143="Moderado"),1,0))</f>
        <v>#DIV/0!</v>
      </c>
      <c r="BD148" s="62" t="e">
        <f>+IF(AND(U148="Detectivo/Correctivo",$BB143="Fuerte"),2,IF(AND(U148="Detectivo/Correctivo",$BB148="Moderado"),1,IF(AND(U148="Preventivo",$BB143="Fuerte"),1,0)))</f>
        <v>#DIV/0!</v>
      </c>
      <c r="BE148" s="62" t="e">
        <f>+L143-BC148</f>
        <v>#DIV/0!</v>
      </c>
      <c r="BF148" s="62" t="e">
        <f>+N143-BD148</f>
        <v>#N/A</v>
      </c>
      <c r="BG148" s="234"/>
      <c r="BH148" s="234"/>
      <c r="BI148" s="234"/>
      <c r="BJ148" s="238"/>
      <c r="BK148" s="238"/>
      <c r="BL148" s="238"/>
      <c r="BM148" s="239"/>
      <c r="BN148" s="222"/>
      <c r="BO148" s="222"/>
      <c r="BP148" s="222"/>
      <c r="BQ148" s="222"/>
    </row>
    <row r="149" spans="1:69" ht="65.25" customHeight="1">
      <c r="A149" s="242" t="s">
        <v>238</v>
      </c>
      <c r="B149" s="235"/>
      <c r="C149" s="58"/>
      <c r="D149" s="235"/>
      <c r="E149" s="241"/>
      <c r="F149" s="30"/>
      <c r="G149" s="30"/>
      <c r="H149" s="30"/>
      <c r="I149" s="32"/>
      <c r="J149" s="25"/>
      <c r="K149" s="243"/>
      <c r="L149" s="236"/>
      <c r="M149" s="244"/>
      <c r="N149" s="236" t="e">
        <f>+VLOOKUP(M149,Listados!$K$13:$L$17,2,0)</f>
        <v>#N/A</v>
      </c>
      <c r="O149" s="234" t="str">
        <f>IF(AND(K149&lt;&gt;"",M149&lt;&gt;""),VLOOKUP(K149&amp;M149,Listados!$M$3:$N$27,2,FALSE),"")</f>
        <v/>
      </c>
      <c r="P149" s="234" t="e">
        <f>+VLOOKUP(O149,Listados!$P$3:$Q$6,2,FALSE)</f>
        <v>#N/A</v>
      </c>
      <c r="Q149" s="60"/>
      <c r="R149" s="60"/>
      <c r="S149" s="33"/>
      <c r="T149" s="35"/>
      <c r="U149" s="34"/>
      <c r="V149" s="60"/>
      <c r="W149" s="60" t="str">
        <f t="shared" si="104"/>
        <v/>
      </c>
      <c r="X149" s="60"/>
      <c r="Y149" s="60" t="str">
        <f t="shared" si="105"/>
        <v/>
      </c>
      <c r="Z149" s="60"/>
      <c r="AA149" s="60" t="str">
        <f t="shared" si="106"/>
        <v/>
      </c>
      <c r="AB149" s="60"/>
      <c r="AC149" s="60" t="str">
        <f t="shared" si="107"/>
        <v/>
      </c>
      <c r="AD149" s="60"/>
      <c r="AE149" s="60" t="str">
        <f t="shared" si="108"/>
        <v/>
      </c>
      <c r="AF149" s="60"/>
      <c r="AG149" s="60" t="str">
        <f t="shared" si="109"/>
        <v/>
      </c>
      <c r="AH149" s="60"/>
      <c r="AI149" s="61" t="str">
        <f t="shared" si="110"/>
        <v/>
      </c>
      <c r="AJ149" s="59" t="str">
        <f t="shared" si="111"/>
        <v/>
      </c>
      <c r="AK149" s="59" t="str">
        <f t="shared" si="112"/>
        <v/>
      </c>
      <c r="AL149" s="97"/>
      <c r="AM149" s="97"/>
      <c r="AN149" s="97"/>
      <c r="AO149" s="97"/>
      <c r="AP149" s="97"/>
      <c r="AQ149" s="56"/>
      <c r="AR149" s="56"/>
      <c r="AS149" s="36" t="e">
        <f>#VALUE!</f>
        <v>#VALUE!</v>
      </c>
      <c r="AT149" s="36"/>
      <c r="AU149" s="26"/>
      <c r="AV149" s="26" t="str">
        <f t="shared" si="113"/>
        <v>Débil</v>
      </c>
      <c r="AW149" s="26" t="str">
        <f t="shared" si="114"/>
        <v>Débil</v>
      </c>
      <c r="AX149" s="59">
        <f t="shared" si="115"/>
        <v>0</v>
      </c>
      <c r="AY149" s="233">
        <f t="shared" ref="AY149" si="116">SUM(AX149:AX154)</f>
        <v>0</v>
      </c>
      <c r="AZ149" s="233">
        <v>0</v>
      </c>
      <c r="BA149" s="227" t="e">
        <f t="shared" ref="BA149" si="117">AY149/AZ149</f>
        <v>#DIV/0!</v>
      </c>
      <c r="BB149" s="233" t="e">
        <f t="shared" ref="BB149" si="118">IF(BA149&lt;=50, "Débil", IF(BA149&lt;=99,"Moderado","Fuerte"))</f>
        <v>#DIV/0!</v>
      </c>
      <c r="BC149" s="62" t="e">
        <f>+IF(AND(U149="Preventivo",BB149="Fuerte"),2,IF(AND(U149="Preventivo",BB149="Moderado"),1,0))</f>
        <v>#DIV/0!</v>
      </c>
      <c r="BD149" s="62" t="e">
        <f>+IF(AND(U149="Detectivo/Correctivo",$BB149="Fuerte"),2,IF(AND(U149="Detectivo/Correctivo",$BB149="Moderado"),1,IF(AND(U149="Preventivo",$BB149="Fuerte"),1,0)))</f>
        <v>#DIV/0!</v>
      </c>
      <c r="BE149" s="62" t="e">
        <f>+L149-BC149</f>
        <v>#DIV/0!</v>
      </c>
      <c r="BF149" s="62" t="e">
        <f>+N149-BD149</f>
        <v>#N/A</v>
      </c>
      <c r="BG149" s="234" t="e">
        <f>+VLOOKUP(MIN(BE149,BE150,BE151,BE152,BE153,BE154),Listados!$J$18:$K$24,2,TRUE)</f>
        <v>#DIV/0!</v>
      </c>
      <c r="BH149" s="234" t="e">
        <f>+VLOOKUP(MIN(BF149,BF150,BF151,BF152,BF153,BF154),Listados!$J$27:$K$32,2,TRUE)</f>
        <v>#N/A</v>
      </c>
      <c r="BI149" s="234" t="e">
        <f>IF(AND(BG149&lt;&gt;"",BH149&lt;&gt;""),VLOOKUP(BG149&amp;BH149,Listados!$M$3:$N$27,2,FALSE),"")</f>
        <v>#DIV/0!</v>
      </c>
      <c r="BJ149" s="238" t="e">
        <f>+IF($P149="Asumir el riesgo","NA","")</f>
        <v>#N/A</v>
      </c>
      <c r="BK149" s="238"/>
      <c r="BL149" s="238"/>
      <c r="BM149" s="239"/>
      <c r="BN149" s="220"/>
      <c r="BO149" s="220"/>
      <c r="BP149" s="220"/>
      <c r="BQ149" s="220"/>
    </row>
    <row r="150" spans="1:69" ht="65.25" customHeight="1">
      <c r="A150" s="242"/>
      <c r="B150" s="235"/>
      <c r="C150" s="58"/>
      <c r="D150" s="235"/>
      <c r="E150" s="241"/>
      <c r="F150" s="30"/>
      <c r="G150" s="30"/>
      <c r="H150" s="30"/>
      <c r="I150" s="32"/>
      <c r="J150" s="25"/>
      <c r="K150" s="243"/>
      <c r="L150" s="236"/>
      <c r="M150" s="244"/>
      <c r="N150" s="236"/>
      <c r="O150" s="234"/>
      <c r="P150" s="234"/>
      <c r="Q150" s="60"/>
      <c r="R150" s="60"/>
      <c r="S150" s="33"/>
      <c r="T150" s="35"/>
      <c r="U150" s="34"/>
      <c r="V150" s="60"/>
      <c r="W150" s="60" t="str">
        <f t="shared" si="104"/>
        <v/>
      </c>
      <c r="X150" s="60"/>
      <c r="Y150" s="60" t="str">
        <f t="shared" si="105"/>
        <v/>
      </c>
      <c r="Z150" s="60"/>
      <c r="AA150" s="60" t="str">
        <f t="shared" si="106"/>
        <v/>
      </c>
      <c r="AB150" s="60"/>
      <c r="AC150" s="60" t="str">
        <f t="shared" si="107"/>
        <v/>
      </c>
      <c r="AD150" s="60"/>
      <c r="AE150" s="60" t="str">
        <f t="shared" si="108"/>
        <v/>
      </c>
      <c r="AF150" s="60"/>
      <c r="AG150" s="60" t="str">
        <f t="shared" si="109"/>
        <v/>
      </c>
      <c r="AH150" s="60"/>
      <c r="AI150" s="61" t="str">
        <f t="shared" si="110"/>
        <v/>
      </c>
      <c r="AJ150" s="59" t="str">
        <f t="shared" si="111"/>
        <v/>
      </c>
      <c r="AK150" s="59" t="str">
        <f t="shared" si="112"/>
        <v/>
      </c>
      <c r="AL150" s="97"/>
      <c r="AM150" s="97"/>
      <c r="AN150" s="97"/>
      <c r="AO150" s="97"/>
      <c r="AP150" s="97"/>
      <c r="AQ150" s="56"/>
      <c r="AR150" s="56"/>
      <c r="AS150" s="36" t="e">
        <f>#VALUE!</f>
        <v>#VALUE!</v>
      </c>
      <c r="AT150" s="36"/>
      <c r="AU150" s="26"/>
      <c r="AV150" s="26" t="str">
        <f t="shared" si="113"/>
        <v>Débil</v>
      </c>
      <c r="AW150" s="26" t="str">
        <f t="shared" si="114"/>
        <v>Débil</v>
      </c>
      <c r="AX150" s="59">
        <f t="shared" si="115"/>
        <v>0</v>
      </c>
      <c r="AY150" s="233"/>
      <c r="AZ150" s="233"/>
      <c r="BA150" s="228"/>
      <c r="BB150" s="233"/>
      <c r="BC150" s="62" t="e">
        <f>+IF(AND(U150="Preventivo",BB149="Fuerte"),2,IF(AND(U150="Preventivo",BB149="Moderado"),1,0))</f>
        <v>#DIV/0!</v>
      </c>
      <c r="BD150" s="62" t="e">
        <f>+IF(AND(U150="Detectivo/Correctivo",$BB149="Fuerte"),2,IF(AND(U150="Detectivo/Correctivo",$BB150="Moderado"),1,IF(AND(U150="Preventivo",$BB149="Fuerte"),1,0)))</f>
        <v>#DIV/0!</v>
      </c>
      <c r="BE150" s="62" t="e">
        <f>+L149-BC150</f>
        <v>#DIV/0!</v>
      </c>
      <c r="BF150" s="62" t="e">
        <f>+N149-BD150</f>
        <v>#N/A</v>
      </c>
      <c r="BG150" s="234"/>
      <c r="BH150" s="234"/>
      <c r="BI150" s="234"/>
      <c r="BJ150" s="238"/>
      <c r="BK150" s="238"/>
      <c r="BL150" s="238"/>
      <c r="BM150" s="239"/>
      <c r="BN150" s="221"/>
      <c r="BO150" s="221"/>
      <c r="BP150" s="221"/>
      <c r="BQ150" s="221"/>
    </row>
    <row r="151" spans="1:69" ht="65.25" customHeight="1">
      <c r="A151" s="242"/>
      <c r="B151" s="235"/>
      <c r="C151" s="58"/>
      <c r="D151" s="235"/>
      <c r="E151" s="241"/>
      <c r="F151" s="30"/>
      <c r="G151" s="30"/>
      <c r="H151" s="30"/>
      <c r="I151" s="32"/>
      <c r="J151" s="25"/>
      <c r="K151" s="243"/>
      <c r="L151" s="236"/>
      <c r="M151" s="244"/>
      <c r="N151" s="236"/>
      <c r="O151" s="234"/>
      <c r="P151" s="234"/>
      <c r="Q151" s="60"/>
      <c r="R151" s="60"/>
      <c r="S151" s="33"/>
      <c r="T151" s="35"/>
      <c r="U151" s="34"/>
      <c r="V151" s="60"/>
      <c r="W151" s="60" t="str">
        <f t="shared" si="104"/>
        <v/>
      </c>
      <c r="X151" s="60"/>
      <c r="Y151" s="60" t="str">
        <f t="shared" si="105"/>
        <v/>
      </c>
      <c r="Z151" s="60"/>
      <c r="AA151" s="60" t="str">
        <f t="shared" si="106"/>
        <v/>
      </c>
      <c r="AB151" s="60"/>
      <c r="AC151" s="60" t="str">
        <f t="shared" si="107"/>
        <v/>
      </c>
      <c r="AD151" s="60"/>
      <c r="AE151" s="60" t="str">
        <f t="shared" si="108"/>
        <v/>
      </c>
      <c r="AF151" s="60"/>
      <c r="AG151" s="60" t="str">
        <f t="shared" si="109"/>
        <v/>
      </c>
      <c r="AH151" s="60"/>
      <c r="AI151" s="61" t="str">
        <f t="shared" si="110"/>
        <v/>
      </c>
      <c r="AJ151" s="59" t="str">
        <f t="shared" si="111"/>
        <v/>
      </c>
      <c r="AK151" s="59" t="str">
        <f t="shared" si="112"/>
        <v/>
      </c>
      <c r="AL151" s="97"/>
      <c r="AM151" s="97"/>
      <c r="AN151" s="97"/>
      <c r="AO151" s="97"/>
      <c r="AP151" s="97"/>
      <c r="AQ151" s="56"/>
      <c r="AR151" s="56"/>
      <c r="AS151" s="36" t="e">
        <f>#VALUE!</f>
        <v>#VALUE!</v>
      </c>
      <c r="AT151" s="36"/>
      <c r="AU151" s="26"/>
      <c r="AV151" s="26" t="str">
        <f t="shared" si="113"/>
        <v>Débil</v>
      </c>
      <c r="AW151" s="26" t="str">
        <f t="shared" si="114"/>
        <v>Débil</v>
      </c>
      <c r="AX151" s="59">
        <f t="shared" si="115"/>
        <v>0</v>
      </c>
      <c r="AY151" s="233"/>
      <c r="AZ151" s="233"/>
      <c r="BA151" s="228"/>
      <c r="BB151" s="233"/>
      <c r="BC151" s="62" t="e">
        <f>+IF(AND(U151="Preventivo",BB149="Fuerte"),2,IF(AND(U151="Preventivo",BB149="Moderado"),1,0))</f>
        <v>#DIV/0!</v>
      </c>
      <c r="BD151" s="62" t="e">
        <f>+IF(AND(U151="Detectivo/Correctivo",$BB149="Fuerte"),2,IF(AND(U151="Detectivo/Correctivo",$BB151="Moderado"),1,IF(AND(U151="Preventivo",$BB149="Fuerte"),1,0)))</f>
        <v>#DIV/0!</v>
      </c>
      <c r="BE151" s="62" t="e">
        <f>+L149-BC151</f>
        <v>#DIV/0!</v>
      </c>
      <c r="BF151" s="62" t="e">
        <f>+N149-BD151</f>
        <v>#N/A</v>
      </c>
      <c r="BG151" s="234"/>
      <c r="BH151" s="234"/>
      <c r="BI151" s="234"/>
      <c r="BJ151" s="238"/>
      <c r="BK151" s="238"/>
      <c r="BL151" s="238"/>
      <c r="BM151" s="239"/>
      <c r="BN151" s="221"/>
      <c r="BO151" s="221"/>
      <c r="BP151" s="221"/>
      <c r="BQ151" s="221"/>
    </row>
    <row r="152" spans="1:69" ht="65.25" customHeight="1">
      <c r="A152" s="242"/>
      <c r="B152" s="235"/>
      <c r="C152" s="58"/>
      <c r="D152" s="235"/>
      <c r="E152" s="241"/>
      <c r="F152" s="30"/>
      <c r="G152" s="30"/>
      <c r="H152" s="30"/>
      <c r="I152" s="32"/>
      <c r="J152" s="25"/>
      <c r="K152" s="243"/>
      <c r="L152" s="236"/>
      <c r="M152" s="244"/>
      <c r="N152" s="236"/>
      <c r="O152" s="234"/>
      <c r="P152" s="234"/>
      <c r="Q152" s="60"/>
      <c r="R152" s="60"/>
      <c r="S152" s="33"/>
      <c r="T152" s="35"/>
      <c r="U152" s="34"/>
      <c r="V152" s="60"/>
      <c r="W152" s="60" t="str">
        <f t="shared" si="104"/>
        <v/>
      </c>
      <c r="X152" s="60"/>
      <c r="Y152" s="60" t="str">
        <f t="shared" si="105"/>
        <v/>
      </c>
      <c r="Z152" s="60"/>
      <c r="AA152" s="60" t="str">
        <f t="shared" si="106"/>
        <v/>
      </c>
      <c r="AB152" s="60"/>
      <c r="AC152" s="60" t="str">
        <f t="shared" si="107"/>
        <v/>
      </c>
      <c r="AD152" s="60"/>
      <c r="AE152" s="60" t="str">
        <f t="shared" si="108"/>
        <v/>
      </c>
      <c r="AF152" s="60"/>
      <c r="AG152" s="60" t="str">
        <f t="shared" si="109"/>
        <v/>
      </c>
      <c r="AH152" s="60"/>
      <c r="AI152" s="61" t="str">
        <f t="shared" si="110"/>
        <v/>
      </c>
      <c r="AJ152" s="59" t="str">
        <f t="shared" si="111"/>
        <v/>
      </c>
      <c r="AK152" s="59" t="str">
        <f t="shared" si="112"/>
        <v/>
      </c>
      <c r="AL152" s="97"/>
      <c r="AM152" s="97"/>
      <c r="AN152" s="97"/>
      <c r="AO152" s="97"/>
      <c r="AP152" s="97"/>
      <c r="AQ152" s="56"/>
      <c r="AR152" s="56"/>
      <c r="AS152" s="36" t="e">
        <f>#VALUE!</f>
        <v>#VALUE!</v>
      </c>
      <c r="AT152" s="36"/>
      <c r="AU152" s="26"/>
      <c r="AV152" s="26" t="str">
        <f t="shared" si="113"/>
        <v>Débil</v>
      </c>
      <c r="AW152" s="26" t="str">
        <f t="shared" si="114"/>
        <v>Débil</v>
      </c>
      <c r="AX152" s="59">
        <f t="shared" si="115"/>
        <v>0</v>
      </c>
      <c r="AY152" s="233"/>
      <c r="AZ152" s="233"/>
      <c r="BA152" s="228"/>
      <c r="BB152" s="233"/>
      <c r="BC152" s="62" t="e">
        <f>+IF(AND(U152="Preventivo",BB149="Fuerte"),2,IF(AND(U152="Preventivo",BB149="Moderado"),1,0))</f>
        <v>#DIV/0!</v>
      </c>
      <c r="BD152" s="62" t="e">
        <f>+IF(AND(U152="Detectivo/Correctivo",$BB149="Fuerte"),2,IF(AND(U152="Detectivo/Correctivo",$BB152="Moderado"),1,IF(AND(U152="Preventivo",$BB149="Fuerte"),1,0)))</f>
        <v>#DIV/0!</v>
      </c>
      <c r="BE152" s="62" t="e">
        <f>+L149-BC152</f>
        <v>#DIV/0!</v>
      </c>
      <c r="BF152" s="62" t="e">
        <f>+N149-BD152</f>
        <v>#N/A</v>
      </c>
      <c r="BG152" s="234"/>
      <c r="BH152" s="234"/>
      <c r="BI152" s="234"/>
      <c r="BJ152" s="238"/>
      <c r="BK152" s="238"/>
      <c r="BL152" s="238"/>
      <c r="BM152" s="239"/>
      <c r="BN152" s="221"/>
      <c r="BO152" s="221"/>
      <c r="BP152" s="221"/>
      <c r="BQ152" s="221"/>
    </row>
    <row r="153" spans="1:69" ht="65.25" customHeight="1">
      <c r="A153" s="242"/>
      <c r="B153" s="235"/>
      <c r="C153" s="58"/>
      <c r="D153" s="235"/>
      <c r="E153" s="241"/>
      <c r="F153" s="30"/>
      <c r="G153" s="30"/>
      <c r="H153" s="30"/>
      <c r="I153" s="32"/>
      <c r="J153" s="25"/>
      <c r="K153" s="243"/>
      <c r="L153" s="236"/>
      <c r="M153" s="244"/>
      <c r="N153" s="236"/>
      <c r="O153" s="234"/>
      <c r="P153" s="234"/>
      <c r="Q153" s="60"/>
      <c r="R153" s="60"/>
      <c r="S153" s="33"/>
      <c r="T153" s="35"/>
      <c r="U153" s="34"/>
      <c r="V153" s="60"/>
      <c r="W153" s="60" t="str">
        <f t="shared" si="104"/>
        <v/>
      </c>
      <c r="X153" s="60"/>
      <c r="Y153" s="60" t="str">
        <f t="shared" si="105"/>
        <v/>
      </c>
      <c r="Z153" s="60"/>
      <c r="AA153" s="60" t="str">
        <f t="shared" si="106"/>
        <v/>
      </c>
      <c r="AB153" s="60"/>
      <c r="AC153" s="60" t="str">
        <f t="shared" si="107"/>
        <v/>
      </c>
      <c r="AD153" s="60"/>
      <c r="AE153" s="60" t="str">
        <f t="shared" si="108"/>
        <v/>
      </c>
      <c r="AF153" s="60"/>
      <c r="AG153" s="60" t="str">
        <f t="shared" si="109"/>
        <v/>
      </c>
      <c r="AH153" s="60"/>
      <c r="AI153" s="61" t="str">
        <f t="shared" si="110"/>
        <v/>
      </c>
      <c r="AJ153" s="59" t="str">
        <f t="shared" si="111"/>
        <v/>
      </c>
      <c r="AK153" s="59" t="str">
        <f t="shared" si="112"/>
        <v/>
      </c>
      <c r="AL153" s="97"/>
      <c r="AM153" s="97"/>
      <c r="AN153" s="97"/>
      <c r="AO153" s="97"/>
      <c r="AP153" s="97"/>
      <c r="AQ153" s="56"/>
      <c r="AR153" s="56"/>
      <c r="AS153" s="36" t="e">
        <f>#VALUE!</f>
        <v>#VALUE!</v>
      </c>
      <c r="AT153" s="36"/>
      <c r="AU153" s="26"/>
      <c r="AV153" s="26" t="str">
        <f t="shared" si="113"/>
        <v>Débil</v>
      </c>
      <c r="AW153" s="26" t="str">
        <f t="shared" si="114"/>
        <v>Débil</v>
      </c>
      <c r="AX153" s="59">
        <f t="shared" si="115"/>
        <v>0</v>
      </c>
      <c r="AY153" s="233"/>
      <c r="AZ153" s="233"/>
      <c r="BA153" s="228"/>
      <c r="BB153" s="233"/>
      <c r="BC153" s="62" t="e">
        <f>+IF(AND(U153="Preventivo",BB149="Fuerte"),2,IF(AND(U153="Preventivo",BB149="Moderado"),1,0))</f>
        <v>#DIV/0!</v>
      </c>
      <c r="BD153" s="62" t="e">
        <f>+IF(AND(U153="Detectivo/Correctivo",$BB149="Fuerte"),2,IF(AND(U153="Detectivo/Correctivo",$BB153="Moderado"),1,IF(AND(U153="Preventivo",$BB149="Fuerte"),1,0)))</f>
        <v>#DIV/0!</v>
      </c>
      <c r="BE153" s="62" t="e">
        <f>+L149-BC153</f>
        <v>#DIV/0!</v>
      </c>
      <c r="BF153" s="62" t="e">
        <f>+N149-BD153</f>
        <v>#N/A</v>
      </c>
      <c r="BG153" s="234"/>
      <c r="BH153" s="234"/>
      <c r="BI153" s="234"/>
      <c r="BJ153" s="238"/>
      <c r="BK153" s="238"/>
      <c r="BL153" s="238"/>
      <c r="BM153" s="239"/>
      <c r="BN153" s="221"/>
      <c r="BO153" s="221"/>
      <c r="BP153" s="221"/>
      <c r="BQ153" s="221"/>
    </row>
    <row r="154" spans="1:69" ht="65.25" customHeight="1">
      <c r="A154" s="242"/>
      <c r="B154" s="235"/>
      <c r="C154" s="58"/>
      <c r="D154" s="235"/>
      <c r="E154" s="241"/>
      <c r="F154" s="30"/>
      <c r="G154" s="30"/>
      <c r="H154" s="30"/>
      <c r="I154" s="32"/>
      <c r="J154" s="25"/>
      <c r="K154" s="243"/>
      <c r="L154" s="236"/>
      <c r="M154" s="244"/>
      <c r="N154" s="236"/>
      <c r="O154" s="234"/>
      <c r="P154" s="234"/>
      <c r="Q154" s="60"/>
      <c r="R154" s="60"/>
      <c r="S154" s="33"/>
      <c r="T154" s="35"/>
      <c r="U154" s="34"/>
      <c r="V154" s="60"/>
      <c r="W154" s="60" t="str">
        <f t="shared" si="104"/>
        <v/>
      </c>
      <c r="X154" s="60"/>
      <c r="Y154" s="60" t="str">
        <f t="shared" si="105"/>
        <v/>
      </c>
      <c r="Z154" s="60"/>
      <c r="AA154" s="60" t="str">
        <f t="shared" si="106"/>
        <v/>
      </c>
      <c r="AB154" s="60"/>
      <c r="AC154" s="60" t="str">
        <f t="shared" si="107"/>
        <v/>
      </c>
      <c r="AD154" s="60"/>
      <c r="AE154" s="60" t="str">
        <f t="shared" si="108"/>
        <v/>
      </c>
      <c r="AF154" s="60"/>
      <c r="AG154" s="60" t="str">
        <f t="shared" si="109"/>
        <v/>
      </c>
      <c r="AH154" s="60"/>
      <c r="AI154" s="61" t="str">
        <f t="shared" si="110"/>
        <v/>
      </c>
      <c r="AJ154" s="59" t="str">
        <f t="shared" si="111"/>
        <v/>
      </c>
      <c r="AK154" s="59" t="str">
        <f t="shared" si="112"/>
        <v/>
      </c>
      <c r="AL154" s="97"/>
      <c r="AM154" s="97"/>
      <c r="AN154" s="97"/>
      <c r="AO154" s="97"/>
      <c r="AP154" s="97"/>
      <c r="AQ154" s="56"/>
      <c r="AR154" s="56"/>
      <c r="AS154" s="36" t="e">
        <f>#VALUE!</f>
        <v>#VALUE!</v>
      </c>
      <c r="AT154" s="36"/>
      <c r="AU154" s="26"/>
      <c r="AV154" s="26" t="str">
        <f t="shared" si="113"/>
        <v>Débil</v>
      </c>
      <c r="AW154" s="26" t="str">
        <f t="shared" si="114"/>
        <v>Débil</v>
      </c>
      <c r="AX154" s="59">
        <f t="shared" si="115"/>
        <v>0</v>
      </c>
      <c r="AY154" s="233"/>
      <c r="AZ154" s="233"/>
      <c r="BA154" s="229"/>
      <c r="BB154" s="233"/>
      <c r="BC154" s="62" t="e">
        <f>+IF(AND(U154="Preventivo",BB149="Fuerte"),2,IF(AND(U154="Preventivo",BB149="Moderado"),1,0))</f>
        <v>#DIV/0!</v>
      </c>
      <c r="BD154" s="62" t="e">
        <f>+IF(AND(U154="Detectivo/Correctivo",$BB149="Fuerte"),2,IF(AND(U154="Detectivo/Correctivo",$BB154="Moderado"),1,IF(AND(U154="Preventivo",$BB149="Fuerte"),1,0)))</f>
        <v>#DIV/0!</v>
      </c>
      <c r="BE154" s="62" t="e">
        <f>+L149-BC154</f>
        <v>#DIV/0!</v>
      </c>
      <c r="BF154" s="62" t="e">
        <f>+N149-BD154</f>
        <v>#N/A</v>
      </c>
      <c r="BG154" s="234"/>
      <c r="BH154" s="234"/>
      <c r="BI154" s="234"/>
      <c r="BJ154" s="238"/>
      <c r="BK154" s="238"/>
      <c r="BL154" s="238"/>
      <c r="BM154" s="239"/>
      <c r="BN154" s="222"/>
      <c r="BO154" s="222"/>
      <c r="BP154" s="222"/>
      <c r="BQ154" s="222"/>
    </row>
    <row r="155" spans="1:69" ht="65.25" customHeight="1">
      <c r="A155" s="242" t="s">
        <v>239</v>
      </c>
      <c r="B155" s="235"/>
      <c r="C155" s="58"/>
      <c r="D155" s="235"/>
      <c r="E155" s="241"/>
      <c r="F155" s="30"/>
      <c r="G155" s="30"/>
      <c r="H155" s="30"/>
      <c r="I155" s="32"/>
      <c r="J155" s="25"/>
      <c r="K155" s="243"/>
      <c r="L155" s="236"/>
      <c r="M155" s="244"/>
      <c r="N155" s="236" t="e">
        <f>+VLOOKUP(M155,Listados!$K$13:$L$17,2,0)</f>
        <v>#N/A</v>
      </c>
      <c r="O155" s="234" t="str">
        <f>IF(AND(K155&lt;&gt;"",M155&lt;&gt;""),VLOOKUP(K155&amp;M155,Listados!$M$3:$N$27,2,FALSE),"")</f>
        <v/>
      </c>
      <c r="P155" s="234" t="e">
        <f>+VLOOKUP(O155,Listados!$P$3:$Q$6,2,FALSE)</f>
        <v>#N/A</v>
      </c>
      <c r="Q155" s="60"/>
      <c r="R155" s="60"/>
      <c r="S155" s="33"/>
      <c r="T155" s="35"/>
      <c r="U155" s="34"/>
      <c r="V155" s="60"/>
      <c r="W155" s="60" t="str">
        <f t="shared" si="104"/>
        <v/>
      </c>
      <c r="X155" s="60"/>
      <c r="Y155" s="60" t="str">
        <f t="shared" si="105"/>
        <v/>
      </c>
      <c r="Z155" s="60"/>
      <c r="AA155" s="60" t="str">
        <f t="shared" si="106"/>
        <v/>
      </c>
      <c r="AB155" s="60"/>
      <c r="AC155" s="60" t="str">
        <f t="shared" si="107"/>
        <v/>
      </c>
      <c r="AD155" s="60"/>
      <c r="AE155" s="60" t="str">
        <f t="shared" si="108"/>
        <v/>
      </c>
      <c r="AF155" s="60"/>
      <c r="AG155" s="60" t="str">
        <f t="shared" si="109"/>
        <v/>
      </c>
      <c r="AH155" s="60"/>
      <c r="AI155" s="61" t="str">
        <f t="shared" si="110"/>
        <v/>
      </c>
      <c r="AJ155" s="59" t="str">
        <f t="shared" si="111"/>
        <v/>
      </c>
      <c r="AK155" s="59" t="str">
        <f t="shared" si="112"/>
        <v/>
      </c>
      <c r="AL155" s="97"/>
      <c r="AM155" s="97"/>
      <c r="AN155" s="97"/>
      <c r="AO155" s="97"/>
      <c r="AP155" s="97"/>
      <c r="AQ155" s="56"/>
      <c r="AR155" s="56"/>
      <c r="AS155" s="36" t="e">
        <f>#VALUE!</f>
        <v>#VALUE!</v>
      </c>
      <c r="AT155" s="36"/>
      <c r="AU155" s="26"/>
      <c r="AV155" s="26" t="str">
        <f t="shared" si="113"/>
        <v>Débil</v>
      </c>
      <c r="AW155" s="26" t="str">
        <f t="shared" si="114"/>
        <v>Débil</v>
      </c>
      <c r="AX155" s="59">
        <f t="shared" si="115"/>
        <v>0</v>
      </c>
      <c r="AY155" s="233">
        <f t="shared" ref="AY155" si="119">SUM(AX155:AX160)</f>
        <v>0</v>
      </c>
      <c r="AZ155" s="233">
        <v>0</v>
      </c>
      <c r="BA155" s="227" t="e">
        <f t="shared" ref="BA155" si="120">AY155/AZ155</f>
        <v>#DIV/0!</v>
      </c>
      <c r="BB155" s="233" t="e">
        <f t="shared" ref="BB155" si="121">IF(BA155&lt;=50, "Débil", IF(BA155&lt;=99,"Moderado","Fuerte"))</f>
        <v>#DIV/0!</v>
      </c>
      <c r="BC155" s="62" t="e">
        <f>+IF(AND(U155="Preventivo",BB155="Fuerte"),2,IF(AND(U155="Preventivo",BB155="Moderado"),1,0))</f>
        <v>#DIV/0!</v>
      </c>
      <c r="BD155" s="62" t="e">
        <f>+IF(AND(U155="Detectivo/Correctivo",$BB155="Fuerte"),2,IF(AND(U155="Detectivo/Correctivo",$BB155="Moderado"),1,IF(AND(U155="Preventivo",$BB155="Fuerte"),1,0)))</f>
        <v>#DIV/0!</v>
      </c>
      <c r="BE155" s="62" t="e">
        <f>+L155-BC155</f>
        <v>#DIV/0!</v>
      </c>
      <c r="BF155" s="62" t="e">
        <f>+N155-BD155</f>
        <v>#N/A</v>
      </c>
      <c r="BG155" s="234" t="e">
        <f>+VLOOKUP(MIN(BE155,BE156,BE157,BE158,BE159,BE160),Listados!$J$18:$K$24,2,TRUE)</f>
        <v>#DIV/0!</v>
      </c>
      <c r="BH155" s="234" t="e">
        <f>+VLOOKUP(MIN(BF155,BF156,BF157,BF158,BF159,BF160),Listados!$J$27:$K$32,2,TRUE)</f>
        <v>#N/A</v>
      </c>
      <c r="BI155" s="234" t="e">
        <f>IF(AND(BG155&lt;&gt;"",BH155&lt;&gt;""),VLOOKUP(BG155&amp;BH155,Listados!$M$3:$N$27,2,FALSE),"")</f>
        <v>#DIV/0!</v>
      </c>
      <c r="BJ155" s="238" t="e">
        <f>+IF($P155="Asumir el riesgo","NA","")</f>
        <v>#N/A</v>
      </c>
      <c r="BK155" s="238"/>
      <c r="BL155" s="238"/>
      <c r="BM155" s="239"/>
      <c r="BN155" s="220"/>
      <c r="BO155" s="220"/>
      <c r="BP155" s="220"/>
      <c r="BQ155" s="220"/>
    </row>
    <row r="156" spans="1:69" ht="65.25" customHeight="1">
      <c r="A156" s="242"/>
      <c r="B156" s="235"/>
      <c r="C156" s="58"/>
      <c r="D156" s="235"/>
      <c r="E156" s="241"/>
      <c r="F156" s="30"/>
      <c r="G156" s="30"/>
      <c r="H156" s="30"/>
      <c r="I156" s="32"/>
      <c r="J156" s="25"/>
      <c r="K156" s="243"/>
      <c r="L156" s="236"/>
      <c r="M156" s="244"/>
      <c r="N156" s="236"/>
      <c r="O156" s="234"/>
      <c r="P156" s="234"/>
      <c r="Q156" s="60"/>
      <c r="R156" s="60"/>
      <c r="S156" s="33"/>
      <c r="T156" s="35"/>
      <c r="U156" s="34"/>
      <c r="V156" s="60"/>
      <c r="W156" s="60" t="str">
        <f t="shared" si="104"/>
        <v/>
      </c>
      <c r="X156" s="60"/>
      <c r="Y156" s="60" t="str">
        <f t="shared" si="105"/>
        <v/>
      </c>
      <c r="Z156" s="60"/>
      <c r="AA156" s="60" t="str">
        <f t="shared" si="106"/>
        <v/>
      </c>
      <c r="AB156" s="60"/>
      <c r="AC156" s="60" t="str">
        <f t="shared" si="107"/>
        <v/>
      </c>
      <c r="AD156" s="60"/>
      <c r="AE156" s="60" t="str">
        <f t="shared" si="108"/>
        <v/>
      </c>
      <c r="AF156" s="60"/>
      <c r="AG156" s="60" t="str">
        <f t="shared" si="109"/>
        <v/>
      </c>
      <c r="AH156" s="60"/>
      <c r="AI156" s="61" t="str">
        <f t="shared" si="110"/>
        <v/>
      </c>
      <c r="AJ156" s="59" t="str">
        <f t="shared" si="111"/>
        <v/>
      </c>
      <c r="AK156" s="59" t="str">
        <f t="shared" si="112"/>
        <v/>
      </c>
      <c r="AL156" s="97"/>
      <c r="AM156" s="97"/>
      <c r="AN156" s="97"/>
      <c r="AO156" s="97"/>
      <c r="AP156" s="97"/>
      <c r="AQ156" s="56"/>
      <c r="AR156" s="56"/>
      <c r="AS156" s="36" t="e">
        <f>#VALUE!</f>
        <v>#VALUE!</v>
      </c>
      <c r="AT156" s="36"/>
      <c r="AU156" s="26"/>
      <c r="AV156" s="26" t="str">
        <f t="shared" si="113"/>
        <v>Débil</v>
      </c>
      <c r="AW156" s="26" t="str">
        <f t="shared" si="114"/>
        <v>Débil</v>
      </c>
      <c r="AX156" s="59">
        <f t="shared" si="115"/>
        <v>0</v>
      </c>
      <c r="AY156" s="233"/>
      <c r="AZ156" s="233"/>
      <c r="BA156" s="228"/>
      <c r="BB156" s="233"/>
      <c r="BC156" s="62" t="e">
        <f>+IF(AND(U156="Preventivo",BB155="Fuerte"),2,IF(AND(U156="Preventivo",BB155="Moderado"),1,0))</f>
        <v>#DIV/0!</v>
      </c>
      <c r="BD156" s="62" t="e">
        <f>+IF(AND(U156="Detectivo/Correctivo",$BB155="Fuerte"),2,IF(AND(U156="Detectivo/Correctivo",$BB156="Moderado"),1,IF(AND(U156="Preventivo",$BB155="Fuerte"),1,0)))</f>
        <v>#DIV/0!</v>
      </c>
      <c r="BE156" s="62" t="e">
        <f>+L155-BC156</f>
        <v>#DIV/0!</v>
      </c>
      <c r="BF156" s="62" t="e">
        <f>+N155-BD156</f>
        <v>#N/A</v>
      </c>
      <c r="BG156" s="234"/>
      <c r="BH156" s="234"/>
      <c r="BI156" s="234"/>
      <c r="BJ156" s="238"/>
      <c r="BK156" s="238"/>
      <c r="BL156" s="238"/>
      <c r="BM156" s="239"/>
      <c r="BN156" s="221"/>
      <c r="BO156" s="221"/>
      <c r="BP156" s="221"/>
      <c r="BQ156" s="221"/>
    </row>
    <row r="157" spans="1:69" ht="65.25" customHeight="1">
      <c r="A157" s="242"/>
      <c r="B157" s="235"/>
      <c r="C157" s="58"/>
      <c r="D157" s="235"/>
      <c r="E157" s="241"/>
      <c r="F157" s="30"/>
      <c r="G157" s="30"/>
      <c r="H157" s="30"/>
      <c r="I157" s="32"/>
      <c r="J157" s="25"/>
      <c r="K157" s="243"/>
      <c r="L157" s="236"/>
      <c r="M157" s="244"/>
      <c r="N157" s="236"/>
      <c r="O157" s="234"/>
      <c r="P157" s="234"/>
      <c r="Q157" s="60"/>
      <c r="R157" s="60"/>
      <c r="S157" s="33"/>
      <c r="T157" s="35"/>
      <c r="U157" s="34"/>
      <c r="V157" s="60"/>
      <c r="W157" s="60" t="str">
        <f t="shared" si="104"/>
        <v/>
      </c>
      <c r="X157" s="60"/>
      <c r="Y157" s="60" t="str">
        <f t="shared" si="105"/>
        <v/>
      </c>
      <c r="Z157" s="60"/>
      <c r="AA157" s="60" t="str">
        <f t="shared" si="106"/>
        <v/>
      </c>
      <c r="AB157" s="60"/>
      <c r="AC157" s="60" t="str">
        <f t="shared" si="107"/>
        <v/>
      </c>
      <c r="AD157" s="60"/>
      <c r="AE157" s="60" t="str">
        <f t="shared" si="108"/>
        <v/>
      </c>
      <c r="AF157" s="60"/>
      <c r="AG157" s="60" t="str">
        <f t="shared" si="109"/>
        <v/>
      </c>
      <c r="AH157" s="60"/>
      <c r="AI157" s="61" t="str">
        <f t="shared" si="110"/>
        <v/>
      </c>
      <c r="AJ157" s="59" t="str">
        <f t="shared" si="111"/>
        <v/>
      </c>
      <c r="AK157" s="59" t="str">
        <f t="shared" si="112"/>
        <v/>
      </c>
      <c r="AL157" s="97"/>
      <c r="AM157" s="97"/>
      <c r="AN157" s="97"/>
      <c r="AO157" s="97"/>
      <c r="AP157" s="97"/>
      <c r="AQ157" s="56"/>
      <c r="AR157" s="56"/>
      <c r="AS157" s="36" t="e">
        <f>#VALUE!</f>
        <v>#VALUE!</v>
      </c>
      <c r="AT157" s="36"/>
      <c r="AU157" s="26"/>
      <c r="AV157" s="26" t="str">
        <f t="shared" si="113"/>
        <v>Débil</v>
      </c>
      <c r="AW157" s="26" t="str">
        <f t="shared" si="114"/>
        <v>Débil</v>
      </c>
      <c r="AX157" s="59">
        <f t="shared" si="115"/>
        <v>0</v>
      </c>
      <c r="AY157" s="233"/>
      <c r="AZ157" s="233"/>
      <c r="BA157" s="228"/>
      <c r="BB157" s="233"/>
      <c r="BC157" s="62" t="e">
        <f>+IF(AND(U157="Preventivo",BB155="Fuerte"),2,IF(AND(U157="Preventivo",BB155="Moderado"),1,0))</f>
        <v>#DIV/0!</v>
      </c>
      <c r="BD157" s="62" t="e">
        <f>+IF(AND(U157="Detectivo/Correctivo",$BB155="Fuerte"),2,IF(AND(U157="Detectivo/Correctivo",$BB157="Moderado"),1,IF(AND(U157="Preventivo",$BB155="Fuerte"),1,0)))</f>
        <v>#DIV/0!</v>
      </c>
      <c r="BE157" s="62" t="e">
        <f>+L155-BC157</f>
        <v>#DIV/0!</v>
      </c>
      <c r="BF157" s="62" t="e">
        <f>+N155-BD157</f>
        <v>#N/A</v>
      </c>
      <c r="BG157" s="234"/>
      <c r="BH157" s="234"/>
      <c r="BI157" s="234"/>
      <c r="BJ157" s="238"/>
      <c r="BK157" s="238"/>
      <c r="BL157" s="238"/>
      <c r="BM157" s="239"/>
      <c r="BN157" s="221"/>
      <c r="BO157" s="221"/>
      <c r="BP157" s="221"/>
      <c r="BQ157" s="221"/>
    </row>
    <row r="158" spans="1:69" ht="65.25" customHeight="1">
      <c r="A158" s="242"/>
      <c r="B158" s="235"/>
      <c r="C158" s="58"/>
      <c r="D158" s="235"/>
      <c r="E158" s="241"/>
      <c r="F158" s="30"/>
      <c r="G158" s="30"/>
      <c r="H158" s="30"/>
      <c r="I158" s="32"/>
      <c r="J158" s="25"/>
      <c r="K158" s="243"/>
      <c r="L158" s="236"/>
      <c r="M158" s="244"/>
      <c r="N158" s="236"/>
      <c r="O158" s="234"/>
      <c r="P158" s="234"/>
      <c r="Q158" s="60"/>
      <c r="R158" s="60"/>
      <c r="S158" s="33"/>
      <c r="T158" s="35"/>
      <c r="U158" s="34"/>
      <c r="V158" s="60"/>
      <c r="W158" s="60" t="str">
        <f t="shared" si="104"/>
        <v/>
      </c>
      <c r="X158" s="60"/>
      <c r="Y158" s="60" t="str">
        <f t="shared" si="105"/>
        <v/>
      </c>
      <c r="Z158" s="60"/>
      <c r="AA158" s="60" t="str">
        <f t="shared" si="106"/>
        <v/>
      </c>
      <c r="AB158" s="60"/>
      <c r="AC158" s="60" t="str">
        <f t="shared" si="107"/>
        <v/>
      </c>
      <c r="AD158" s="60"/>
      <c r="AE158" s="60" t="str">
        <f t="shared" si="108"/>
        <v/>
      </c>
      <c r="AF158" s="60"/>
      <c r="AG158" s="60" t="str">
        <f t="shared" si="109"/>
        <v/>
      </c>
      <c r="AH158" s="60"/>
      <c r="AI158" s="61" t="str">
        <f t="shared" si="110"/>
        <v/>
      </c>
      <c r="AJ158" s="59" t="str">
        <f t="shared" si="111"/>
        <v/>
      </c>
      <c r="AK158" s="59" t="str">
        <f t="shared" si="112"/>
        <v/>
      </c>
      <c r="AL158" s="97"/>
      <c r="AM158" s="97"/>
      <c r="AN158" s="97"/>
      <c r="AO158" s="97"/>
      <c r="AP158" s="97"/>
      <c r="AQ158" s="56"/>
      <c r="AR158" s="56"/>
      <c r="AS158" s="36" t="e">
        <f>#VALUE!</f>
        <v>#VALUE!</v>
      </c>
      <c r="AT158" s="36"/>
      <c r="AU158" s="26"/>
      <c r="AV158" s="26" t="str">
        <f t="shared" si="113"/>
        <v>Débil</v>
      </c>
      <c r="AW158" s="26" t="str">
        <f t="shared" si="114"/>
        <v>Débil</v>
      </c>
      <c r="AX158" s="59">
        <f t="shared" si="115"/>
        <v>0</v>
      </c>
      <c r="AY158" s="233"/>
      <c r="AZ158" s="233"/>
      <c r="BA158" s="228"/>
      <c r="BB158" s="233"/>
      <c r="BC158" s="62" t="e">
        <f>+IF(AND(U158="Preventivo",BB155="Fuerte"),2,IF(AND(U158="Preventivo",BB155="Moderado"),1,0))</f>
        <v>#DIV/0!</v>
      </c>
      <c r="BD158" s="62" t="e">
        <f>+IF(AND(U158="Detectivo/Correctivo",$BB155="Fuerte"),2,IF(AND(U158="Detectivo/Correctivo",$BB158="Moderado"),1,IF(AND(U158="Preventivo",$BB155="Fuerte"),1,0)))</f>
        <v>#DIV/0!</v>
      </c>
      <c r="BE158" s="62" t="e">
        <f>+L155-BC158</f>
        <v>#DIV/0!</v>
      </c>
      <c r="BF158" s="62" t="e">
        <f>+N155-BD158</f>
        <v>#N/A</v>
      </c>
      <c r="BG158" s="234"/>
      <c r="BH158" s="234"/>
      <c r="BI158" s="234"/>
      <c r="BJ158" s="238"/>
      <c r="BK158" s="238"/>
      <c r="BL158" s="238"/>
      <c r="BM158" s="239"/>
      <c r="BN158" s="221"/>
      <c r="BO158" s="221"/>
      <c r="BP158" s="221"/>
      <c r="BQ158" s="221"/>
    </row>
    <row r="159" spans="1:69" ht="65.25" customHeight="1">
      <c r="A159" s="242"/>
      <c r="B159" s="235"/>
      <c r="C159" s="58"/>
      <c r="D159" s="235"/>
      <c r="E159" s="241"/>
      <c r="F159" s="30"/>
      <c r="G159" s="30"/>
      <c r="H159" s="30"/>
      <c r="I159" s="32"/>
      <c r="J159" s="25"/>
      <c r="K159" s="243"/>
      <c r="L159" s="236"/>
      <c r="M159" s="244"/>
      <c r="N159" s="236"/>
      <c r="O159" s="234"/>
      <c r="P159" s="234"/>
      <c r="Q159" s="60"/>
      <c r="R159" s="60"/>
      <c r="S159" s="33"/>
      <c r="T159" s="35"/>
      <c r="U159" s="34"/>
      <c r="V159" s="60"/>
      <c r="W159" s="60" t="str">
        <f t="shared" si="104"/>
        <v/>
      </c>
      <c r="X159" s="60"/>
      <c r="Y159" s="60" t="str">
        <f t="shared" si="105"/>
        <v/>
      </c>
      <c r="Z159" s="60"/>
      <c r="AA159" s="60" t="str">
        <f t="shared" si="106"/>
        <v/>
      </c>
      <c r="AB159" s="60"/>
      <c r="AC159" s="60" t="str">
        <f t="shared" si="107"/>
        <v/>
      </c>
      <c r="AD159" s="60"/>
      <c r="AE159" s="60" t="str">
        <f t="shared" si="108"/>
        <v/>
      </c>
      <c r="AF159" s="60"/>
      <c r="AG159" s="60" t="str">
        <f t="shared" si="109"/>
        <v/>
      </c>
      <c r="AH159" s="60"/>
      <c r="AI159" s="61" t="str">
        <f t="shared" si="110"/>
        <v/>
      </c>
      <c r="AJ159" s="59" t="str">
        <f t="shared" si="111"/>
        <v/>
      </c>
      <c r="AK159" s="59" t="str">
        <f t="shared" si="112"/>
        <v/>
      </c>
      <c r="AL159" s="97"/>
      <c r="AM159" s="97"/>
      <c r="AN159" s="97"/>
      <c r="AO159" s="97"/>
      <c r="AP159" s="97"/>
      <c r="AQ159" s="56"/>
      <c r="AR159" s="56"/>
      <c r="AS159" s="36" t="e">
        <f>#VALUE!</f>
        <v>#VALUE!</v>
      </c>
      <c r="AT159" s="36"/>
      <c r="AU159" s="26"/>
      <c r="AV159" s="26" t="str">
        <f t="shared" si="113"/>
        <v>Débil</v>
      </c>
      <c r="AW159" s="26" t="str">
        <f t="shared" si="114"/>
        <v>Débil</v>
      </c>
      <c r="AX159" s="59">
        <f t="shared" si="115"/>
        <v>0</v>
      </c>
      <c r="AY159" s="233"/>
      <c r="AZ159" s="233"/>
      <c r="BA159" s="228"/>
      <c r="BB159" s="233"/>
      <c r="BC159" s="62" t="e">
        <f>+IF(AND(U159="Preventivo",BB155="Fuerte"),2,IF(AND(U159="Preventivo",BB155="Moderado"),1,0))</f>
        <v>#DIV/0!</v>
      </c>
      <c r="BD159" s="62" t="e">
        <f>+IF(AND(U159="Detectivo/Correctivo",$BB155="Fuerte"),2,IF(AND(U159="Detectivo/Correctivo",$BB159="Moderado"),1,IF(AND(U159="Preventivo",$BB155="Fuerte"),1,0)))</f>
        <v>#DIV/0!</v>
      </c>
      <c r="BE159" s="62" t="e">
        <f>+L155-BC159</f>
        <v>#DIV/0!</v>
      </c>
      <c r="BF159" s="62" t="e">
        <f>+N155-BD159</f>
        <v>#N/A</v>
      </c>
      <c r="BG159" s="234"/>
      <c r="BH159" s="234"/>
      <c r="BI159" s="234"/>
      <c r="BJ159" s="238"/>
      <c r="BK159" s="238"/>
      <c r="BL159" s="238"/>
      <c r="BM159" s="239"/>
      <c r="BN159" s="221"/>
      <c r="BO159" s="221"/>
      <c r="BP159" s="221"/>
      <c r="BQ159" s="221"/>
    </row>
    <row r="160" spans="1:69" ht="65.25" customHeight="1">
      <c r="A160" s="242"/>
      <c r="B160" s="235"/>
      <c r="C160" s="58"/>
      <c r="D160" s="235"/>
      <c r="E160" s="241"/>
      <c r="F160" s="30"/>
      <c r="G160" s="30"/>
      <c r="H160" s="30"/>
      <c r="I160" s="32"/>
      <c r="J160" s="25"/>
      <c r="K160" s="243"/>
      <c r="L160" s="236"/>
      <c r="M160" s="244"/>
      <c r="N160" s="236"/>
      <c r="O160" s="234"/>
      <c r="P160" s="234"/>
      <c r="Q160" s="60"/>
      <c r="R160" s="60"/>
      <c r="S160" s="33"/>
      <c r="T160" s="35"/>
      <c r="U160" s="34"/>
      <c r="V160" s="60"/>
      <c r="W160" s="60" t="str">
        <f t="shared" si="104"/>
        <v/>
      </c>
      <c r="X160" s="60"/>
      <c r="Y160" s="60" t="str">
        <f t="shared" si="105"/>
        <v/>
      </c>
      <c r="Z160" s="60"/>
      <c r="AA160" s="60" t="str">
        <f t="shared" si="106"/>
        <v/>
      </c>
      <c r="AB160" s="60"/>
      <c r="AC160" s="60" t="str">
        <f t="shared" si="107"/>
        <v/>
      </c>
      <c r="AD160" s="60"/>
      <c r="AE160" s="60" t="str">
        <f t="shared" si="108"/>
        <v/>
      </c>
      <c r="AF160" s="60"/>
      <c r="AG160" s="60" t="str">
        <f t="shared" si="109"/>
        <v/>
      </c>
      <c r="AH160" s="60"/>
      <c r="AI160" s="61" t="str">
        <f t="shared" si="110"/>
        <v/>
      </c>
      <c r="AJ160" s="59" t="str">
        <f t="shared" si="111"/>
        <v/>
      </c>
      <c r="AK160" s="59" t="str">
        <f t="shared" si="112"/>
        <v/>
      </c>
      <c r="AL160" s="97"/>
      <c r="AM160" s="97"/>
      <c r="AN160" s="97"/>
      <c r="AO160" s="97"/>
      <c r="AP160" s="97"/>
      <c r="AQ160" s="56"/>
      <c r="AR160" s="56"/>
      <c r="AS160" s="36" t="e">
        <f>#VALUE!</f>
        <v>#VALUE!</v>
      </c>
      <c r="AT160" s="36"/>
      <c r="AU160" s="26"/>
      <c r="AV160" s="26" t="str">
        <f t="shared" si="113"/>
        <v>Débil</v>
      </c>
      <c r="AW160" s="26" t="str">
        <f t="shared" si="114"/>
        <v>Débil</v>
      </c>
      <c r="AX160" s="59">
        <f t="shared" si="115"/>
        <v>0</v>
      </c>
      <c r="AY160" s="233"/>
      <c r="AZ160" s="233"/>
      <c r="BA160" s="229"/>
      <c r="BB160" s="233"/>
      <c r="BC160" s="62" t="e">
        <f>+IF(AND(U160="Preventivo",BB155="Fuerte"),2,IF(AND(U160="Preventivo",BB155="Moderado"),1,0))</f>
        <v>#DIV/0!</v>
      </c>
      <c r="BD160" s="62" t="e">
        <f>+IF(AND(U160="Detectivo/Correctivo",$BB155="Fuerte"),2,IF(AND(U160="Detectivo/Correctivo",$BB160="Moderado"),1,IF(AND(U160="Preventivo",$BB155="Fuerte"),1,0)))</f>
        <v>#DIV/0!</v>
      </c>
      <c r="BE160" s="62" t="e">
        <f>+L155-BC160</f>
        <v>#DIV/0!</v>
      </c>
      <c r="BF160" s="62" t="e">
        <f>+N155-BD160</f>
        <v>#N/A</v>
      </c>
      <c r="BG160" s="234"/>
      <c r="BH160" s="234"/>
      <c r="BI160" s="234"/>
      <c r="BJ160" s="238"/>
      <c r="BK160" s="238"/>
      <c r="BL160" s="238"/>
      <c r="BM160" s="239"/>
      <c r="BN160" s="222"/>
      <c r="BO160" s="222"/>
      <c r="BP160" s="222"/>
      <c r="BQ160" s="222"/>
    </row>
    <row r="161" spans="1:69" ht="65.25" customHeight="1">
      <c r="A161" s="242" t="s">
        <v>240</v>
      </c>
      <c r="B161" s="235"/>
      <c r="C161" s="58"/>
      <c r="D161" s="235"/>
      <c r="E161" s="241"/>
      <c r="F161" s="30"/>
      <c r="G161" s="30"/>
      <c r="H161" s="30"/>
      <c r="I161" s="32"/>
      <c r="J161" s="25"/>
      <c r="K161" s="243"/>
      <c r="L161" s="236"/>
      <c r="M161" s="244"/>
      <c r="N161" s="236" t="e">
        <f>+VLOOKUP(M161,Listados!$K$13:$L$17,2,0)</f>
        <v>#N/A</v>
      </c>
      <c r="O161" s="234" t="str">
        <f>IF(AND(K161&lt;&gt;"",M161&lt;&gt;""),VLOOKUP(K161&amp;M161,Listados!$M$3:$N$27,2,FALSE),"")</f>
        <v/>
      </c>
      <c r="P161" s="234" t="e">
        <f>+VLOOKUP(O161,Listados!$P$3:$Q$6,2,FALSE)</f>
        <v>#N/A</v>
      </c>
      <c r="Q161" s="60"/>
      <c r="R161" s="60"/>
      <c r="S161" s="33"/>
      <c r="T161" s="35"/>
      <c r="U161" s="34"/>
      <c r="V161" s="60"/>
      <c r="W161" s="60" t="str">
        <f t="shared" si="104"/>
        <v/>
      </c>
      <c r="X161" s="60"/>
      <c r="Y161" s="60" t="str">
        <f t="shared" si="105"/>
        <v/>
      </c>
      <c r="Z161" s="60"/>
      <c r="AA161" s="60" t="str">
        <f t="shared" si="106"/>
        <v/>
      </c>
      <c r="AB161" s="60"/>
      <c r="AC161" s="60" t="str">
        <f t="shared" si="107"/>
        <v/>
      </c>
      <c r="AD161" s="60"/>
      <c r="AE161" s="60" t="str">
        <f t="shared" si="108"/>
        <v/>
      </c>
      <c r="AF161" s="60"/>
      <c r="AG161" s="60" t="str">
        <f t="shared" si="109"/>
        <v/>
      </c>
      <c r="AH161" s="60"/>
      <c r="AI161" s="61" t="str">
        <f t="shared" si="110"/>
        <v/>
      </c>
      <c r="AJ161" s="59" t="str">
        <f t="shared" si="111"/>
        <v/>
      </c>
      <c r="AK161" s="59" t="str">
        <f t="shared" si="112"/>
        <v/>
      </c>
      <c r="AL161" s="97"/>
      <c r="AM161" s="97"/>
      <c r="AN161" s="97"/>
      <c r="AO161" s="97"/>
      <c r="AP161" s="97"/>
      <c r="AQ161" s="56"/>
      <c r="AR161" s="56"/>
      <c r="AS161" s="36" t="e">
        <f>#VALUE!</f>
        <v>#VALUE!</v>
      </c>
      <c r="AT161" s="36"/>
      <c r="AU161" s="26"/>
      <c r="AV161" s="26" t="str">
        <f t="shared" si="113"/>
        <v>Débil</v>
      </c>
      <c r="AW161" s="26" t="str">
        <f t="shared" si="114"/>
        <v>Débil</v>
      </c>
      <c r="AX161" s="59">
        <f t="shared" si="115"/>
        <v>0</v>
      </c>
      <c r="AY161" s="233">
        <f t="shared" ref="AY161" si="122">SUM(AX161:AX166)</f>
        <v>0</v>
      </c>
      <c r="AZ161" s="233">
        <v>0</v>
      </c>
      <c r="BA161" s="227" t="e">
        <f t="shared" ref="BA161" si="123">AY161/AZ161</f>
        <v>#DIV/0!</v>
      </c>
      <c r="BB161" s="233" t="e">
        <f t="shared" ref="BB161" si="124">IF(BA161&lt;=50, "Débil", IF(BA161&lt;=99,"Moderado","Fuerte"))</f>
        <v>#DIV/0!</v>
      </c>
      <c r="BC161" s="62" t="e">
        <f>+IF(AND(U161="Preventivo",BB161="Fuerte"),2,IF(AND(U161="Preventivo",BB161="Moderado"),1,0))</f>
        <v>#DIV/0!</v>
      </c>
      <c r="BD161" s="62" t="e">
        <f>+IF(AND(U161="Detectivo/Correctivo",$BB161="Fuerte"),2,IF(AND(U161="Detectivo/Correctivo",$BB161="Moderado"),1,IF(AND(U161="Preventivo",$BB161="Fuerte"),1,0)))</f>
        <v>#DIV/0!</v>
      </c>
      <c r="BE161" s="62" t="e">
        <f>+L161-BC161</f>
        <v>#DIV/0!</v>
      </c>
      <c r="BF161" s="62" t="e">
        <f>+N161-BD161</f>
        <v>#N/A</v>
      </c>
      <c r="BG161" s="234" t="e">
        <f>+VLOOKUP(MIN(BE161,BE162,BE163,BE164,BE165,BE166),Listados!$J$18:$K$24,2,TRUE)</f>
        <v>#DIV/0!</v>
      </c>
      <c r="BH161" s="234" t="e">
        <f>+VLOOKUP(MIN(BF161,BF162,BF163,BF164,BF165,BF166),Listados!$J$27:$K$32,2,TRUE)</f>
        <v>#N/A</v>
      </c>
      <c r="BI161" s="234" t="e">
        <f>IF(AND(BG161&lt;&gt;"",BH161&lt;&gt;""),VLOOKUP(BG161&amp;BH161,Listados!$M$3:$N$27,2,FALSE),"")</f>
        <v>#DIV/0!</v>
      </c>
      <c r="BJ161" s="238" t="e">
        <f>+IF($P161="Asumir el riesgo","NA","")</f>
        <v>#N/A</v>
      </c>
      <c r="BK161" s="238"/>
      <c r="BL161" s="238"/>
      <c r="BM161" s="239"/>
      <c r="BN161" s="220"/>
      <c r="BO161" s="220"/>
      <c r="BP161" s="220"/>
      <c r="BQ161" s="220"/>
    </row>
    <row r="162" spans="1:69" ht="65.25" customHeight="1">
      <c r="A162" s="242"/>
      <c r="B162" s="235"/>
      <c r="C162" s="58"/>
      <c r="D162" s="235"/>
      <c r="E162" s="241"/>
      <c r="F162" s="30"/>
      <c r="G162" s="30"/>
      <c r="H162" s="30"/>
      <c r="I162" s="32"/>
      <c r="J162" s="25"/>
      <c r="K162" s="243"/>
      <c r="L162" s="236"/>
      <c r="M162" s="244"/>
      <c r="N162" s="236"/>
      <c r="O162" s="234"/>
      <c r="P162" s="234"/>
      <c r="Q162" s="60"/>
      <c r="R162" s="60"/>
      <c r="S162" s="33"/>
      <c r="T162" s="35"/>
      <c r="U162" s="34"/>
      <c r="V162" s="60"/>
      <c r="W162" s="60" t="str">
        <f t="shared" si="104"/>
        <v/>
      </c>
      <c r="X162" s="60"/>
      <c r="Y162" s="60" t="str">
        <f t="shared" si="105"/>
        <v/>
      </c>
      <c r="Z162" s="60"/>
      <c r="AA162" s="60" t="str">
        <f t="shared" si="106"/>
        <v/>
      </c>
      <c r="AB162" s="60"/>
      <c r="AC162" s="60" t="str">
        <f t="shared" si="107"/>
        <v/>
      </c>
      <c r="AD162" s="60"/>
      <c r="AE162" s="60" t="str">
        <f t="shared" si="108"/>
        <v/>
      </c>
      <c r="AF162" s="60"/>
      <c r="AG162" s="60" t="str">
        <f t="shared" si="109"/>
        <v/>
      </c>
      <c r="AH162" s="60"/>
      <c r="AI162" s="61" t="str">
        <f t="shared" si="110"/>
        <v/>
      </c>
      <c r="AJ162" s="59" t="str">
        <f t="shared" si="111"/>
        <v/>
      </c>
      <c r="AK162" s="59" t="str">
        <f t="shared" si="112"/>
        <v/>
      </c>
      <c r="AL162" s="97"/>
      <c r="AM162" s="97"/>
      <c r="AN162" s="97"/>
      <c r="AO162" s="97"/>
      <c r="AP162" s="97"/>
      <c r="AQ162" s="56"/>
      <c r="AR162" s="56"/>
      <c r="AS162" s="36" t="e">
        <f>#VALUE!</f>
        <v>#VALUE!</v>
      </c>
      <c r="AT162" s="36"/>
      <c r="AU162" s="26"/>
      <c r="AV162" s="26" t="str">
        <f t="shared" si="113"/>
        <v>Débil</v>
      </c>
      <c r="AW162" s="26" t="str">
        <f t="shared" si="114"/>
        <v>Débil</v>
      </c>
      <c r="AX162" s="59">
        <f t="shared" si="115"/>
        <v>0</v>
      </c>
      <c r="AY162" s="233"/>
      <c r="AZ162" s="233"/>
      <c r="BA162" s="228"/>
      <c r="BB162" s="233"/>
      <c r="BC162" s="62" t="e">
        <f>+IF(AND(U162="Preventivo",BB161="Fuerte"),2,IF(AND(U162="Preventivo",BB161="Moderado"),1,0))</f>
        <v>#DIV/0!</v>
      </c>
      <c r="BD162" s="62" t="e">
        <f>+IF(AND(U162="Detectivo/Correctivo",$BB161="Fuerte"),2,IF(AND(U162="Detectivo/Correctivo",$BB162="Moderado"),1,IF(AND(U162="Preventivo",$BB161="Fuerte"),1,0)))</f>
        <v>#DIV/0!</v>
      </c>
      <c r="BE162" s="62" t="e">
        <f>+L161-BC162</f>
        <v>#DIV/0!</v>
      </c>
      <c r="BF162" s="62" t="e">
        <f>+N161-BD162</f>
        <v>#N/A</v>
      </c>
      <c r="BG162" s="234"/>
      <c r="BH162" s="234"/>
      <c r="BI162" s="234"/>
      <c r="BJ162" s="238"/>
      <c r="BK162" s="238"/>
      <c r="BL162" s="238"/>
      <c r="BM162" s="239"/>
      <c r="BN162" s="221"/>
      <c r="BO162" s="221"/>
      <c r="BP162" s="221"/>
      <c r="BQ162" s="221"/>
    </row>
    <row r="163" spans="1:69" ht="65.25" customHeight="1">
      <c r="A163" s="242"/>
      <c r="B163" s="235"/>
      <c r="C163" s="58"/>
      <c r="D163" s="235"/>
      <c r="E163" s="241"/>
      <c r="F163" s="30"/>
      <c r="G163" s="30"/>
      <c r="H163" s="30"/>
      <c r="I163" s="32"/>
      <c r="J163" s="25"/>
      <c r="K163" s="243"/>
      <c r="L163" s="236"/>
      <c r="M163" s="244"/>
      <c r="N163" s="236"/>
      <c r="O163" s="234"/>
      <c r="P163" s="234"/>
      <c r="Q163" s="60"/>
      <c r="R163" s="60"/>
      <c r="S163" s="33"/>
      <c r="T163" s="35"/>
      <c r="U163" s="34"/>
      <c r="V163" s="60"/>
      <c r="W163" s="60" t="str">
        <f t="shared" si="104"/>
        <v/>
      </c>
      <c r="X163" s="60"/>
      <c r="Y163" s="60" t="str">
        <f t="shared" si="105"/>
        <v/>
      </c>
      <c r="Z163" s="60"/>
      <c r="AA163" s="60" t="str">
        <f t="shared" si="106"/>
        <v/>
      </c>
      <c r="AB163" s="60"/>
      <c r="AC163" s="60" t="str">
        <f t="shared" si="107"/>
        <v/>
      </c>
      <c r="AD163" s="60"/>
      <c r="AE163" s="60" t="str">
        <f t="shared" si="108"/>
        <v/>
      </c>
      <c r="AF163" s="60"/>
      <c r="AG163" s="60" t="str">
        <f t="shared" si="109"/>
        <v/>
      </c>
      <c r="AH163" s="60"/>
      <c r="AI163" s="61" t="str">
        <f t="shared" si="110"/>
        <v/>
      </c>
      <c r="AJ163" s="59" t="str">
        <f t="shared" si="111"/>
        <v/>
      </c>
      <c r="AK163" s="59" t="str">
        <f t="shared" si="112"/>
        <v/>
      </c>
      <c r="AL163" s="97"/>
      <c r="AM163" s="97"/>
      <c r="AN163" s="97"/>
      <c r="AO163" s="97"/>
      <c r="AP163" s="97"/>
      <c r="AQ163" s="56"/>
      <c r="AR163" s="56"/>
      <c r="AS163" s="36" t="e">
        <f>#VALUE!</f>
        <v>#VALUE!</v>
      </c>
      <c r="AT163" s="36"/>
      <c r="AU163" s="26"/>
      <c r="AV163" s="26" t="str">
        <f t="shared" si="113"/>
        <v>Débil</v>
      </c>
      <c r="AW163" s="26" t="str">
        <f t="shared" si="114"/>
        <v>Débil</v>
      </c>
      <c r="AX163" s="59">
        <f t="shared" si="115"/>
        <v>0</v>
      </c>
      <c r="AY163" s="233"/>
      <c r="AZ163" s="233"/>
      <c r="BA163" s="228"/>
      <c r="BB163" s="233"/>
      <c r="BC163" s="62" t="e">
        <f>+IF(AND(U163="Preventivo",BB161="Fuerte"),2,IF(AND(U163="Preventivo",BB161="Moderado"),1,0))</f>
        <v>#DIV/0!</v>
      </c>
      <c r="BD163" s="62" t="e">
        <f>+IF(AND(U163="Detectivo/Correctivo",$BB161="Fuerte"),2,IF(AND(U163="Detectivo/Correctivo",$BB163="Moderado"),1,IF(AND(U163="Preventivo",$BB161="Fuerte"),1,0)))</f>
        <v>#DIV/0!</v>
      </c>
      <c r="BE163" s="62" t="e">
        <f>+L161-BC163</f>
        <v>#DIV/0!</v>
      </c>
      <c r="BF163" s="62" t="e">
        <f>+N161-BD163</f>
        <v>#N/A</v>
      </c>
      <c r="BG163" s="234"/>
      <c r="BH163" s="234"/>
      <c r="BI163" s="234"/>
      <c r="BJ163" s="238"/>
      <c r="BK163" s="238"/>
      <c r="BL163" s="238"/>
      <c r="BM163" s="239"/>
      <c r="BN163" s="221"/>
      <c r="BO163" s="221"/>
      <c r="BP163" s="221"/>
      <c r="BQ163" s="221"/>
    </row>
    <row r="164" spans="1:69" ht="65.25" customHeight="1">
      <c r="A164" s="242"/>
      <c r="B164" s="235"/>
      <c r="C164" s="58"/>
      <c r="D164" s="235"/>
      <c r="E164" s="241"/>
      <c r="F164" s="30"/>
      <c r="G164" s="30"/>
      <c r="H164" s="30"/>
      <c r="I164" s="32"/>
      <c r="J164" s="25"/>
      <c r="K164" s="243"/>
      <c r="L164" s="236"/>
      <c r="M164" s="244"/>
      <c r="N164" s="236"/>
      <c r="O164" s="234"/>
      <c r="P164" s="234"/>
      <c r="Q164" s="60"/>
      <c r="R164" s="60"/>
      <c r="S164" s="33"/>
      <c r="T164" s="35"/>
      <c r="U164" s="34"/>
      <c r="V164" s="60"/>
      <c r="W164" s="60" t="str">
        <f t="shared" si="104"/>
        <v/>
      </c>
      <c r="X164" s="60"/>
      <c r="Y164" s="60" t="str">
        <f t="shared" si="105"/>
        <v/>
      </c>
      <c r="Z164" s="60"/>
      <c r="AA164" s="60" t="str">
        <f t="shared" si="106"/>
        <v/>
      </c>
      <c r="AB164" s="60"/>
      <c r="AC164" s="60" t="str">
        <f t="shared" si="107"/>
        <v/>
      </c>
      <c r="AD164" s="60"/>
      <c r="AE164" s="60" t="str">
        <f t="shared" si="108"/>
        <v/>
      </c>
      <c r="AF164" s="60"/>
      <c r="AG164" s="60" t="str">
        <f t="shared" si="109"/>
        <v/>
      </c>
      <c r="AH164" s="60"/>
      <c r="AI164" s="61" t="str">
        <f t="shared" si="110"/>
        <v/>
      </c>
      <c r="AJ164" s="59" t="str">
        <f t="shared" si="111"/>
        <v/>
      </c>
      <c r="AK164" s="59" t="str">
        <f t="shared" si="112"/>
        <v/>
      </c>
      <c r="AL164" s="97"/>
      <c r="AM164" s="97"/>
      <c r="AN164" s="97"/>
      <c r="AO164" s="97"/>
      <c r="AP164" s="97"/>
      <c r="AQ164" s="56"/>
      <c r="AR164" s="56"/>
      <c r="AS164" s="36" t="e">
        <f>#VALUE!</f>
        <v>#VALUE!</v>
      </c>
      <c r="AT164" s="36"/>
      <c r="AU164" s="26"/>
      <c r="AV164" s="26" t="str">
        <f t="shared" si="113"/>
        <v>Débil</v>
      </c>
      <c r="AW164" s="26" t="str">
        <f t="shared" si="114"/>
        <v>Débil</v>
      </c>
      <c r="AX164" s="59">
        <f t="shared" si="115"/>
        <v>0</v>
      </c>
      <c r="AY164" s="233"/>
      <c r="AZ164" s="233"/>
      <c r="BA164" s="228"/>
      <c r="BB164" s="233"/>
      <c r="BC164" s="62" t="e">
        <f>+IF(AND(U164="Preventivo",BB161="Fuerte"),2,IF(AND(U164="Preventivo",BB161="Moderado"),1,0))</f>
        <v>#DIV/0!</v>
      </c>
      <c r="BD164" s="62" t="e">
        <f>+IF(AND(U164="Detectivo/Correctivo",$BB161="Fuerte"),2,IF(AND(U164="Detectivo/Correctivo",$BB164="Moderado"),1,IF(AND(U164="Preventivo",$BB161="Fuerte"),1,0)))</f>
        <v>#DIV/0!</v>
      </c>
      <c r="BE164" s="62" t="e">
        <f>+L161-BC164</f>
        <v>#DIV/0!</v>
      </c>
      <c r="BF164" s="62" t="e">
        <f>+N161-BD164</f>
        <v>#N/A</v>
      </c>
      <c r="BG164" s="234"/>
      <c r="BH164" s="234"/>
      <c r="BI164" s="234"/>
      <c r="BJ164" s="238"/>
      <c r="BK164" s="238"/>
      <c r="BL164" s="238"/>
      <c r="BM164" s="239"/>
      <c r="BN164" s="221"/>
      <c r="BO164" s="221"/>
      <c r="BP164" s="221"/>
      <c r="BQ164" s="221"/>
    </row>
    <row r="165" spans="1:69" ht="65.25" customHeight="1">
      <c r="A165" s="242"/>
      <c r="B165" s="235"/>
      <c r="C165" s="58"/>
      <c r="D165" s="235"/>
      <c r="E165" s="241"/>
      <c r="F165" s="30"/>
      <c r="G165" s="30"/>
      <c r="H165" s="30"/>
      <c r="I165" s="32"/>
      <c r="J165" s="25"/>
      <c r="K165" s="243"/>
      <c r="L165" s="236"/>
      <c r="M165" s="244"/>
      <c r="N165" s="236"/>
      <c r="O165" s="234"/>
      <c r="P165" s="234"/>
      <c r="Q165" s="60"/>
      <c r="R165" s="60"/>
      <c r="S165" s="33"/>
      <c r="T165" s="35"/>
      <c r="U165" s="34"/>
      <c r="V165" s="60"/>
      <c r="W165" s="60" t="str">
        <f t="shared" si="104"/>
        <v/>
      </c>
      <c r="X165" s="60"/>
      <c r="Y165" s="60" t="str">
        <f t="shared" si="105"/>
        <v/>
      </c>
      <c r="Z165" s="60"/>
      <c r="AA165" s="60" t="str">
        <f t="shared" si="106"/>
        <v/>
      </c>
      <c r="AB165" s="60"/>
      <c r="AC165" s="60" t="str">
        <f t="shared" si="107"/>
        <v/>
      </c>
      <c r="AD165" s="60"/>
      <c r="AE165" s="60" t="str">
        <f t="shared" si="108"/>
        <v/>
      </c>
      <c r="AF165" s="60"/>
      <c r="AG165" s="60" t="str">
        <f t="shared" si="109"/>
        <v/>
      </c>
      <c r="AH165" s="60"/>
      <c r="AI165" s="61" t="str">
        <f t="shared" si="110"/>
        <v/>
      </c>
      <c r="AJ165" s="59" t="str">
        <f t="shared" si="111"/>
        <v/>
      </c>
      <c r="AK165" s="59" t="str">
        <f t="shared" si="112"/>
        <v/>
      </c>
      <c r="AL165" s="97"/>
      <c r="AM165" s="97"/>
      <c r="AN165" s="97"/>
      <c r="AO165" s="97"/>
      <c r="AP165" s="97"/>
      <c r="AQ165" s="56"/>
      <c r="AR165" s="56"/>
      <c r="AS165" s="36" t="e">
        <f>#VALUE!</f>
        <v>#VALUE!</v>
      </c>
      <c r="AT165" s="36"/>
      <c r="AU165" s="26"/>
      <c r="AV165" s="26" t="str">
        <f t="shared" si="113"/>
        <v>Débil</v>
      </c>
      <c r="AW165" s="26" t="str">
        <f t="shared" si="114"/>
        <v>Débil</v>
      </c>
      <c r="AX165" s="59">
        <f t="shared" si="115"/>
        <v>0</v>
      </c>
      <c r="AY165" s="233"/>
      <c r="AZ165" s="233"/>
      <c r="BA165" s="228"/>
      <c r="BB165" s="233"/>
      <c r="BC165" s="62" t="e">
        <f>+IF(AND(U165="Preventivo",BB161="Fuerte"),2,IF(AND(U165="Preventivo",BB161="Moderado"),1,0))</f>
        <v>#DIV/0!</v>
      </c>
      <c r="BD165" s="62" t="e">
        <f>+IF(AND(U165="Detectivo/Correctivo",$BB161="Fuerte"),2,IF(AND(U165="Detectivo/Correctivo",$BB165="Moderado"),1,IF(AND(U165="Preventivo",$BB161="Fuerte"),1,0)))</f>
        <v>#DIV/0!</v>
      </c>
      <c r="BE165" s="62" t="e">
        <f>+L161-BC165</f>
        <v>#DIV/0!</v>
      </c>
      <c r="BF165" s="62" t="e">
        <f>+N161-BD165</f>
        <v>#N/A</v>
      </c>
      <c r="BG165" s="234"/>
      <c r="BH165" s="234"/>
      <c r="BI165" s="234"/>
      <c r="BJ165" s="238"/>
      <c r="BK165" s="238"/>
      <c r="BL165" s="238"/>
      <c r="BM165" s="239"/>
      <c r="BN165" s="221"/>
      <c r="BO165" s="221"/>
      <c r="BP165" s="221"/>
      <c r="BQ165" s="221"/>
    </row>
    <row r="166" spans="1:69" ht="65.25" customHeight="1">
      <c r="A166" s="242"/>
      <c r="B166" s="235"/>
      <c r="C166" s="58"/>
      <c r="D166" s="235"/>
      <c r="E166" s="241"/>
      <c r="F166" s="30"/>
      <c r="G166" s="30"/>
      <c r="H166" s="30"/>
      <c r="I166" s="32"/>
      <c r="J166" s="25"/>
      <c r="K166" s="243"/>
      <c r="L166" s="236"/>
      <c r="M166" s="244"/>
      <c r="N166" s="236"/>
      <c r="O166" s="234"/>
      <c r="P166" s="234"/>
      <c r="Q166" s="60"/>
      <c r="R166" s="60"/>
      <c r="S166" s="33"/>
      <c r="T166" s="35"/>
      <c r="U166" s="34"/>
      <c r="V166" s="60"/>
      <c r="W166" s="60" t="str">
        <f t="shared" si="104"/>
        <v/>
      </c>
      <c r="X166" s="60"/>
      <c r="Y166" s="60" t="str">
        <f t="shared" si="105"/>
        <v/>
      </c>
      <c r="Z166" s="60"/>
      <c r="AA166" s="60" t="str">
        <f t="shared" si="106"/>
        <v/>
      </c>
      <c r="AB166" s="60"/>
      <c r="AC166" s="60" t="str">
        <f t="shared" si="107"/>
        <v/>
      </c>
      <c r="AD166" s="60"/>
      <c r="AE166" s="60" t="str">
        <f t="shared" si="108"/>
        <v/>
      </c>
      <c r="AF166" s="60"/>
      <c r="AG166" s="60" t="str">
        <f t="shared" si="109"/>
        <v/>
      </c>
      <c r="AH166" s="60"/>
      <c r="AI166" s="61" t="str">
        <f t="shared" si="110"/>
        <v/>
      </c>
      <c r="AJ166" s="59" t="str">
        <f t="shared" si="111"/>
        <v/>
      </c>
      <c r="AK166" s="59" t="str">
        <f t="shared" si="112"/>
        <v/>
      </c>
      <c r="AL166" s="97"/>
      <c r="AM166" s="97"/>
      <c r="AN166" s="97"/>
      <c r="AO166" s="97"/>
      <c r="AP166" s="97"/>
      <c r="AQ166" s="56"/>
      <c r="AR166" s="56"/>
      <c r="AS166" s="36" t="e">
        <f>#VALUE!</f>
        <v>#VALUE!</v>
      </c>
      <c r="AT166" s="36"/>
      <c r="AU166" s="26"/>
      <c r="AV166" s="26" t="str">
        <f t="shared" si="113"/>
        <v>Débil</v>
      </c>
      <c r="AW166" s="26" t="str">
        <f t="shared" si="114"/>
        <v>Débil</v>
      </c>
      <c r="AX166" s="59">
        <f t="shared" si="115"/>
        <v>0</v>
      </c>
      <c r="AY166" s="233"/>
      <c r="AZ166" s="233"/>
      <c r="BA166" s="229"/>
      <c r="BB166" s="233"/>
      <c r="BC166" s="62" t="e">
        <f>+IF(AND(U166="Preventivo",BB161="Fuerte"),2,IF(AND(U166="Preventivo",BB161="Moderado"),1,0))</f>
        <v>#DIV/0!</v>
      </c>
      <c r="BD166" s="62" t="e">
        <f>+IF(AND(U166="Detectivo/Correctivo",$BB161="Fuerte"),2,IF(AND(U166="Detectivo/Correctivo",$BB166="Moderado"),1,IF(AND(U166="Preventivo",$BB161="Fuerte"),1,0)))</f>
        <v>#DIV/0!</v>
      </c>
      <c r="BE166" s="62" t="e">
        <f>+L161-BC166</f>
        <v>#DIV/0!</v>
      </c>
      <c r="BF166" s="62" t="e">
        <f>+N161-BD166</f>
        <v>#N/A</v>
      </c>
      <c r="BG166" s="234"/>
      <c r="BH166" s="234"/>
      <c r="BI166" s="234"/>
      <c r="BJ166" s="238"/>
      <c r="BK166" s="238"/>
      <c r="BL166" s="238"/>
      <c r="BM166" s="239"/>
      <c r="BN166" s="222"/>
      <c r="BO166" s="222"/>
      <c r="BP166" s="222"/>
      <c r="BQ166" s="222"/>
    </row>
    <row r="167" spans="1:69" ht="65.25" customHeight="1">
      <c r="A167" s="242" t="s">
        <v>241</v>
      </c>
      <c r="B167" s="235"/>
      <c r="C167" s="58"/>
      <c r="D167" s="235"/>
      <c r="E167" s="241"/>
      <c r="F167" s="30"/>
      <c r="G167" s="30"/>
      <c r="H167" s="30"/>
      <c r="I167" s="32"/>
      <c r="J167" s="25"/>
      <c r="K167" s="243"/>
      <c r="L167" s="236"/>
      <c r="M167" s="244"/>
      <c r="N167" s="236" t="e">
        <f>+VLOOKUP(M167,Listados!$K$13:$L$17,2,0)</f>
        <v>#N/A</v>
      </c>
      <c r="O167" s="234" t="str">
        <f>IF(AND(K167&lt;&gt;"",M167&lt;&gt;""),VLOOKUP(K167&amp;M167,Listados!$M$3:$N$27,2,FALSE),"")</f>
        <v/>
      </c>
      <c r="P167" s="234" t="e">
        <f>+VLOOKUP(O167,Listados!$P$3:$Q$6,2,FALSE)</f>
        <v>#N/A</v>
      </c>
      <c r="Q167" s="60"/>
      <c r="R167" s="60"/>
      <c r="S167" s="33"/>
      <c r="T167" s="35"/>
      <c r="U167" s="34"/>
      <c r="V167" s="60"/>
      <c r="W167" s="60" t="str">
        <f t="shared" si="104"/>
        <v/>
      </c>
      <c r="X167" s="60"/>
      <c r="Y167" s="60" t="str">
        <f t="shared" si="105"/>
        <v/>
      </c>
      <c r="Z167" s="60"/>
      <c r="AA167" s="60" t="str">
        <f t="shared" si="106"/>
        <v/>
      </c>
      <c r="AB167" s="60"/>
      <c r="AC167" s="60" t="str">
        <f t="shared" si="107"/>
        <v/>
      </c>
      <c r="AD167" s="60"/>
      <c r="AE167" s="60" t="str">
        <f t="shared" si="108"/>
        <v/>
      </c>
      <c r="AF167" s="60"/>
      <c r="AG167" s="60" t="str">
        <f t="shared" si="109"/>
        <v/>
      </c>
      <c r="AH167" s="60"/>
      <c r="AI167" s="61" t="str">
        <f t="shared" si="110"/>
        <v/>
      </c>
      <c r="AJ167" s="59" t="str">
        <f t="shared" si="111"/>
        <v/>
      </c>
      <c r="AK167" s="59" t="str">
        <f t="shared" si="112"/>
        <v/>
      </c>
      <c r="AL167" s="97"/>
      <c r="AM167" s="97"/>
      <c r="AN167" s="97"/>
      <c r="AO167" s="97"/>
      <c r="AP167" s="97"/>
      <c r="AQ167" s="56"/>
      <c r="AR167" s="56"/>
      <c r="AS167" s="36" t="e">
        <f>#VALUE!</f>
        <v>#VALUE!</v>
      </c>
      <c r="AT167" s="36"/>
      <c r="AU167" s="26"/>
      <c r="AV167" s="26" t="str">
        <f t="shared" si="113"/>
        <v>Débil</v>
      </c>
      <c r="AW167" s="26" t="str">
        <f t="shared" si="114"/>
        <v>Débil</v>
      </c>
      <c r="AX167" s="59">
        <f t="shared" si="115"/>
        <v>0</v>
      </c>
      <c r="AY167" s="233">
        <f t="shared" ref="AY167" si="125">SUM(AX167:AX172)</f>
        <v>0</v>
      </c>
      <c r="AZ167" s="233">
        <v>0</v>
      </c>
      <c r="BA167" s="227" t="e">
        <f t="shared" ref="BA167" si="126">AY167/AZ167</f>
        <v>#DIV/0!</v>
      </c>
      <c r="BB167" s="233" t="e">
        <f t="shared" ref="BB167" si="127">IF(BA167&lt;=50, "Débil", IF(BA167&lt;=99,"Moderado","Fuerte"))</f>
        <v>#DIV/0!</v>
      </c>
      <c r="BC167" s="62" t="e">
        <f>+IF(AND(U167="Preventivo",BB167="Fuerte"),2,IF(AND(U167="Preventivo",BB167="Moderado"),1,0))</f>
        <v>#DIV/0!</v>
      </c>
      <c r="BD167" s="62" t="e">
        <f>+IF(AND(U167="Detectivo/Correctivo",$BB167="Fuerte"),2,IF(AND(U167="Detectivo/Correctivo",$BB167="Moderado"),1,IF(AND(U167="Preventivo",$BB167="Fuerte"),1,0)))</f>
        <v>#DIV/0!</v>
      </c>
      <c r="BE167" s="62" t="e">
        <f>+L167-BC167</f>
        <v>#DIV/0!</v>
      </c>
      <c r="BF167" s="62" t="e">
        <f>+N167-BD167</f>
        <v>#N/A</v>
      </c>
      <c r="BG167" s="234" t="e">
        <f>+VLOOKUP(MIN(BE167,BE168,BE169,BE170,BE171,BE172),Listados!$J$18:$K$24,2,TRUE)</f>
        <v>#DIV/0!</v>
      </c>
      <c r="BH167" s="234" t="e">
        <f>+VLOOKUP(MIN(BF167,BF168,BF169,BF170,BF171,BF172),Listados!$J$27:$K$32,2,TRUE)</f>
        <v>#N/A</v>
      </c>
      <c r="BI167" s="234" t="e">
        <f>IF(AND(BG167&lt;&gt;"",BH167&lt;&gt;""),VLOOKUP(BG167&amp;BH167,Listados!$M$3:$N$27,2,FALSE),"")</f>
        <v>#DIV/0!</v>
      </c>
      <c r="BJ167" s="238" t="e">
        <f>+IF($P167="Asumir el riesgo","NA","")</f>
        <v>#N/A</v>
      </c>
      <c r="BK167" s="238"/>
      <c r="BL167" s="238"/>
      <c r="BM167" s="239"/>
      <c r="BN167" s="220"/>
      <c r="BO167" s="220"/>
      <c r="BP167" s="220"/>
      <c r="BQ167" s="220"/>
    </row>
    <row r="168" spans="1:69" ht="65.25" customHeight="1">
      <c r="A168" s="242"/>
      <c r="B168" s="235"/>
      <c r="C168" s="58"/>
      <c r="D168" s="235"/>
      <c r="E168" s="241"/>
      <c r="F168" s="30"/>
      <c r="G168" s="30"/>
      <c r="H168" s="30"/>
      <c r="I168" s="32"/>
      <c r="J168" s="25"/>
      <c r="K168" s="243"/>
      <c r="L168" s="236"/>
      <c r="M168" s="244"/>
      <c r="N168" s="236"/>
      <c r="O168" s="234"/>
      <c r="P168" s="234"/>
      <c r="Q168" s="60"/>
      <c r="R168" s="60"/>
      <c r="S168" s="33"/>
      <c r="T168" s="35"/>
      <c r="U168" s="34"/>
      <c r="V168" s="60"/>
      <c r="W168" s="60" t="str">
        <f t="shared" si="104"/>
        <v/>
      </c>
      <c r="X168" s="60"/>
      <c r="Y168" s="60" t="str">
        <f t="shared" si="105"/>
        <v/>
      </c>
      <c r="Z168" s="60"/>
      <c r="AA168" s="60" t="str">
        <f t="shared" si="106"/>
        <v/>
      </c>
      <c r="AB168" s="60"/>
      <c r="AC168" s="60" t="str">
        <f t="shared" si="107"/>
        <v/>
      </c>
      <c r="AD168" s="60"/>
      <c r="AE168" s="60" t="str">
        <f t="shared" si="108"/>
        <v/>
      </c>
      <c r="AF168" s="60"/>
      <c r="AG168" s="60" t="str">
        <f t="shared" si="109"/>
        <v/>
      </c>
      <c r="AH168" s="60"/>
      <c r="AI168" s="61" t="str">
        <f t="shared" si="110"/>
        <v/>
      </c>
      <c r="AJ168" s="59" t="str">
        <f t="shared" si="111"/>
        <v/>
      </c>
      <c r="AK168" s="59" t="str">
        <f t="shared" si="112"/>
        <v/>
      </c>
      <c r="AL168" s="97"/>
      <c r="AM168" s="97"/>
      <c r="AN168" s="97"/>
      <c r="AO168" s="97"/>
      <c r="AP168" s="97"/>
      <c r="AQ168" s="56"/>
      <c r="AR168" s="56"/>
      <c r="AS168" s="36" t="e">
        <f>#VALUE!</f>
        <v>#VALUE!</v>
      </c>
      <c r="AT168" s="36"/>
      <c r="AU168" s="26"/>
      <c r="AV168" s="26" t="str">
        <f t="shared" si="113"/>
        <v>Débil</v>
      </c>
      <c r="AW168" s="26" t="str">
        <f t="shared" si="114"/>
        <v>Débil</v>
      </c>
      <c r="AX168" s="59">
        <f t="shared" si="115"/>
        <v>0</v>
      </c>
      <c r="AY168" s="233"/>
      <c r="AZ168" s="233"/>
      <c r="BA168" s="228"/>
      <c r="BB168" s="233"/>
      <c r="BC168" s="62" t="e">
        <f>+IF(AND(U168="Preventivo",BB167="Fuerte"),2,IF(AND(U168="Preventivo",BB167="Moderado"),1,0))</f>
        <v>#DIV/0!</v>
      </c>
      <c r="BD168" s="62" t="e">
        <f>+IF(AND(U168="Detectivo/Correctivo",$BB167="Fuerte"),2,IF(AND(U168="Detectivo/Correctivo",$BB168="Moderado"),1,IF(AND(U168="Preventivo",$BB167="Fuerte"),1,0)))</f>
        <v>#DIV/0!</v>
      </c>
      <c r="BE168" s="62" t="e">
        <f>+L167-BC168</f>
        <v>#DIV/0!</v>
      </c>
      <c r="BF168" s="62" t="e">
        <f>+N167-BD168</f>
        <v>#N/A</v>
      </c>
      <c r="BG168" s="234"/>
      <c r="BH168" s="234"/>
      <c r="BI168" s="234"/>
      <c r="BJ168" s="238"/>
      <c r="BK168" s="238"/>
      <c r="BL168" s="238"/>
      <c r="BM168" s="239"/>
      <c r="BN168" s="221"/>
      <c r="BO168" s="221"/>
      <c r="BP168" s="221"/>
      <c r="BQ168" s="221"/>
    </row>
    <row r="169" spans="1:69" ht="65.25" customHeight="1">
      <c r="A169" s="242"/>
      <c r="B169" s="235"/>
      <c r="C169" s="58"/>
      <c r="D169" s="235"/>
      <c r="E169" s="241"/>
      <c r="F169" s="30"/>
      <c r="G169" s="30"/>
      <c r="H169" s="30"/>
      <c r="I169" s="32"/>
      <c r="J169" s="25"/>
      <c r="K169" s="243"/>
      <c r="L169" s="236"/>
      <c r="M169" s="244"/>
      <c r="N169" s="236"/>
      <c r="O169" s="234"/>
      <c r="P169" s="234"/>
      <c r="Q169" s="60"/>
      <c r="R169" s="60"/>
      <c r="S169" s="33"/>
      <c r="T169" s="35"/>
      <c r="U169" s="34"/>
      <c r="V169" s="60"/>
      <c r="W169" s="60" t="str">
        <f t="shared" si="104"/>
        <v/>
      </c>
      <c r="X169" s="60"/>
      <c r="Y169" s="60" t="str">
        <f t="shared" si="105"/>
        <v/>
      </c>
      <c r="Z169" s="60"/>
      <c r="AA169" s="60" t="str">
        <f t="shared" si="106"/>
        <v/>
      </c>
      <c r="AB169" s="60"/>
      <c r="AC169" s="60" t="str">
        <f t="shared" si="107"/>
        <v/>
      </c>
      <c r="AD169" s="60"/>
      <c r="AE169" s="60" t="str">
        <f t="shared" si="108"/>
        <v/>
      </c>
      <c r="AF169" s="60"/>
      <c r="AG169" s="60" t="str">
        <f t="shared" si="109"/>
        <v/>
      </c>
      <c r="AH169" s="60"/>
      <c r="AI169" s="61" t="str">
        <f t="shared" si="110"/>
        <v/>
      </c>
      <c r="AJ169" s="59" t="str">
        <f t="shared" si="111"/>
        <v/>
      </c>
      <c r="AK169" s="59" t="str">
        <f t="shared" si="112"/>
        <v/>
      </c>
      <c r="AL169" s="97"/>
      <c r="AM169" s="97"/>
      <c r="AN169" s="97"/>
      <c r="AO169" s="97"/>
      <c r="AP169" s="97"/>
      <c r="AQ169" s="56"/>
      <c r="AR169" s="56"/>
      <c r="AS169" s="36" t="e">
        <f>#VALUE!</f>
        <v>#VALUE!</v>
      </c>
      <c r="AT169" s="36"/>
      <c r="AU169" s="26"/>
      <c r="AV169" s="26" t="str">
        <f t="shared" si="113"/>
        <v>Débil</v>
      </c>
      <c r="AW169" s="26" t="str">
        <f t="shared" si="114"/>
        <v>Débil</v>
      </c>
      <c r="AX169" s="59">
        <f t="shared" si="115"/>
        <v>0</v>
      </c>
      <c r="AY169" s="233"/>
      <c r="AZ169" s="233"/>
      <c r="BA169" s="228"/>
      <c r="BB169" s="233"/>
      <c r="BC169" s="62" t="e">
        <f>+IF(AND(U169="Preventivo",BB167="Fuerte"),2,IF(AND(U169="Preventivo",BB167="Moderado"),1,0))</f>
        <v>#DIV/0!</v>
      </c>
      <c r="BD169" s="62" t="e">
        <f>+IF(AND(U169="Detectivo/Correctivo",$BB167="Fuerte"),2,IF(AND(U169="Detectivo/Correctivo",$BB169="Moderado"),1,IF(AND(U169="Preventivo",$BB167="Fuerte"),1,0)))</f>
        <v>#DIV/0!</v>
      </c>
      <c r="BE169" s="62" t="e">
        <f>+L167-BC169</f>
        <v>#DIV/0!</v>
      </c>
      <c r="BF169" s="62" t="e">
        <f>+N167-BD169</f>
        <v>#N/A</v>
      </c>
      <c r="BG169" s="234"/>
      <c r="BH169" s="234"/>
      <c r="BI169" s="234"/>
      <c r="BJ169" s="238"/>
      <c r="BK169" s="238"/>
      <c r="BL169" s="238"/>
      <c r="BM169" s="239"/>
      <c r="BN169" s="221"/>
      <c r="BO169" s="221"/>
      <c r="BP169" s="221"/>
      <c r="BQ169" s="221"/>
    </row>
    <row r="170" spans="1:69" ht="65.25" customHeight="1">
      <c r="A170" s="242"/>
      <c r="B170" s="235"/>
      <c r="C170" s="58"/>
      <c r="D170" s="235"/>
      <c r="E170" s="241"/>
      <c r="F170" s="30"/>
      <c r="G170" s="30"/>
      <c r="H170" s="30"/>
      <c r="I170" s="32"/>
      <c r="J170" s="25"/>
      <c r="K170" s="243"/>
      <c r="L170" s="236"/>
      <c r="M170" s="244"/>
      <c r="N170" s="236"/>
      <c r="O170" s="234"/>
      <c r="P170" s="234"/>
      <c r="Q170" s="60"/>
      <c r="R170" s="60"/>
      <c r="S170" s="33"/>
      <c r="T170" s="35"/>
      <c r="U170" s="34"/>
      <c r="V170" s="60"/>
      <c r="W170" s="60" t="str">
        <f t="shared" si="104"/>
        <v/>
      </c>
      <c r="X170" s="60"/>
      <c r="Y170" s="60" t="str">
        <f t="shared" si="105"/>
        <v/>
      </c>
      <c r="Z170" s="60"/>
      <c r="AA170" s="60" t="str">
        <f t="shared" si="106"/>
        <v/>
      </c>
      <c r="AB170" s="60"/>
      <c r="AC170" s="60" t="str">
        <f t="shared" si="107"/>
        <v/>
      </c>
      <c r="AD170" s="60"/>
      <c r="AE170" s="60" t="str">
        <f t="shared" si="108"/>
        <v/>
      </c>
      <c r="AF170" s="60"/>
      <c r="AG170" s="60" t="str">
        <f t="shared" si="109"/>
        <v/>
      </c>
      <c r="AH170" s="60"/>
      <c r="AI170" s="61" t="str">
        <f t="shared" si="110"/>
        <v/>
      </c>
      <c r="AJ170" s="59" t="str">
        <f t="shared" si="111"/>
        <v/>
      </c>
      <c r="AK170" s="59" t="str">
        <f t="shared" si="112"/>
        <v/>
      </c>
      <c r="AL170" s="97"/>
      <c r="AM170" s="97"/>
      <c r="AN170" s="97"/>
      <c r="AO170" s="97"/>
      <c r="AP170" s="97"/>
      <c r="AQ170" s="56"/>
      <c r="AR170" s="56"/>
      <c r="AS170" s="36" t="e">
        <f>#VALUE!</f>
        <v>#VALUE!</v>
      </c>
      <c r="AT170" s="36"/>
      <c r="AU170" s="26"/>
      <c r="AV170" s="26" t="str">
        <f t="shared" si="113"/>
        <v>Débil</v>
      </c>
      <c r="AW170" s="26" t="str">
        <f t="shared" si="114"/>
        <v>Débil</v>
      </c>
      <c r="AX170" s="59">
        <f t="shared" si="115"/>
        <v>0</v>
      </c>
      <c r="AY170" s="233"/>
      <c r="AZ170" s="233"/>
      <c r="BA170" s="228"/>
      <c r="BB170" s="233"/>
      <c r="BC170" s="62" t="e">
        <f>+IF(AND(U170="Preventivo",BB167="Fuerte"),2,IF(AND(U170="Preventivo",BB167="Moderado"),1,0))</f>
        <v>#DIV/0!</v>
      </c>
      <c r="BD170" s="62" t="e">
        <f>+IF(AND(U170="Detectivo/Correctivo",$BB167="Fuerte"),2,IF(AND(U170="Detectivo/Correctivo",$BB170="Moderado"),1,IF(AND(U170="Preventivo",$BB167="Fuerte"),1,0)))</f>
        <v>#DIV/0!</v>
      </c>
      <c r="BE170" s="62" t="e">
        <f>+L167-BC170</f>
        <v>#DIV/0!</v>
      </c>
      <c r="BF170" s="62" t="e">
        <f>+N167-BD170</f>
        <v>#N/A</v>
      </c>
      <c r="BG170" s="234"/>
      <c r="BH170" s="234"/>
      <c r="BI170" s="234"/>
      <c r="BJ170" s="238"/>
      <c r="BK170" s="238"/>
      <c r="BL170" s="238"/>
      <c r="BM170" s="239"/>
      <c r="BN170" s="221"/>
      <c r="BO170" s="221"/>
      <c r="BP170" s="221"/>
      <c r="BQ170" s="221"/>
    </row>
    <row r="171" spans="1:69" ht="65.25" customHeight="1">
      <c r="A171" s="242"/>
      <c r="B171" s="235"/>
      <c r="C171" s="58"/>
      <c r="D171" s="235"/>
      <c r="E171" s="241"/>
      <c r="F171" s="30"/>
      <c r="G171" s="30"/>
      <c r="H171" s="30"/>
      <c r="I171" s="32"/>
      <c r="J171" s="25"/>
      <c r="K171" s="243"/>
      <c r="L171" s="236"/>
      <c r="M171" s="244"/>
      <c r="N171" s="236"/>
      <c r="O171" s="234"/>
      <c r="P171" s="234"/>
      <c r="Q171" s="60"/>
      <c r="R171" s="60"/>
      <c r="S171" s="33"/>
      <c r="T171" s="35"/>
      <c r="U171" s="34"/>
      <c r="V171" s="60"/>
      <c r="W171" s="60" t="str">
        <f t="shared" si="104"/>
        <v/>
      </c>
      <c r="X171" s="60"/>
      <c r="Y171" s="60" t="str">
        <f t="shared" si="105"/>
        <v/>
      </c>
      <c r="Z171" s="60"/>
      <c r="AA171" s="60" t="str">
        <f t="shared" si="106"/>
        <v/>
      </c>
      <c r="AB171" s="60"/>
      <c r="AC171" s="60" t="str">
        <f t="shared" si="107"/>
        <v/>
      </c>
      <c r="AD171" s="60"/>
      <c r="AE171" s="60" t="str">
        <f t="shared" si="108"/>
        <v/>
      </c>
      <c r="AF171" s="60"/>
      <c r="AG171" s="60" t="str">
        <f t="shared" si="109"/>
        <v/>
      </c>
      <c r="AH171" s="60"/>
      <c r="AI171" s="61" t="str">
        <f t="shared" si="110"/>
        <v/>
      </c>
      <c r="AJ171" s="59" t="str">
        <f t="shared" si="111"/>
        <v/>
      </c>
      <c r="AK171" s="59" t="str">
        <f t="shared" si="112"/>
        <v/>
      </c>
      <c r="AL171" s="97"/>
      <c r="AM171" s="97"/>
      <c r="AN171" s="97"/>
      <c r="AO171" s="97"/>
      <c r="AP171" s="97"/>
      <c r="AQ171" s="56"/>
      <c r="AR171" s="56"/>
      <c r="AS171" s="36" t="e">
        <f>#VALUE!</f>
        <v>#VALUE!</v>
      </c>
      <c r="AT171" s="36"/>
      <c r="AU171" s="26"/>
      <c r="AV171" s="26" t="str">
        <f t="shared" si="113"/>
        <v>Débil</v>
      </c>
      <c r="AW171" s="26" t="str">
        <f t="shared" si="114"/>
        <v>Débil</v>
      </c>
      <c r="AX171" s="59">
        <f t="shared" si="115"/>
        <v>0</v>
      </c>
      <c r="AY171" s="233"/>
      <c r="AZ171" s="233"/>
      <c r="BA171" s="228"/>
      <c r="BB171" s="233"/>
      <c r="BC171" s="62" t="e">
        <f>+IF(AND(U171="Preventivo",BB167="Fuerte"),2,IF(AND(U171="Preventivo",BB167="Moderado"),1,0))</f>
        <v>#DIV/0!</v>
      </c>
      <c r="BD171" s="62" t="e">
        <f>+IF(AND(U171="Detectivo/Correctivo",$BB167="Fuerte"),2,IF(AND(U171="Detectivo/Correctivo",$BB171="Moderado"),1,IF(AND(U171="Preventivo",$BB167="Fuerte"),1,0)))</f>
        <v>#DIV/0!</v>
      </c>
      <c r="BE171" s="62" t="e">
        <f>+L167-BC171</f>
        <v>#DIV/0!</v>
      </c>
      <c r="BF171" s="62" t="e">
        <f>+N167-BD171</f>
        <v>#N/A</v>
      </c>
      <c r="BG171" s="234"/>
      <c r="BH171" s="234"/>
      <c r="BI171" s="234"/>
      <c r="BJ171" s="238"/>
      <c r="BK171" s="238"/>
      <c r="BL171" s="238"/>
      <c r="BM171" s="239"/>
      <c r="BN171" s="221"/>
      <c r="BO171" s="221"/>
      <c r="BP171" s="221"/>
      <c r="BQ171" s="221"/>
    </row>
    <row r="172" spans="1:69" ht="65.25" customHeight="1">
      <c r="A172" s="242"/>
      <c r="B172" s="235"/>
      <c r="C172" s="58"/>
      <c r="D172" s="235"/>
      <c r="E172" s="241"/>
      <c r="F172" s="30"/>
      <c r="G172" s="30"/>
      <c r="H172" s="30"/>
      <c r="I172" s="32"/>
      <c r="J172" s="25"/>
      <c r="K172" s="243"/>
      <c r="L172" s="236"/>
      <c r="M172" s="244"/>
      <c r="N172" s="236"/>
      <c r="O172" s="234"/>
      <c r="P172" s="234"/>
      <c r="Q172" s="60"/>
      <c r="R172" s="60"/>
      <c r="S172" s="33"/>
      <c r="T172" s="35"/>
      <c r="U172" s="34"/>
      <c r="V172" s="60"/>
      <c r="W172" s="60" t="str">
        <f t="shared" si="104"/>
        <v/>
      </c>
      <c r="X172" s="60"/>
      <c r="Y172" s="60" t="str">
        <f t="shared" si="105"/>
        <v/>
      </c>
      <c r="Z172" s="60"/>
      <c r="AA172" s="60" t="str">
        <f t="shared" si="106"/>
        <v/>
      </c>
      <c r="AB172" s="60"/>
      <c r="AC172" s="60" t="str">
        <f t="shared" si="107"/>
        <v/>
      </c>
      <c r="AD172" s="60"/>
      <c r="AE172" s="60" t="str">
        <f t="shared" si="108"/>
        <v/>
      </c>
      <c r="AF172" s="60"/>
      <c r="AG172" s="60" t="str">
        <f t="shared" si="109"/>
        <v/>
      </c>
      <c r="AH172" s="60"/>
      <c r="AI172" s="61" t="str">
        <f t="shared" si="110"/>
        <v/>
      </c>
      <c r="AJ172" s="59" t="str">
        <f t="shared" si="111"/>
        <v/>
      </c>
      <c r="AK172" s="59" t="str">
        <f t="shared" si="112"/>
        <v/>
      </c>
      <c r="AL172" s="97"/>
      <c r="AM172" s="97"/>
      <c r="AN172" s="97"/>
      <c r="AO172" s="97"/>
      <c r="AP172" s="97"/>
      <c r="AQ172" s="56"/>
      <c r="AR172" s="56"/>
      <c r="AS172" s="36" t="e">
        <f>#VALUE!</f>
        <v>#VALUE!</v>
      </c>
      <c r="AT172" s="36"/>
      <c r="AU172" s="26"/>
      <c r="AV172" s="26" t="str">
        <f t="shared" si="113"/>
        <v>Débil</v>
      </c>
      <c r="AW172" s="26" t="str">
        <f t="shared" si="114"/>
        <v>Débil</v>
      </c>
      <c r="AX172" s="59">
        <f t="shared" si="115"/>
        <v>0</v>
      </c>
      <c r="AY172" s="233"/>
      <c r="AZ172" s="233"/>
      <c r="BA172" s="229"/>
      <c r="BB172" s="233"/>
      <c r="BC172" s="62" t="e">
        <f>+IF(AND(U172="Preventivo",BB167="Fuerte"),2,IF(AND(U172="Preventivo",BB167="Moderado"),1,0))</f>
        <v>#DIV/0!</v>
      </c>
      <c r="BD172" s="62" t="e">
        <f>+IF(AND(U172="Detectivo/Correctivo",$BB167="Fuerte"),2,IF(AND(U172="Detectivo/Correctivo",$BB172="Moderado"),1,IF(AND(U172="Preventivo",$BB167="Fuerte"),1,0)))</f>
        <v>#DIV/0!</v>
      </c>
      <c r="BE172" s="62" t="e">
        <f>+L167-BC172</f>
        <v>#DIV/0!</v>
      </c>
      <c r="BF172" s="62" t="e">
        <f>+N167-BD172</f>
        <v>#N/A</v>
      </c>
      <c r="BG172" s="234"/>
      <c r="BH172" s="234"/>
      <c r="BI172" s="234"/>
      <c r="BJ172" s="238"/>
      <c r="BK172" s="238"/>
      <c r="BL172" s="238"/>
      <c r="BM172" s="239"/>
      <c r="BN172" s="222"/>
      <c r="BO172" s="222"/>
      <c r="BP172" s="222"/>
      <c r="BQ172" s="222"/>
    </row>
    <row r="173" spans="1:69" ht="65.25" customHeight="1">
      <c r="A173" s="242" t="s">
        <v>242</v>
      </c>
      <c r="B173" s="235"/>
      <c r="C173" s="58"/>
      <c r="D173" s="235"/>
      <c r="E173" s="241"/>
      <c r="F173" s="30"/>
      <c r="G173" s="30"/>
      <c r="H173" s="30"/>
      <c r="I173" s="32"/>
      <c r="J173" s="25"/>
      <c r="K173" s="243"/>
      <c r="L173" s="236"/>
      <c r="M173" s="244"/>
      <c r="N173" s="236" t="e">
        <f>+VLOOKUP(M173,Listados!$K$13:$L$17,2,0)</f>
        <v>#N/A</v>
      </c>
      <c r="O173" s="234" t="str">
        <f>IF(AND(K173&lt;&gt;"",M173&lt;&gt;""),VLOOKUP(K173&amp;M173,Listados!$M$3:$N$27,2,FALSE),"")</f>
        <v/>
      </c>
      <c r="P173" s="234" t="e">
        <f>+VLOOKUP(O173,Listados!$P$3:$Q$6,2,FALSE)</f>
        <v>#N/A</v>
      </c>
      <c r="Q173" s="60"/>
      <c r="R173" s="60"/>
      <c r="S173" s="33"/>
      <c r="T173" s="35"/>
      <c r="U173" s="34"/>
      <c r="V173" s="60"/>
      <c r="W173" s="60" t="str">
        <f t="shared" si="104"/>
        <v/>
      </c>
      <c r="X173" s="60"/>
      <c r="Y173" s="60" t="str">
        <f t="shared" si="105"/>
        <v/>
      </c>
      <c r="Z173" s="60"/>
      <c r="AA173" s="60" t="str">
        <f t="shared" si="106"/>
        <v/>
      </c>
      <c r="AB173" s="60"/>
      <c r="AC173" s="60" t="str">
        <f t="shared" si="107"/>
        <v/>
      </c>
      <c r="AD173" s="60"/>
      <c r="AE173" s="60" t="str">
        <f t="shared" si="108"/>
        <v/>
      </c>
      <c r="AF173" s="60"/>
      <c r="AG173" s="60" t="str">
        <f t="shared" si="109"/>
        <v/>
      </c>
      <c r="AH173" s="60"/>
      <c r="AI173" s="61" t="str">
        <f t="shared" si="110"/>
        <v/>
      </c>
      <c r="AJ173" s="59" t="str">
        <f t="shared" si="111"/>
        <v/>
      </c>
      <c r="AK173" s="59" t="str">
        <f t="shared" si="112"/>
        <v/>
      </c>
      <c r="AL173" s="97"/>
      <c r="AM173" s="97"/>
      <c r="AN173" s="97"/>
      <c r="AO173" s="97"/>
      <c r="AP173" s="97"/>
      <c r="AQ173" s="56"/>
      <c r="AR173" s="56"/>
      <c r="AS173" s="36" t="e">
        <f>#VALUE!</f>
        <v>#VALUE!</v>
      </c>
      <c r="AT173" s="36"/>
      <c r="AU173" s="26"/>
      <c r="AV173" s="26" t="str">
        <f t="shared" si="113"/>
        <v>Débil</v>
      </c>
      <c r="AW173" s="26" t="str">
        <f t="shared" si="114"/>
        <v>Débil</v>
      </c>
      <c r="AX173" s="59">
        <f t="shared" si="115"/>
        <v>0</v>
      </c>
      <c r="AY173" s="233">
        <f t="shared" ref="AY173" si="128">SUM(AX173:AX178)</f>
        <v>0</v>
      </c>
      <c r="AZ173" s="233">
        <v>0</v>
      </c>
      <c r="BA173" s="227" t="e">
        <f t="shared" ref="BA173" si="129">AY173/AZ173</f>
        <v>#DIV/0!</v>
      </c>
      <c r="BB173" s="233" t="e">
        <f t="shared" ref="BB173" si="130">IF(BA173&lt;=50, "Débil", IF(BA173&lt;=99,"Moderado","Fuerte"))</f>
        <v>#DIV/0!</v>
      </c>
      <c r="BC173" s="62" t="e">
        <f>+IF(AND(U173="Preventivo",BB173="Fuerte"),2,IF(AND(U173="Preventivo",BB173="Moderado"),1,0))</f>
        <v>#DIV/0!</v>
      </c>
      <c r="BD173" s="62" t="e">
        <f>+IF(AND(U173="Detectivo/Correctivo",$BB173="Fuerte"),2,IF(AND(U173="Detectivo/Correctivo",$BB173="Moderado"),1,IF(AND(U173="Preventivo",$BB173="Fuerte"),1,0)))</f>
        <v>#DIV/0!</v>
      </c>
      <c r="BE173" s="62" t="e">
        <f>+L173-BC173</f>
        <v>#DIV/0!</v>
      </c>
      <c r="BF173" s="62" t="e">
        <f>+N173-BD173</f>
        <v>#N/A</v>
      </c>
      <c r="BG173" s="234" t="e">
        <f>+VLOOKUP(MIN(BE173,BE174,BE175,BE176,BE177,BE178),Listados!$J$18:$K$24,2,TRUE)</f>
        <v>#DIV/0!</v>
      </c>
      <c r="BH173" s="234" t="e">
        <f>+VLOOKUP(MIN(BF173,BF174,BF175,BF176,BF177,BF178),Listados!$J$27:$K$32,2,TRUE)</f>
        <v>#N/A</v>
      </c>
      <c r="BI173" s="234" t="e">
        <f>IF(AND(BG173&lt;&gt;"",BH173&lt;&gt;""),VLOOKUP(BG173&amp;BH173,Listados!$M$3:$N$27,2,FALSE),"")</f>
        <v>#DIV/0!</v>
      </c>
      <c r="BJ173" s="238" t="e">
        <f>+IF($P173="Asumir el riesgo","NA","")</f>
        <v>#N/A</v>
      </c>
      <c r="BK173" s="238"/>
      <c r="BL173" s="238"/>
      <c r="BM173" s="239"/>
      <c r="BN173" s="220"/>
      <c r="BO173" s="220"/>
      <c r="BP173" s="220"/>
      <c r="BQ173" s="220"/>
    </row>
    <row r="174" spans="1:69" ht="65.25" customHeight="1">
      <c r="A174" s="242"/>
      <c r="B174" s="235"/>
      <c r="C174" s="58"/>
      <c r="D174" s="235"/>
      <c r="E174" s="241"/>
      <c r="F174" s="30"/>
      <c r="G174" s="30"/>
      <c r="H174" s="30"/>
      <c r="I174" s="32"/>
      <c r="J174" s="25"/>
      <c r="K174" s="243"/>
      <c r="L174" s="236"/>
      <c r="M174" s="244"/>
      <c r="N174" s="236"/>
      <c r="O174" s="234"/>
      <c r="P174" s="234"/>
      <c r="Q174" s="60"/>
      <c r="R174" s="60"/>
      <c r="S174" s="33"/>
      <c r="T174" s="35"/>
      <c r="U174" s="34"/>
      <c r="V174" s="60"/>
      <c r="W174" s="60" t="str">
        <f t="shared" si="104"/>
        <v/>
      </c>
      <c r="X174" s="60"/>
      <c r="Y174" s="60" t="str">
        <f t="shared" si="105"/>
        <v/>
      </c>
      <c r="Z174" s="60"/>
      <c r="AA174" s="60" t="str">
        <f t="shared" si="106"/>
        <v/>
      </c>
      <c r="AB174" s="60"/>
      <c r="AC174" s="60" t="str">
        <f t="shared" si="107"/>
        <v/>
      </c>
      <c r="AD174" s="60"/>
      <c r="AE174" s="60" t="str">
        <f t="shared" si="108"/>
        <v/>
      </c>
      <c r="AF174" s="60"/>
      <c r="AG174" s="60" t="str">
        <f t="shared" si="109"/>
        <v/>
      </c>
      <c r="AH174" s="60"/>
      <c r="AI174" s="61" t="str">
        <f t="shared" si="110"/>
        <v/>
      </c>
      <c r="AJ174" s="59" t="str">
        <f t="shared" si="111"/>
        <v/>
      </c>
      <c r="AK174" s="59" t="str">
        <f t="shared" si="112"/>
        <v/>
      </c>
      <c r="AL174" s="97"/>
      <c r="AM174" s="97"/>
      <c r="AN174" s="97"/>
      <c r="AO174" s="97"/>
      <c r="AP174" s="97"/>
      <c r="AQ174" s="56"/>
      <c r="AR174" s="56"/>
      <c r="AS174" s="36" t="e">
        <f>#VALUE!</f>
        <v>#VALUE!</v>
      </c>
      <c r="AT174" s="36"/>
      <c r="AU174" s="26"/>
      <c r="AV174" s="26" t="str">
        <f t="shared" si="113"/>
        <v>Débil</v>
      </c>
      <c r="AW174" s="26" t="str">
        <f t="shared" si="114"/>
        <v>Débil</v>
      </c>
      <c r="AX174" s="59">
        <f t="shared" si="115"/>
        <v>0</v>
      </c>
      <c r="AY174" s="233"/>
      <c r="AZ174" s="233"/>
      <c r="BA174" s="228"/>
      <c r="BB174" s="233"/>
      <c r="BC174" s="62" t="e">
        <f>+IF(AND(U174="Preventivo",BB173="Fuerte"),2,IF(AND(U174="Preventivo",BB173="Moderado"),1,0))</f>
        <v>#DIV/0!</v>
      </c>
      <c r="BD174" s="62" t="e">
        <f>+IF(AND(U174="Detectivo/Correctivo",$BB173="Fuerte"),2,IF(AND(U174="Detectivo/Correctivo",$BB174="Moderado"),1,IF(AND(U174="Preventivo",$BB173="Fuerte"),1,0)))</f>
        <v>#DIV/0!</v>
      </c>
      <c r="BE174" s="62" t="e">
        <f>+L173-BC174</f>
        <v>#DIV/0!</v>
      </c>
      <c r="BF174" s="62" t="e">
        <f>+N173-BD174</f>
        <v>#N/A</v>
      </c>
      <c r="BG174" s="234"/>
      <c r="BH174" s="234"/>
      <c r="BI174" s="234"/>
      <c r="BJ174" s="238"/>
      <c r="BK174" s="238"/>
      <c r="BL174" s="238"/>
      <c r="BM174" s="239"/>
      <c r="BN174" s="221"/>
      <c r="BO174" s="221"/>
      <c r="BP174" s="221"/>
      <c r="BQ174" s="221"/>
    </row>
    <row r="175" spans="1:69" ht="65.25" customHeight="1">
      <c r="A175" s="242"/>
      <c r="B175" s="235"/>
      <c r="C175" s="58"/>
      <c r="D175" s="235"/>
      <c r="E175" s="241"/>
      <c r="F175" s="30"/>
      <c r="G175" s="30"/>
      <c r="H175" s="30"/>
      <c r="I175" s="32"/>
      <c r="J175" s="25"/>
      <c r="K175" s="243"/>
      <c r="L175" s="236"/>
      <c r="M175" s="244"/>
      <c r="N175" s="236"/>
      <c r="O175" s="234"/>
      <c r="P175" s="234"/>
      <c r="Q175" s="60"/>
      <c r="R175" s="60"/>
      <c r="S175" s="33"/>
      <c r="T175" s="35"/>
      <c r="U175" s="34"/>
      <c r="V175" s="60"/>
      <c r="W175" s="60" t="str">
        <f t="shared" si="104"/>
        <v/>
      </c>
      <c r="X175" s="60"/>
      <c r="Y175" s="60" t="str">
        <f t="shared" si="105"/>
        <v/>
      </c>
      <c r="Z175" s="60"/>
      <c r="AA175" s="60" t="str">
        <f t="shared" si="106"/>
        <v/>
      </c>
      <c r="AB175" s="60"/>
      <c r="AC175" s="60" t="str">
        <f t="shared" si="107"/>
        <v/>
      </c>
      <c r="AD175" s="60"/>
      <c r="AE175" s="60" t="str">
        <f t="shared" si="108"/>
        <v/>
      </c>
      <c r="AF175" s="60"/>
      <c r="AG175" s="60" t="str">
        <f t="shared" si="109"/>
        <v/>
      </c>
      <c r="AH175" s="60"/>
      <c r="AI175" s="61" t="str">
        <f t="shared" si="110"/>
        <v/>
      </c>
      <c r="AJ175" s="59" t="str">
        <f t="shared" si="111"/>
        <v/>
      </c>
      <c r="AK175" s="59" t="str">
        <f t="shared" si="112"/>
        <v/>
      </c>
      <c r="AL175" s="97"/>
      <c r="AM175" s="97"/>
      <c r="AN175" s="97"/>
      <c r="AO175" s="97"/>
      <c r="AP175" s="97"/>
      <c r="AQ175" s="56"/>
      <c r="AR175" s="56"/>
      <c r="AS175" s="36" t="e">
        <f>#VALUE!</f>
        <v>#VALUE!</v>
      </c>
      <c r="AT175" s="36"/>
      <c r="AU175" s="26"/>
      <c r="AV175" s="26" t="str">
        <f t="shared" si="113"/>
        <v>Débil</v>
      </c>
      <c r="AW175" s="26" t="str">
        <f t="shared" si="114"/>
        <v>Débil</v>
      </c>
      <c r="AX175" s="59">
        <f t="shared" si="115"/>
        <v>0</v>
      </c>
      <c r="AY175" s="233"/>
      <c r="AZ175" s="233"/>
      <c r="BA175" s="228"/>
      <c r="BB175" s="233"/>
      <c r="BC175" s="62" t="e">
        <f>+IF(AND(U175="Preventivo",BB173="Fuerte"),2,IF(AND(U175="Preventivo",BB173="Moderado"),1,0))</f>
        <v>#DIV/0!</v>
      </c>
      <c r="BD175" s="62" t="e">
        <f>+IF(AND(U175="Detectivo/Correctivo",$BB173="Fuerte"),2,IF(AND(U175="Detectivo/Correctivo",$BB175="Moderado"),1,IF(AND(U175="Preventivo",$BB173="Fuerte"),1,0)))</f>
        <v>#DIV/0!</v>
      </c>
      <c r="BE175" s="62" t="e">
        <f>+L173-BC175</f>
        <v>#DIV/0!</v>
      </c>
      <c r="BF175" s="62" t="e">
        <f>+N173-BD175</f>
        <v>#N/A</v>
      </c>
      <c r="BG175" s="234"/>
      <c r="BH175" s="234"/>
      <c r="BI175" s="234"/>
      <c r="BJ175" s="238"/>
      <c r="BK175" s="238"/>
      <c r="BL175" s="238"/>
      <c r="BM175" s="239"/>
      <c r="BN175" s="221"/>
      <c r="BO175" s="221"/>
      <c r="BP175" s="221"/>
      <c r="BQ175" s="221"/>
    </row>
    <row r="176" spans="1:69" ht="65.25" customHeight="1">
      <c r="A176" s="242"/>
      <c r="B176" s="235"/>
      <c r="C176" s="58"/>
      <c r="D176" s="235"/>
      <c r="E176" s="241"/>
      <c r="F176" s="30"/>
      <c r="G176" s="30"/>
      <c r="H176" s="30"/>
      <c r="I176" s="32"/>
      <c r="J176" s="25"/>
      <c r="K176" s="243"/>
      <c r="L176" s="236"/>
      <c r="M176" s="244"/>
      <c r="N176" s="236"/>
      <c r="O176" s="234"/>
      <c r="P176" s="234"/>
      <c r="Q176" s="60"/>
      <c r="R176" s="60"/>
      <c r="S176" s="33"/>
      <c r="T176" s="35"/>
      <c r="U176" s="34"/>
      <c r="V176" s="60"/>
      <c r="W176" s="60" t="str">
        <f t="shared" si="104"/>
        <v/>
      </c>
      <c r="X176" s="60"/>
      <c r="Y176" s="60" t="str">
        <f t="shared" si="105"/>
        <v/>
      </c>
      <c r="Z176" s="60"/>
      <c r="AA176" s="60" t="str">
        <f t="shared" si="106"/>
        <v/>
      </c>
      <c r="AB176" s="60"/>
      <c r="AC176" s="60" t="str">
        <f t="shared" si="107"/>
        <v/>
      </c>
      <c r="AD176" s="60"/>
      <c r="AE176" s="60" t="str">
        <f t="shared" si="108"/>
        <v/>
      </c>
      <c r="AF176" s="60"/>
      <c r="AG176" s="60" t="str">
        <f t="shared" si="109"/>
        <v/>
      </c>
      <c r="AH176" s="60"/>
      <c r="AI176" s="61" t="str">
        <f t="shared" si="110"/>
        <v/>
      </c>
      <c r="AJ176" s="59" t="str">
        <f t="shared" si="111"/>
        <v/>
      </c>
      <c r="AK176" s="59" t="str">
        <f t="shared" si="112"/>
        <v/>
      </c>
      <c r="AL176" s="97"/>
      <c r="AM176" s="97"/>
      <c r="AN176" s="97"/>
      <c r="AO176" s="97"/>
      <c r="AP176" s="97"/>
      <c r="AQ176" s="56"/>
      <c r="AR176" s="56"/>
      <c r="AS176" s="36" t="e">
        <f>#VALUE!</f>
        <v>#VALUE!</v>
      </c>
      <c r="AT176" s="36"/>
      <c r="AU176" s="26"/>
      <c r="AV176" s="26" t="str">
        <f t="shared" si="113"/>
        <v>Débil</v>
      </c>
      <c r="AW176" s="26" t="str">
        <f t="shared" si="114"/>
        <v>Débil</v>
      </c>
      <c r="AX176" s="59">
        <f t="shared" si="115"/>
        <v>0</v>
      </c>
      <c r="AY176" s="233"/>
      <c r="AZ176" s="233"/>
      <c r="BA176" s="228"/>
      <c r="BB176" s="233"/>
      <c r="BC176" s="62" t="e">
        <f>+IF(AND(U176="Preventivo",BB173="Fuerte"),2,IF(AND(U176="Preventivo",BB173="Moderado"),1,0))</f>
        <v>#DIV/0!</v>
      </c>
      <c r="BD176" s="62" t="e">
        <f>+IF(AND(U176="Detectivo/Correctivo",$BB173="Fuerte"),2,IF(AND(U176="Detectivo/Correctivo",$BB176="Moderado"),1,IF(AND(U176="Preventivo",$BB173="Fuerte"),1,0)))</f>
        <v>#DIV/0!</v>
      </c>
      <c r="BE176" s="62" t="e">
        <f>+L173-BC176</f>
        <v>#DIV/0!</v>
      </c>
      <c r="BF176" s="62" t="e">
        <f>+N173-BD176</f>
        <v>#N/A</v>
      </c>
      <c r="BG176" s="234"/>
      <c r="BH176" s="234"/>
      <c r="BI176" s="234"/>
      <c r="BJ176" s="238"/>
      <c r="BK176" s="238"/>
      <c r="BL176" s="238"/>
      <c r="BM176" s="239"/>
      <c r="BN176" s="221"/>
      <c r="BO176" s="221"/>
      <c r="BP176" s="221"/>
      <c r="BQ176" s="221"/>
    </row>
    <row r="177" spans="1:69" ht="65.25" customHeight="1">
      <c r="A177" s="242"/>
      <c r="B177" s="235"/>
      <c r="C177" s="58"/>
      <c r="D177" s="235"/>
      <c r="E177" s="241"/>
      <c r="F177" s="30"/>
      <c r="G177" s="30"/>
      <c r="H177" s="30"/>
      <c r="I177" s="32"/>
      <c r="J177" s="25"/>
      <c r="K177" s="243"/>
      <c r="L177" s="236"/>
      <c r="M177" s="244"/>
      <c r="N177" s="236"/>
      <c r="O177" s="234"/>
      <c r="P177" s="234"/>
      <c r="Q177" s="60"/>
      <c r="R177" s="60"/>
      <c r="S177" s="33"/>
      <c r="T177" s="35"/>
      <c r="U177" s="34"/>
      <c r="V177" s="60"/>
      <c r="W177" s="60" t="str">
        <f t="shared" si="104"/>
        <v/>
      </c>
      <c r="X177" s="60"/>
      <c r="Y177" s="60" t="str">
        <f t="shared" si="105"/>
        <v/>
      </c>
      <c r="Z177" s="60"/>
      <c r="AA177" s="60" t="str">
        <f t="shared" si="106"/>
        <v/>
      </c>
      <c r="AB177" s="60"/>
      <c r="AC177" s="60" t="str">
        <f t="shared" si="107"/>
        <v/>
      </c>
      <c r="AD177" s="60"/>
      <c r="AE177" s="60" t="str">
        <f t="shared" si="108"/>
        <v/>
      </c>
      <c r="AF177" s="60"/>
      <c r="AG177" s="60" t="str">
        <f t="shared" si="109"/>
        <v/>
      </c>
      <c r="AH177" s="60"/>
      <c r="AI177" s="61" t="str">
        <f t="shared" si="110"/>
        <v/>
      </c>
      <c r="AJ177" s="59" t="str">
        <f t="shared" si="111"/>
        <v/>
      </c>
      <c r="AK177" s="59" t="str">
        <f t="shared" si="112"/>
        <v/>
      </c>
      <c r="AL177" s="97"/>
      <c r="AM177" s="97"/>
      <c r="AN177" s="97"/>
      <c r="AO177" s="97"/>
      <c r="AP177" s="97"/>
      <c r="AQ177" s="56"/>
      <c r="AR177" s="56"/>
      <c r="AS177" s="36" t="e">
        <f>#VALUE!</f>
        <v>#VALUE!</v>
      </c>
      <c r="AT177" s="36"/>
      <c r="AU177" s="26"/>
      <c r="AV177" s="26" t="str">
        <f t="shared" si="113"/>
        <v>Débil</v>
      </c>
      <c r="AW177" s="26" t="str">
        <f t="shared" si="114"/>
        <v>Débil</v>
      </c>
      <c r="AX177" s="59">
        <f t="shared" si="115"/>
        <v>0</v>
      </c>
      <c r="AY177" s="233"/>
      <c r="AZ177" s="233"/>
      <c r="BA177" s="228"/>
      <c r="BB177" s="233"/>
      <c r="BC177" s="62" t="e">
        <f>+IF(AND(U177="Preventivo",BB173="Fuerte"),2,IF(AND(U177="Preventivo",BB173="Moderado"),1,0))</f>
        <v>#DIV/0!</v>
      </c>
      <c r="BD177" s="62" t="e">
        <f>+IF(AND(U177="Detectivo/Correctivo",$BB173="Fuerte"),2,IF(AND(U177="Detectivo/Correctivo",$BB177="Moderado"),1,IF(AND(U177="Preventivo",$BB173="Fuerte"),1,0)))</f>
        <v>#DIV/0!</v>
      </c>
      <c r="BE177" s="62" t="e">
        <f>+L173-BC177</f>
        <v>#DIV/0!</v>
      </c>
      <c r="BF177" s="62" t="e">
        <f>+N173-BD177</f>
        <v>#N/A</v>
      </c>
      <c r="BG177" s="234"/>
      <c r="BH177" s="234"/>
      <c r="BI177" s="234"/>
      <c r="BJ177" s="238"/>
      <c r="BK177" s="238"/>
      <c r="BL177" s="238"/>
      <c r="BM177" s="239"/>
      <c r="BN177" s="221"/>
      <c r="BO177" s="221"/>
      <c r="BP177" s="221"/>
      <c r="BQ177" s="221"/>
    </row>
    <row r="178" spans="1:69" ht="65.25" customHeight="1">
      <c r="A178" s="242"/>
      <c r="B178" s="235"/>
      <c r="C178" s="58"/>
      <c r="D178" s="235"/>
      <c r="E178" s="241"/>
      <c r="F178" s="30"/>
      <c r="G178" s="30"/>
      <c r="H178" s="30"/>
      <c r="I178" s="32"/>
      <c r="J178" s="25"/>
      <c r="K178" s="243"/>
      <c r="L178" s="236"/>
      <c r="M178" s="244"/>
      <c r="N178" s="236"/>
      <c r="O178" s="234"/>
      <c r="P178" s="234"/>
      <c r="Q178" s="60"/>
      <c r="R178" s="60"/>
      <c r="S178" s="33"/>
      <c r="T178" s="35"/>
      <c r="U178" s="34"/>
      <c r="V178" s="60"/>
      <c r="W178" s="60" t="str">
        <f t="shared" si="104"/>
        <v/>
      </c>
      <c r="X178" s="60"/>
      <c r="Y178" s="60" t="str">
        <f t="shared" si="105"/>
        <v/>
      </c>
      <c r="Z178" s="60"/>
      <c r="AA178" s="60" t="str">
        <f t="shared" si="106"/>
        <v/>
      </c>
      <c r="AB178" s="60"/>
      <c r="AC178" s="60" t="str">
        <f t="shared" si="107"/>
        <v/>
      </c>
      <c r="AD178" s="60"/>
      <c r="AE178" s="60" t="str">
        <f t="shared" si="108"/>
        <v/>
      </c>
      <c r="AF178" s="60"/>
      <c r="AG178" s="60" t="str">
        <f t="shared" si="109"/>
        <v/>
      </c>
      <c r="AH178" s="60"/>
      <c r="AI178" s="61" t="str">
        <f t="shared" si="110"/>
        <v/>
      </c>
      <c r="AJ178" s="59" t="str">
        <f t="shared" si="111"/>
        <v/>
      </c>
      <c r="AK178" s="59" t="str">
        <f t="shared" si="112"/>
        <v/>
      </c>
      <c r="AL178" s="97"/>
      <c r="AM178" s="97"/>
      <c r="AN178" s="97"/>
      <c r="AO178" s="97"/>
      <c r="AP178" s="97"/>
      <c r="AQ178" s="56"/>
      <c r="AR178" s="56"/>
      <c r="AS178" s="36" t="e">
        <f>#VALUE!</f>
        <v>#VALUE!</v>
      </c>
      <c r="AT178" s="36"/>
      <c r="AU178" s="26"/>
      <c r="AV178" s="26" t="str">
        <f t="shared" si="113"/>
        <v>Débil</v>
      </c>
      <c r="AW178" s="26" t="str">
        <f t="shared" si="114"/>
        <v>Débil</v>
      </c>
      <c r="AX178" s="59">
        <f t="shared" si="115"/>
        <v>0</v>
      </c>
      <c r="AY178" s="233"/>
      <c r="AZ178" s="233"/>
      <c r="BA178" s="229"/>
      <c r="BB178" s="233"/>
      <c r="BC178" s="62" t="e">
        <f>+IF(AND(U178="Preventivo",BB173="Fuerte"),2,IF(AND(U178="Preventivo",BB173="Moderado"),1,0))</f>
        <v>#DIV/0!</v>
      </c>
      <c r="BD178" s="62" t="e">
        <f>+IF(AND(U178="Detectivo/Correctivo",$BB173="Fuerte"),2,IF(AND(U178="Detectivo/Correctivo",$BB178="Moderado"),1,IF(AND(U178="Preventivo",$BB173="Fuerte"),1,0)))</f>
        <v>#DIV/0!</v>
      </c>
      <c r="BE178" s="62" t="e">
        <f>+L173-BC178</f>
        <v>#DIV/0!</v>
      </c>
      <c r="BF178" s="62" t="e">
        <f>+N173-BD178</f>
        <v>#N/A</v>
      </c>
      <c r="BG178" s="234"/>
      <c r="BH178" s="234"/>
      <c r="BI178" s="234"/>
      <c r="BJ178" s="238"/>
      <c r="BK178" s="238"/>
      <c r="BL178" s="238"/>
      <c r="BM178" s="239"/>
      <c r="BN178" s="222"/>
      <c r="BO178" s="222"/>
      <c r="BP178" s="222"/>
      <c r="BQ178" s="222"/>
    </row>
    <row r="179" spans="1:69" ht="65.25" customHeight="1">
      <c r="A179" s="242" t="s">
        <v>243</v>
      </c>
      <c r="B179" s="235"/>
      <c r="C179" s="58"/>
      <c r="D179" s="235"/>
      <c r="E179" s="241"/>
      <c r="F179" s="30"/>
      <c r="G179" s="30"/>
      <c r="H179" s="30"/>
      <c r="I179" s="32"/>
      <c r="J179" s="25"/>
      <c r="K179" s="243"/>
      <c r="L179" s="236"/>
      <c r="M179" s="244"/>
      <c r="N179" s="236" t="e">
        <f>+VLOOKUP(M179,Listados!$K$13:$L$17,2,0)</f>
        <v>#N/A</v>
      </c>
      <c r="O179" s="234" t="str">
        <f>IF(AND(K179&lt;&gt;"",M179&lt;&gt;""),VLOOKUP(K179&amp;M179,Listados!$M$3:$N$27,2,FALSE),"")</f>
        <v/>
      </c>
      <c r="P179" s="234" t="e">
        <f>+VLOOKUP(O179,Listados!$P$3:$Q$6,2,FALSE)</f>
        <v>#N/A</v>
      </c>
      <c r="Q179" s="60"/>
      <c r="R179" s="60"/>
      <c r="S179" s="33"/>
      <c r="T179" s="35"/>
      <c r="U179" s="34"/>
      <c r="V179" s="60"/>
      <c r="W179" s="60" t="str">
        <f t="shared" si="104"/>
        <v/>
      </c>
      <c r="X179" s="60"/>
      <c r="Y179" s="60" t="str">
        <f t="shared" si="105"/>
        <v/>
      </c>
      <c r="Z179" s="60"/>
      <c r="AA179" s="60" t="str">
        <f t="shared" si="106"/>
        <v/>
      </c>
      <c r="AB179" s="60"/>
      <c r="AC179" s="60" t="str">
        <f t="shared" si="107"/>
        <v/>
      </c>
      <c r="AD179" s="60"/>
      <c r="AE179" s="60" t="str">
        <f t="shared" si="108"/>
        <v/>
      </c>
      <c r="AF179" s="60"/>
      <c r="AG179" s="60" t="str">
        <f t="shared" si="109"/>
        <v/>
      </c>
      <c r="AH179" s="60"/>
      <c r="AI179" s="61" t="str">
        <f t="shared" si="110"/>
        <v/>
      </c>
      <c r="AJ179" s="59" t="str">
        <f t="shared" si="111"/>
        <v/>
      </c>
      <c r="AK179" s="59" t="str">
        <f t="shared" si="112"/>
        <v/>
      </c>
      <c r="AL179" s="97"/>
      <c r="AM179" s="97"/>
      <c r="AN179" s="97"/>
      <c r="AO179" s="97"/>
      <c r="AP179" s="97"/>
      <c r="AQ179" s="56"/>
      <c r="AR179" s="56"/>
      <c r="AS179" s="36" t="e">
        <f>#VALUE!</f>
        <v>#VALUE!</v>
      </c>
      <c r="AT179" s="36"/>
      <c r="AU179" s="26"/>
      <c r="AV179" s="26" t="str">
        <f t="shared" si="113"/>
        <v>Débil</v>
      </c>
      <c r="AW179" s="26" t="str">
        <f t="shared" si="114"/>
        <v>Débil</v>
      </c>
      <c r="AX179" s="59">
        <f t="shared" si="115"/>
        <v>0</v>
      </c>
      <c r="AY179" s="233">
        <f t="shared" ref="AY179" si="131">SUM(AX179:AX184)</f>
        <v>0</v>
      </c>
      <c r="AZ179" s="233">
        <v>0</v>
      </c>
      <c r="BA179" s="227" t="e">
        <f t="shared" ref="BA179" si="132">AY179/AZ179</f>
        <v>#DIV/0!</v>
      </c>
      <c r="BB179" s="233" t="e">
        <f t="shared" ref="BB179" si="133">IF(BA179&lt;=50, "Débil", IF(BA179&lt;=99,"Moderado","Fuerte"))</f>
        <v>#DIV/0!</v>
      </c>
      <c r="BC179" s="62" t="e">
        <f>+IF(AND(U179="Preventivo",BB179="Fuerte"),2,IF(AND(U179="Preventivo",BB179="Moderado"),1,0))</f>
        <v>#DIV/0!</v>
      </c>
      <c r="BD179" s="62" t="e">
        <f>+IF(AND(U179="Detectivo/Correctivo",$BB179="Fuerte"),2,IF(AND(U179="Detectivo/Correctivo",$BB179="Moderado"),1,IF(AND(U179="Preventivo",$BB179="Fuerte"),1,0)))</f>
        <v>#DIV/0!</v>
      </c>
      <c r="BE179" s="62" t="e">
        <f>+L179-BC179</f>
        <v>#DIV/0!</v>
      </c>
      <c r="BF179" s="62" t="e">
        <f>+N179-BD179</f>
        <v>#N/A</v>
      </c>
      <c r="BG179" s="234" t="e">
        <f>+VLOOKUP(MIN(BE179,BE180,BE181,BE182,BE183,BE184),Listados!$J$18:$K$24,2,TRUE)</f>
        <v>#DIV/0!</v>
      </c>
      <c r="BH179" s="234" t="e">
        <f>+VLOOKUP(MIN(BF179,BF180,BF181,BF182,BF183,BF184),Listados!$J$27:$K$32,2,TRUE)</f>
        <v>#N/A</v>
      </c>
      <c r="BI179" s="234" t="e">
        <f>IF(AND(BG179&lt;&gt;"",BH179&lt;&gt;""),VLOOKUP(BG179&amp;BH179,Listados!$M$3:$N$27,2,FALSE),"")</f>
        <v>#DIV/0!</v>
      </c>
      <c r="BJ179" s="238" t="e">
        <f>+IF($P179="Asumir el riesgo","NA","")</f>
        <v>#N/A</v>
      </c>
      <c r="BK179" s="238"/>
      <c r="BL179" s="238"/>
      <c r="BM179" s="239"/>
      <c r="BN179" s="220"/>
      <c r="BO179" s="220"/>
      <c r="BP179" s="220"/>
      <c r="BQ179" s="220"/>
    </row>
    <row r="180" spans="1:69" ht="65.25" customHeight="1">
      <c r="A180" s="242"/>
      <c r="B180" s="235"/>
      <c r="C180" s="58"/>
      <c r="D180" s="235"/>
      <c r="E180" s="241"/>
      <c r="F180" s="30"/>
      <c r="G180" s="30"/>
      <c r="H180" s="30"/>
      <c r="I180" s="32"/>
      <c r="J180" s="25"/>
      <c r="K180" s="243"/>
      <c r="L180" s="236"/>
      <c r="M180" s="244"/>
      <c r="N180" s="236"/>
      <c r="O180" s="234"/>
      <c r="P180" s="234"/>
      <c r="Q180" s="60"/>
      <c r="R180" s="60"/>
      <c r="S180" s="33"/>
      <c r="T180" s="35"/>
      <c r="U180" s="34"/>
      <c r="V180" s="60"/>
      <c r="W180" s="60" t="str">
        <f t="shared" si="104"/>
        <v/>
      </c>
      <c r="X180" s="60"/>
      <c r="Y180" s="60" t="str">
        <f t="shared" si="105"/>
        <v/>
      </c>
      <c r="Z180" s="60"/>
      <c r="AA180" s="60" t="str">
        <f t="shared" si="106"/>
        <v/>
      </c>
      <c r="AB180" s="60"/>
      <c r="AC180" s="60" t="str">
        <f t="shared" si="107"/>
        <v/>
      </c>
      <c r="AD180" s="60"/>
      <c r="AE180" s="60" t="str">
        <f t="shared" si="108"/>
        <v/>
      </c>
      <c r="AF180" s="60"/>
      <c r="AG180" s="60" t="str">
        <f t="shared" si="109"/>
        <v/>
      </c>
      <c r="AH180" s="60"/>
      <c r="AI180" s="61" t="str">
        <f t="shared" si="110"/>
        <v/>
      </c>
      <c r="AJ180" s="59" t="str">
        <f t="shared" si="111"/>
        <v/>
      </c>
      <c r="AK180" s="59" t="str">
        <f t="shared" si="112"/>
        <v/>
      </c>
      <c r="AL180" s="97"/>
      <c r="AM180" s="97"/>
      <c r="AN180" s="97"/>
      <c r="AO180" s="97"/>
      <c r="AP180" s="97"/>
      <c r="AQ180" s="56"/>
      <c r="AR180" s="56"/>
      <c r="AS180" s="36" t="e">
        <f>#VALUE!</f>
        <v>#VALUE!</v>
      </c>
      <c r="AT180" s="36"/>
      <c r="AU180" s="26"/>
      <c r="AV180" s="26" t="str">
        <f t="shared" si="113"/>
        <v>Débil</v>
      </c>
      <c r="AW180" s="26" t="str">
        <f t="shared" si="114"/>
        <v>Débil</v>
      </c>
      <c r="AX180" s="59">
        <f t="shared" si="115"/>
        <v>0</v>
      </c>
      <c r="AY180" s="233"/>
      <c r="AZ180" s="233"/>
      <c r="BA180" s="228"/>
      <c r="BB180" s="233"/>
      <c r="BC180" s="62" t="e">
        <f>+IF(AND(U180="Preventivo",BB179="Fuerte"),2,IF(AND(U180="Preventivo",BB179="Moderado"),1,0))</f>
        <v>#DIV/0!</v>
      </c>
      <c r="BD180" s="62" t="e">
        <f>+IF(AND(U180="Detectivo/Correctivo",$BB179="Fuerte"),2,IF(AND(U180="Detectivo/Correctivo",$BB180="Moderado"),1,IF(AND(U180="Preventivo",$BB179="Fuerte"),1,0)))</f>
        <v>#DIV/0!</v>
      </c>
      <c r="BE180" s="62" t="e">
        <f>+L179-BC180</f>
        <v>#DIV/0!</v>
      </c>
      <c r="BF180" s="62" t="e">
        <f>+N179-BD180</f>
        <v>#N/A</v>
      </c>
      <c r="BG180" s="234"/>
      <c r="BH180" s="234"/>
      <c r="BI180" s="234"/>
      <c r="BJ180" s="238"/>
      <c r="BK180" s="238"/>
      <c r="BL180" s="238"/>
      <c r="BM180" s="239"/>
      <c r="BN180" s="221"/>
      <c r="BO180" s="221"/>
      <c r="BP180" s="221"/>
      <c r="BQ180" s="221"/>
    </row>
    <row r="181" spans="1:69" ht="65.25" customHeight="1">
      <c r="A181" s="242"/>
      <c r="B181" s="235"/>
      <c r="C181" s="58"/>
      <c r="D181" s="235"/>
      <c r="E181" s="241"/>
      <c r="F181" s="30"/>
      <c r="G181" s="30"/>
      <c r="H181" s="30"/>
      <c r="I181" s="32"/>
      <c r="J181" s="25"/>
      <c r="K181" s="243"/>
      <c r="L181" s="236"/>
      <c r="M181" s="244"/>
      <c r="N181" s="236"/>
      <c r="O181" s="234"/>
      <c r="P181" s="234"/>
      <c r="Q181" s="60"/>
      <c r="R181" s="60"/>
      <c r="S181" s="33"/>
      <c r="T181" s="35"/>
      <c r="U181" s="34"/>
      <c r="V181" s="60"/>
      <c r="W181" s="60" t="str">
        <f t="shared" si="104"/>
        <v/>
      </c>
      <c r="X181" s="60"/>
      <c r="Y181" s="60" t="str">
        <f t="shared" si="105"/>
        <v/>
      </c>
      <c r="Z181" s="60"/>
      <c r="AA181" s="60" t="str">
        <f t="shared" si="106"/>
        <v/>
      </c>
      <c r="AB181" s="60"/>
      <c r="AC181" s="60" t="str">
        <f t="shared" si="107"/>
        <v/>
      </c>
      <c r="AD181" s="60"/>
      <c r="AE181" s="60" t="str">
        <f t="shared" si="108"/>
        <v/>
      </c>
      <c r="AF181" s="60"/>
      <c r="AG181" s="60" t="str">
        <f t="shared" si="109"/>
        <v/>
      </c>
      <c r="AH181" s="60"/>
      <c r="AI181" s="61" t="str">
        <f t="shared" si="110"/>
        <v/>
      </c>
      <c r="AJ181" s="59" t="str">
        <f t="shared" si="111"/>
        <v/>
      </c>
      <c r="AK181" s="59" t="str">
        <f t="shared" si="112"/>
        <v/>
      </c>
      <c r="AL181" s="97"/>
      <c r="AM181" s="97"/>
      <c r="AN181" s="97"/>
      <c r="AO181" s="97"/>
      <c r="AP181" s="97"/>
      <c r="AQ181" s="56"/>
      <c r="AR181" s="56"/>
      <c r="AS181" s="36" t="e">
        <f>#VALUE!</f>
        <v>#VALUE!</v>
      </c>
      <c r="AT181" s="36"/>
      <c r="AU181" s="26"/>
      <c r="AV181" s="26" t="str">
        <f t="shared" si="113"/>
        <v>Débil</v>
      </c>
      <c r="AW181" s="26" t="str">
        <f t="shared" si="114"/>
        <v>Débil</v>
      </c>
      <c r="AX181" s="59">
        <f t="shared" si="115"/>
        <v>0</v>
      </c>
      <c r="AY181" s="233"/>
      <c r="AZ181" s="233"/>
      <c r="BA181" s="228"/>
      <c r="BB181" s="233"/>
      <c r="BC181" s="62" t="e">
        <f>+IF(AND(U181="Preventivo",BB179="Fuerte"),2,IF(AND(U181="Preventivo",BB179="Moderado"),1,0))</f>
        <v>#DIV/0!</v>
      </c>
      <c r="BD181" s="62" t="e">
        <f>+IF(AND(U181="Detectivo/Correctivo",$BB179="Fuerte"),2,IF(AND(U181="Detectivo/Correctivo",$BB181="Moderado"),1,IF(AND(U181="Preventivo",$BB179="Fuerte"),1,0)))</f>
        <v>#DIV/0!</v>
      </c>
      <c r="BE181" s="62" t="e">
        <f>+L179-BC181</f>
        <v>#DIV/0!</v>
      </c>
      <c r="BF181" s="62" t="e">
        <f>+N179-BD181</f>
        <v>#N/A</v>
      </c>
      <c r="BG181" s="234"/>
      <c r="BH181" s="234"/>
      <c r="BI181" s="234"/>
      <c r="BJ181" s="238"/>
      <c r="BK181" s="238"/>
      <c r="BL181" s="238"/>
      <c r="BM181" s="239"/>
      <c r="BN181" s="221"/>
      <c r="BO181" s="221"/>
      <c r="BP181" s="221"/>
      <c r="BQ181" s="221"/>
    </row>
    <row r="182" spans="1:69" ht="65.25" customHeight="1">
      <c r="A182" s="242"/>
      <c r="B182" s="235"/>
      <c r="C182" s="58"/>
      <c r="D182" s="235"/>
      <c r="E182" s="241"/>
      <c r="F182" s="30"/>
      <c r="G182" s="30"/>
      <c r="H182" s="30"/>
      <c r="I182" s="32"/>
      <c r="J182" s="25"/>
      <c r="K182" s="243"/>
      <c r="L182" s="236"/>
      <c r="M182" s="244"/>
      <c r="N182" s="236"/>
      <c r="O182" s="234"/>
      <c r="P182" s="234"/>
      <c r="Q182" s="60"/>
      <c r="R182" s="60"/>
      <c r="S182" s="33"/>
      <c r="T182" s="35"/>
      <c r="U182" s="34"/>
      <c r="V182" s="60"/>
      <c r="W182" s="60" t="str">
        <f t="shared" si="104"/>
        <v/>
      </c>
      <c r="X182" s="60"/>
      <c r="Y182" s="60" t="str">
        <f t="shared" si="105"/>
        <v/>
      </c>
      <c r="Z182" s="60"/>
      <c r="AA182" s="60" t="str">
        <f t="shared" si="106"/>
        <v/>
      </c>
      <c r="AB182" s="60"/>
      <c r="AC182" s="60" t="str">
        <f t="shared" si="107"/>
        <v/>
      </c>
      <c r="AD182" s="60"/>
      <c r="AE182" s="60" t="str">
        <f t="shared" si="108"/>
        <v/>
      </c>
      <c r="AF182" s="60"/>
      <c r="AG182" s="60" t="str">
        <f t="shared" si="109"/>
        <v/>
      </c>
      <c r="AH182" s="60"/>
      <c r="AI182" s="61" t="str">
        <f t="shared" si="110"/>
        <v/>
      </c>
      <c r="AJ182" s="59" t="str">
        <f t="shared" si="111"/>
        <v/>
      </c>
      <c r="AK182" s="59" t="str">
        <f t="shared" si="112"/>
        <v/>
      </c>
      <c r="AL182" s="97"/>
      <c r="AM182" s="97"/>
      <c r="AN182" s="97"/>
      <c r="AO182" s="97"/>
      <c r="AP182" s="97"/>
      <c r="AQ182" s="56"/>
      <c r="AR182" s="56"/>
      <c r="AS182" s="36" t="e">
        <f>#VALUE!</f>
        <v>#VALUE!</v>
      </c>
      <c r="AT182" s="36"/>
      <c r="AU182" s="26"/>
      <c r="AV182" s="26" t="str">
        <f t="shared" si="113"/>
        <v>Débil</v>
      </c>
      <c r="AW182" s="26" t="str">
        <f t="shared" si="114"/>
        <v>Débil</v>
      </c>
      <c r="AX182" s="59">
        <f t="shared" si="115"/>
        <v>0</v>
      </c>
      <c r="AY182" s="233"/>
      <c r="AZ182" s="233"/>
      <c r="BA182" s="228"/>
      <c r="BB182" s="233"/>
      <c r="BC182" s="62" t="e">
        <f>+IF(AND(U182="Preventivo",BB179="Fuerte"),2,IF(AND(U182="Preventivo",BB179="Moderado"),1,0))</f>
        <v>#DIV/0!</v>
      </c>
      <c r="BD182" s="62" t="e">
        <f>+IF(AND(U182="Detectivo/Correctivo",$BB179="Fuerte"),2,IF(AND(U182="Detectivo/Correctivo",$BB182="Moderado"),1,IF(AND(U182="Preventivo",$BB179="Fuerte"),1,0)))</f>
        <v>#DIV/0!</v>
      </c>
      <c r="BE182" s="62" t="e">
        <f>+L179-BC182</f>
        <v>#DIV/0!</v>
      </c>
      <c r="BF182" s="62" t="e">
        <f>+N179-BD182</f>
        <v>#N/A</v>
      </c>
      <c r="BG182" s="234"/>
      <c r="BH182" s="234"/>
      <c r="BI182" s="234"/>
      <c r="BJ182" s="238"/>
      <c r="BK182" s="238"/>
      <c r="BL182" s="238"/>
      <c r="BM182" s="239"/>
      <c r="BN182" s="221"/>
      <c r="BO182" s="221"/>
      <c r="BP182" s="221"/>
      <c r="BQ182" s="221"/>
    </row>
    <row r="183" spans="1:69" ht="65.25" customHeight="1">
      <c r="A183" s="242"/>
      <c r="B183" s="235"/>
      <c r="C183" s="58"/>
      <c r="D183" s="235"/>
      <c r="E183" s="241"/>
      <c r="F183" s="30"/>
      <c r="G183" s="30"/>
      <c r="H183" s="30"/>
      <c r="I183" s="32"/>
      <c r="J183" s="25"/>
      <c r="K183" s="243"/>
      <c r="L183" s="236"/>
      <c r="M183" s="244"/>
      <c r="N183" s="236"/>
      <c r="O183" s="234"/>
      <c r="P183" s="234"/>
      <c r="Q183" s="60"/>
      <c r="R183" s="60"/>
      <c r="S183" s="33"/>
      <c r="T183" s="35"/>
      <c r="U183" s="34"/>
      <c r="V183" s="60"/>
      <c r="W183" s="60" t="str">
        <f t="shared" si="104"/>
        <v/>
      </c>
      <c r="X183" s="60"/>
      <c r="Y183" s="60" t="str">
        <f t="shared" si="105"/>
        <v/>
      </c>
      <c r="Z183" s="60"/>
      <c r="AA183" s="60" t="str">
        <f t="shared" si="106"/>
        <v/>
      </c>
      <c r="AB183" s="60"/>
      <c r="AC183" s="60" t="str">
        <f t="shared" si="107"/>
        <v/>
      </c>
      <c r="AD183" s="60"/>
      <c r="AE183" s="60" t="str">
        <f t="shared" si="108"/>
        <v/>
      </c>
      <c r="AF183" s="60"/>
      <c r="AG183" s="60" t="str">
        <f t="shared" si="109"/>
        <v/>
      </c>
      <c r="AH183" s="60"/>
      <c r="AI183" s="61" t="str">
        <f t="shared" si="110"/>
        <v/>
      </c>
      <c r="AJ183" s="59" t="str">
        <f t="shared" si="111"/>
        <v/>
      </c>
      <c r="AK183" s="59" t="str">
        <f t="shared" si="112"/>
        <v/>
      </c>
      <c r="AL183" s="97"/>
      <c r="AM183" s="97"/>
      <c r="AN183" s="97"/>
      <c r="AO183" s="97"/>
      <c r="AP183" s="97"/>
      <c r="AQ183" s="56"/>
      <c r="AR183" s="56"/>
      <c r="AS183" s="36" t="e">
        <f>#VALUE!</f>
        <v>#VALUE!</v>
      </c>
      <c r="AT183" s="36"/>
      <c r="AU183" s="26"/>
      <c r="AV183" s="26" t="str">
        <f t="shared" si="113"/>
        <v>Débil</v>
      </c>
      <c r="AW183" s="26" t="str">
        <f t="shared" si="114"/>
        <v>Débil</v>
      </c>
      <c r="AX183" s="59">
        <f t="shared" si="115"/>
        <v>0</v>
      </c>
      <c r="AY183" s="233"/>
      <c r="AZ183" s="233"/>
      <c r="BA183" s="228"/>
      <c r="BB183" s="233"/>
      <c r="BC183" s="62" t="e">
        <f>+IF(AND(U183="Preventivo",BB179="Fuerte"),2,IF(AND(U183="Preventivo",BB179="Moderado"),1,0))</f>
        <v>#DIV/0!</v>
      </c>
      <c r="BD183" s="62" t="e">
        <f>+IF(AND(U183="Detectivo/Correctivo",$BB179="Fuerte"),2,IF(AND(U183="Detectivo/Correctivo",$BB183="Moderado"),1,IF(AND(U183="Preventivo",$BB179="Fuerte"),1,0)))</f>
        <v>#DIV/0!</v>
      </c>
      <c r="BE183" s="62" t="e">
        <f>+L179-BC183</f>
        <v>#DIV/0!</v>
      </c>
      <c r="BF183" s="62" t="e">
        <f>+N179-BD183</f>
        <v>#N/A</v>
      </c>
      <c r="BG183" s="234"/>
      <c r="BH183" s="234"/>
      <c r="BI183" s="234"/>
      <c r="BJ183" s="238"/>
      <c r="BK183" s="238"/>
      <c r="BL183" s="238"/>
      <c r="BM183" s="239"/>
      <c r="BN183" s="221"/>
      <c r="BO183" s="221"/>
      <c r="BP183" s="221"/>
      <c r="BQ183" s="221"/>
    </row>
    <row r="184" spans="1:69" ht="65.25" customHeight="1">
      <c r="A184" s="242"/>
      <c r="B184" s="235"/>
      <c r="C184" s="58"/>
      <c r="D184" s="235"/>
      <c r="E184" s="241"/>
      <c r="F184" s="30"/>
      <c r="G184" s="30"/>
      <c r="H184" s="30"/>
      <c r="I184" s="32"/>
      <c r="J184" s="25"/>
      <c r="K184" s="243"/>
      <c r="L184" s="236"/>
      <c r="M184" s="244"/>
      <c r="N184" s="236"/>
      <c r="O184" s="234"/>
      <c r="P184" s="234"/>
      <c r="Q184" s="60"/>
      <c r="R184" s="60"/>
      <c r="S184" s="33"/>
      <c r="T184" s="35"/>
      <c r="U184" s="34"/>
      <c r="V184" s="60"/>
      <c r="W184" s="60" t="str">
        <f t="shared" si="104"/>
        <v/>
      </c>
      <c r="X184" s="60"/>
      <c r="Y184" s="60" t="str">
        <f t="shared" si="105"/>
        <v/>
      </c>
      <c r="Z184" s="60"/>
      <c r="AA184" s="60" t="str">
        <f t="shared" si="106"/>
        <v/>
      </c>
      <c r="AB184" s="60"/>
      <c r="AC184" s="60" t="str">
        <f t="shared" si="107"/>
        <v/>
      </c>
      <c r="AD184" s="60"/>
      <c r="AE184" s="60" t="str">
        <f t="shared" si="108"/>
        <v/>
      </c>
      <c r="AF184" s="60"/>
      <c r="AG184" s="60" t="str">
        <f t="shared" si="109"/>
        <v/>
      </c>
      <c r="AH184" s="60"/>
      <c r="AI184" s="61" t="str">
        <f t="shared" si="110"/>
        <v/>
      </c>
      <c r="AJ184" s="59" t="str">
        <f t="shared" si="111"/>
        <v/>
      </c>
      <c r="AK184" s="59" t="str">
        <f t="shared" si="112"/>
        <v/>
      </c>
      <c r="AL184" s="97"/>
      <c r="AM184" s="97"/>
      <c r="AN184" s="97"/>
      <c r="AO184" s="97"/>
      <c r="AP184" s="97"/>
      <c r="AQ184" s="56"/>
      <c r="AR184" s="56"/>
      <c r="AS184" s="36" t="e">
        <f>#VALUE!</f>
        <v>#VALUE!</v>
      </c>
      <c r="AT184" s="36"/>
      <c r="AU184" s="26"/>
      <c r="AV184" s="26" t="str">
        <f t="shared" si="113"/>
        <v>Débil</v>
      </c>
      <c r="AW184" s="26" t="str">
        <f t="shared" si="114"/>
        <v>Débil</v>
      </c>
      <c r="AX184" s="59">
        <f t="shared" si="115"/>
        <v>0</v>
      </c>
      <c r="AY184" s="233"/>
      <c r="AZ184" s="233"/>
      <c r="BA184" s="229"/>
      <c r="BB184" s="233"/>
      <c r="BC184" s="62" t="e">
        <f>+IF(AND(U184="Preventivo",BB179="Fuerte"),2,IF(AND(U184="Preventivo",BB179="Moderado"),1,0))</f>
        <v>#DIV/0!</v>
      </c>
      <c r="BD184" s="62" t="e">
        <f>+IF(AND(U184="Detectivo/Correctivo",$BB179="Fuerte"),2,IF(AND(U184="Detectivo/Correctivo",$BB184="Moderado"),1,IF(AND(U184="Preventivo",$BB179="Fuerte"),1,0)))</f>
        <v>#DIV/0!</v>
      </c>
      <c r="BE184" s="62" t="e">
        <f>+L179-BC184</f>
        <v>#DIV/0!</v>
      </c>
      <c r="BF184" s="62" t="e">
        <f>+N179-BD184</f>
        <v>#N/A</v>
      </c>
      <c r="BG184" s="234"/>
      <c r="BH184" s="234"/>
      <c r="BI184" s="234"/>
      <c r="BJ184" s="238"/>
      <c r="BK184" s="238"/>
      <c r="BL184" s="238"/>
      <c r="BM184" s="239"/>
      <c r="BN184" s="222"/>
      <c r="BO184" s="222"/>
      <c r="BP184" s="222"/>
      <c r="BQ184" s="222"/>
    </row>
    <row r="185" spans="1:69" ht="65.25" customHeight="1">
      <c r="A185" s="242" t="s">
        <v>244</v>
      </c>
      <c r="B185" s="235"/>
      <c r="C185" s="58"/>
      <c r="D185" s="235"/>
      <c r="E185" s="241"/>
      <c r="F185" s="30"/>
      <c r="G185" s="30"/>
      <c r="H185" s="30"/>
      <c r="I185" s="32"/>
      <c r="J185" s="25"/>
      <c r="K185" s="243"/>
      <c r="L185" s="236"/>
      <c r="M185" s="244"/>
      <c r="N185" s="236" t="e">
        <f>+VLOOKUP(M185,Listados!$K$13:$L$17,2,0)</f>
        <v>#N/A</v>
      </c>
      <c r="O185" s="234" t="str">
        <f>IF(AND(K185&lt;&gt;"",M185&lt;&gt;""),VLOOKUP(K185&amp;M185,Listados!$M$3:$N$27,2,FALSE),"")</f>
        <v/>
      </c>
      <c r="P185" s="234" t="e">
        <f>+VLOOKUP(O185,Listados!$P$3:$Q$6,2,FALSE)</f>
        <v>#N/A</v>
      </c>
      <c r="Q185" s="60"/>
      <c r="R185" s="60"/>
      <c r="S185" s="33"/>
      <c r="T185" s="35"/>
      <c r="U185" s="34"/>
      <c r="V185" s="60"/>
      <c r="W185" s="60" t="str">
        <f t="shared" si="104"/>
        <v/>
      </c>
      <c r="X185" s="60"/>
      <c r="Y185" s="60" t="str">
        <f t="shared" si="105"/>
        <v/>
      </c>
      <c r="Z185" s="60"/>
      <c r="AA185" s="60" t="str">
        <f t="shared" si="106"/>
        <v/>
      </c>
      <c r="AB185" s="60"/>
      <c r="AC185" s="60" t="str">
        <f t="shared" si="107"/>
        <v/>
      </c>
      <c r="AD185" s="60"/>
      <c r="AE185" s="60" t="str">
        <f t="shared" si="108"/>
        <v/>
      </c>
      <c r="AF185" s="60"/>
      <c r="AG185" s="60" t="str">
        <f t="shared" si="109"/>
        <v/>
      </c>
      <c r="AH185" s="60"/>
      <c r="AI185" s="61" t="str">
        <f t="shared" si="110"/>
        <v/>
      </c>
      <c r="AJ185" s="59" t="str">
        <f t="shared" si="111"/>
        <v/>
      </c>
      <c r="AK185" s="59" t="str">
        <f t="shared" si="112"/>
        <v/>
      </c>
      <c r="AL185" s="97"/>
      <c r="AM185" s="97"/>
      <c r="AN185" s="97"/>
      <c r="AO185" s="97"/>
      <c r="AP185" s="97"/>
      <c r="AQ185" s="56"/>
      <c r="AR185" s="56"/>
      <c r="AS185" s="36" t="e">
        <f>#VALUE!</f>
        <v>#VALUE!</v>
      </c>
      <c r="AT185" s="36"/>
      <c r="AU185" s="26"/>
      <c r="AV185" s="26" t="str">
        <f t="shared" si="113"/>
        <v>Débil</v>
      </c>
      <c r="AW185" s="26" t="str">
        <f t="shared" si="114"/>
        <v>Débil</v>
      </c>
      <c r="AX185" s="59">
        <f t="shared" si="115"/>
        <v>0</v>
      </c>
      <c r="AY185" s="233">
        <f t="shared" ref="AY185" si="134">SUM(AX185:AX190)</f>
        <v>0</v>
      </c>
      <c r="AZ185" s="233">
        <v>0</v>
      </c>
      <c r="BA185" s="227" t="e">
        <f t="shared" ref="BA185" si="135">AY185/AZ185</f>
        <v>#DIV/0!</v>
      </c>
      <c r="BB185" s="233" t="e">
        <f t="shared" ref="BB185" si="136">IF(BA185&lt;=50, "Débil", IF(BA185&lt;=99,"Moderado","Fuerte"))</f>
        <v>#DIV/0!</v>
      </c>
      <c r="BC185" s="62" t="e">
        <f>+IF(AND(U185="Preventivo",BB185="Fuerte"),2,IF(AND(U185="Preventivo",BB185="Moderado"),1,0))</f>
        <v>#DIV/0!</v>
      </c>
      <c r="BD185" s="62" t="e">
        <f>+IF(AND(U185="Detectivo/Correctivo",$BB185="Fuerte"),2,IF(AND(U185="Detectivo/Correctivo",$BB185="Moderado"),1,IF(AND(U185="Preventivo",$BB185="Fuerte"),1,0)))</f>
        <v>#DIV/0!</v>
      </c>
      <c r="BE185" s="62" t="e">
        <f>+L185-BC185</f>
        <v>#DIV/0!</v>
      </c>
      <c r="BF185" s="62" t="e">
        <f>+N185-BD185</f>
        <v>#N/A</v>
      </c>
      <c r="BG185" s="234" t="e">
        <f>+VLOOKUP(MIN(BE185,BE186,BE187,BE188,BE189,BE190),Listados!$J$18:$K$24,2,TRUE)</f>
        <v>#DIV/0!</v>
      </c>
      <c r="BH185" s="234" t="e">
        <f>+VLOOKUP(MIN(BF185,BF186,BF187,BF188,BF189,BF190),Listados!$J$27:$K$32,2,TRUE)</f>
        <v>#N/A</v>
      </c>
      <c r="BI185" s="234" t="e">
        <f>IF(AND(BG185&lt;&gt;"",BH185&lt;&gt;""),VLOOKUP(BG185&amp;BH185,Listados!$M$3:$N$27,2,FALSE),"")</f>
        <v>#DIV/0!</v>
      </c>
      <c r="BJ185" s="238" t="e">
        <f>+IF($P185="Asumir el riesgo","NA","")</f>
        <v>#N/A</v>
      </c>
      <c r="BK185" s="238"/>
      <c r="BL185" s="238"/>
      <c r="BM185" s="239"/>
      <c r="BN185" s="220"/>
      <c r="BO185" s="220"/>
      <c r="BP185" s="220"/>
      <c r="BQ185" s="220"/>
    </row>
    <row r="186" spans="1:69" ht="65.25" customHeight="1">
      <c r="A186" s="242"/>
      <c r="B186" s="235"/>
      <c r="C186" s="58"/>
      <c r="D186" s="235"/>
      <c r="E186" s="241"/>
      <c r="F186" s="30"/>
      <c r="G186" s="30"/>
      <c r="H186" s="30"/>
      <c r="I186" s="32"/>
      <c r="J186" s="25"/>
      <c r="K186" s="243"/>
      <c r="L186" s="236"/>
      <c r="M186" s="244"/>
      <c r="N186" s="236"/>
      <c r="O186" s="234"/>
      <c r="P186" s="234"/>
      <c r="Q186" s="60"/>
      <c r="R186" s="60"/>
      <c r="S186" s="33"/>
      <c r="T186" s="35"/>
      <c r="U186" s="34"/>
      <c r="V186" s="60"/>
      <c r="W186" s="60" t="str">
        <f t="shared" si="104"/>
        <v/>
      </c>
      <c r="X186" s="60"/>
      <c r="Y186" s="60" t="str">
        <f t="shared" si="105"/>
        <v/>
      </c>
      <c r="Z186" s="60"/>
      <c r="AA186" s="60" t="str">
        <f t="shared" si="106"/>
        <v/>
      </c>
      <c r="AB186" s="60"/>
      <c r="AC186" s="60" t="str">
        <f t="shared" si="107"/>
        <v/>
      </c>
      <c r="AD186" s="60"/>
      <c r="AE186" s="60" t="str">
        <f t="shared" si="108"/>
        <v/>
      </c>
      <c r="AF186" s="60"/>
      <c r="AG186" s="60" t="str">
        <f t="shared" si="109"/>
        <v/>
      </c>
      <c r="AH186" s="60"/>
      <c r="AI186" s="61" t="str">
        <f t="shared" si="110"/>
        <v/>
      </c>
      <c r="AJ186" s="59" t="str">
        <f t="shared" si="111"/>
        <v/>
      </c>
      <c r="AK186" s="59" t="str">
        <f t="shared" si="112"/>
        <v/>
      </c>
      <c r="AL186" s="97"/>
      <c r="AM186" s="97"/>
      <c r="AN186" s="97"/>
      <c r="AO186" s="97"/>
      <c r="AP186" s="97"/>
      <c r="AQ186" s="56"/>
      <c r="AR186" s="56"/>
      <c r="AS186" s="36" t="e">
        <f>#VALUE!</f>
        <v>#VALUE!</v>
      </c>
      <c r="AT186" s="36"/>
      <c r="AU186" s="26"/>
      <c r="AV186" s="26" t="str">
        <f t="shared" si="113"/>
        <v>Débil</v>
      </c>
      <c r="AW186" s="26" t="str">
        <f t="shared" si="114"/>
        <v>Débil</v>
      </c>
      <c r="AX186" s="59">
        <f t="shared" si="115"/>
        <v>0</v>
      </c>
      <c r="AY186" s="233"/>
      <c r="AZ186" s="233"/>
      <c r="BA186" s="228"/>
      <c r="BB186" s="233"/>
      <c r="BC186" s="62" t="e">
        <f>+IF(AND(U186="Preventivo",BB185="Fuerte"),2,IF(AND(U186="Preventivo",BB185="Moderado"),1,0))</f>
        <v>#DIV/0!</v>
      </c>
      <c r="BD186" s="62" t="e">
        <f>+IF(AND(U186="Detectivo/Correctivo",$BB185="Fuerte"),2,IF(AND(U186="Detectivo/Correctivo",$BB186="Moderado"),1,IF(AND(U186="Preventivo",$BB185="Fuerte"),1,0)))</f>
        <v>#DIV/0!</v>
      </c>
      <c r="BE186" s="62" t="e">
        <f>+L185-BC186</f>
        <v>#DIV/0!</v>
      </c>
      <c r="BF186" s="62" t="e">
        <f>+N185-BD186</f>
        <v>#N/A</v>
      </c>
      <c r="BG186" s="234"/>
      <c r="BH186" s="234"/>
      <c r="BI186" s="234"/>
      <c r="BJ186" s="238"/>
      <c r="BK186" s="238"/>
      <c r="BL186" s="238"/>
      <c r="BM186" s="239"/>
      <c r="BN186" s="221"/>
      <c r="BO186" s="221"/>
      <c r="BP186" s="221"/>
      <c r="BQ186" s="221"/>
    </row>
    <row r="187" spans="1:69" ht="65.25" customHeight="1">
      <c r="A187" s="242"/>
      <c r="B187" s="235"/>
      <c r="C187" s="58"/>
      <c r="D187" s="235"/>
      <c r="E187" s="241"/>
      <c r="F187" s="30"/>
      <c r="G187" s="30"/>
      <c r="H187" s="30"/>
      <c r="I187" s="32"/>
      <c r="J187" s="25"/>
      <c r="K187" s="243"/>
      <c r="L187" s="236"/>
      <c r="M187" s="244"/>
      <c r="N187" s="236"/>
      <c r="O187" s="234"/>
      <c r="P187" s="234"/>
      <c r="Q187" s="60"/>
      <c r="R187" s="60"/>
      <c r="S187" s="33"/>
      <c r="T187" s="35"/>
      <c r="U187" s="34"/>
      <c r="V187" s="60"/>
      <c r="W187" s="60" t="str">
        <f t="shared" si="104"/>
        <v/>
      </c>
      <c r="X187" s="60"/>
      <c r="Y187" s="60" t="str">
        <f t="shared" si="105"/>
        <v/>
      </c>
      <c r="Z187" s="60"/>
      <c r="AA187" s="60" t="str">
        <f t="shared" si="106"/>
        <v/>
      </c>
      <c r="AB187" s="60"/>
      <c r="AC187" s="60" t="str">
        <f t="shared" si="107"/>
        <v/>
      </c>
      <c r="AD187" s="60"/>
      <c r="AE187" s="60" t="str">
        <f t="shared" si="108"/>
        <v/>
      </c>
      <c r="AF187" s="60"/>
      <c r="AG187" s="60" t="str">
        <f t="shared" si="109"/>
        <v/>
      </c>
      <c r="AH187" s="60"/>
      <c r="AI187" s="61" t="str">
        <f t="shared" si="110"/>
        <v/>
      </c>
      <c r="AJ187" s="59" t="str">
        <f t="shared" si="111"/>
        <v/>
      </c>
      <c r="AK187" s="59" t="str">
        <f t="shared" si="112"/>
        <v/>
      </c>
      <c r="AL187" s="97"/>
      <c r="AM187" s="97"/>
      <c r="AN187" s="97"/>
      <c r="AO187" s="97"/>
      <c r="AP187" s="97"/>
      <c r="AQ187" s="56"/>
      <c r="AR187" s="56"/>
      <c r="AS187" s="36" t="e">
        <f>#VALUE!</f>
        <v>#VALUE!</v>
      </c>
      <c r="AT187" s="36"/>
      <c r="AU187" s="26"/>
      <c r="AV187" s="26" t="str">
        <f t="shared" si="113"/>
        <v>Débil</v>
      </c>
      <c r="AW187" s="26" t="str">
        <f t="shared" si="114"/>
        <v>Débil</v>
      </c>
      <c r="AX187" s="59">
        <f t="shared" si="115"/>
        <v>0</v>
      </c>
      <c r="AY187" s="233"/>
      <c r="AZ187" s="233"/>
      <c r="BA187" s="228"/>
      <c r="BB187" s="233"/>
      <c r="BC187" s="62" t="e">
        <f>+IF(AND(U187="Preventivo",BB185="Fuerte"),2,IF(AND(U187="Preventivo",BB185="Moderado"),1,0))</f>
        <v>#DIV/0!</v>
      </c>
      <c r="BD187" s="62" t="e">
        <f>+IF(AND(U187="Detectivo/Correctivo",$BB185="Fuerte"),2,IF(AND(U187="Detectivo/Correctivo",$BB187="Moderado"),1,IF(AND(U187="Preventivo",$BB185="Fuerte"),1,0)))</f>
        <v>#DIV/0!</v>
      </c>
      <c r="BE187" s="62" t="e">
        <f>+L185-BC187</f>
        <v>#DIV/0!</v>
      </c>
      <c r="BF187" s="62" t="e">
        <f>+N185-BD187</f>
        <v>#N/A</v>
      </c>
      <c r="BG187" s="234"/>
      <c r="BH187" s="234"/>
      <c r="BI187" s="234"/>
      <c r="BJ187" s="238"/>
      <c r="BK187" s="238"/>
      <c r="BL187" s="238"/>
      <c r="BM187" s="239"/>
      <c r="BN187" s="221"/>
      <c r="BO187" s="221"/>
      <c r="BP187" s="221"/>
      <c r="BQ187" s="221"/>
    </row>
    <row r="188" spans="1:69" ht="65.25" customHeight="1">
      <c r="A188" s="242"/>
      <c r="B188" s="235"/>
      <c r="C188" s="58"/>
      <c r="D188" s="235"/>
      <c r="E188" s="241"/>
      <c r="F188" s="30"/>
      <c r="G188" s="30"/>
      <c r="H188" s="30"/>
      <c r="I188" s="32"/>
      <c r="J188" s="25"/>
      <c r="K188" s="243"/>
      <c r="L188" s="236"/>
      <c r="M188" s="244"/>
      <c r="N188" s="236"/>
      <c r="O188" s="234"/>
      <c r="P188" s="234"/>
      <c r="Q188" s="60"/>
      <c r="R188" s="60"/>
      <c r="S188" s="33"/>
      <c r="T188" s="35"/>
      <c r="U188" s="34"/>
      <c r="V188" s="60"/>
      <c r="W188" s="60" t="str">
        <f t="shared" si="104"/>
        <v/>
      </c>
      <c r="X188" s="60"/>
      <c r="Y188" s="60" t="str">
        <f t="shared" si="105"/>
        <v/>
      </c>
      <c r="Z188" s="60"/>
      <c r="AA188" s="60" t="str">
        <f t="shared" si="106"/>
        <v/>
      </c>
      <c r="AB188" s="60"/>
      <c r="AC188" s="60" t="str">
        <f t="shared" si="107"/>
        <v/>
      </c>
      <c r="AD188" s="60"/>
      <c r="AE188" s="60" t="str">
        <f t="shared" si="108"/>
        <v/>
      </c>
      <c r="AF188" s="60"/>
      <c r="AG188" s="60" t="str">
        <f t="shared" si="109"/>
        <v/>
      </c>
      <c r="AH188" s="60"/>
      <c r="AI188" s="61" t="str">
        <f t="shared" si="110"/>
        <v/>
      </c>
      <c r="AJ188" s="59" t="str">
        <f t="shared" si="111"/>
        <v/>
      </c>
      <c r="AK188" s="59" t="str">
        <f t="shared" si="112"/>
        <v/>
      </c>
      <c r="AL188" s="97"/>
      <c r="AM188" s="97"/>
      <c r="AN188" s="97"/>
      <c r="AO188" s="97"/>
      <c r="AP188" s="97"/>
      <c r="AQ188" s="56"/>
      <c r="AR188" s="56"/>
      <c r="AS188" s="36" t="e">
        <f>#VALUE!</f>
        <v>#VALUE!</v>
      </c>
      <c r="AT188" s="36"/>
      <c r="AU188" s="26"/>
      <c r="AV188" s="26" t="str">
        <f t="shared" si="113"/>
        <v>Débil</v>
      </c>
      <c r="AW188" s="26" t="str">
        <f t="shared" si="114"/>
        <v>Débil</v>
      </c>
      <c r="AX188" s="59">
        <f t="shared" si="115"/>
        <v>0</v>
      </c>
      <c r="AY188" s="233"/>
      <c r="AZ188" s="233"/>
      <c r="BA188" s="228"/>
      <c r="BB188" s="233"/>
      <c r="BC188" s="62" t="e">
        <f>+IF(AND(U188="Preventivo",BB185="Fuerte"),2,IF(AND(U188="Preventivo",BB185="Moderado"),1,0))</f>
        <v>#DIV/0!</v>
      </c>
      <c r="BD188" s="62" t="e">
        <f>+IF(AND(U188="Detectivo/Correctivo",$BB185="Fuerte"),2,IF(AND(U188="Detectivo/Correctivo",$BB188="Moderado"),1,IF(AND(U188="Preventivo",$BB185="Fuerte"),1,0)))</f>
        <v>#DIV/0!</v>
      </c>
      <c r="BE188" s="62" t="e">
        <f>+L185-BC188</f>
        <v>#DIV/0!</v>
      </c>
      <c r="BF188" s="62" t="e">
        <f>+N185-BD188</f>
        <v>#N/A</v>
      </c>
      <c r="BG188" s="234"/>
      <c r="BH188" s="234"/>
      <c r="BI188" s="234"/>
      <c r="BJ188" s="238"/>
      <c r="BK188" s="238"/>
      <c r="BL188" s="238"/>
      <c r="BM188" s="239"/>
      <c r="BN188" s="221"/>
      <c r="BO188" s="221"/>
      <c r="BP188" s="221"/>
      <c r="BQ188" s="221"/>
    </row>
    <row r="189" spans="1:69" ht="65.25" customHeight="1">
      <c r="A189" s="242"/>
      <c r="B189" s="235"/>
      <c r="C189" s="58"/>
      <c r="D189" s="235"/>
      <c r="E189" s="241"/>
      <c r="F189" s="30"/>
      <c r="G189" s="30"/>
      <c r="H189" s="30"/>
      <c r="I189" s="32"/>
      <c r="J189" s="25"/>
      <c r="K189" s="243"/>
      <c r="L189" s="236"/>
      <c r="M189" s="244"/>
      <c r="N189" s="236"/>
      <c r="O189" s="234"/>
      <c r="P189" s="234"/>
      <c r="Q189" s="60"/>
      <c r="R189" s="60"/>
      <c r="S189" s="33"/>
      <c r="T189" s="35"/>
      <c r="U189" s="34"/>
      <c r="V189" s="60"/>
      <c r="W189" s="60" t="str">
        <f t="shared" si="104"/>
        <v/>
      </c>
      <c r="X189" s="60"/>
      <c r="Y189" s="60" t="str">
        <f t="shared" si="105"/>
        <v/>
      </c>
      <c r="Z189" s="60"/>
      <c r="AA189" s="60" t="str">
        <f t="shared" si="106"/>
        <v/>
      </c>
      <c r="AB189" s="60"/>
      <c r="AC189" s="60" t="str">
        <f t="shared" si="107"/>
        <v/>
      </c>
      <c r="AD189" s="60"/>
      <c r="AE189" s="60" t="str">
        <f t="shared" si="108"/>
        <v/>
      </c>
      <c r="AF189" s="60"/>
      <c r="AG189" s="60" t="str">
        <f t="shared" si="109"/>
        <v/>
      </c>
      <c r="AH189" s="60"/>
      <c r="AI189" s="61" t="str">
        <f t="shared" si="110"/>
        <v/>
      </c>
      <c r="AJ189" s="59" t="str">
        <f t="shared" si="111"/>
        <v/>
      </c>
      <c r="AK189" s="59" t="str">
        <f t="shared" si="112"/>
        <v/>
      </c>
      <c r="AL189" s="97"/>
      <c r="AM189" s="97"/>
      <c r="AN189" s="97"/>
      <c r="AO189" s="97"/>
      <c r="AP189" s="97"/>
      <c r="AQ189" s="56"/>
      <c r="AR189" s="56"/>
      <c r="AS189" s="36" t="e">
        <f>#VALUE!</f>
        <v>#VALUE!</v>
      </c>
      <c r="AT189" s="36"/>
      <c r="AU189" s="26"/>
      <c r="AV189" s="26" t="str">
        <f t="shared" si="113"/>
        <v>Débil</v>
      </c>
      <c r="AW189" s="26" t="str">
        <f t="shared" si="114"/>
        <v>Débil</v>
      </c>
      <c r="AX189" s="59">
        <f t="shared" si="115"/>
        <v>0</v>
      </c>
      <c r="AY189" s="233"/>
      <c r="AZ189" s="233"/>
      <c r="BA189" s="228"/>
      <c r="BB189" s="233"/>
      <c r="BC189" s="62" t="e">
        <f>+IF(AND(U189="Preventivo",BB185="Fuerte"),2,IF(AND(U189="Preventivo",BB185="Moderado"),1,0))</f>
        <v>#DIV/0!</v>
      </c>
      <c r="BD189" s="62" t="e">
        <f>+IF(AND(U189="Detectivo/Correctivo",$BB185="Fuerte"),2,IF(AND(U189="Detectivo/Correctivo",$BB189="Moderado"),1,IF(AND(U189="Preventivo",$BB185="Fuerte"),1,0)))</f>
        <v>#DIV/0!</v>
      </c>
      <c r="BE189" s="62" t="e">
        <f>+L185-BC189</f>
        <v>#DIV/0!</v>
      </c>
      <c r="BF189" s="62" t="e">
        <f>+N185-BD189</f>
        <v>#N/A</v>
      </c>
      <c r="BG189" s="234"/>
      <c r="BH189" s="234"/>
      <c r="BI189" s="234"/>
      <c r="BJ189" s="238"/>
      <c r="BK189" s="238"/>
      <c r="BL189" s="238"/>
      <c r="BM189" s="239"/>
      <c r="BN189" s="221"/>
      <c r="BO189" s="221"/>
      <c r="BP189" s="221"/>
      <c r="BQ189" s="221"/>
    </row>
    <row r="190" spans="1:69" ht="65.25" customHeight="1">
      <c r="A190" s="242"/>
      <c r="B190" s="237"/>
      <c r="C190" s="58"/>
      <c r="D190" s="235"/>
      <c r="E190" s="241"/>
      <c r="F190" s="30"/>
      <c r="G190" s="30"/>
      <c r="H190" s="30"/>
      <c r="I190" s="32"/>
      <c r="J190" s="25"/>
      <c r="K190" s="243"/>
      <c r="L190" s="236"/>
      <c r="M190" s="244"/>
      <c r="N190" s="236"/>
      <c r="O190" s="234"/>
      <c r="P190" s="234"/>
      <c r="Q190" s="60"/>
      <c r="R190" s="60"/>
      <c r="S190" s="33"/>
      <c r="T190" s="35"/>
      <c r="U190" s="34"/>
      <c r="V190" s="60"/>
      <c r="W190" s="60" t="str">
        <f t="shared" si="104"/>
        <v/>
      </c>
      <c r="X190" s="60"/>
      <c r="Y190" s="60" t="str">
        <f t="shared" si="105"/>
        <v/>
      </c>
      <c r="Z190" s="60"/>
      <c r="AA190" s="60" t="str">
        <f t="shared" si="106"/>
        <v/>
      </c>
      <c r="AB190" s="60"/>
      <c r="AC190" s="60" t="str">
        <f t="shared" si="107"/>
        <v/>
      </c>
      <c r="AD190" s="60"/>
      <c r="AE190" s="60" t="str">
        <f t="shared" si="108"/>
        <v/>
      </c>
      <c r="AF190" s="60"/>
      <c r="AG190" s="60" t="str">
        <f t="shared" si="109"/>
        <v/>
      </c>
      <c r="AH190" s="60"/>
      <c r="AI190" s="61" t="str">
        <f t="shared" si="110"/>
        <v/>
      </c>
      <c r="AJ190" s="59" t="str">
        <f t="shared" si="111"/>
        <v/>
      </c>
      <c r="AK190" s="59" t="str">
        <f t="shared" si="112"/>
        <v/>
      </c>
      <c r="AL190" s="97"/>
      <c r="AM190" s="97"/>
      <c r="AN190" s="97"/>
      <c r="AO190" s="97"/>
      <c r="AP190" s="97"/>
      <c r="AQ190" s="56"/>
      <c r="AR190" s="56"/>
      <c r="AS190" s="36" t="e">
        <f>#VALUE!</f>
        <v>#VALUE!</v>
      </c>
      <c r="AT190" s="36"/>
      <c r="AU190" s="26"/>
      <c r="AV190" s="26" t="str">
        <f t="shared" si="113"/>
        <v>Débil</v>
      </c>
      <c r="AW190" s="26" t="str">
        <f t="shared" si="114"/>
        <v>Débil</v>
      </c>
      <c r="AX190" s="59">
        <f t="shared" si="115"/>
        <v>0</v>
      </c>
      <c r="AY190" s="233"/>
      <c r="AZ190" s="233"/>
      <c r="BA190" s="229"/>
      <c r="BB190" s="233"/>
      <c r="BC190" s="62" t="e">
        <f>+IF(AND(U190="Preventivo",BB185="Fuerte"),2,IF(AND(U190="Preventivo",BB185="Moderado"),1,0))</f>
        <v>#DIV/0!</v>
      </c>
      <c r="BD190" s="62" t="e">
        <f>+IF(AND(U190="Detectivo/Correctivo",$BB185="Fuerte"),2,IF(AND(U190="Detectivo/Correctivo",$BB190="Moderado"),1,IF(AND(U190="Preventivo",$BB185="Fuerte"),1,0)))</f>
        <v>#DIV/0!</v>
      </c>
      <c r="BE190" s="62" t="e">
        <f>+L185-BC190</f>
        <v>#DIV/0!</v>
      </c>
      <c r="BF190" s="62" t="e">
        <f>+N185-BD190</f>
        <v>#N/A</v>
      </c>
      <c r="BG190" s="234"/>
      <c r="BH190" s="234"/>
      <c r="BI190" s="234"/>
      <c r="BJ190" s="238"/>
      <c r="BK190" s="238"/>
      <c r="BL190" s="238"/>
      <c r="BM190" s="239"/>
      <c r="BN190" s="222"/>
      <c r="BO190" s="222"/>
      <c r="BP190" s="222"/>
      <c r="BQ190" s="222"/>
    </row>
    <row r="191" spans="1:69" ht="65.25" customHeight="1">
      <c r="A191" s="240" t="s">
        <v>245</v>
      </c>
      <c r="B191" s="235"/>
      <c r="C191" s="96"/>
      <c r="D191" s="235"/>
      <c r="E191" s="241"/>
      <c r="F191" s="30"/>
      <c r="G191" s="30"/>
      <c r="H191" s="30"/>
      <c r="I191" s="32"/>
      <c r="J191" s="25"/>
      <c r="K191" s="243"/>
      <c r="L191" s="236"/>
      <c r="M191" s="244"/>
      <c r="N191" s="236" t="e">
        <f>+VLOOKUP(M191,Listados!$K$13:$L$17,2,0)</f>
        <v>#N/A</v>
      </c>
      <c r="O191" s="234" t="str">
        <f>IF(AND(K191&lt;&gt;"",M191&lt;&gt;""),VLOOKUP(K191&amp;M191,Listados!$M$3:$N$27,2,FALSE),"")</f>
        <v/>
      </c>
      <c r="P191" s="234" t="e">
        <f>+VLOOKUP(O191,Listados!$P$3:$Q$6,2,FALSE)</f>
        <v>#N/A</v>
      </c>
      <c r="Q191" s="60"/>
      <c r="R191" s="60"/>
      <c r="S191" s="33"/>
      <c r="T191" s="35"/>
      <c r="U191" s="34"/>
      <c r="V191" s="60"/>
      <c r="W191" s="60" t="str">
        <f t="shared" si="104"/>
        <v/>
      </c>
      <c r="X191" s="60"/>
      <c r="Y191" s="60" t="str">
        <f t="shared" si="105"/>
        <v/>
      </c>
      <c r="Z191" s="60"/>
      <c r="AA191" s="60" t="str">
        <f t="shared" si="106"/>
        <v/>
      </c>
      <c r="AB191" s="60"/>
      <c r="AC191" s="60" t="str">
        <f t="shared" si="107"/>
        <v/>
      </c>
      <c r="AD191" s="60"/>
      <c r="AE191" s="60" t="str">
        <f t="shared" si="108"/>
        <v/>
      </c>
      <c r="AF191" s="60"/>
      <c r="AG191" s="60" t="str">
        <f t="shared" si="109"/>
        <v/>
      </c>
      <c r="AH191" s="60"/>
      <c r="AI191" s="61" t="str">
        <f t="shared" si="110"/>
        <v/>
      </c>
      <c r="AJ191" s="59" t="str">
        <f t="shared" si="111"/>
        <v/>
      </c>
      <c r="AK191" s="59" t="str">
        <f t="shared" si="112"/>
        <v/>
      </c>
      <c r="AL191" s="97"/>
      <c r="AM191" s="97"/>
      <c r="AN191" s="97"/>
      <c r="AO191" s="97"/>
      <c r="AP191" s="97"/>
      <c r="AQ191" s="56"/>
      <c r="AR191" s="56"/>
      <c r="AS191" s="36" t="e">
        <f>#VALUE!</f>
        <v>#VALUE!</v>
      </c>
      <c r="AT191" s="36"/>
      <c r="AU191" s="26"/>
      <c r="AV191" s="26" t="str">
        <f t="shared" si="113"/>
        <v>Débil</v>
      </c>
      <c r="AW191" s="26" t="str">
        <f t="shared" si="114"/>
        <v>Débil</v>
      </c>
      <c r="AX191" s="59">
        <f t="shared" si="115"/>
        <v>0</v>
      </c>
      <c r="AY191" s="233">
        <f t="shared" ref="AY191" si="137">SUM(AX191:AX196)</f>
        <v>0</v>
      </c>
      <c r="AZ191" s="233">
        <v>0</v>
      </c>
      <c r="BA191" s="227" t="e">
        <f t="shared" ref="BA191" si="138">AY191/AZ191</f>
        <v>#DIV/0!</v>
      </c>
      <c r="BB191" s="233" t="e">
        <f t="shared" ref="BB191" si="139">IF(BA191&lt;=50, "Débil", IF(BA191&lt;=99,"Moderado","Fuerte"))</f>
        <v>#DIV/0!</v>
      </c>
      <c r="BC191" s="62" t="e">
        <f>+IF(AND(U191="Preventivo",BB191="Fuerte"),2,IF(AND(U191="Preventivo",BB191="Moderado"),1,0))</f>
        <v>#DIV/0!</v>
      </c>
      <c r="BD191" s="62" t="e">
        <f>+IF(AND(U191="Detectivo/Correctivo",$BB191="Fuerte"),2,IF(AND(U191="Detectivo/Correctivo",$BB191="Moderado"),1,IF(AND(U191="Preventivo",$BB191="Fuerte"),1,0)))</f>
        <v>#DIV/0!</v>
      </c>
      <c r="BE191" s="62" t="e">
        <f>+L191-BC191</f>
        <v>#DIV/0!</v>
      </c>
      <c r="BF191" s="62" t="e">
        <f>+N191-BD191</f>
        <v>#N/A</v>
      </c>
      <c r="BG191" s="234" t="e">
        <f>+VLOOKUP(MIN(BE191,BE192,BE193,BE194,BE195,BE196),Listados!$J$18:$K$24,2,TRUE)</f>
        <v>#DIV/0!</v>
      </c>
      <c r="BH191" s="234" t="e">
        <f>+VLOOKUP(MIN(BF191,BF192,BF193,BF194,BF195,BF196),Listados!$J$27:$K$32,2,TRUE)</f>
        <v>#N/A</v>
      </c>
      <c r="BI191" s="234" t="e">
        <f>IF(AND(BG191&lt;&gt;"",BH191&lt;&gt;""),VLOOKUP(BG191&amp;BH191,Listados!$M$3:$N$27,2,FALSE),"")</f>
        <v>#DIV/0!</v>
      </c>
      <c r="BJ191" s="238" t="e">
        <f>+IF($P191="Asumir el riesgo","NA","")</f>
        <v>#N/A</v>
      </c>
      <c r="BK191" s="238"/>
      <c r="BL191" s="238"/>
      <c r="BM191" s="239"/>
      <c r="BN191" s="220"/>
      <c r="BO191" s="220"/>
      <c r="BP191" s="220"/>
      <c r="BQ191" s="220"/>
    </row>
    <row r="192" spans="1:69" ht="65.25" customHeight="1">
      <c r="A192" s="240"/>
      <c r="B192" s="235"/>
      <c r="C192" s="96"/>
      <c r="D192" s="235"/>
      <c r="E192" s="241"/>
      <c r="F192" s="30"/>
      <c r="G192" s="30"/>
      <c r="H192" s="30"/>
      <c r="I192" s="32"/>
      <c r="J192" s="25"/>
      <c r="K192" s="243"/>
      <c r="L192" s="236"/>
      <c r="M192" s="244"/>
      <c r="N192" s="236"/>
      <c r="O192" s="234"/>
      <c r="P192" s="234"/>
      <c r="Q192" s="60"/>
      <c r="R192" s="60"/>
      <c r="S192" s="33"/>
      <c r="T192" s="35"/>
      <c r="U192" s="34"/>
      <c r="V192" s="60"/>
      <c r="W192" s="60" t="str">
        <f t="shared" si="104"/>
        <v/>
      </c>
      <c r="X192" s="60"/>
      <c r="Y192" s="60" t="str">
        <f t="shared" si="105"/>
        <v/>
      </c>
      <c r="Z192" s="60"/>
      <c r="AA192" s="60" t="str">
        <f t="shared" si="106"/>
        <v/>
      </c>
      <c r="AB192" s="60"/>
      <c r="AC192" s="60" t="str">
        <f t="shared" si="107"/>
        <v/>
      </c>
      <c r="AD192" s="60"/>
      <c r="AE192" s="60" t="str">
        <f t="shared" si="108"/>
        <v/>
      </c>
      <c r="AF192" s="60"/>
      <c r="AG192" s="60" t="str">
        <f t="shared" si="109"/>
        <v/>
      </c>
      <c r="AH192" s="60"/>
      <c r="AI192" s="61" t="str">
        <f t="shared" si="110"/>
        <v/>
      </c>
      <c r="AJ192" s="59" t="str">
        <f t="shared" si="111"/>
        <v/>
      </c>
      <c r="AK192" s="59" t="str">
        <f t="shared" si="112"/>
        <v/>
      </c>
      <c r="AL192" s="97"/>
      <c r="AM192" s="97"/>
      <c r="AN192" s="97"/>
      <c r="AO192" s="97"/>
      <c r="AP192" s="97"/>
      <c r="AQ192" s="56"/>
      <c r="AR192" s="56"/>
      <c r="AS192" s="36" t="e">
        <f>#VALUE!</f>
        <v>#VALUE!</v>
      </c>
      <c r="AT192" s="36"/>
      <c r="AU192" s="26"/>
      <c r="AV192" s="26" t="str">
        <f t="shared" si="113"/>
        <v>Débil</v>
      </c>
      <c r="AW192" s="26" t="str">
        <f t="shared" si="114"/>
        <v>Débil</v>
      </c>
      <c r="AX192" s="59">
        <f t="shared" si="115"/>
        <v>0</v>
      </c>
      <c r="AY192" s="233"/>
      <c r="AZ192" s="233"/>
      <c r="BA192" s="228"/>
      <c r="BB192" s="233"/>
      <c r="BC192" s="62" t="e">
        <f>+IF(AND(U192="Preventivo",BB191="Fuerte"),2,IF(AND(U192="Preventivo",BB191="Moderado"),1,0))</f>
        <v>#DIV/0!</v>
      </c>
      <c r="BD192" s="62" t="e">
        <f>+IF(AND(U192="Detectivo/Correctivo",$BB191="Fuerte"),2,IF(AND(U192="Detectivo/Correctivo",$BB192="Moderado"),1,IF(AND(U192="Preventivo",$BB191="Fuerte"),1,0)))</f>
        <v>#DIV/0!</v>
      </c>
      <c r="BE192" s="62" t="e">
        <f>+L191-BC192</f>
        <v>#DIV/0!</v>
      </c>
      <c r="BF192" s="62" t="e">
        <f>+N191-BD192</f>
        <v>#N/A</v>
      </c>
      <c r="BG192" s="234"/>
      <c r="BH192" s="234"/>
      <c r="BI192" s="234"/>
      <c r="BJ192" s="238"/>
      <c r="BK192" s="238"/>
      <c r="BL192" s="238"/>
      <c r="BM192" s="239"/>
      <c r="BN192" s="221"/>
      <c r="BO192" s="221"/>
      <c r="BP192" s="221"/>
      <c r="BQ192" s="221"/>
    </row>
    <row r="193" spans="1:69" ht="65.25" customHeight="1">
      <c r="A193" s="240"/>
      <c r="B193" s="235"/>
      <c r="C193" s="96"/>
      <c r="D193" s="235"/>
      <c r="E193" s="241"/>
      <c r="F193" s="30"/>
      <c r="G193" s="30"/>
      <c r="H193" s="30"/>
      <c r="I193" s="32"/>
      <c r="J193" s="25"/>
      <c r="K193" s="243"/>
      <c r="L193" s="236"/>
      <c r="M193" s="244"/>
      <c r="N193" s="236"/>
      <c r="O193" s="234"/>
      <c r="P193" s="234"/>
      <c r="Q193" s="60"/>
      <c r="R193" s="60"/>
      <c r="S193" s="33"/>
      <c r="T193" s="35"/>
      <c r="U193" s="34"/>
      <c r="V193" s="60"/>
      <c r="W193" s="60" t="str">
        <f t="shared" si="104"/>
        <v/>
      </c>
      <c r="X193" s="60"/>
      <c r="Y193" s="60" t="str">
        <f t="shared" si="105"/>
        <v/>
      </c>
      <c r="Z193" s="60"/>
      <c r="AA193" s="60" t="str">
        <f t="shared" si="106"/>
        <v/>
      </c>
      <c r="AB193" s="60"/>
      <c r="AC193" s="60" t="str">
        <f t="shared" si="107"/>
        <v/>
      </c>
      <c r="AD193" s="60"/>
      <c r="AE193" s="60" t="str">
        <f t="shared" si="108"/>
        <v/>
      </c>
      <c r="AF193" s="60"/>
      <c r="AG193" s="60" t="str">
        <f t="shared" si="109"/>
        <v/>
      </c>
      <c r="AH193" s="60"/>
      <c r="AI193" s="61" t="str">
        <f t="shared" si="110"/>
        <v/>
      </c>
      <c r="AJ193" s="59" t="str">
        <f t="shared" si="111"/>
        <v/>
      </c>
      <c r="AK193" s="59" t="str">
        <f t="shared" si="112"/>
        <v/>
      </c>
      <c r="AL193" s="97"/>
      <c r="AM193" s="97"/>
      <c r="AN193" s="97"/>
      <c r="AO193" s="97"/>
      <c r="AP193" s="97"/>
      <c r="AQ193" s="56"/>
      <c r="AR193" s="56"/>
      <c r="AS193" s="36" t="e">
        <f>#VALUE!</f>
        <v>#VALUE!</v>
      </c>
      <c r="AT193" s="36"/>
      <c r="AU193" s="26"/>
      <c r="AV193" s="26" t="str">
        <f t="shared" si="113"/>
        <v>Débil</v>
      </c>
      <c r="AW193" s="26" t="str">
        <f t="shared" si="114"/>
        <v>Débil</v>
      </c>
      <c r="AX193" s="59">
        <f t="shared" si="115"/>
        <v>0</v>
      </c>
      <c r="AY193" s="233"/>
      <c r="AZ193" s="233"/>
      <c r="BA193" s="228"/>
      <c r="BB193" s="233"/>
      <c r="BC193" s="62" t="e">
        <f>+IF(AND(U193="Preventivo",BB191="Fuerte"),2,IF(AND(U193="Preventivo",BB191="Moderado"),1,0))</f>
        <v>#DIV/0!</v>
      </c>
      <c r="BD193" s="62" t="e">
        <f>+IF(AND(U193="Detectivo/Correctivo",$BB191="Fuerte"),2,IF(AND(U193="Detectivo/Correctivo",$BB193="Moderado"),1,IF(AND(U193="Preventivo",$BB191="Fuerte"),1,0)))</f>
        <v>#DIV/0!</v>
      </c>
      <c r="BE193" s="62" t="e">
        <f>+L191-BC193</f>
        <v>#DIV/0!</v>
      </c>
      <c r="BF193" s="62" t="e">
        <f>+N191-BD193</f>
        <v>#N/A</v>
      </c>
      <c r="BG193" s="234"/>
      <c r="BH193" s="234"/>
      <c r="BI193" s="234"/>
      <c r="BJ193" s="238"/>
      <c r="BK193" s="238"/>
      <c r="BL193" s="238"/>
      <c r="BM193" s="239"/>
      <c r="BN193" s="221"/>
      <c r="BO193" s="221"/>
      <c r="BP193" s="221"/>
      <c r="BQ193" s="221"/>
    </row>
    <row r="194" spans="1:69" ht="65.25" customHeight="1">
      <c r="A194" s="240"/>
      <c r="B194" s="235"/>
      <c r="C194" s="96"/>
      <c r="D194" s="235"/>
      <c r="E194" s="241"/>
      <c r="F194" s="30"/>
      <c r="G194" s="30"/>
      <c r="H194" s="30"/>
      <c r="I194" s="32"/>
      <c r="J194" s="25"/>
      <c r="K194" s="243"/>
      <c r="L194" s="236"/>
      <c r="M194" s="244"/>
      <c r="N194" s="236"/>
      <c r="O194" s="234"/>
      <c r="P194" s="234"/>
      <c r="Q194" s="60"/>
      <c r="R194" s="60"/>
      <c r="S194" s="33"/>
      <c r="T194" s="35"/>
      <c r="U194" s="34"/>
      <c r="V194" s="60"/>
      <c r="W194" s="60" t="str">
        <f t="shared" si="104"/>
        <v/>
      </c>
      <c r="X194" s="60"/>
      <c r="Y194" s="60" t="str">
        <f t="shared" si="105"/>
        <v/>
      </c>
      <c r="Z194" s="60"/>
      <c r="AA194" s="60" t="str">
        <f t="shared" si="106"/>
        <v/>
      </c>
      <c r="AB194" s="60"/>
      <c r="AC194" s="60" t="str">
        <f t="shared" si="107"/>
        <v/>
      </c>
      <c r="AD194" s="60"/>
      <c r="AE194" s="60" t="str">
        <f t="shared" si="108"/>
        <v/>
      </c>
      <c r="AF194" s="60"/>
      <c r="AG194" s="60" t="str">
        <f t="shared" si="109"/>
        <v/>
      </c>
      <c r="AH194" s="60"/>
      <c r="AI194" s="61" t="str">
        <f t="shared" si="110"/>
        <v/>
      </c>
      <c r="AJ194" s="59" t="str">
        <f t="shared" si="111"/>
        <v/>
      </c>
      <c r="AK194" s="59" t="str">
        <f t="shared" si="112"/>
        <v/>
      </c>
      <c r="AL194" s="97"/>
      <c r="AM194" s="97"/>
      <c r="AN194" s="97"/>
      <c r="AO194" s="97"/>
      <c r="AP194" s="97"/>
      <c r="AQ194" s="56"/>
      <c r="AR194" s="56"/>
      <c r="AS194" s="36" t="e">
        <f>#VALUE!</f>
        <v>#VALUE!</v>
      </c>
      <c r="AT194" s="36"/>
      <c r="AU194" s="26"/>
      <c r="AV194" s="26" t="str">
        <f t="shared" si="113"/>
        <v>Débil</v>
      </c>
      <c r="AW194" s="26" t="str">
        <f t="shared" si="114"/>
        <v>Débil</v>
      </c>
      <c r="AX194" s="59">
        <f t="shared" si="115"/>
        <v>0</v>
      </c>
      <c r="AY194" s="233"/>
      <c r="AZ194" s="233"/>
      <c r="BA194" s="228"/>
      <c r="BB194" s="233"/>
      <c r="BC194" s="62" t="e">
        <f>+IF(AND(U194="Preventivo",BB191="Fuerte"),2,IF(AND(U194="Preventivo",BB191="Moderado"),1,0))</f>
        <v>#DIV/0!</v>
      </c>
      <c r="BD194" s="62" t="e">
        <f>+IF(AND(U194="Detectivo/Correctivo",$BB191="Fuerte"),2,IF(AND(U194="Detectivo/Correctivo",$BB194="Moderado"),1,IF(AND(U194="Preventivo",$BB191="Fuerte"),1,0)))</f>
        <v>#DIV/0!</v>
      </c>
      <c r="BE194" s="62" t="e">
        <f>+L191-BC194</f>
        <v>#DIV/0!</v>
      </c>
      <c r="BF194" s="62" t="e">
        <f>+N191-BD194</f>
        <v>#N/A</v>
      </c>
      <c r="BG194" s="234"/>
      <c r="BH194" s="234"/>
      <c r="BI194" s="234"/>
      <c r="BJ194" s="238"/>
      <c r="BK194" s="238"/>
      <c r="BL194" s="238"/>
      <c r="BM194" s="239"/>
      <c r="BN194" s="221"/>
      <c r="BO194" s="221"/>
      <c r="BP194" s="221"/>
      <c r="BQ194" s="221"/>
    </row>
    <row r="195" spans="1:69" ht="65.25" customHeight="1">
      <c r="A195" s="240"/>
      <c r="B195" s="235"/>
      <c r="C195" s="96"/>
      <c r="D195" s="235"/>
      <c r="E195" s="241"/>
      <c r="F195" s="30"/>
      <c r="G195" s="30"/>
      <c r="H195" s="30"/>
      <c r="I195" s="32"/>
      <c r="J195" s="25"/>
      <c r="K195" s="243"/>
      <c r="L195" s="236"/>
      <c r="M195" s="244"/>
      <c r="N195" s="236"/>
      <c r="O195" s="234"/>
      <c r="P195" s="234"/>
      <c r="Q195" s="60"/>
      <c r="R195" s="60"/>
      <c r="S195" s="33"/>
      <c r="T195" s="35"/>
      <c r="U195" s="34"/>
      <c r="V195" s="60"/>
      <c r="W195" s="60" t="str">
        <f t="shared" si="104"/>
        <v/>
      </c>
      <c r="X195" s="60"/>
      <c r="Y195" s="60" t="str">
        <f t="shared" si="105"/>
        <v/>
      </c>
      <c r="Z195" s="60"/>
      <c r="AA195" s="60" t="str">
        <f t="shared" si="106"/>
        <v/>
      </c>
      <c r="AB195" s="60"/>
      <c r="AC195" s="60" t="str">
        <f t="shared" si="107"/>
        <v/>
      </c>
      <c r="AD195" s="60"/>
      <c r="AE195" s="60" t="str">
        <f t="shared" si="108"/>
        <v/>
      </c>
      <c r="AF195" s="60"/>
      <c r="AG195" s="60" t="str">
        <f t="shared" si="109"/>
        <v/>
      </c>
      <c r="AH195" s="60"/>
      <c r="AI195" s="61" t="str">
        <f t="shared" si="110"/>
        <v/>
      </c>
      <c r="AJ195" s="59" t="str">
        <f t="shared" si="111"/>
        <v/>
      </c>
      <c r="AK195" s="59" t="str">
        <f t="shared" si="112"/>
        <v/>
      </c>
      <c r="AL195" s="97"/>
      <c r="AM195" s="97"/>
      <c r="AN195" s="97"/>
      <c r="AO195" s="97"/>
      <c r="AP195" s="97"/>
      <c r="AQ195" s="56"/>
      <c r="AR195" s="56"/>
      <c r="AS195" s="36" t="e">
        <f>#VALUE!</f>
        <v>#VALUE!</v>
      </c>
      <c r="AT195" s="36"/>
      <c r="AU195" s="26"/>
      <c r="AV195" s="26" t="str">
        <f t="shared" si="113"/>
        <v>Débil</v>
      </c>
      <c r="AW195" s="26" t="str">
        <f t="shared" si="114"/>
        <v>Débil</v>
      </c>
      <c r="AX195" s="59">
        <f t="shared" si="115"/>
        <v>0</v>
      </c>
      <c r="AY195" s="233"/>
      <c r="AZ195" s="233"/>
      <c r="BA195" s="228"/>
      <c r="BB195" s="233"/>
      <c r="BC195" s="62" t="e">
        <f>+IF(AND(U195="Preventivo",BB191="Fuerte"),2,IF(AND(U195="Preventivo",BB191="Moderado"),1,0))</f>
        <v>#DIV/0!</v>
      </c>
      <c r="BD195" s="62" t="e">
        <f>+IF(AND(U195="Detectivo/Correctivo",$BB191="Fuerte"),2,IF(AND(U195="Detectivo/Correctivo",$BB195="Moderado"),1,IF(AND(U195="Preventivo",$BB191="Fuerte"),1,0)))</f>
        <v>#DIV/0!</v>
      </c>
      <c r="BE195" s="62" t="e">
        <f>+L191-BC195</f>
        <v>#DIV/0!</v>
      </c>
      <c r="BF195" s="62" t="e">
        <f>+N191-BD195</f>
        <v>#N/A</v>
      </c>
      <c r="BG195" s="234"/>
      <c r="BH195" s="234"/>
      <c r="BI195" s="234"/>
      <c r="BJ195" s="238"/>
      <c r="BK195" s="238"/>
      <c r="BL195" s="238"/>
      <c r="BM195" s="239"/>
      <c r="BN195" s="221"/>
      <c r="BO195" s="221"/>
      <c r="BP195" s="221"/>
      <c r="BQ195" s="221"/>
    </row>
    <row r="196" spans="1:69" ht="65.25" customHeight="1">
      <c r="A196" s="240"/>
      <c r="B196" s="235"/>
      <c r="C196" s="96"/>
      <c r="D196" s="235"/>
      <c r="E196" s="241"/>
      <c r="F196" s="30"/>
      <c r="G196" s="30"/>
      <c r="H196" s="30"/>
      <c r="I196" s="32"/>
      <c r="J196" s="25"/>
      <c r="K196" s="243"/>
      <c r="L196" s="236"/>
      <c r="M196" s="244"/>
      <c r="N196" s="236"/>
      <c r="O196" s="234"/>
      <c r="P196" s="234"/>
      <c r="Q196" s="60"/>
      <c r="R196" s="60"/>
      <c r="S196" s="33"/>
      <c r="T196" s="35"/>
      <c r="U196" s="34"/>
      <c r="V196" s="60"/>
      <c r="W196" s="60" t="str">
        <f t="shared" si="104"/>
        <v/>
      </c>
      <c r="X196" s="60"/>
      <c r="Y196" s="60" t="str">
        <f t="shared" si="105"/>
        <v/>
      </c>
      <c r="Z196" s="60"/>
      <c r="AA196" s="60" t="str">
        <f t="shared" si="106"/>
        <v/>
      </c>
      <c r="AB196" s="60"/>
      <c r="AC196" s="60" t="str">
        <f t="shared" si="107"/>
        <v/>
      </c>
      <c r="AD196" s="60"/>
      <c r="AE196" s="60" t="str">
        <f t="shared" si="108"/>
        <v/>
      </c>
      <c r="AF196" s="60"/>
      <c r="AG196" s="60" t="str">
        <f t="shared" si="109"/>
        <v/>
      </c>
      <c r="AH196" s="60"/>
      <c r="AI196" s="61" t="str">
        <f t="shared" si="110"/>
        <v/>
      </c>
      <c r="AJ196" s="59" t="str">
        <f t="shared" si="111"/>
        <v/>
      </c>
      <c r="AK196" s="59" t="str">
        <f t="shared" si="112"/>
        <v/>
      </c>
      <c r="AL196" s="97"/>
      <c r="AM196" s="97"/>
      <c r="AN196" s="97"/>
      <c r="AO196" s="97"/>
      <c r="AP196" s="97"/>
      <c r="AQ196" s="56"/>
      <c r="AR196" s="56"/>
      <c r="AS196" s="36" t="e">
        <f>#VALUE!</f>
        <v>#VALUE!</v>
      </c>
      <c r="AT196" s="36"/>
      <c r="AU196" s="26"/>
      <c r="AV196" s="26" t="str">
        <f t="shared" si="113"/>
        <v>Débil</v>
      </c>
      <c r="AW196" s="26" t="str">
        <f t="shared" si="114"/>
        <v>Débil</v>
      </c>
      <c r="AX196" s="59">
        <f t="shared" si="115"/>
        <v>0</v>
      </c>
      <c r="AY196" s="233"/>
      <c r="AZ196" s="233"/>
      <c r="BA196" s="229"/>
      <c r="BB196" s="233"/>
      <c r="BC196" s="62" t="e">
        <f>+IF(AND(U196="Preventivo",BB191="Fuerte"),2,IF(AND(U196="Preventivo",BB191="Moderado"),1,0))</f>
        <v>#DIV/0!</v>
      </c>
      <c r="BD196" s="62" t="e">
        <f>+IF(AND(U196="Detectivo/Correctivo",$BB191="Fuerte"),2,IF(AND(U196="Detectivo/Correctivo",$BB196="Moderado"),1,IF(AND(U196="Preventivo",$BB191="Fuerte"),1,0)))</f>
        <v>#DIV/0!</v>
      </c>
      <c r="BE196" s="62" t="e">
        <f>+L191-BC196</f>
        <v>#DIV/0!</v>
      </c>
      <c r="BF196" s="62" t="e">
        <f>+N191-BD196</f>
        <v>#N/A</v>
      </c>
      <c r="BG196" s="234"/>
      <c r="BH196" s="234"/>
      <c r="BI196" s="234"/>
      <c r="BJ196" s="238"/>
      <c r="BK196" s="238"/>
      <c r="BL196" s="238"/>
      <c r="BM196" s="239"/>
      <c r="BN196" s="222"/>
      <c r="BO196" s="222"/>
      <c r="BP196" s="222"/>
      <c r="BQ196" s="222"/>
    </row>
    <row r="197" spans="1:69">
      <c r="B197" s="232"/>
    </row>
    <row r="198" spans="1:69">
      <c r="B198" s="232"/>
    </row>
    <row r="199" spans="1:69">
      <c r="B199" s="232"/>
    </row>
    <row r="200" spans="1:69">
      <c r="B200" s="232"/>
    </row>
    <row r="201" spans="1:69">
      <c r="B201" s="232"/>
    </row>
    <row r="202" spans="1:69">
      <c r="B202" s="232"/>
    </row>
    <row r="203" spans="1:69">
      <c r="B203" s="232"/>
    </row>
    <row r="204" spans="1:69">
      <c r="B204" s="232"/>
    </row>
    <row r="205" spans="1:69">
      <c r="B205" s="232"/>
    </row>
    <row r="206" spans="1:69">
      <c r="B206" s="232"/>
    </row>
    <row r="207" spans="1:69">
      <c r="B207" s="232"/>
    </row>
    <row r="208" spans="1:69">
      <c r="B208" s="232"/>
    </row>
    <row r="209" spans="2:2">
      <c r="B209" s="232"/>
    </row>
    <row r="210" spans="2:2">
      <c r="B210" s="232"/>
    </row>
    <row r="211" spans="2:2">
      <c r="B211" s="232"/>
    </row>
    <row r="212" spans="2:2">
      <c r="B212" s="232"/>
    </row>
    <row r="213" spans="2:2">
      <c r="B213" s="232"/>
    </row>
    <row r="214" spans="2:2">
      <c r="B214" s="232"/>
    </row>
    <row r="215" spans="2:2">
      <c r="B215" s="232"/>
    </row>
    <row r="216" spans="2:2">
      <c r="B216" s="232"/>
    </row>
    <row r="217" spans="2:2">
      <c r="B217" s="232"/>
    </row>
    <row r="218" spans="2:2">
      <c r="B218" s="232"/>
    </row>
    <row r="219" spans="2:2">
      <c r="B219" s="232"/>
    </row>
    <row r="220" spans="2:2">
      <c r="B220" s="232"/>
    </row>
    <row r="221" spans="2:2">
      <c r="B221" s="232"/>
    </row>
    <row r="222" spans="2:2">
      <c r="B222" s="232"/>
    </row>
    <row r="223" spans="2:2">
      <c r="B223" s="232"/>
    </row>
    <row r="224" spans="2:2">
      <c r="B224" s="232"/>
    </row>
    <row r="225" spans="2:2">
      <c r="B225" s="232"/>
    </row>
    <row r="226" spans="2:2">
      <c r="B226" s="232"/>
    </row>
    <row r="227" spans="2:2">
      <c r="B227" s="232"/>
    </row>
    <row r="228" spans="2:2">
      <c r="B228" s="232"/>
    </row>
    <row r="229" spans="2:2">
      <c r="B229" s="232"/>
    </row>
    <row r="230" spans="2:2">
      <c r="B230" s="232"/>
    </row>
    <row r="231" spans="2:2">
      <c r="B231" s="232"/>
    </row>
    <row r="232" spans="2:2">
      <c r="B232" s="232"/>
    </row>
    <row r="233" spans="2:2">
      <c r="B233" s="232"/>
    </row>
    <row r="234" spans="2:2">
      <c r="B234" s="232"/>
    </row>
    <row r="235" spans="2:2">
      <c r="B235" s="232"/>
    </row>
    <row r="236" spans="2:2">
      <c r="B236" s="232"/>
    </row>
    <row r="237" spans="2:2">
      <c r="B237" s="232"/>
    </row>
    <row r="238" spans="2:2">
      <c r="B238" s="232"/>
    </row>
    <row r="239" spans="2:2">
      <c r="B239" s="232"/>
    </row>
    <row r="240" spans="2:2">
      <c r="B240" s="232"/>
    </row>
    <row r="241" spans="2:2">
      <c r="B241" s="232"/>
    </row>
    <row r="242" spans="2:2">
      <c r="B242" s="232"/>
    </row>
    <row r="243" spans="2:2">
      <c r="B243" s="232"/>
    </row>
    <row r="244" spans="2:2">
      <c r="B244" s="232"/>
    </row>
    <row r="245" spans="2:2">
      <c r="B245" s="232"/>
    </row>
    <row r="246" spans="2:2">
      <c r="B246" s="232"/>
    </row>
    <row r="247" spans="2:2">
      <c r="B247" s="232"/>
    </row>
    <row r="248" spans="2:2">
      <c r="B248" s="232"/>
    </row>
    <row r="249" spans="2:2">
      <c r="B249" s="232"/>
    </row>
    <row r="250" spans="2:2">
      <c r="B250" s="232"/>
    </row>
    <row r="251" spans="2:2">
      <c r="B251" s="232"/>
    </row>
    <row r="252" spans="2:2">
      <c r="B252" s="232"/>
    </row>
    <row r="253" spans="2:2">
      <c r="B253" s="232"/>
    </row>
    <row r="254" spans="2:2">
      <c r="B254" s="232"/>
    </row>
    <row r="255" spans="2:2">
      <c r="B255" s="232"/>
    </row>
    <row r="256" spans="2:2">
      <c r="B256" s="232"/>
    </row>
    <row r="257" spans="2:2">
      <c r="B257" s="232"/>
    </row>
    <row r="258" spans="2:2">
      <c r="B258" s="232"/>
    </row>
    <row r="259" spans="2:2">
      <c r="B259" s="232"/>
    </row>
    <row r="260" spans="2:2">
      <c r="B260" s="232"/>
    </row>
    <row r="261" spans="2:2">
      <c r="B261" s="232"/>
    </row>
    <row r="262" spans="2:2">
      <c r="B262" s="232"/>
    </row>
    <row r="263" spans="2:2">
      <c r="B263" s="232"/>
    </row>
    <row r="264" spans="2:2">
      <c r="B264" s="232"/>
    </row>
    <row r="265" spans="2:2">
      <c r="B265" s="232"/>
    </row>
    <row r="266" spans="2:2">
      <c r="B266" s="232"/>
    </row>
    <row r="267" spans="2:2">
      <c r="B267" s="232"/>
    </row>
    <row r="268" spans="2:2">
      <c r="B268" s="232"/>
    </row>
    <row r="269" spans="2:2">
      <c r="B269" s="232"/>
    </row>
    <row r="270" spans="2:2">
      <c r="B270" s="232"/>
    </row>
    <row r="271" spans="2:2">
      <c r="B271" s="232"/>
    </row>
    <row r="272" spans="2:2">
      <c r="B272" s="232"/>
    </row>
    <row r="273" spans="2:2">
      <c r="B273" s="232"/>
    </row>
    <row r="274" spans="2:2">
      <c r="B274" s="232"/>
    </row>
    <row r="275" spans="2:2">
      <c r="B275" s="232"/>
    </row>
    <row r="276" spans="2:2">
      <c r="B276" s="232"/>
    </row>
    <row r="277" spans="2:2">
      <c r="B277" s="232"/>
    </row>
    <row r="278" spans="2:2">
      <c r="B278" s="232"/>
    </row>
    <row r="279" spans="2:2">
      <c r="B279" s="232"/>
    </row>
    <row r="280" spans="2:2">
      <c r="B280" s="232"/>
    </row>
    <row r="281" spans="2:2">
      <c r="B281" s="232"/>
    </row>
    <row r="282" spans="2:2">
      <c r="B282" s="232"/>
    </row>
    <row r="283" spans="2:2">
      <c r="B283" s="232"/>
    </row>
    <row r="284" spans="2:2">
      <c r="B284" s="232"/>
    </row>
    <row r="285" spans="2:2">
      <c r="B285" s="232"/>
    </row>
    <row r="286" spans="2:2">
      <c r="B286" s="232"/>
    </row>
    <row r="287" spans="2:2">
      <c r="B287" s="232"/>
    </row>
    <row r="288" spans="2:2">
      <c r="B288" s="232"/>
    </row>
    <row r="289" spans="2:2">
      <c r="B289" s="232"/>
    </row>
    <row r="290" spans="2:2">
      <c r="B290" s="232"/>
    </row>
    <row r="291" spans="2:2">
      <c r="B291" s="232"/>
    </row>
    <row r="292" spans="2:2">
      <c r="B292" s="232"/>
    </row>
    <row r="293" spans="2:2">
      <c r="B293" s="232"/>
    </row>
    <row r="294" spans="2:2">
      <c r="B294" s="232"/>
    </row>
    <row r="295" spans="2:2">
      <c r="B295" s="232"/>
    </row>
    <row r="296" spans="2:2">
      <c r="B296" s="232"/>
    </row>
    <row r="297" spans="2:2">
      <c r="B297" s="232"/>
    </row>
    <row r="298" spans="2:2">
      <c r="B298" s="232"/>
    </row>
    <row r="299" spans="2:2">
      <c r="B299" s="232"/>
    </row>
    <row r="300" spans="2:2">
      <c r="B300" s="232"/>
    </row>
    <row r="301" spans="2:2">
      <c r="B301" s="232"/>
    </row>
    <row r="302" spans="2:2">
      <c r="B302" s="232"/>
    </row>
    <row r="303" spans="2:2">
      <c r="B303" s="232"/>
    </row>
    <row r="304" spans="2:2">
      <c r="B304" s="232"/>
    </row>
    <row r="305" spans="2:2">
      <c r="B305" s="232"/>
    </row>
    <row r="306" spans="2:2">
      <c r="B306" s="232"/>
    </row>
    <row r="307" spans="2:2">
      <c r="B307" s="232"/>
    </row>
    <row r="308" spans="2:2">
      <c r="B308" s="232"/>
    </row>
    <row r="309" spans="2:2">
      <c r="B309" s="232"/>
    </row>
    <row r="310" spans="2:2">
      <c r="B310" s="232"/>
    </row>
    <row r="311" spans="2:2">
      <c r="B311" s="232"/>
    </row>
    <row r="312" spans="2:2">
      <c r="B312" s="232"/>
    </row>
    <row r="313" spans="2:2">
      <c r="B313" s="232"/>
    </row>
    <row r="314" spans="2:2">
      <c r="B314" s="232"/>
    </row>
    <row r="315" spans="2:2">
      <c r="B315" s="232"/>
    </row>
    <row r="316" spans="2:2">
      <c r="B316" s="232"/>
    </row>
    <row r="317" spans="2:2">
      <c r="B317" s="232"/>
    </row>
    <row r="318" spans="2:2">
      <c r="B318" s="232"/>
    </row>
    <row r="319" spans="2:2">
      <c r="B319" s="232"/>
    </row>
    <row r="320" spans="2:2">
      <c r="B320" s="232"/>
    </row>
    <row r="321" spans="2:2">
      <c r="B321" s="232"/>
    </row>
    <row r="322" spans="2:2">
      <c r="B322" s="232"/>
    </row>
    <row r="323" spans="2:2">
      <c r="B323" s="232"/>
    </row>
    <row r="324" spans="2:2">
      <c r="B324" s="232"/>
    </row>
    <row r="325" spans="2:2">
      <c r="B325" s="232"/>
    </row>
    <row r="326" spans="2:2">
      <c r="B326" s="232"/>
    </row>
    <row r="327" spans="2:2">
      <c r="B327" s="232"/>
    </row>
    <row r="328" spans="2:2">
      <c r="B328" s="232"/>
    </row>
    <row r="329" spans="2:2">
      <c r="B329" s="232"/>
    </row>
    <row r="330" spans="2:2">
      <c r="B330" s="232"/>
    </row>
    <row r="331" spans="2:2">
      <c r="B331" s="232"/>
    </row>
    <row r="332" spans="2:2">
      <c r="B332" s="232"/>
    </row>
    <row r="333" spans="2:2">
      <c r="B333" s="232"/>
    </row>
    <row r="334" spans="2:2">
      <c r="B334" s="232"/>
    </row>
    <row r="335" spans="2:2">
      <c r="B335" s="232"/>
    </row>
    <row r="336" spans="2:2">
      <c r="B336" s="232"/>
    </row>
    <row r="337" spans="2:2">
      <c r="B337" s="232"/>
    </row>
    <row r="338" spans="2:2">
      <c r="B338" s="232"/>
    </row>
    <row r="339" spans="2:2">
      <c r="B339" s="232"/>
    </row>
    <row r="340" spans="2:2">
      <c r="B340" s="232"/>
    </row>
    <row r="341" spans="2:2">
      <c r="B341" s="232"/>
    </row>
    <row r="342" spans="2:2">
      <c r="B342" s="232"/>
    </row>
    <row r="343" spans="2:2">
      <c r="B343" s="232"/>
    </row>
    <row r="344" spans="2:2">
      <c r="B344" s="232"/>
    </row>
    <row r="345" spans="2:2">
      <c r="B345" s="232"/>
    </row>
    <row r="346" spans="2:2">
      <c r="B346" s="232"/>
    </row>
    <row r="347" spans="2:2">
      <c r="B347" s="232"/>
    </row>
    <row r="348" spans="2:2">
      <c r="B348" s="232"/>
    </row>
    <row r="349" spans="2:2">
      <c r="B349" s="232"/>
    </row>
    <row r="350" spans="2:2">
      <c r="B350" s="232"/>
    </row>
    <row r="351" spans="2:2">
      <c r="B351" s="232"/>
    </row>
    <row r="352" spans="2:2">
      <c r="B352" s="232"/>
    </row>
    <row r="353" spans="2:2">
      <c r="B353" s="232"/>
    </row>
    <row r="354" spans="2:2">
      <c r="B354" s="232"/>
    </row>
    <row r="355" spans="2:2">
      <c r="B355" s="232"/>
    </row>
    <row r="356" spans="2:2">
      <c r="B356" s="232"/>
    </row>
    <row r="357" spans="2:2">
      <c r="B357" s="232"/>
    </row>
    <row r="358" spans="2:2">
      <c r="B358" s="232"/>
    </row>
    <row r="359" spans="2:2">
      <c r="B359" s="232"/>
    </row>
    <row r="360" spans="2:2">
      <c r="B360" s="232"/>
    </row>
    <row r="361" spans="2:2">
      <c r="B361" s="232"/>
    </row>
    <row r="362" spans="2:2">
      <c r="B362" s="232"/>
    </row>
    <row r="363" spans="2:2">
      <c r="B363" s="232"/>
    </row>
    <row r="364" spans="2:2">
      <c r="B364" s="232"/>
    </row>
    <row r="365" spans="2:2">
      <c r="B365" s="232"/>
    </row>
    <row r="366" spans="2:2">
      <c r="B366" s="232"/>
    </row>
    <row r="367" spans="2:2">
      <c r="B367" s="232"/>
    </row>
    <row r="368" spans="2:2">
      <c r="B368" s="232"/>
    </row>
    <row r="369" spans="2:2">
      <c r="B369" s="232"/>
    </row>
    <row r="370" spans="2:2">
      <c r="B370" s="232"/>
    </row>
    <row r="371" spans="2:2">
      <c r="B371" s="232"/>
    </row>
    <row r="372" spans="2:2">
      <c r="B372" s="232"/>
    </row>
    <row r="373" spans="2:2">
      <c r="B373" s="232"/>
    </row>
    <row r="374" spans="2:2">
      <c r="B374" s="232"/>
    </row>
    <row r="375" spans="2:2">
      <c r="B375" s="232"/>
    </row>
    <row r="376" spans="2:2">
      <c r="B376" s="232"/>
    </row>
    <row r="377" spans="2:2">
      <c r="B377" s="232"/>
    </row>
    <row r="378" spans="2:2">
      <c r="B378" s="232"/>
    </row>
    <row r="379" spans="2:2">
      <c r="B379" s="232"/>
    </row>
    <row r="380" spans="2:2">
      <c r="B380" s="232"/>
    </row>
    <row r="381" spans="2:2">
      <c r="B381" s="232"/>
    </row>
    <row r="382" spans="2:2">
      <c r="B382" s="232"/>
    </row>
    <row r="383" spans="2:2">
      <c r="B383" s="232"/>
    </row>
    <row r="384" spans="2:2">
      <c r="B384" s="232"/>
    </row>
    <row r="385" spans="2:2">
      <c r="B385" s="232"/>
    </row>
    <row r="386" spans="2:2">
      <c r="B386" s="232"/>
    </row>
    <row r="387" spans="2:2">
      <c r="B387" s="232"/>
    </row>
    <row r="388" spans="2:2">
      <c r="B388" s="232"/>
    </row>
    <row r="389" spans="2:2">
      <c r="B389" s="232"/>
    </row>
    <row r="390" spans="2:2">
      <c r="B390" s="232"/>
    </row>
    <row r="391" spans="2:2">
      <c r="B391" s="232"/>
    </row>
    <row r="392" spans="2:2">
      <c r="B392" s="232"/>
    </row>
    <row r="393" spans="2:2">
      <c r="B393" s="232"/>
    </row>
    <row r="394" spans="2:2">
      <c r="B394" s="232"/>
    </row>
    <row r="395" spans="2:2">
      <c r="B395" s="232"/>
    </row>
    <row r="396" spans="2:2">
      <c r="B396" s="232"/>
    </row>
    <row r="397" spans="2:2">
      <c r="B397" s="232"/>
    </row>
    <row r="398" spans="2:2">
      <c r="B398" s="232"/>
    </row>
    <row r="399" spans="2:2">
      <c r="B399" s="232"/>
    </row>
    <row r="400" spans="2:2">
      <c r="B400" s="232"/>
    </row>
    <row r="401" spans="2:2">
      <c r="B401" s="232"/>
    </row>
    <row r="402" spans="2:2">
      <c r="B402" s="232"/>
    </row>
    <row r="403" spans="2:2">
      <c r="B403" s="232"/>
    </row>
    <row r="404" spans="2:2">
      <c r="B404" s="232"/>
    </row>
    <row r="405" spans="2:2">
      <c r="B405" s="232"/>
    </row>
    <row r="406" spans="2:2">
      <c r="B406" s="232"/>
    </row>
    <row r="407" spans="2:2">
      <c r="B407" s="232"/>
    </row>
    <row r="408" spans="2:2">
      <c r="B408" s="232"/>
    </row>
    <row r="409" spans="2:2">
      <c r="B409" s="232"/>
    </row>
    <row r="410" spans="2:2">
      <c r="B410" s="232"/>
    </row>
    <row r="411" spans="2:2">
      <c r="B411" s="232"/>
    </row>
    <row r="412" spans="2:2">
      <c r="B412" s="232"/>
    </row>
    <row r="413" spans="2:2">
      <c r="B413" s="232"/>
    </row>
    <row r="414" spans="2:2">
      <c r="B414" s="232"/>
    </row>
    <row r="415" spans="2:2">
      <c r="B415" s="232"/>
    </row>
    <row r="416" spans="2:2">
      <c r="B416" s="232"/>
    </row>
    <row r="417" spans="2:2">
      <c r="B417" s="232"/>
    </row>
    <row r="418" spans="2:2">
      <c r="B418" s="232"/>
    </row>
    <row r="419" spans="2:2">
      <c r="B419" s="232"/>
    </row>
    <row r="420" spans="2:2">
      <c r="B420" s="232"/>
    </row>
    <row r="421" spans="2:2">
      <c r="B421" s="232"/>
    </row>
    <row r="422" spans="2:2">
      <c r="B422" s="232"/>
    </row>
    <row r="423" spans="2:2">
      <c r="B423" s="232"/>
    </row>
    <row r="424" spans="2:2">
      <c r="B424" s="232"/>
    </row>
    <row r="425" spans="2:2">
      <c r="B425" s="232"/>
    </row>
    <row r="426" spans="2:2">
      <c r="B426" s="232"/>
    </row>
    <row r="427" spans="2:2">
      <c r="B427" s="232"/>
    </row>
    <row r="428" spans="2:2">
      <c r="B428" s="232"/>
    </row>
    <row r="429" spans="2:2">
      <c r="B429" s="232"/>
    </row>
    <row r="430" spans="2:2">
      <c r="B430" s="232"/>
    </row>
    <row r="431" spans="2:2">
      <c r="B431" s="232"/>
    </row>
    <row r="432" spans="2:2">
      <c r="B432" s="232"/>
    </row>
    <row r="433" spans="2:2">
      <c r="B433" s="232"/>
    </row>
    <row r="434" spans="2:2">
      <c r="B434" s="232"/>
    </row>
    <row r="435" spans="2:2">
      <c r="B435" s="232"/>
    </row>
    <row r="436" spans="2:2">
      <c r="B436" s="232"/>
    </row>
    <row r="437" spans="2:2">
      <c r="B437" s="232"/>
    </row>
    <row r="438" spans="2:2">
      <c r="B438" s="232"/>
    </row>
    <row r="439" spans="2:2">
      <c r="B439" s="232"/>
    </row>
    <row r="440" spans="2:2">
      <c r="B440" s="232"/>
    </row>
    <row r="441" spans="2:2">
      <c r="B441" s="232"/>
    </row>
    <row r="442" spans="2:2">
      <c r="B442" s="232"/>
    </row>
    <row r="443" spans="2:2">
      <c r="B443" s="232"/>
    </row>
    <row r="444" spans="2:2">
      <c r="B444" s="232"/>
    </row>
    <row r="445" spans="2:2">
      <c r="B445" s="232"/>
    </row>
    <row r="446" spans="2:2">
      <c r="B446" s="232"/>
    </row>
    <row r="447" spans="2:2">
      <c r="B447" s="232"/>
    </row>
    <row r="448" spans="2:2">
      <c r="B448" s="232"/>
    </row>
    <row r="449" spans="2:2">
      <c r="B449" s="232"/>
    </row>
    <row r="450" spans="2:2">
      <c r="B450" s="232"/>
    </row>
    <row r="451" spans="2:2">
      <c r="B451" s="232"/>
    </row>
    <row r="452" spans="2:2">
      <c r="B452" s="232"/>
    </row>
    <row r="453" spans="2:2">
      <c r="B453" s="232"/>
    </row>
    <row r="454" spans="2:2">
      <c r="B454" s="232"/>
    </row>
  </sheetData>
  <sheetProtection selectLockedCells="1"/>
  <mergeCells count="822">
    <mergeCell ref="M17:M22"/>
    <mergeCell ref="P65:P70"/>
    <mergeCell ref="K29:K34"/>
    <mergeCell ref="L29:L34"/>
    <mergeCell ref="BI1:BJ1"/>
    <mergeCell ref="AQ14:BD14"/>
    <mergeCell ref="BE14:BI14"/>
    <mergeCell ref="Q14:R14"/>
    <mergeCell ref="Q15:R15"/>
    <mergeCell ref="L65:L70"/>
    <mergeCell ref="M65:M70"/>
    <mergeCell ref="BG23:BG28"/>
    <mergeCell ref="M41:M46"/>
    <mergeCell ref="N41:N46"/>
    <mergeCell ref="O41:O46"/>
    <mergeCell ref="AY17:AY22"/>
    <mergeCell ref="BB17:BB22"/>
    <mergeCell ref="BI29:BI34"/>
    <mergeCell ref="BG17:BG22"/>
    <mergeCell ref="BI35:BI40"/>
    <mergeCell ref="BI41:BI46"/>
    <mergeCell ref="O29:O34"/>
    <mergeCell ref="S14:AD14"/>
    <mergeCell ref="AE14:AP14"/>
    <mergeCell ref="L17:L22"/>
    <mergeCell ref="D95:D100"/>
    <mergeCell ref="L89:L94"/>
    <mergeCell ref="D101:D106"/>
    <mergeCell ref="N17:N22"/>
    <mergeCell ref="P47:P52"/>
    <mergeCell ref="E149:E154"/>
    <mergeCell ref="K149:K154"/>
    <mergeCell ref="L149:L154"/>
    <mergeCell ref="D143:D148"/>
    <mergeCell ref="D149:D154"/>
    <mergeCell ref="E143:E148"/>
    <mergeCell ref="K143:K148"/>
    <mergeCell ref="L23:L28"/>
    <mergeCell ref="L35:L40"/>
    <mergeCell ref="O35:O40"/>
    <mergeCell ref="P17:P22"/>
    <mergeCell ref="P23:P28"/>
    <mergeCell ref="P29:P34"/>
    <mergeCell ref="P35:P40"/>
    <mergeCell ref="O65:O70"/>
    <mergeCell ref="O83:O88"/>
    <mergeCell ref="E65:E70"/>
    <mergeCell ref="K65:K70"/>
    <mergeCell ref="P71:P76"/>
    <mergeCell ref="A131:A136"/>
    <mergeCell ref="K131:K136"/>
    <mergeCell ref="L131:L136"/>
    <mergeCell ref="M131:M136"/>
    <mergeCell ref="A125:A130"/>
    <mergeCell ref="E125:E130"/>
    <mergeCell ref="K125:K130"/>
    <mergeCell ref="A119:A124"/>
    <mergeCell ref="P89:P94"/>
    <mergeCell ref="N89:N94"/>
    <mergeCell ref="O89:O94"/>
    <mergeCell ref="D113:D118"/>
    <mergeCell ref="D119:D124"/>
    <mergeCell ref="N101:N106"/>
    <mergeCell ref="M95:M100"/>
    <mergeCell ref="M101:M106"/>
    <mergeCell ref="N95:N100"/>
    <mergeCell ref="E95:E100"/>
    <mergeCell ref="E101:E106"/>
    <mergeCell ref="K101:K106"/>
    <mergeCell ref="L101:L106"/>
    <mergeCell ref="K95:K100"/>
    <mergeCell ref="L95:L100"/>
    <mergeCell ref="D89:D94"/>
    <mergeCell ref="M29:M34"/>
    <mergeCell ref="B29:B34"/>
    <mergeCell ref="D65:D70"/>
    <mergeCell ref="N65:N70"/>
    <mergeCell ref="A59:A64"/>
    <mergeCell ref="M59:M64"/>
    <mergeCell ref="N59:N64"/>
    <mergeCell ref="D59:D64"/>
    <mergeCell ref="E59:E64"/>
    <mergeCell ref="A65:A70"/>
    <mergeCell ref="B35:B40"/>
    <mergeCell ref="B41:B46"/>
    <mergeCell ref="D35:D40"/>
    <mergeCell ref="A35:A40"/>
    <mergeCell ref="B59:B64"/>
    <mergeCell ref="D107:D112"/>
    <mergeCell ref="N47:N52"/>
    <mergeCell ref="A53:A58"/>
    <mergeCell ref="A47:A52"/>
    <mergeCell ref="E47:E52"/>
    <mergeCell ref="E53:E58"/>
    <mergeCell ref="D47:D52"/>
    <mergeCell ref="D53:D58"/>
    <mergeCell ref="A41:A46"/>
    <mergeCell ref="A71:A76"/>
    <mergeCell ref="M83:M88"/>
    <mergeCell ref="D83:D88"/>
    <mergeCell ref="A89:A94"/>
    <mergeCell ref="E89:E94"/>
    <mergeCell ref="K89:K94"/>
    <mergeCell ref="A95:A100"/>
    <mergeCell ref="M89:M94"/>
    <mergeCell ref="A101:A106"/>
    <mergeCell ref="D71:D76"/>
    <mergeCell ref="E83:E88"/>
    <mergeCell ref="K83:K88"/>
    <mergeCell ref="L83:L88"/>
    <mergeCell ref="B47:B52"/>
    <mergeCell ref="B53:B58"/>
    <mergeCell ref="K14:O14"/>
    <mergeCell ref="K15:O15"/>
    <mergeCell ref="S15:U15"/>
    <mergeCell ref="V15:AK15"/>
    <mergeCell ref="BH35:BH40"/>
    <mergeCell ref="B17:B22"/>
    <mergeCell ref="C17:C22"/>
    <mergeCell ref="B23:B28"/>
    <mergeCell ref="A29:A34"/>
    <mergeCell ref="A17:A22"/>
    <mergeCell ref="K17:K22"/>
    <mergeCell ref="D23:D28"/>
    <mergeCell ref="E29:E34"/>
    <mergeCell ref="AY35:AY40"/>
    <mergeCell ref="M23:M28"/>
    <mergeCell ref="N23:N28"/>
    <mergeCell ref="O23:O28"/>
    <mergeCell ref="AY23:AY28"/>
    <mergeCell ref="A23:A28"/>
    <mergeCell ref="E23:E28"/>
    <mergeCell ref="AY29:AY34"/>
    <mergeCell ref="E35:E40"/>
    <mergeCell ref="K23:K28"/>
    <mergeCell ref="D29:D34"/>
    <mergeCell ref="P14:P15"/>
    <mergeCell ref="K35:K40"/>
    <mergeCell ref="BH17:BH22"/>
    <mergeCell ref="M35:M40"/>
    <mergeCell ref="AL15:AV15"/>
    <mergeCell ref="BC15:BD15"/>
    <mergeCell ref="BG35:BG40"/>
    <mergeCell ref="D17:D22"/>
    <mergeCell ref="BG29:BG34"/>
    <mergeCell ref="BH29:BH34"/>
    <mergeCell ref="AW15:AX15"/>
    <mergeCell ref="AY15:BB15"/>
    <mergeCell ref="BG15:BI15"/>
    <mergeCell ref="E17:E22"/>
    <mergeCell ref="N35:N40"/>
    <mergeCell ref="N29:N34"/>
    <mergeCell ref="BH23:BH28"/>
    <mergeCell ref="BB35:BB40"/>
    <mergeCell ref="BB23:BB28"/>
    <mergeCell ref="BB29:BB34"/>
    <mergeCell ref="BI23:BI28"/>
    <mergeCell ref="BI17:BI22"/>
    <mergeCell ref="O17:O22"/>
    <mergeCell ref="A14:J15"/>
    <mergeCell ref="BH59:BH64"/>
    <mergeCell ref="BH47:BH52"/>
    <mergeCell ref="K47:K52"/>
    <mergeCell ref="L47:L52"/>
    <mergeCell ref="N53:N58"/>
    <mergeCell ref="L53:L58"/>
    <mergeCell ref="M53:M58"/>
    <mergeCell ref="M47:M52"/>
    <mergeCell ref="O53:O58"/>
    <mergeCell ref="BG59:BG64"/>
    <mergeCell ref="O59:O64"/>
    <mergeCell ref="AY59:AY64"/>
    <mergeCell ref="K59:K64"/>
    <mergeCell ref="L59:L64"/>
    <mergeCell ref="O47:O52"/>
    <mergeCell ref="BI53:BI58"/>
    <mergeCell ref="AY41:AY46"/>
    <mergeCell ref="BB41:BB46"/>
    <mergeCell ref="BI47:BI52"/>
    <mergeCell ref="K53:K58"/>
    <mergeCell ref="E41:E46"/>
    <mergeCell ref="K41:K46"/>
    <mergeCell ref="L41:L46"/>
    <mergeCell ref="D41:D46"/>
    <mergeCell ref="P41:P46"/>
    <mergeCell ref="AY53:AY58"/>
    <mergeCell ref="BB53:BB58"/>
    <mergeCell ref="BG53:BG58"/>
    <mergeCell ref="BH53:BH58"/>
    <mergeCell ref="BG41:BG46"/>
    <mergeCell ref="BH41:BH46"/>
    <mergeCell ref="P53:P58"/>
    <mergeCell ref="AY47:AY52"/>
    <mergeCell ref="BB47:BB52"/>
    <mergeCell ref="BG47:BG52"/>
    <mergeCell ref="BI77:BI82"/>
    <mergeCell ref="BH71:BH76"/>
    <mergeCell ref="BI71:BI76"/>
    <mergeCell ref="E77:E82"/>
    <mergeCell ref="K77:K82"/>
    <mergeCell ref="L77:L82"/>
    <mergeCell ref="BH65:BH70"/>
    <mergeCell ref="BI65:BI70"/>
    <mergeCell ref="BI59:BI64"/>
    <mergeCell ref="P59:P64"/>
    <mergeCell ref="AY65:AY70"/>
    <mergeCell ref="BB65:BB70"/>
    <mergeCell ref="BG65:BG70"/>
    <mergeCell ref="BB59:BB64"/>
    <mergeCell ref="N71:N76"/>
    <mergeCell ref="O71:O76"/>
    <mergeCell ref="AY71:AY76"/>
    <mergeCell ref="BB71:BB76"/>
    <mergeCell ref="BG71:BG76"/>
    <mergeCell ref="E71:E76"/>
    <mergeCell ref="K71:K76"/>
    <mergeCell ref="M77:M82"/>
    <mergeCell ref="M71:M76"/>
    <mergeCell ref="L71:L76"/>
    <mergeCell ref="AY83:AY88"/>
    <mergeCell ref="BB83:BB88"/>
    <mergeCell ref="A77:A82"/>
    <mergeCell ref="D77:D82"/>
    <mergeCell ref="BG83:BG88"/>
    <mergeCell ref="BH83:BH88"/>
    <mergeCell ref="P77:P82"/>
    <mergeCell ref="P83:P88"/>
    <mergeCell ref="N83:N88"/>
    <mergeCell ref="N77:N82"/>
    <mergeCell ref="O77:O82"/>
    <mergeCell ref="AY77:AY82"/>
    <mergeCell ref="BB77:BB82"/>
    <mergeCell ref="BG77:BG82"/>
    <mergeCell ref="BH77:BH82"/>
    <mergeCell ref="A83:A88"/>
    <mergeCell ref="O107:O112"/>
    <mergeCell ref="AY107:AY112"/>
    <mergeCell ref="BH107:BH112"/>
    <mergeCell ref="BI107:BI112"/>
    <mergeCell ref="O119:O124"/>
    <mergeCell ref="AY119:AY124"/>
    <mergeCell ref="BB119:BB124"/>
    <mergeCell ref="P95:P100"/>
    <mergeCell ref="P101:P106"/>
    <mergeCell ref="P107:P112"/>
    <mergeCell ref="P113:P118"/>
    <mergeCell ref="P119:P124"/>
    <mergeCell ref="O101:O106"/>
    <mergeCell ref="O95:O100"/>
    <mergeCell ref="E119:E124"/>
    <mergeCell ref="K119:K124"/>
    <mergeCell ref="L119:L124"/>
    <mergeCell ref="E131:E136"/>
    <mergeCell ref="D131:D136"/>
    <mergeCell ref="A113:A118"/>
    <mergeCell ref="E113:E118"/>
    <mergeCell ref="BB107:BB112"/>
    <mergeCell ref="BG107:BG112"/>
    <mergeCell ref="D125:D130"/>
    <mergeCell ref="N125:N130"/>
    <mergeCell ref="K113:K118"/>
    <mergeCell ref="L113:L118"/>
    <mergeCell ref="M113:M118"/>
    <mergeCell ref="L125:L130"/>
    <mergeCell ref="BA119:BA124"/>
    <mergeCell ref="M107:M112"/>
    <mergeCell ref="K107:K112"/>
    <mergeCell ref="A107:A112"/>
    <mergeCell ref="L107:L112"/>
    <mergeCell ref="N107:N112"/>
    <mergeCell ref="E107:E112"/>
    <mergeCell ref="AZ119:AZ124"/>
    <mergeCell ref="M119:M124"/>
    <mergeCell ref="N119:N124"/>
    <mergeCell ref="AY113:AY118"/>
    <mergeCell ref="BB113:BB118"/>
    <mergeCell ref="N113:N118"/>
    <mergeCell ref="O113:O118"/>
    <mergeCell ref="N137:N142"/>
    <mergeCell ref="O137:O142"/>
    <mergeCell ref="BG137:BG142"/>
    <mergeCell ref="M125:M130"/>
    <mergeCell ref="BG125:BG130"/>
    <mergeCell ref="M137:M142"/>
    <mergeCell ref="N131:N136"/>
    <mergeCell ref="AZ131:AZ136"/>
    <mergeCell ref="AZ137:AZ142"/>
    <mergeCell ref="AZ143:AZ148"/>
    <mergeCell ref="BA125:BA130"/>
    <mergeCell ref="BG131:BG136"/>
    <mergeCell ref="O143:O148"/>
    <mergeCell ref="O131:O136"/>
    <mergeCell ref="AY131:AY136"/>
    <mergeCell ref="BB131:BB136"/>
    <mergeCell ref="P125:P130"/>
    <mergeCell ref="P131:P136"/>
    <mergeCell ref="P137:P142"/>
    <mergeCell ref="O125:O130"/>
    <mergeCell ref="AY125:AY130"/>
    <mergeCell ref="BB125:BB130"/>
    <mergeCell ref="L143:L148"/>
    <mergeCell ref="BI137:BI142"/>
    <mergeCell ref="BH149:BH154"/>
    <mergeCell ref="O149:O154"/>
    <mergeCell ref="AY149:AY154"/>
    <mergeCell ref="BB149:BB154"/>
    <mergeCell ref="BG149:BG154"/>
    <mergeCell ref="A167:A172"/>
    <mergeCell ref="D137:D142"/>
    <mergeCell ref="AY137:AY142"/>
    <mergeCell ref="BB137:BB142"/>
    <mergeCell ref="O155:O160"/>
    <mergeCell ref="AY155:AY160"/>
    <mergeCell ref="BB155:BB160"/>
    <mergeCell ref="P143:P148"/>
    <mergeCell ref="P149:P154"/>
    <mergeCell ref="A137:A142"/>
    <mergeCell ref="E137:E142"/>
    <mergeCell ref="K137:K142"/>
    <mergeCell ref="L137:L142"/>
    <mergeCell ref="N155:N160"/>
    <mergeCell ref="N149:N154"/>
    <mergeCell ref="A149:A154"/>
    <mergeCell ref="AY143:AY148"/>
    <mergeCell ref="A143:A148"/>
    <mergeCell ref="BH179:BH184"/>
    <mergeCell ref="BI179:BI184"/>
    <mergeCell ref="BA161:BA166"/>
    <mergeCell ref="BA155:BA160"/>
    <mergeCell ref="A155:A160"/>
    <mergeCell ref="E155:E160"/>
    <mergeCell ref="K155:K160"/>
    <mergeCell ref="L155:L160"/>
    <mergeCell ref="BI143:BI148"/>
    <mergeCell ref="A161:A166"/>
    <mergeCell ref="E161:E166"/>
    <mergeCell ref="K161:K166"/>
    <mergeCell ref="L161:L166"/>
    <mergeCell ref="M161:M166"/>
    <mergeCell ref="N161:N166"/>
    <mergeCell ref="O161:O166"/>
    <mergeCell ref="D161:D166"/>
    <mergeCell ref="BI149:BI154"/>
    <mergeCell ref="BH143:BH148"/>
    <mergeCell ref="M149:M154"/>
    <mergeCell ref="M143:M148"/>
    <mergeCell ref="N143:N148"/>
    <mergeCell ref="AY161:AY166"/>
    <mergeCell ref="D167:D172"/>
    <mergeCell ref="M155:M160"/>
    <mergeCell ref="P155:P160"/>
    <mergeCell ref="P161:P166"/>
    <mergeCell ref="BG155:BG160"/>
    <mergeCell ref="BH155:BH160"/>
    <mergeCell ref="BI155:BI160"/>
    <mergeCell ref="M167:M172"/>
    <mergeCell ref="N167:N172"/>
    <mergeCell ref="BG161:BG166"/>
    <mergeCell ref="BH161:BH166"/>
    <mergeCell ref="BI161:BI166"/>
    <mergeCell ref="D155:D160"/>
    <mergeCell ref="E167:E172"/>
    <mergeCell ref="AZ155:AZ160"/>
    <mergeCell ref="AZ161:AZ166"/>
    <mergeCell ref="K167:K172"/>
    <mergeCell ref="P167:P172"/>
    <mergeCell ref="O167:O172"/>
    <mergeCell ref="L167:L172"/>
    <mergeCell ref="AY167:AY172"/>
    <mergeCell ref="L179:L184"/>
    <mergeCell ref="A173:A178"/>
    <mergeCell ref="E173:E178"/>
    <mergeCell ref="P173:P178"/>
    <mergeCell ref="N173:N178"/>
    <mergeCell ref="D173:D178"/>
    <mergeCell ref="O173:O178"/>
    <mergeCell ref="AY173:AY178"/>
    <mergeCell ref="K173:K178"/>
    <mergeCell ref="L173:L178"/>
    <mergeCell ref="M173:M178"/>
    <mergeCell ref="D179:D184"/>
    <mergeCell ref="A179:A184"/>
    <mergeCell ref="O179:O184"/>
    <mergeCell ref="AY179:AY184"/>
    <mergeCell ref="P179:P184"/>
    <mergeCell ref="E179:E184"/>
    <mergeCell ref="K179:K184"/>
    <mergeCell ref="M179:M184"/>
    <mergeCell ref="N179:N184"/>
    <mergeCell ref="A191:A196"/>
    <mergeCell ref="E191:E196"/>
    <mergeCell ref="A185:A190"/>
    <mergeCell ref="E185:E190"/>
    <mergeCell ref="K185:K190"/>
    <mergeCell ref="L185:L190"/>
    <mergeCell ref="M185:M190"/>
    <mergeCell ref="K191:K196"/>
    <mergeCell ref="L191:L196"/>
    <mergeCell ref="M191:M196"/>
    <mergeCell ref="BA191:BA196"/>
    <mergeCell ref="BA179:BA184"/>
    <mergeCell ref="BA185:BA190"/>
    <mergeCell ref="BG167:BG172"/>
    <mergeCell ref="AZ167:AZ172"/>
    <mergeCell ref="AZ173:AZ178"/>
    <mergeCell ref="BA173:BA178"/>
    <mergeCell ref="BA167:BA172"/>
    <mergeCell ref="AZ179:AZ184"/>
    <mergeCell ref="BG179:BG184"/>
    <mergeCell ref="AZ185:AZ190"/>
    <mergeCell ref="AZ191:AZ196"/>
    <mergeCell ref="BH137:BH142"/>
    <mergeCell ref="BH131:BH136"/>
    <mergeCell ref="BI131:BI136"/>
    <mergeCell ref="BG113:BG118"/>
    <mergeCell ref="BH113:BH118"/>
    <mergeCell ref="BI113:BI118"/>
    <mergeCell ref="BB191:BB196"/>
    <mergeCell ref="BG191:BG196"/>
    <mergeCell ref="BI185:BI190"/>
    <mergeCell ref="BG185:BG190"/>
    <mergeCell ref="BH185:BH190"/>
    <mergeCell ref="BI173:BI178"/>
    <mergeCell ref="BB161:BB166"/>
    <mergeCell ref="BB143:BB148"/>
    <mergeCell ref="BI119:BI124"/>
    <mergeCell ref="BB185:BB190"/>
    <mergeCell ref="BI167:BI172"/>
    <mergeCell ref="BB173:BB178"/>
    <mergeCell ref="BG173:BG178"/>
    <mergeCell ref="BG143:BG148"/>
    <mergeCell ref="AY89:AY94"/>
    <mergeCell ref="BB89:BB94"/>
    <mergeCell ref="BG89:BG94"/>
    <mergeCell ref="BH89:BH94"/>
    <mergeCell ref="BJ113:BJ118"/>
    <mergeCell ref="BK113:BK118"/>
    <mergeCell ref="BI125:BI130"/>
    <mergeCell ref="BH125:BH130"/>
    <mergeCell ref="BH119:BH124"/>
    <mergeCell ref="BA95:BA100"/>
    <mergeCell ref="BH95:BH100"/>
    <mergeCell ref="BB95:BB100"/>
    <mergeCell ref="BG95:BG100"/>
    <mergeCell ref="AY101:AY106"/>
    <mergeCell ref="BB101:BB106"/>
    <mergeCell ref="BG101:BG106"/>
    <mergeCell ref="BH101:BH106"/>
    <mergeCell ref="AY95:AY100"/>
    <mergeCell ref="BI95:BI100"/>
    <mergeCell ref="AZ125:AZ130"/>
    <mergeCell ref="BJ17:BJ22"/>
    <mergeCell ref="BK17:BK22"/>
    <mergeCell ref="BL17:BL22"/>
    <mergeCell ref="BM17:BM22"/>
    <mergeCell ref="BJ23:BJ28"/>
    <mergeCell ref="BK23:BK28"/>
    <mergeCell ref="BH191:BH196"/>
    <mergeCell ref="BI191:BI196"/>
    <mergeCell ref="BB179:BB184"/>
    <mergeCell ref="BJ35:BJ40"/>
    <mergeCell ref="BK35:BK40"/>
    <mergeCell ref="BL35:BL40"/>
    <mergeCell ref="BM35:BM40"/>
    <mergeCell ref="BJ41:BJ46"/>
    <mergeCell ref="BK41:BK46"/>
    <mergeCell ref="BL41:BL46"/>
    <mergeCell ref="BM41:BM46"/>
    <mergeCell ref="BH173:BH178"/>
    <mergeCell ref="BH167:BH172"/>
    <mergeCell ref="BB167:BB172"/>
    <mergeCell ref="BG119:BG124"/>
    <mergeCell ref="BI83:BI88"/>
    <mergeCell ref="BI101:BI106"/>
    <mergeCell ref="BI89:BI94"/>
    <mergeCell ref="BL23:BL28"/>
    <mergeCell ref="BM23:BM28"/>
    <mergeCell ref="BJ29:BJ34"/>
    <mergeCell ref="BK29:BK34"/>
    <mergeCell ref="BL29:BL34"/>
    <mergeCell ref="BM29:BM34"/>
    <mergeCell ref="BJ47:BJ52"/>
    <mergeCell ref="BK47:BK52"/>
    <mergeCell ref="BL47:BL52"/>
    <mergeCell ref="BM47:BM52"/>
    <mergeCell ref="BJ53:BJ58"/>
    <mergeCell ref="BK53:BK58"/>
    <mergeCell ref="BL53:BL58"/>
    <mergeCell ref="BM53:BM58"/>
    <mergeCell ref="BJ59:BJ64"/>
    <mergeCell ref="BK59:BK64"/>
    <mergeCell ref="BJ71:BJ76"/>
    <mergeCell ref="BK71:BK76"/>
    <mergeCell ref="BL71:BL76"/>
    <mergeCell ref="BM71:BM76"/>
    <mergeCell ref="BM59:BM64"/>
    <mergeCell ref="BJ65:BJ70"/>
    <mergeCell ref="BK65:BK70"/>
    <mergeCell ref="BL65:BL70"/>
    <mergeCell ref="BM65:BM70"/>
    <mergeCell ref="BL59:BL64"/>
    <mergeCell ref="BM83:BM88"/>
    <mergeCell ref="BJ77:BJ82"/>
    <mergeCell ref="BK77:BK82"/>
    <mergeCell ref="BL77:BL82"/>
    <mergeCell ref="BM77:BM82"/>
    <mergeCell ref="BM89:BM94"/>
    <mergeCell ref="BJ95:BJ100"/>
    <mergeCell ref="BK95:BK100"/>
    <mergeCell ref="BJ107:BJ112"/>
    <mergeCell ref="BK107:BK112"/>
    <mergeCell ref="BL107:BL112"/>
    <mergeCell ref="BM107:BM112"/>
    <mergeCell ref="BL83:BL88"/>
    <mergeCell ref="BJ83:BJ88"/>
    <mergeCell ref="BK83:BK88"/>
    <mergeCell ref="BM113:BM118"/>
    <mergeCell ref="BM95:BM100"/>
    <mergeCell ref="BJ101:BJ106"/>
    <mergeCell ref="BK101:BK106"/>
    <mergeCell ref="BL101:BL106"/>
    <mergeCell ref="BM101:BM106"/>
    <mergeCell ref="BJ119:BJ124"/>
    <mergeCell ref="BK119:BK124"/>
    <mergeCell ref="BL119:BL124"/>
    <mergeCell ref="BM119:BM124"/>
    <mergeCell ref="BL113:BL118"/>
    <mergeCell ref="BM125:BM130"/>
    <mergeCell ref="BJ131:BJ136"/>
    <mergeCell ref="BK131:BK136"/>
    <mergeCell ref="BJ143:BJ148"/>
    <mergeCell ref="BK143:BK148"/>
    <mergeCell ref="BL143:BL148"/>
    <mergeCell ref="BM143:BM148"/>
    <mergeCell ref="BJ149:BJ154"/>
    <mergeCell ref="BK149:BK154"/>
    <mergeCell ref="BL149:BL154"/>
    <mergeCell ref="BM149:BM154"/>
    <mergeCell ref="BM131:BM136"/>
    <mergeCell ref="BJ137:BJ142"/>
    <mergeCell ref="BK137:BK142"/>
    <mergeCell ref="BL137:BL142"/>
    <mergeCell ref="BM137:BM142"/>
    <mergeCell ref="BJ155:BJ160"/>
    <mergeCell ref="BK155:BK160"/>
    <mergeCell ref="BL155:BL160"/>
    <mergeCell ref="BM155:BM160"/>
    <mergeCell ref="BM161:BM166"/>
    <mergeCell ref="BJ167:BJ172"/>
    <mergeCell ref="BK167:BK172"/>
    <mergeCell ref="BJ179:BJ184"/>
    <mergeCell ref="BK179:BK184"/>
    <mergeCell ref="BL179:BL184"/>
    <mergeCell ref="BM179:BM184"/>
    <mergeCell ref="BJ185:BJ190"/>
    <mergeCell ref="BK185:BK190"/>
    <mergeCell ref="BL185:BL190"/>
    <mergeCell ref="BM185:BM190"/>
    <mergeCell ref="BM167:BM172"/>
    <mergeCell ref="BJ173:BJ178"/>
    <mergeCell ref="BK173:BK178"/>
    <mergeCell ref="BL173:BL178"/>
    <mergeCell ref="BM173:BM178"/>
    <mergeCell ref="BJ191:BJ196"/>
    <mergeCell ref="BK191:BK196"/>
    <mergeCell ref="BL191:BL196"/>
    <mergeCell ref="BM191:BM196"/>
    <mergeCell ref="B65:B70"/>
    <mergeCell ref="B71:B76"/>
    <mergeCell ref="B77:B82"/>
    <mergeCell ref="B83:B88"/>
    <mergeCell ref="B89:B94"/>
    <mergeCell ref="B95:B100"/>
    <mergeCell ref="B101:B106"/>
    <mergeCell ref="B107:B112"/>
    <mergeCell ref="BL167:BL172"/>
    <mergeCell ref="BJ161:BJ166"/>
    <mergeCell ref="BK161:BK166"/>
    <mergeCell ref="BL161:BL166"/>
    <mergeCell ref="BL131:BL136"/>
    <mergeCell ref="BJ125:BJ130"/>
    <mergeCell ref="BK125:BK130"/>
    <mergeCell ref="BL125:BL130"/>
    <mergeCell ref="BL95:BL100"/>
    <mergeCell ref="BJ89:BJ94"/>
    <mergeCell ref="BK89:BK94"/>
    <mergeCell ref="BL89:BL94"/>
    <mergeCell ref="B383:B388"/>
    <mergeCell ref="B389:B394"/>
    <mergeCell ref="B395:B400"/>
    <mergeCell ref="B401:B406"/>
    <mergeCell ref="B353:B358"/>
    <mergeCell ref="B359:B364"/>
    <mergeCell ref="B365:B370"/>
    <mergeCell ref="B371:B376"/>
    <mergeCell ref="B377:B382"/>
    <mergeCell ref="B227:B232"/>
    <mergeCell ref="B233:B238"/>
    <mergeCell ref="B215:B220"/>
    <mergeCell ref="B323:B328"/>
    <mergeCell ref="B305:B310"/>
    <mergeCell ref="B311:B316"/>
    <mergeCell ref="B317:B322"/>
    <mergeCell ref="B299:B304"/>
    <mergeCell ref="B275:B280"/>
    <mergeCell ref="B281:B286"/>
    <mergeCell ref="B287:B292"/>
    <mergeCell ref="B293:B298"/>
    <mergeCell ref="B239:B244"/>
    <mergeCell ref="B245:B250"/>
    <mergeCell ref="B251:B256"/>
    <mergeCell ref="B257:B262"/>
    <mergeCell ref="B263:B268"/>
    <mergeCell ref="B269:B274"/>
    <mergeCell ref="B221:B226"/>
    <mergeCell ref="B407:B412"/>
    <mergeCell ref="B413:B418"/>
    <mergeCell ref="B419:B424"/>
    <mergeCell ref="B113:B118"/>
    <mergeCell ref="B119:B124"/>
    <mergeCell ref="B125:B130"/>
    <mergeCell ref="B131:B136"/>
    <mergeCell ref="B137:B142"/>
    <mergeCell ref="B143:B148"/>
    <mergeCell ref="B149:B154"/>
    <mergeCell ref="B155:B160"/>
    <mergeCell ref="B161:B166"/>
    <mergeCell ref="B167:B172"/>
    <mergeCell ref="B173:B178"/>
    <mergeCell ref="B179:B184"/>
    <mergeCell ref="B185:B190"/>
    <mergeCell ref="B191:B196"/>
    <mergeCell ref="B197:B202"/>
    <mergeCell ref="B203:B208"/>
    <mergeCell ref="B209:B214"/>
    <mergeCell ref="B329:B334"/>
    <mergeCell ref="B335:B340"/>
    <mergeCell ref="B341:B346"/>
    <mergeCell ref="B347:B352"/>
    <mergeCell ref="P191:P196"/>
    <mergeCell ref="D185:D190"/>
    <mergeCell ref="D191:D196"/>
    <mergeCell ref="N191:N196"/>
    <mergeCell ref="O191:O196"/>
    <mergeCell ref="N185:N190"/>
    <mergeCell ref="O185:O190"/>
    <mergeCell ref="P185:P190"/>
    <mergeCell ref="AY191:AY196"/>
    <mergeCell ref="AY185:AY190"/>
    <mergeCell ref="B425:B430"/>
    <mergeCell ref="B431:B436"/>
    <mergeCell ref="B437:B442"/>
    <mergeCell ref="B443:B448"/>
    <mergeCell ref="B449:B454"/>
    <mergeCell ref="AZ17:AZ22"/>
    <mergeCell ref="BA17:BA22"/>
    <mergeCell ref="AZ23:AZ28"/>
    <mergeCell ref="AZ29:AZ34"/>
    <mergeCell ref="AZ35:AZ40"/>
    <mergeCell ref="AZ41:AZ46"/>
    <mergeCell ref="AZ47:AZ52"/>
    <mergeCell ref="AZ53:AZ58"/>
    <mergeCell ref="AZ59:AZ64"/>
    <mergeCell ref="AZ65:AZ70"/>
    <mergeCell ref="AZ71:AZ76"/>
    <mergeCell ref="AZ77:AZ82"/>
    <mergeCell ref="AZ83:AZ88"/>
    <mergeCell ref="AZ89:AZ94"/>
    <mergeCell ref="AZ95:AZ100"/>
    <mergeCell ref="AZ101:AZ106"/>
    <mergeCell ref="AZ107:AZ112"/>
    <mergeCell ref="AZ113:AZ118"/>
    <mergeCell ref="AZ149:AZ154"/>
    <mergeCell ref="BJ14:BQ15"/>
    <mergeCell ref="BA149:BA154"/>
    <mergeCell ref="BA143:BA148"/>
    <mergeCell ref="BA137:BA142"/>
    <mergeCell ref="BA131:BA136"/>
    <mergeCell ref="A1:BG4"/>
    <mergeCell ref="F8:T8"/>
    <mergeCell ref="F9:T9"/>
    <mergeCell ref="F10:T10"/>
    <mergeCell ref="BA23:BA28"/>
    <mergeCell ref="BA29:BA34"/>
    <mergeCell ref="BA107:BA112"/>
    <mergeCell ref="BA113:BA118"/>
    <mergeCell ref="BA101:BA106"/>
    <mergeCell ref="BA35:BA40"/>
    <mergeCell ref="BA41:BA46"/>
    <mergeCell ref="BA47:BA52"/>
    <mergeCell ref="BA53:BA58"/>
    <mergeCell ref="BA59:BA64"/>
    <mergeCell ref="BA65:BA70"/>
    <mergeCell ref="BA71:BA76"/>
    <mergeCell ref="BA77:BA82"/>
    <mergeCell ref="BA83:BA88"/>
    <mergeCell ref="BA89:BA94"/>
    <mergeCell ref="BQ17:BQ22"/>
    <mergeCell ref="BN17:BN22"/>
    <mergeCell ref="BO17:BO22"/>
    <mergeCell ref="BP17:BP22"/>
    <mergeCell ref="BN23:BN28"/>
    <mergeCell ref="BO23:BO28"/>
    <mergeCell ref="BP23:BP28"/>
    <mergeCell ref="BQ23:BQ28"/>
    <mergeCell ref="BN29:BN34"/>
    <mergeCell ref="BO29:BO34"/>
    <mergeCell ref="BP29:BP34"/>
    <mergeCell ref="BQ29:BQ34"/>
    <mergeCell ref="BN35:BN40"/>
    <mergeCell ref="BO35:BO40"/>
    <mergeCell ref="BP35:BP40"/>
    <mergeCell ref="BQ35:BQ40"/>
    <mergeCell ref="BN41:BN46"/>
    <mergeCell ref="BO41:BO46"/>
    <mergeCell ref="BP41:BP46"/>
    <mergeCell ref="BQ41:BQ46"/>
    <mergeCell ref="BN47:BN52"/>
    <mergeCell ref="BO47:BO52"/>
    <mergeCell ref="BP47:BP52"/>
    <mergeCell ref="BQ47:BQ52"/>
    <mergeCell ref="BN53:BN58"/>
    <mergeCell ref="BO53:BO58"/>
    <mergeCell ref="BP53:BP58"/>
    <mergeCell ref="BQ53:BQ58"/>
    <mergeCell ref="BN59:BN64"/>
    <mergeCell ref="BO59:BO64"/>
    <mergeCell ref="BP59:BP64"/>
    <mergeCell ref="BQ59:BQ64"/>
    <mergeCell ref="BN65:BN70"/>
    <mergeCell ref="BO65:BO70"/>
    <mergeCell ref="BP65:BP70"/>
    <mergeCell ref="BQ65:BQ70"/>
    <mergeCell ref="BN71:BN76"/>
    <mergeCell ref="BO71:BO76"/>
    <mergeCell ref="BP71:BP76"/>
    <mergeCell ref="BQ71:BQ76"/>
    <mergeCell ref="BN77:BN82"/>
    <mergeCell ref="BO77:BO82"/>
    <mergeCell ref="BP77:BP82"/>
    <mergeCell ref="BQ77:BQ82"/>
    <mergeCell ref="BN83:BN88"/>
    <mergeCell ref="BO83:BO88"/>
    <mergeCell ref="BP83:BP88"/>
    <mergeCell ref="BQ83:BQ88"/>
    <mergeCell ref="BN89:BN94"/>
    <mergeCell ref="BO89:BO94"/>
    <mergeCell ref="BP89:BP94"/>
    <mergeCell ref="BQ89:BQ94"/>
    <mergeCell ref="BN95:BN100"/>
    <mergeCell ref="BO95:BO100"/>
    <mergeCell ref="BP95:BP100"/>
    <mergeCell ref="BQ95:BQ100"/>
    <mergeCell ref="BN101:BN106"/>
    <mergeCell ref="BO101:BO106"/>
    <mergeCell ref="BP101:BP106"/>
    <mergeCell ref="BQ101:BQ106"/>
    <mergeCell ref="BN107:BN112"/>
    <mergeCell ref="BO107:BO112"/>
    <mergeCell ref="BP107:BP112"/>
    <mergeCell ref="BQ107:BQ112"/>
    <mergeCell ref="BN113:BN118"/>
    <mergeCell ref="BO113:BO118"/>
    <mergeCell ref="BP113:BP118"/>
    <mergeCell ref="BQ113:BQ118"/>
    <mergeCell ref="BN119:BN124"/>
    <mergeCell ref="BO119:BO124"/>
    <mergeCell ref="BP119:BP124"/>
    <mergeCell ref="BQ119:BQ124"/>
    <mergeCell ref="BQ125:BQ130"/>
    <mergeCell ref="BN131:BN136"/>
    <mergeCell ref="BO131:BO136"/>
    <mergeCell ref="BP131:BP136"/>
    <mergeCell ref="BQ131:BQ136"/>
    <mergeCell ref="BN137:BN142"/>
    <mergeCell ref="BO137:BO142"/>
    <mergeCell ref="BP137:BP142"/>
    <mergeCell ref="BQ137:BQ142"/>
    <mergeCell ref="BN185:BN190"/>
    <mergeCell ref="BO185:BO190"/>
    <mergeCell ref="BP185:BP190"/>
    <mergeCell ref="BQ185:BQ190"/>
    <mergeCell ref="BN191:BN196"/>
    <mergeCell ref="BO191:BO196"/>
    <mergeCell ref="BP191:BP196"/>
    <mergeCell ref="BQ191:BQ196"/>
    <mergeCell ref="BN161:BN166"/>
    <mergeCell ref="BO161:BO166"/>
    <mergeCell ref="BP161:BP166"/>
    <mergeCell ref="BQ161:BQ166"/>
    <mergeCell ref="BN167:BN172"/>
    <mergeCell ref="BO167:BO172"/>
    <mergeCell ref="BP167:BP172"/>
    <mergeCell ref="BQ167:BQ172"/>
    <mergeCell ref="BN173:BN178"/>
    <mergeCell ref="BO173:BO178"/>
    <mergeCell ref="BP173:BP178"/>
    <mergeCell ref="BQ173:BQ178"/>
    <mergeCell ref="AF8:AK8"/>
    <mergeCell ref="AF9:AK9"/>
    <mergeCell ref="AF10:AK10"/>
    <mergeCell ref="AF11:AK11"/>
    <mergeCell ref="AB7:AK7"/>
    <mergeCell ref="BN179:BN184"/>
    <mergeCell ref="BO179:BO184"/>
    <mergeCell ref="BP179:BP184"/>
    <mergeCell ref="BQ179:BQ184"/>
    <mergeCell ref="BN143:BN148"/>
    <mergeCell ref="BO143:BO148"/>
    <mergeCell ref="BP143:BP148"/>
    <mergeCell ref="BQ143:BQ148"/>
    <mergeCell ref="BN149:BN154"/>
    <mergeCell ref="BO149:BO154"/>
    <mergeCell ref="BP149:BP154"/>
    <mergeCell ref="BQ149:BQ154"/>
    <mergeCell ref="BN155:BN160"/>
    <mergeCell ref="BO155:BO160"/>
    <mergeCell ref="BP155:BP160"/>
    <mergeCell ref="BQ155:BQ160"/>
    <mergeCell ref="BN125:BN130"/>
    <mergeCell ref="BO125:BO130"/>
    <mergeCell ref="BP125:BP130"/>
  </mergeCells>
  <phoneticPr fontId="28" type="noConversion"/>
  <conditionalFormatting sqref="O17 Q17:R17 R18:R196">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O23 Q23 O29 Q29 O35 Q35 O41 Q41 O47 Q47 O53 Q53 O59 Q59 O65 Q65 O71 Q71 O77 Q77 O83 Q83 O89 Q89 O95 Q95 O101 Q101 O107 Q107 O113 Q113 O119 Q119 O125 Q125 O131 Q131 O137 Q137 O143 Q143 O149 Q149 O155 Q155 O161 Q161 O167 Q167 O173 Q173 O179 Q179 O185 Q185 O191 Q191">
    <cfRule type="cellIs" dxfId="11" priority="15" operator="equal">
      <formula>"Extremo"</formula>
    </cfRule>
    <cfRule type="cellIs" dxfId="10" priority="16" operator="equal">
      <formula>"Alto"</formula>
    </cfRule>
    <cfRule type="cellIs" dxfId="9" priority="17" operator="equal">
      <formula>"Moderado"</formula>
    </cfRule>
    <cfRule type="cellIs" dxfId="8" priority="18" operator="equal">
      <formula>"Bajo"</formula>
    </cfRule>
  </conditionalFormatting>
  <conditionalFormatting sqref="BI17">
    <cfRule type="cellIs" dxfId="7" priority="19" operator="equal">
      <formula>"Extremo"</formula>
    </cfRule>
    <cfRule type="cellIs" dxfId="6" priority="20" operator="equal">
      <formula>"Alto"</formula>
    </cfRule>
    <cfRule type="cellIs" dxfId="5" priority="21" operator="equal">
      <formula>"Moderado"</formula>
    </cfRule>
    <cfRule type="cellIs" dxfId="4" priority="22" operator="equal">
      <formula>"Bajo"</formula>
    </cfRule>
  </conditionalFormatting>
  <conditionalFormatting sqref="BI23 BI29 BI35 BI41 BI47 BI53 BI59 BI65 BI71 BI77 BI83 BI89 BI95 BI101 BI107 BI113 BI119 BI125 BI131 BI137 BI143 BI149 BI155 BI161 BI167 BI173 BI179 BI185 BI191">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6">
    <dataValidation allowBlank="1" showInputMessage="1" showErrorMessage="1" prompt="Fuerte: 100_x000a__x000a_Moderado: Entre 50 y 99_x000a__x000a_Débil: Menor a 50" sqref="BB16" xr:uid="{00000000-0002-0000-0300-000000000000}"/>
    <dataValidation allowBlank="1" showInputMessage="1" showErrorMessage="1" prompt="Fuerte: 100_x000a__x000a_Moderado: 50_x000a__x000a_Débil: 0" sqref="AX16" xr:uid="{00000000-0002-0000-0300-000001000000}"/>
    <dataValidation allowBlank="1" showInputMessage="1" showErrorMessage="1" prompt="Fuerte: Siempre se ejecuta_x000a__x000a_Moderado: Algunas veces_x000a__x000a_Débil: No se ejecuta " sqref="AL16:AM16" xr:uid="{00000000-0002-0000-0300-000002000000}"/>
    <dataValidation allowBlank="1" showInputMessage="1" showErrorMessage="1" prompt="Fuerte: Calificación entre 96 y 100_x000a__x000a_Moderado: Calificación entre 86 y 95_x000a__x000a_Débil: Calificación entre 0 y 85" sqref="AK16 AV16" xr:uid="{00000000-0002-0000-0300-000003000000}"/>
    <dataValidation allowBlank="1" showInputMessage="1" showErrorMessage="1" prompt="- Confiable (15)_x000a__x000a_- No Confiable (0)_x000a_" sqref="AD16:AE16" xr:uid="{00000000-0002-0000-0300-000004000000}"/>
    <dataValidation allowBlank="1" showInputMessage="1" showErrorMessage="1" prompt="- Prevenir (15)_x000a__x000a_- Detectar (10)_x000a__x000a_- No es un Control (0)" sqref="AB16:AC16" xr:uid="{00000000-0002-0000-0300-000005000000}"/>
    <dataValidation allowBlank="1" showInputMessage="1" showErrorMessage="1" prompt="- Oportuna (15)_x000a__x000a_- Inoportuna (0)_x000a_" sqref="Z16:AA16" xr:uid="{00000000-0002-0000-0300-000006000000}"/>
    <dataValidation allowBlank="1" showInputMessage="1" showErrorMessage="1" prompt="- Asignado (15)_x000a__x000a_- No Asignado (0)" sqref="V16:W1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16" xr:uid="{00000000-0002-0000-0300-000008000000}"/>
    <dataValidation allowBlank="1" showInputMessage="1" showErrorMessage="1" prompt="Completa (10)_x000a__x000a_Incompleta (5)_x000a__x000a_No esxiste (0)" sqref="AH16:AI16" xr:uid="{00000000-0002-0000-0300-000009000000}"/>
    <dataValidation allowBlank="1" showInputMessage="1" showErrorMessage="1" prompt="- Se investigan y se resuelven Oportunamente (15)_x000a__x000a_- No se investigan y resuelven Oportunamente (0)_x000a_" sqref="AF16:AG16" xr:uid="{00000000-0002-0000-0300-00000A000000}"/>
    <dataValidation allowBlank="1" showInputMessage="1" showErrorMessage="1" prompt="- Adecuado (15)_x000a__x000a_- Inadecuado (0)_x000a_" sqref="X16:Y16" xr:uid="{00000000-0002-0000-0300-00000B000000}"/>
    <dataValidation allowBlank="1" showInputMessage="1" showErrorMessage="1" prompt="Promedio entre el diseño Total de Control y Total Solidez Individual " sqref="AY16:BA1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1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16 AU1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16:N1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16" xr:uid="{00000000-0002-0000-0300-000010000000}"/>
    <dataValidation type="list" allowBlank="1" showInputMessage="1" showErrorMessage="1" sqref="T41:T46" xr:uid="{00000000-0002-0000-0300-000012000000}">
      <formula1>$F$41:$F$46</formula1>
    </dataValidation>
    <dataValidation type="list" allowBlank="1" showInputMessage="1" showErrorMessage="1" sqref="T47:T52" xr:uid="{00000000-0002-0000-0300-000013000000}">
      <formula1>$F$47:$F$52</formula1>
    </dataValidation>
    <dataValidation type="list" allowBlank="1" showInputMessage="1" showErrorMessage="1" sqref="T53:T58" xr:uid="{00000000-0002-0000-0300-000014000000}">
      <formula1>$F$53:$F$58</formula1>
    </dataValidation>
    <dataValidation type="list" allowBlank="1" showInputMessage="1" showErrorMessage="1" sqref="T59:T64" xr:uid="{00000000-0002-0000-0300-000015000000}">
      <formula1>$F$59:$F$64</formula1>
    </dataValidation>
    <dataValidation type="list" allowBlank="1" showInputMessage="1" showErrorMessage="1" sqref="T65:T70" xr:uid="{00000000-0002-0000-0300-000016000000}">
      <formula1>$F$65:$F$70</formula1>
    </dataValidation>
    <dataValidation type="list" allowBlank="1" showInputMessage="1" showErrorMessage="1" sqref="T71:T76" xr:uid="{00000000-0002-0000-0300-000017000000}">
      <formula1>$F$71:$F$76</formula1>
    </dataValidation>
    <dataValidation type="list" allowBlank="1" showInputMessage="1" showErrorMessage="1" sqref="T77:T82" xr:uid="{00000000-0002-0000-0300-000018000000}">
      <formula1>$F$77:$F$82</formula1>
    </dataValidation>
    <dataValidation type="list" allowBlank="1" showInputMessage="1" showErrorMessage="1" sqref="T83:T88" xr:uid="{00000000-0002-0000-0300-000019000000}">
      <formula1>$F$83:$F$88</formula1>
    </dataValidation>
    <dataValidation type="list" allowBlank="1" showInputMessage="1" showErrorMessage="1" sqref="T89:T94" xr:uid="{00000000-0002-0000-0300-00001A000000}">
      <formula1>$F$89:$F$94</formula1>
    </dataValidation>
    <dataValidation type="list" allowBlank="1" showInputMessage="1" showErrorMessage="1" sqref="T95:T100" xr:uid="{00000000-0002-0000-0300-00001B000000}">
      <formula1>$F$95:$F$100</formula1>
    </dataValidation>
    <dataValidation type="list" allowBlank="1" showInputMessage="1" showErrorMessage="1" sqref="T101:T106" xr:uid="{00000000-0002-0000-0300-00001C000000}">
      <formula1>$F$101:$F$106</formula1>
    </dataValidation>
    <dataValidation type="list" allowBlank="1" showInputMessage="1" showErrorMessage="1" sqref="T107:T112" xr:uid="{00000000-0002-0000-0300-00001D000000}">
      <formula1>$F$107:$F$112</formula1>
    </dataValidation>
    <dataValidation type="list" allowBlank="1" showInputMessage="1" showErrorMessage="1" sqref="T113:T118" xr:uid="{00000000-0002-0000-0300-00001E000000}">
      <formula1>$F$113:$F$118</formula1>
    </dataValidation>
    <dataValidation type="list" allowBlank="1" showInputMessage="1" showErrorMessage="1" sqref="T119:T124" xr:uid="{00000000-0002-0000-0300-00001F000000}">
      <formula1>$F$119:$F$124</formula1>
    </dataValidation>
    <dataValidation type="list" allowBlank="1" showInputMessage="1" showErrorMessage="1" sqref="T125:T130" xr:uid="{00000000-0002-0000-0300-000020000000}">
      <formula1>$F$125:$F$130</formula1>
    </dataValidation>
    <dataValidation type="list" allowBlank="1" showInputMessage="1" showErrorMessage="1" sqref="T131:T136" xr:uid="{00000000-0002-0000-0300-000021000000}">
      <formula1>$F$131:$F$136</formula1>
    </dataValidation>
    <dataValidation type="list" allowBlank="1" showInputMessage="1" showErrorMessage="1" sqref="T137:T142" xr:uid="{00000000-0002-0000-0300-000022000000}">
      <formula1>$F$137:$F$142</formula1>
    </dataValidation>
    <dataValidation type="list" allowBlank="1" showInputMessage="1" showErrorMessage="1" sqref="T143:T148" xr:uid="{00000000-0002-0000-0300-000023000000}">
      <formula1>$F$143:$F$148</formula1>
    </dataValidation>
    <dataValidation type="list" allowBlank="1" showInputMessage="1" showErrorMessage="1" sqref="T149:T154" xr:uid="{00000000-0002-0000-0300-000024000000}">
      <formula1>$F$149:$F$154</formula1>
    </dataValidation>
    <dataValidation type="list" allowBlank="1" showInputMessage="1" showErrorMessage="1" sqref="T155:T160" xr:uid="{00000000-0002-0000-0300-000025000000}">
      <formula1>$F$155:$F$160</formula1>
    </dataValidation>
    <dataValidation type="list" allowBlank="1" showInputMessage="1" showErrorMessage="1" sqref="T161:T166" xr:uid="{00000000-0002-0000-0300-000026000000}">
      <formula1>$F$161:$F$166</formula1>
    </dataValidation>
    <dataValidation type="list" allowBlank="1" showInputMessage="1" showErrorMessage="1" sqref="T167:T172" xr:uid="{00000000-0002-0000-0300-000027000000}">
      <formula1>$F$167:$F$172</formula1>
    </dataValidation>
    <dataValidation type="list" allowBlank="1" showInputMessage="1" showErrorMessage="1" sqref="T173:T178" xr:uid="{00000000-0002-0000-0300-000028000000}">
      <formula1>$F$173:$F$178</formula1>
    </dataValidation>
    <dataValidation type="list" allowBlank="1" showInputMessage="1" showErrorMessage="1" sqref="T179:T184" xr:uid="{00000000-0002-0000-0300-000029000000}">
      <formula1>$F$179:$F$184</formula1>
    </dataValidation>
    <dataValidation type="list" allowBlank="1" showInputMessage="1" showErrorMessage="1" sqref="T185:T190" xr:uid="{00000000-0002-0000-0300-00002A000000}">
      <formula1>$F$185:$F$190</formula1>
    </dataValidation>
    <dataValidation type="list" allowBlank="1" showInputMessage="1" showErrorMessage="1" sqref="T191:T196" xr:uid="{00000000-0002-0000-0300-00002B000000}">
      <formula1>$F$191:$F$196</formula1>
    </dataValidation>
    <dataValidation type="list" allowBlank="1" showInputMessage="1" showErrorMessage="1" sqref="H18:H22 H24:H196" xr:uid="{00000000-0002-0000-0300-000030000000}">
      <formula1>INDIRECT(G18)</formula1>
    </dataValidation>
    <dataValidation type="list" allowBlank="1" showInputMessage="1" showErrorMessage="1" sqref="T17:T40" xr:uid="{00000000-0002-0000-0300-000031000000}">
      <formula1>$H17:$H22</formula1>
    </dataValidation>
    <dataValidation type="list" allowBlank="1" showInputMessage="1" showErrorMessage="1" sqref="F18:F22 F24:F196" xr:uid="{00000000-0002-0000-0300-00002F000000}">
      <formula1>INDIRECT(C18)</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C194" unlockedFormula="1"/>
    <ignoredError sqref="P17" evalError="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8E58F4CA-711B-4565-AF4D-C9A241E72222}">
          <x14:formula1>
            <xm:f>Listados!$E$36:$E$38</xm:f>
          </x14:formula1>
          <xm:sqref>D17:D196</xm:sqref>
        </x14:dataValidation>
        <x14:dataValidation type="list" allowBlank="1" showInputMessage="1" showErrorMessage="1" xr:uid="{F01D37DB-C915-48C8-8B93-1EBDE921A7D1}">
          <x14:formula1>
            <xm:f>Listados!$G$36:$G$37</xm:f>
          </x14:formula1>
          <xm:sqref>I17:I196</xm:sqref>
        </x14:dataValidation>
        <x14:dataValidation type="list" allowBlank="1" showInputMessage="1" showErrorMessage="1" xr:uid="{7C4CE275-2AFC-4847-B86B-09A1088C5D67}">
          <x14:formula1>
            <xm:f>Listados!$K$3:$K$7</xm:f>
          </x14:formula1>
          <xm:sqref>K17:K196</xm:sqref>
        </x14:dataValidation>
        <x14:dataValidation type="list" allowBlank="1" showInputMessage="1" showErrorMessage="1" xr:uid="{BDDD4350-98BD-4292-94F2-56D34D56726F}">
          <x14:formula1>
            <xm:f>Listados!$L$3:$L$7</xm:f>
          </x14:formula1>
          <xm:sqref>M17:M196</xm:sqref>
        </x14:dataValidation>
        <x14:dataValidation type="list" allowBlank="1" showInputMessage="1" showErrorMessage="1" xr:uid="{DBD465E1-65DC-4954-9855-145211A1FC94}">
          <x14:formula1>
            <xm:f>Listados!$G$29:$G$30</xm:f>
          </x14:formula1>
          <xm:sqref>U17:U196</xm:sqref>
        </x14:dataValidation>
        <x14:dataValidation type="list" allowBlank="1" showInputMessage="1" showErrorMessage="1" xr:uid="{2FAC6A76-B692-4B68-B4FF-89FCF61FAEF4}">
          <x14:formula1>
            <xm:f>Listados!$B$26:$B$27</xm:f>
          </x14:formula1>
          <xm:sqref>V17:V196 X17:X196 Z17:Z196 AB17:AB196 AD17:AD196 AF17:AF196</xm:sqref>
        </x14:dataValidation>
        <x14:dataValidation type="list" allowBlank="1" showInputMessage="1" showErrorMessage="1" xr:uid="{DADD97F2-774C-4163-8F44-9C082C84ED6E}">
          <x14:formula1>
            <xm:f>Listados!$C$26:$C$28</xm:f>
          </x14:formula1>
          <xm:sqref>AH17:AH196</xm:sqref>
        </x14:dataValidation>
        <x14:dataValidation type="list" allowBlank="1" showInputMessage="1" showErrorMessage="1" xr:uid="{DC1261BC-4DD2-4B49-BB61-12CA81A4A427}">
          <x14:formula1>
            <xm:f>Listados!$H$36:$H$38</xm:f>
          </x14:formula1>
          <xm:sqref>AL17:AL196</xm:sqref>
        </x14:dataValidation>
        <x14:dataValidation type="list" allowBlank="1" showInputMessage="1" showErrorMessage="1" xr:uid="{70D7DB79-3CB9-470D-B18F-51E838CC363E}">
          <x14:formula1>
            <xm:f>Listados!$I$36:$I$39</xm:f>
          </x14:formula1>
          <xm:sqref>AN17:AN196</xm:sqref>
        </x14:dataValidation>
        <x14:dataValidation type="list" allowBlank="1" showInputMessage="1" showErrorMessage="1" xr:uid="{95994164-3E68-4FD6-B827-8B198AD81D21}">
          <x14:formula1>
            <xm:f>Listados!$K$36:$K$39</xm:f>
          </x14:formula1>
          <xm:sqref>AP17:AP196</xm:sqref>
        </x14:dataValidation>
        <x14:dataValidation type="list" allowBlank="1" showInputMessage="1" showErrorMessage="1" xr:uid="{AD0B23BD-B545-4579-A71C-73692792D34A}">
          <x14:formula1>
            <xm:f>Listados!$E$26:$E$28</xm:f>
          </x14:formula1>
          <xm:sqref>AU17:AU196</xm:sqref>
        </x14:dataValidation>
        <x14:dataValidation type="list" allowBlank="1" showInputMessage="1" showErrorMessage="1" xr:uid="{CC6B3B45-2E97-4270-9C64-95812012A515}">
          <x14:formula1>
            <xm:f>Listados!$B$10:$B$15</xm:f>
          </x14:formula1>
          <xm:sqref>BP17 BP23 BP29 BP35 BP41 BP47 BP53 BP59 BP65 BP71 BP77 BP83 BP89 BP95 BP101 BP107 BP113 BP119 BP125 BP131 BP137 BP143 BP149 BP155 BP161 BP167 BP173 BP179 BP185 BP191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topLeftCell="A55" workbookViewId="0">
      <selection activeCell="G9" sqref="G9"/>
    </sheetView>
  </sheetViews>
  <sheetFormatPr baseColWidth="10" defaultColWidth="11.42578125" defaultRowHeight="15"/>
  <cols>
    <col min="7" max="7" width="27" customWidth="1"/>
    <col min="8" max="8" width="16.28515625" customWidth="1"/>
    <col min="9" max="9" width="20.140625" customWidth="1"/>
    <col min="11" max="11" width="76.42578125" customWidth="1"/>
    <col min="12" max="12" width="39.140625" customWidth="1"/>
  </cols>
  <sheetData>
    <row r="1" spans="2:13">
      <c r="B1" s="39" t="s">
        <v>246</v>
      </c>
      <c r="G1" s="251" t="s">
        <v>247</v>
      </c>
      <c r="H1" s="251"/>
      <c r="I1" s="251"/>
      <c r="J1" s="251"/>
      <c r="K1" s="251"/>
      <c r="L1" s="251"/>
      <c r="M1" s="251"/>
    </row>
    <row r="2" spans="2:13">
      <c r="B2" s="36" t="s">
        <v>248</v>
      </c>
      <c r="G2" s="36" t="s">
        <v>248</v>
      </c>
      <c r="H2" s="37" t="s">
        <v>249</v>
      </c>
      <c r="I2" s="36" t="s">
        <v>250</v>
      </c>
      <c r="J2" s="36" t="s">
        <v>251</v>
      </c>
      <c r="K2" s="36" t="s">
        <v>252</v>
      </c>
      <c r="L2" s="38" t="s">
        <v>253</v>
      </c>
      <c r="M2" s="36" t="s">
        <v>254</v>
      </c>
    </row>
    <row r="3" spans="2:13">
      <c r="B3" s="36" t="s">
        <v>254</v>
      </c>
      <c r="G3" s="36" t="s">
        <v>255</v>
      </c>
      <c r="H3" s="37" t="s">
        <v>256</v>
      </c>
      <c r="I3" s="36" t="s">
        <v>257</v>
      </c>
      <c r="J3" s="36" t="s">
        <v>258</v>
      </c>
      <c r="K3" s="36" t="s">
        <v>259</v>
      </c>
      <c r="L3" s="38" t="s">
        <v>260</v>
      </c>
      <c r="M3" s="36" t="s">
        <v>261</v>
      </c>
    </row>
    <row r="4" spans="2:13">
      <c r="B4" s="36" t="s">
        <v>252</v>
      </c>
      <c r="G4" s="36" t="s">
        <v>262</v>
      </c>
      <c r="I4" s="36" t="s">
        <v>263</v>
      </c>
      <c r="J4" s="36" t="s">
        <v>264</v>
      </c>
      <c r="K4" s="36" t="s">
        <v>265</v>
      </c>
      <c r="L4" s="38" t="s">
        <v>266</v>
      </c>
      <c r="M4" s="36" t="s">
        <v>267</v>
      </c>
    </row>
    <row r="5" spans="2:13">
      <c r="B5" s="36" t="s">
        <v>268</v>
      </c>
      <c r="G5" s="36" t="s">
        <v>269</v>
      </c>
      <c r="I5" s="36" t="s">
        <v>270</v>
      </c>
      <c r="J5" s="36" t="s">
        <v>271</v>
      </c>
      <c r="K5" s="36" t="s">
        <v>272</v>
      </c>
      <c r="L5" s="38" t="s">
        <v>273</v>
      </c>
      <c r="M5" s="36" t="s">
        <v>274</v>
      </c>
    </row>
    <row r="6" spans="2:13">
      <c r="B6" s="36" t="s">
        <v>275</v>
      </c>
      <c r="G6" s="36" t="s">
        <v>276</v>
      </c>
      <c r="J6" s="36" t="s">
        <v>277</v>
      </c>
      <c r="K6" s="36" t="s">
        <v>278</v>
      </c>
      <c r="L6" s="38" t="s">
        <v>279</v>
      </c>
      <c r="M6" s="36" t="s">
        <v>280</v>
      </c>
    </row>
    <row r="7" spans="2:13">
      <c r="B7" s="36" t="s">
        <v>281</v>
      </c>
      <c r="G7" s="36" t="s">
        <v>282</v>
      </c>
      <c r="J7" s="36" t="s">
        <v>283</v>
      </c>
      <c r="K7" s="36" t="s">
        <v>284</v>
      </c>
      <c r="L7" s="38" t="s">
        <v>285</v>
      </c>
      <c r="M7" s="36"/>
    </row>
    <row r="8" spans="2:13">
      <c r="B8" s="36" t="s">
        <v>286</v>
      </c>
      <c r="G8" s="36" t="s">
        <v>287</v>
      </c>
      <c r="J8" s="36" t="s">
        <v>288</v>
      </c>
      <c r="K8" s="36" t="s">
        <v>289</v>
      </c>
      <c r="L8" s="38" t="s">
        <v>290</v>
      </c>
      <c r="M8" s="36"/>
    </row>
    <row r="9" spans="2:13">
      <c r="G9" s="36" t="s">
        <v>291</v>
      </c>
      <c r="J9" s="36" t="s">
        <v>292</v>
      </c>
      <c r="K9" s="36" t="s">
        <v>293</v>
      </c>
      <c r="M9" s="36"/>
    </row>
    <row r="10" spans="2:13">
      <c r="J10" s="36" t="s">
        <v>294</v>
      </c>
      <c r="K10" s="36" t="s">
        <v>295</v>
      </c>
      <c r="M10" s="36"/>
    </row>
    <row r="11" spans="2:13">
      <c r="K11" s="36" t="s">
        <v>296</v>
      </c>
      <c r="M11" s="36"/>
    </row>
    <row r="12" spans="2:13">
      <c r="B12" s="252" t="s">
        <v>297</v>
      </c>
      <c r="C12" s="253"/>
      <c r="D12" s="253"/>
      <c r="E12" s="253"/>
      <c r="F12" s="253"/>
      <c r="G12" s="253"/>
      <c r="H12" s="254"/>
      <c r="K12" s="36" t="s">
        <v>298</v>
      </c>
    </row>
    <row r="13" spans="2:13">
      <c r="B13" s="36" t="s">
        <v>299</v>
      </c>
      <c r="C13" s="38" t="s">
        <v>300</v>
      </c>
      <c r="D13" s="36" t="s">
        <v>301</v>
      </c>
      <c r="E13" s="36" t="s">
        <v>302</v>
      </c>
      <c r="F13" s="36" t="s">
        <v>303</v>
      </c>
      <c r="G13" s="38" t="s">
        <v>304</v>
      </c>
      <c r="H13" s="36" t="s">
        <v>305</v>
      </c>
      <c r="K13" s="36" t="s">
        <v>306</v>
      </c>
    </row>
    <row r="14" spans="2:13">
      <c r="B14" s="36" t="s">
        <v>307</v>
      </c>
      <c r="C14" s="38" t="s">
        <v>308</v>
      </c>
      <c r="D14" s="36" t="s">
        <v>309</v>
      </c>
      <c r="E14" s="36" t="s">
        <v>310</v>
      </c>
      <c r="F14" s="36" t="s">
        <v>311</v>
      </c>
      <c r="G14" s="38" t="s">
        <v>312</v>
      </c>
      <c r="H14" s="36" t="s">
        <v>313</v>
      </c>
      <c r="K14" s="36" t="s">
        <v>314</v>
      </c>
    </row>
    <row r="15" spans="2:13">
      <c r="B15" s="36" t="s">
        <v>315</v>
      </c>
      <c r="D15" s="36" t="s">
        <v>316</v>
      </c>
      <c r="H15" s="36" t="s">
        <v>317</v>
      </c>
      <c r="K15" s="36" t="s">
        <v>318</v>
      </c>
    </row>
    <row r="16" spans="2:13">
      <c r="B16" s="36" t="s">
        <v>319</v>
      </c>
      <c r="D16" s="36" t="s">
        <v>320</v>
      </c>
      <c r="H16" s="36" t="s">
        <v>321</v>
      </c>
      <c r="K16" s="36" t="s">
        <v>322</v>
      </c>
    </row>
    <row r="17" spans="2:11">
      <c r="H17" s="36" t="s">
        <v>323</v>
      </c>
      <c r="K17" s="36" t="s">
        <v>324</v>
      </c>
    </row>
    <row r="18" spans="2:11">
      <c r="B18" s="252" t="s">
        <v>325</v>
      </c>
      <c r="C18" s="253"/>
      <c r="D18" s="253"/>
      <c r="E18" s="253"/>
      <c r="F18" s="253"/>
      <c r="G18" s="253"/>
      <c r="H18" s="254"/>
      <c r="K18" s="36" t="s">
        <v>326</v>
      </c>
    </row>
    <row r="19" spans="2:11">
      <c r="B19" s="40" t="s">
        <v>327</v>
      </c>
      <c r="C19" s="42" t="s">
        <v>328</v>
      </c>
      <c r="D19" s="40" t="s">
        <v>329</v>
      </c>
      <c r="E19" s="40" t="s">
        <v>330</v>
      </c>
      <c r="F19" s="40" t="s">
        <v>331</v>
      </c>
      <c r="G19" s="42" t="s">
        <v>332</v>
      </c>
      <c r="H19" s="40" t="s">
        <v>333</v>
      </c>
    </row>
    <row r="20" spans="2:11">
      <c r="B20" s="41" t="s">
        <v>334</v>
      </c>
      <c r="C20" s="41" t="s">
        <v>335</v>
      </c>
      <c r="D20" s="41" t="s">
        <v>336</v>
      </c>
      <c r="E20" s="41" t="s">
        <v>337</v>
      </c>
      <c r="F20" s="41" t="s">
        <v>338</v>
      </c>
      <c r="G20" s="41" t="s">
        <v>339</v>
      </c>
      <c r="H20" s="41" t="s">
        <v>340</v>
      </c>
    </row>
    <row r="21" spans="2:11">
      <c r="B21" s="41" t="s">
        <v>341</v>
      </c>
      <c r="C21" s="41" t="s">
        <v>342</v>
      </c>
      <c r="D21" s="41" t="s">
        <v>343</v>
      </c>
      <c r="E21" s="41" t="s">
        <v>344</v>
      </c>
      <c r="G21" s="41" t="s">
        <v>345</v>
      </c>
      <c r="H21" s="41" t="s">
        <v>346</v>
      </c>
    </row>
    <row r="22" spans="2:11">
      <c r="B22" s="41" t="s">
        <v>347</v>
      </c>
      <c r="C22" s="41" t="s">
        <v>348</v>
      </c>
      <c r="D22" s="41" t="s">
        <v>349</v>
      </c>
      <c r="E22" s="41" t="s">
        <v>350</v>
      </c>
      <c r="G22" s="41" t="s">
        <v>351</v>
      </c>
      <c r="H22" s="41" t="s">
        <v>352</v>
      </c>
    </row>
    <row r="23" spans="2:11">
      <c r="B23" s="41" t="s">
        <v>341</v>
      </c>
      <c r="C23" s="41" t="s">
        <v>353</v>
      </c>
      <c r="D23" s="41" t="s">
        <v>354</v>
      </c>
      <c r="E23" s="41" t="s">
        <v>355</v>
      </c>
      <c r="G23" s="41" t="s">
        <v>356</v>
      </c>
      <c r="H23" s="41" t="s">
        <v>357</v>
      </c>
    </row>
    <row r="24" spans="2:11">
      <c r="B24" s="41" t="s">
        <v>358</v>
      </c>
      <c r="C24" s="41" t="s">
        <v>359</v>
      </c>
      <c r="D24" s="41" t="s">
        <v>360</v>
      </c>
      <c r="E24" s="41" t="s">
        <v>361</v>
      </c>
      <c r="G24" s="41" t="s">
        <v>362</v>
      </c>
      <c r="H24" s="41" t="s">
        <v>363</v>
      </c>
    </row>
    <row r="25" spans="2:11">
      <c r="B25" s="41" t="s">
        <v>364</v>
      </c>
      <c r="D25" s="41" t="s">
        <v>365</v>
      </c>
      <c r="E25" s="41" t="s">
        <v>366</v>
      </c>
      <c r="G25" s="41" t="s">
        <v>367</v>
      </c>
      <c r="H25" s="41" t="s">
        <v>368</v>
      </c>
    </row>
    <row r="26" spans="2:11">
      <c r="B26" s="41" t="s">
        <v>369</v>
      </c>
      <c r="D26" s="41" t="s">
        <v>370</v>
      </c>
      <c r="E26" s="41" t="s">
        <v>371</v>
      </c>
      <c r="H26" s="41" t="s">
        <v>372</v>
      </c>
    </row>
    <row r="27" spans="2:11">
      <c r="B27" s="41" t="s">
        <v>373</v>
      </c>
      <c r="D27" s="41" t="s">
        <v>374</v>
      </c>
      <c r="E27" s="41" t="s">
        <v>375</v>
      </c>
      <c r="H27" s="41" t="s">
        <v>376</v>
      </c>
    </row>
    <row r="28" spans="2:11">
      <c r="B28" s="41" t="s">
        <v>377</v>
      </c>
      <c r="D28" s="41" t="s">
        <v>378</v>
      </c>
      <c r="E28" s="41" t="s">
        <v>379</v>
      </c>
      <c r="H28" s="41" t="s">
        <v>380</v>
      </c>
    </row>
    <row r="29" spans="2:11">
      <c r="B29" s="41" t="s">
        <v>381</v>
      </c>
      <c r="D29" s="41" t="s">
        <v>382</v>
      </c>
      <c r="E29" s="41" t="s">
        <v>383</v>
      </c>
      <c r="H29" s="41" t="s">
        <v>384</v>
      </c>
    </row>
    <row r="30" spans="2:11">
      <c r="B30" s="41" t="s">
        <v>385</v>
      </c>
      <c r="D30" s="41" t="s">
        <v>386</v>
      </c>
      <c r="E30" s="41" t="s">
        <v>387</v>
      </c>
      <c r="H30" s="41" t="s">
        <v>388</v>
      </c>
    </row>
    <row r="31" spans="2:11">
      <c r="B31" s="41" t="s">
        <v>389</v>
      </c>
      <c r="D31" s="41" t="s">
        <v>390</v>
      </c>
      <c r="E31" s="41" t="s">
        <v>391</v>
      </c>
      <c r="H31" s="41" t="s">
        <v>392</v>
      </c>
    </row>
    <row r="32" spans="2:11">
      <c r="B32" s="41" t="s">
        <v>393</v>
      </c>
      <c r="D32" s="41" t="s">
        <v>394</v>
      </c>
      <c r="E32" s="41" t="s">
        <v>395</v>
      </c>
      <c r="H32" s="41" t="s">
        <v>396</v>
      </c>
    </row>
    <row r="33" spans="2:15">
      <c r="D33" s="41" t="s">
        <v>397</v>
      </c>
      <c r="H33" s="41" t="s">
        <v>398</v>
      </c>
    </row>
    <row r="34" spans="2:15">
      <c r="H34" s="41" t="s">
        <v>399</v>
      </c>
    </row>
    <row r="35" spans="2:15">
      <c r="H35" s="41" t="s">
        <v>400</v>
      </c>
    </row>
    <row r="36" spans="2:15">
      <c r="H36" s="41" t="s">
        <v>401</v>
      </c>
    </row>
    <row r="37" spans="2:15">
      <c r="H37" s="41" t="s">
        <v>402</v>
      </c>
    </row>
    <row r="38" spans="2:15">
      <c r="H38" s="41" t="s">
        <v>283</v>
      </c>
    </row>
    <row r="39" spans="2:15">
      <c r="H39" s="41" t="s">
        <v>403</v>
      </c>
    </row>
    <row r="40" spans="2:15">
      <c r="H40" s="41" t="s">
        <v>404</v>
      </c>
    </row>
    <row r="41" spans="2:15">
      <c r="H41" s="41" t="s">
        <v>405</v>
      </c>
    </row>
    <row r="44" spans="2:15">
      <c r="B44" s="44" t="s">
        <v>406</v>
      </c>
      <c r="C44" s="44" t="s">
        <v>407</v>
      </c>
      <c r="D44" s="44" t="s">
        <v>408</v>
      </c>
      <c r="E44" s="44" t="s">
        <v>409</v>
      </c>
      <c r="F44" s="44" t="s">
        <v>410</v>
      </c>
      <c r="G44" s="44" t="s">
        <v>411</v>
      </c>
      <c r="H44" s="44" t="s">
        <v>412</v>
      </c>
      <c r="I44" s="44" t="s">
        <v>413</v>
      </c>
      <c r="J44" s="44" t="s">
        <v>414</v>
      </c>
      <c r="K44" s="44" t="s">
        <v>415</v>
      </c>
      <c r="L44" s="44" t="s">
        <v>416</v>
      </c>
      <c r="M44" s="44" t="s">
        <v>417</v>
      </c>
      <c r="N44" s="44" t="s">
        <v>418</v>
      </c>
      <c r="O44" s="44" t="s">
        <v>419</v>
      </c>
    </row>
    <row r="45" spans="2:15">
      <c r="B45" s="43" t="s">
        <v>420</v>
      </c>
      <c r="C45" s="43" t="s">
        <v>421</v>
      </c>
      <c r="D45" s="43" t="s">
        <v>422</v>
      </c>
      <c r="E45" s="43" t="s">
        <v>423</v>
      </c>
      <c r="F45" s="43" t="s">
        <v>424</v>
      </c>
      <c r="G45" s="43" t="s">
        <v>425</v>
      </c>
      <c r="H45" s="43" t="s">
        <v>426</v>
      </c>
      <c r="I45" s="43" t="s">
        <v>427</v>
      </c>
      <c r="J45" s="43" t="s">
        <v>428</v>
      </c>
      <c r="K45" s="43" t="s">
        <v>429</v>
      </c>
      <c r="L45" s="43" t="s">
        <v>430</v>
      </c>
      <c r="M45" s="43" t="s">
        <v>431</v>
      </c>
      <c r="N45" s="43" t="s">
        <v>432</v>
      </c>
      <c r="O45" s="43" t="s">
        <v>433</v>
      </c>
    </row>
    <row r="46" spans="2:15">
      <c r="B46" s="43" t="s">
        <v>434</v>
      </c>
      <c r="C46" s="43" t="s">
        <v>435</v>
      </c>
      <c r="D46" s="43" t="s">
        <v>436</v>
      </c>
      <c r="E46" s="43" t="s">
        <v>437</v>
      </c>
      <c r="F46" s="43" t="s">
        <v>438</v>
      </c>
      <c r="G46" s="43" t="s">
        <v>439</v>
      </c>
      <c r="H46" s="43" t="s">
        <v>440</v>
      </c>
      <c r="I46" s="43" t="s">
        <v>441</v>
      </c>
      <c r="J46" s="43" t="s">
        <v>442</v>
      </c>
      <c r="K46" s="43" t="s">
        <v>443</v>
      </c>
      <c r="L46" s="43" t="s">
        <v>444</v>
      </c>
      <c r="M46" s="43" t="s">
        <v>445</v>
      </c>
      <c r="N46" s="43" t="s">
        <v>446</v>
      </c>
      <c r="O46" s="43" t="s">
        <v>447</v>
      </c>
    </row>
    <row r="47" spans="2:15">
      <c r="C47" s="43" t="s">
        <v>448</v>
      </c>
      <c r="D47" s="43" t="s">
        <v>449</v>
      </c>
      <c r="E47" s="43" t="s">
        <v>450</v>
      </c>
      <c r="F47" s="43" t="s">
        <v>451</v>
      </c>
      <c r="H47" s="43" t="s">
        <v>452</v>
      </c>
      <c r="I47" s="43" t="s">
        <v>453</v>
      </c>
      <c r="J47" s="43" t="s">
        <v>454</v>
      </c>
      <c r="K47" s="43" t="s">
        <v>455</v>
      </c>
      <c r="L47" s="43" t="s">
        <v>456</v>
      </c>
      <c r="M47" s="43" t="s">
        <v>457</v>
      </c>
      <c r="N47" s="43" t="s">
        <v>458</v>
      </c>
      <c r="O47" s="43" t="s">
        <v>459</v>
      </c>
    </row>
    <row r="48" spans="2:15">
      <c r="B48" s="43"/>
      <c r="C48" s="43" t="s">
        <v>460</v>
      </c>
      <c r="D48" s="43" t="s">
        <v>461</v>
      </c>
      <c r="E48" s="43" t="s">
        <v>462</v>
      </c>
      <c r="F48" s="43" t="s">
        <v>463</v>
      </c>
      <c r="H48" s="43" t="s">
        <v>464</v>
      </c>
      <c r="I48" s="43" t="s">
        <v>465</v>
      </c>
      <c r="J48" s="43" t="s">
        <v>466</v>
      </c>
      <c r="K48" s="43" t="s">
        <v>467</v>
      </c>
      <c r="L48" s="43" t="s">
        <v>468</v>
      </c>
      <c r="M48" s="43" t="s">
        <v>469</v>
      </c>
      <c r="N48" s="43" t="s">
        <v>470</v>
      </c>
      <c r="O48" s="43" t="s">
        <v>471</v>
      </c>
    </row>
    <row r="49" spans="2:15">
      <c r="C49" s="43" t="s">
        <v>472</v>
      </c>
      <c r="D49" s="43" t="s">
        <v>473</v>
      </c>
      <c r="E49" s="43" t="s">
        <v>474</v>
      </c>
      <c r="F49" s="43" t="s">
        <v>475</v>
      </c>
      <c r="H49" s="43" t="s">
        <v>476</v>
      </c>
      <c r="I49" s="43" t="s">
        <v>477</v>
      </c>
      <c r="J49" s="43" t="s">
        <v>478</v>
      </c>
      <c r="K49" s="43" t="s">
        <v>479</v>
      </c>
      <c r="L49" s="43" t="s">
        <v>480</v>
      </c>
      <c r="M49" s="43" t="s">
        <v>481</v>
      </c>
      <c r="N49" s="43"/>
      <c r="O49" s="43" t="s">
        <v>482</v>
      </c>
    </row>
    <row r="50" spans="2:15">
      <c r="C50" s="43" t="s">
        <v>483</v>
      </c>
      <c r="D50" s="43" t="s">
        <v>484</v>
      </c>
      <c r="E50" s="43" t="s">
        <v>485</v>
      </c>
      <c r="F50" s="43" t="s">
        <v>486</v>
      </c>
      <c r="H50" s="43" t="s">
        <v>487</v>
      </c>
      <c r="I50" s="43" t="s">
        <v>488</v>
      </c>
      <c r="J50" s="43" t="s">
        <v>489</v>
      </c>
      <c r="K50" s="43" t="s">
        <v>490</v>
      </c>
      <c r="M50" s="43" t="s">
        <v>491</v>
      </c>
      <c r="O50" s="43" t="s">
        <v>492</v>
      </c>
    </row>
    <row r="51" spans="2:15">
      <c r="C51" s="43" t="s">
        <v>493</v>
      </c>
      <c r="E51" s="43" t="s">
        <v>494</v>
      </c>
      <c r="F51" s="43" t="s">
        <v>495</v>
      </c>
      <c r="H51" s="43" t="s">
        <v>496</v>
      </c>
      <c r="I51" s="43" t="s">
        <v>497</v>
      </c>
      <c r="J51" s="43" t="s">
        <v>498</v>
      </c>
      <c r="K51" s="43" t="s">
        <v>499</v>
      </c>
      <c r="M51" s="43" t="s">
        <v>500</v>
      </c>
      <c r="O51" s="43" t="s">
        <v>501</v>
      </c>
    </row>
    <row r="52" spans="2:15">
      <c r="D52" s="43"/>
      <c r="E52" s="43" t="s">
        <v>502</v>
      </c>
      <c r="F52" s="43" t="s">
        <v>503</v>
      </c>
      <c r="H52" s="43" t="s">
        <v>504</v>
      </c>
      <c r="I52" s="43" t="s">
        <v>505</v>
      </c>
      <c r="K52" s="43" t="s">
        <v>506</v>
      </c>
      <c r="O52" s="43" t="s">
        <v>507</v>
      </c>
    </row>
    <row r="53" spans="2:15">
      <c r="E53" s="43" t="s">
        <v>508</v>
      </c>
      <c r="F53" s="43" t="s">
        <v>509</v>
      </c>
      <c r="H53" s="43" t="s">
        <v>510</v>
      </c>
      <c r="I53" s="43" t="s">
        <v>511</v>
      </c>
      <c r="K53" s="43" t="s">
        <v>512</v>
      </c>
    </row>
    <row r="54" spans="2:15">
      <c r="E54" s="43"/>
      <c r="F54" s="43" t="s">
        <v>513</v>
      </c>
      <c r="H54" s="43" t="s">
        <v>514</v>
      </c>
      <c r="I54" s="43" t="s">
        <v>515</v>
      </c>
      <c r="K54" s="43" t="s">
        <v>516</v>
      </c>
    </row>
    <row r="55" spans="2:15">
      <c r="F55" s="43" t="s">
        <v>517</v>
      </c>
      <c r="H55" s="43" t="s">
        <v>518</v>
      </c>
      <c r="I55" s="43" t="s">
        <v>519</v>
      </c>
      <c r="K55" s="43" t="s">
        <v>520</v>
      </c>
    </row>
    <row r="56" spans="2:15">
      <c r="F56" s="43" t="s">
        <v>521</v>
      </c>
      <c r="H56" s="43" t="s">
        <v>522</v>
      </c>
      <c r="I56" s="43" t="s">
        <v>523</v>
      </c>
      <c r="K56" s="43" t="s">
        <v>524</v>
      </c>
    </row>
    <row r="57" spans="2:15">
      <c r="F57" s="43" t="s">
        <v>525</v>
      </c>
      <c r="H57" s="43" t="s">
        <v>526</v>
      </c>
      <c r="I57" s="43" t="s">
        <v>527</v>
      </c>
      <c r="K57" s="43" t="s">
        <v>528</v>
      </c>
    </row>
    <row r="58" spans="2:15">
      <c r="F58" s="43" t="s">
        <v>529</v>
      </c>
      <c r="H58" s="43" t="s">
        <v>530</v>
      </c>
      <c r="I58" s="43" t="s">
        <v>531</v>
      </c>
    </row>
    <row r="59" spans="2:15">
      <c r="B59" s="43"/>
      <c r="H59" s="43" t="s">
        <v>532</v>
      </c>
      <c r="I59" s="43"/>
      <c r="K59" s="43"/>
    </row>
    <row r="60" spans="2:15">
      <c r="C60" s="45" t="s">
        <v>533</v>
      </c>
      <c r="E60" s="45" t="s">
        <v>534</v>
      </c>
      <c r="G60" t="s">
        <v>535</v>
      </c>
      <c r="I60" s="45" t="s">
        <v>536</v>
      </c>
    </row>
    <row r="61" spans="2:15">
      <c r="C61" t="s">
        <v>537</v>
      </c>
      <c r="D61" s="46">
        <v>100</v>
      </c>
      <c r="E61" s="45" t="s">
        <v>538</v>
      </c>
      <c r="F61">
        <v>100</v>
      </c>
      <c r="G61" t="s">
        <v>539</v>
      </c>
      <c r="H61">
        <v>100</v>
      </c>
      <c r="I61" s="45" t="s">
        <v>540</v>
      </c>
      <c r="J61" s="47">
        <v>100</v>
      </c>
      <c r="K61" s="43"/>
    </row>
    <row r="62" spans="2:15">
      <c r="C62" s="45" t="s">
        <v>541</v>
      </c>
      <c r="D62" s="46">
        <v>60</v>
      </c>
      <c r="E62" s="45" t="s">
        <v>542</v>
      </c>
      <c r="F62">
        <v>60</v>
      </c>
      <c r="G62" s="45" t="s">
        <v>543</v>
      </c>
      <c r="H62">
        <v>60</v>
      </c>
      <c r="I62" s="43" t="s">
        <v>544</v>
      </c>
      <c r="J62" s="47">
        <v>60</v>
      </c>
    </row>
    <row r="63" spans="2:15">
      <c r="C63" t="s">
        <v>545</v>
      </c>
      <c r="D63" s="46">
        <v>20</v>
      </c>
      <c r="E63" s="45" t="s">
        <v>546</v>
      </c>
      <c r="F63" s="43">
        <v>40</v>
      </c>
      <c r="G63" s="45" t="s">
        <v>547</v>
      </c>
      <c r="H63" s="43">
        <v>40</v>
      </c>
      <c r="I63" s="43" t="s">
        <v>548</v>
      </c>
      <c r="J63" s="47">
        <v>20</v>
      </c>
    </row>
    <row r="64" spans="2:15">
      <c r="E64" s="45" t="s">
        <v>549</v>
      </c>
      <c r="F64">
        <v>0</v>
      </c>
      <c r="G64" t="s">
        <v>550</v>
      </c>
      <c r="H64">
        <v>0</v>
      </c>
      <c r="I64" s="43" t="s">
        <v>551</v>
      </c>
      <c r="J64" s="47">
        <v>0</v>
      </c>
    </row>
    <row r="65" spans="2:11">
      <c r="I65" s="43" t="s">
        <v>552</v>
      </c>
      <c r="J65" t="s">
        <v>553</v>
      </c>
    </row>
    <row r="68" spans="2:11">
      <c r="F68" s="43"/>
    </row>
    <row r="70" spans="2:11">
      <c r="B70" s="43"/>
      <c r="K70" s="44"/>
    </row>
    <row r="71" spans="2:11">
      <c r="B71" s="43"/>
    </row>
    <row r="86" spans="2:11">
      <c r="B86" s="44"/>
    </row>
    <row r="87" spans="2:11">
      <c r="F87" s="43" t="s">
        <v>554</v>
      </c>
      <c r="K87" s="44"/>
    </row>
    <row r="110" spans="6:6">
      <c r="F110" s="43"/>
    </row>
    <row r="121" spans="6:6">
      <c r="F121" s="43"/>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7" sqref="D7"/>
    </sheetView>
  </sheetViews>
  <sheetFormatPr baseColWidth="10" defaultColWidth="11.42578125" defaultRowHeight="15"/>
  <cols>
    <col min="2" max="2" width="2.140625" bestFit="1" customWidth="1"/>
    <col min="3" max="3" width="14.42578125" bestFit="1" customWidth="1"/>
    <col min="4" max="5" width="39.140625" customWidth="1"/>
  </cols>
  <sheetData>
    <row r="2" spans="2:6" ht="15.75" thickBot="1"/>
    <row r="3" spans="2:6" ht="15.75">
      <c r="B3" s="248" t="s">
        <v>555</v>
      </c>
      <c r="C3" s="245"/>
      <c r="D3" s="245"/>
      <c r="E3" s="255"/>
    </row>
    <row r="4" spans="2:6" ht="15.75">
      <c r="B4" s="256" t="s">
        <v>556</v>
      </c>
      <c r="C4" s="247"/>
      <c r="D4" s="65" t="s">
        <v>557</v>
      </c>
      <c r="E4" s="69" t="s">
        <v>558</v>
      </c>
      <c r="F4" s="68"/>
    </row>
    <row r="5" spans="2:6" ht="25.5">
      <c r="B5" s="48">
        <v>5</v>
      </c>
      <c r="C5" s="49" t="s">
        <v>559</v>
      </c>
      <c r="D5" s="50" t="s">
        <v>560</v>
      </c>
      <c r="E5" s="51" t="s">
        <v>561</v>
      </c>
    </row>
    <row r="6" spans="2:6" ht="25.5">
      <c r="B6" s="48">
        <v>4</v>
      </c>
      <c r="C6" s="49" t="s">
        <v>562</v>
      </c>
      <c r="D6" s="50" t="s">
        <v>563</v>
      </c>
      <c r="E6" s="51" t="s">
        <v>564</v>
      </c>
    </row>
    <row r="7" spans="2:6" ht="25.5">
      <c r="B7" s="48">
        <v>3</v>
      </c>
      <c r="C7" s="49" t="s">
        <v>223</v>
      </c>
      <c r="D7" s="50" t="s">
        <v>565</v>
      </c>
      <c r="E7" s="51" t="s">
        <v>566</v>
      </c>
    </row>
    <row r="8" spans="2:6" ht="25.5">
      <c r="B8" s="48">
        <v>2</v>
      </c>
      <c r="C8" s="49" t="s">
        <v>567</v>
      </c>
      <c r="D8" s="50" t="s">
        <v>568</v>
      </c>
      <c r="E8" s="51" t="s">
        <v>569</v>
      </c>
    </row>
    <row r="9" spans="2:6" ht="26.25" thickBot="1">
      <c r="B9" s="52">
        <v>1</v>
      </c>
      <c r="C9" s="53" t="s">
        <v>570</v>
      </c>
      <c r="D9" s="54" t="s">
        <v>571</v>
      </c>
      <c r="E9" s="55" t="s">
        <v>572</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P28"/>
  <sheetViews>
    <sheetView topLeftCell="F3" workbookViewId="0">
      <selection activeCell="F3" sqref="A1:IV65536"/>
    </sheetView>
  </sheetViews>
  <sheetFormatPr baseColWidth="10" defaultColWidth="11.42578125" defaultRowHeight="15"/>
  <cols>
    <col min="2" max="2" width="13.85546875" customWidth="1"/>
    <col min="3" max="3" width="11.42578125" customWidth="1"/>
    <col min="4" max="4" width="13.28515625" customWidth="1"/>
    <col min="5" max="5" width="12.28515625" bestFit="1" customWidth="1"/>
    <col min="6" max="6" width="23.42578125" customWidth="1"/>
    <col min="7" max="7" width="24.85546875" customWidth="1"/>
    <col min="8" max="8" width="17.7109375" customWidth="1"/>
    <col min="10" max="10" width="17.140625" customWidth="1"/>
    <col min="11" max="11" width="19.42578125" customWidth="1"/>
    <col min="12" max="12" width="37.28515625" customWidth="1"/>
    <col min="13" max="13" width="21.42578125" customWidth="1"/>
  </cols>
  <sheetData>
    <row r="2" spans="2:16">
      <c r="B2" s="20" t="s">
        <v>573</v>
      </c>
      <c r="C2" s="20" t="s">
        <v>573</v>
      </c>
      <c r="D2" s="20" t="s">
        <v>574</v>
      </c>
      <c r="E2" s="20" t="s">
        <v>160</v>
      </c>
      <c r="F2" s="20" t="s">
        <v>161</v>
      </c>
      <c r="G2" s="20" t="s">
        <v>575</v>
      </c>
      <c r="H2" s="20" t="s">
        <v>576</v>
      </c>
      <c r="J2" s="20" t="s">
        <v>160</v>
      </c>
      <c r="K2" s="20" t="s">
        <v>161</v>
      </c>
      <c r="L2" s="20" t="s">
        <v>162</v>
      </c>
      <c r="O2" s="20" t="s">
        <v>577</v>
      </c>
    </row>
    <row r="3" spans="2:16">
      <c r="B3" t="s">
        <v>578</v>
      </c>
      <c r="C3" t="s">
        <v>579</v>
      </c>
      <c r="D3" t="s">
        <v>580</v>
      </c>
      <c r="E3" s="21" t="s">
        <v>581</v>
      </c>
      <c r="F3" s="21" t="s">
        <v>582</v>
      </c>
      <c r="G3" t="s">
        <v>583</v>
      </c>
      <c r="H3" t="s">
        <v>584</v>
      </c>
      <c r="J3" s="21" t="s">
        <v>585</v>
      </c>
      <c r="K3" s="21" t="s">
        <v>582</v>
      </c>
      <c r="L3" t="s">
        <v>586</v>
      </c>
      <c r="M3" t="s">
        <v>587</v>
      </c>
      <c r="O3" t="s">
        <v>588</v>
      </c>
      <c r="P3" t="s">
        <v>589</v>
      </c>
    </row>
    <row r="4" spans="2:16">
      <c r="B4" t="s">
        <v>590</v>
      </c>
      <c r="C4" t="s">
        <v>591</v>
      </c>
      <c r="D4" t="s">
        <v>592</v>
      </c>
      <c r="E4" s="21" t="s">
        <v>567</v>
      </c>
      <c r="F4" s="21" t="s">
        <v>593</v>
      </c>
      <c r="G4" s="21" t="s">
        <v>594</v>
      </c>
      <c r="H4" t="s">
        <v>595</v>
      </c>
      <c r="J4" s="21" t="s">
        <v>567</v>
      </c>
      <c r="K4" s="21" t="s">
        <v>593</v>
      </c>
      <c r="L4" t="s">
        <v>596</v>
      </c>
      <c r="M4" t="s">
        <v>587</v>
      </c>
      <c r="O4" t="s">
        <v>597</v>
      </c>
      <c r="P4" t="s">
        <v>598</v>
      </c>
    </row>
    <row r="5" spans="2:16">
      <c r="B5" t="s">
        <v>599</v>
      </c>
      <c r="C5" t="s">
        <v>600</v>
      </c>
      <c r="D5" t="s">
        <v>601</v>
      </c>
      <c r="E5" s="21" t="s">
        <v>602</v>
      </c>
      <c r="F5" s="21" t="s">
        <v>597</v>
      </c>
      <c r="G5" t="s">
        <v>603</v>
      </c>
      <c r="J5" s="21" t="s">
        <v>223</v>
      </c>
      <c r="K5" s="21" t="s">
        <v>597</v>
      </c>
      <c r="L5" t="s">
        <v>604</v>
      </c>
      <c r="M5" t="s">
        <v>597</v>
      </c>
      <c r="O5" t="s">
        <v>605</v>
      </c>
      <c r="P5" t="s">
        <v>606</v>
      </c>
    </row>
    <row r="6" spans="2:16">
      <c r="B6" t="s">
        <v>607</v>
      </c>
      <c r="C6" t="s">
        <v>607</v>
      </c>
      <c r="D6" t="s">
        <v>608</v>
      </c>
      <c r="E6" s="21" t="s">
        <v>562</v>
      </c>
      <c r="F6" s="21" t="s">
        <v>224</v>
      </c>
      <c r="G6" t="s">
        <v>609</v>
      </c>
      <c r="J6" s="21" t="s">
        <v>562</v>
      </c>
      <c r="K6" s="21" t="s">
        <v>224</v>
      </c>
      <c r="L6" t="s">
        <v>610</v>
      </c>
      <c r="M6" t="s">
        <v>605</v>
      </c>
      <c r="O6" t="s">
        <v>611</v>
      </c>
      <c r="P6" t="s">
        <v>612</v>
      </c>
    </row>
    <row r="7" spans="2:16">
      <c r="B7" t="s">
        <v>613</v>
      </c>
      <c r="C7" t="s">
        <v>614</v>
      </c>
      <c r="D7" t="s">
        <v>615</v>
      </c>
      <c r="E7" s="21" t="s">
        <v>559</v>
      </c>
      <c r="F7" s="21" t="s">
        <v>616</v>
      </c>
      <c r="G7" s="21"/>
      <c r="J7" s="21" t="s">
        <v>559</v>
      </c>
      <c r="K7" s="21" t="s">
        <v>616</v>
      </c>
      <c r="L7" t="s">
        <v>617</v>
      </c>
      <c r="M7" t="s">
        <v>611</v>
      </c>
    </row>
    <row r="8" spans="2:16">
      <c r="B8" t="s">
        <v>614</v>
      </c>
      <c r="C8" t="s">
        <v>613</v>
      </c>
      <c r="D8" t="s">
        <v>618</v>
      </c>
      <c r="L8" t="s">
        <v>619</v>
      </c>
      <c r="M8" t="s">
        <v>587</v>
      </c>
    </row>
    <row r="9" spans="2:16">
      <c r="B9" t="s">
        <v>591</v>
      </c>
      <c r="C9" t="s">
        <v>590</v>
      </c>
      <c r="D9" t="s">
        <v>620</v>
      </c>
      <c r="L9" t="s">
        <v>621</v>
      </c>
      <c r="M9" t="s">
        <v>587</v>
      </c>
    </row>
    <row r="10" spans="2:16">
      <c r="B10" t="s">
        <v>622</v>
      </c>
      <c r="C10" t="s">
        <v>623</v>
      </c>
      <c r="L10" t="s">
        <v>624</v>
      </c>
      <c r="M10" t="s">
        <v>597</v>
      </c>
    </row>
    <row r="11" spans="2:16">
      <c r="B11" t="s">
        <v>579</v>
      </c>
      <c r="C11" t="s">
        <v>625</v>
      </c>
      <c r="L11" t="s">
        <v>626</v>
      </c>
      <c r="M11" t="s">
        <v>605</v>
      </c>
    </row>
    <row r="12" spans="2:16">
      <c r="B12" t="s">
        <v>627</v>
      </c>
      <c r="C12" t="s">
        <v>627</v>
      </c>
      <c r="L12" t="s">
        <v>628</v>
      </c>
      <c r="M12" t="s">
        <v>611</v>
      </c>
    </row>
    <row r="13" spans="2:16">
      <c r="B13" t="s">
        <v>629</v>
      </c>
      <c r="C13" t="s">
        <v>630</v>
      </c>
      <c r="L13" t="s">
        <v>631</v>
      </c>
      <c r="M13" t="s">
        <v>587</v>
      </c>
    </row>
    <row r="14" spans="2:16">
      <c r="B14" t="s">
        <v>600</v>
      </c>
      <c r="C14" t="s">
        <v>632</v>
      </c>
      <c r="L14" t="s">
        <v>633</v>
      </c>
      <c r="M14" t="s">
        <v>597</v>
      </c>
    </row>
    <row r="15" spans="2:16">
      <c r="B15" t="s">
        <v>630</v>
      </c>
      <c r="C15" t="s">
        <v>634</v>
      </c>
      <c r="L15" t="s">
        <v>635</v>
      </c>
      <c r="M15" t="s">
        <v>605</v>
      </c>
    </row>
    <row r="16" spans="2:16">
      <c r="B16" t="s">
        <v>636</v>
      </c>
      <c r="C16" t="s">
        <v>637</v>
      </c>
      <c r="L16" t="s">
        <v>638</v>
      </c>
      <c r="M16" t="s">
        <v>611</v>
      </c>
    </row>
    <row r="17" spans="2:13">
      <c r="B17" t="s">
        <v>632</v>
      </c>
      <c r="C17" t="s">
        <v>639</v>
      </c>
      <c r="L17" t="s">
        <v>640</v>
      </c>
      <c r="M17" t="s">
        <v>611</v>
      </c>
    </row>
    <row r="18" spans="2:13">
      <c r="B18" t="s">
        <v>641</v>
      </c>
      <c r="C18" t="s">
        <v>641</v>
      </c>
      <c r="L18" t="s">
        <v>642</v>
      </c>
      <c r="M18" t="s">
        <v>597</v>
      </c>
    </row>
    <row r="19" spans="2:13">
      <c r="B19" t="s">
        <v>639</v>
      </c>
      <c r="C19" t="s">
        <v>599</v>
      </c>
      <c r="L19" t="s">
        <v>643</v>
      </c>
      <c r="M19" t="s">
        <v>605</v>
      </c>
    </row>
    <row r="20" spans="2:13">
      <c r="B20" t="s">
        <v>625</v>
      </c>
      <c r="C20" t="s">
        <v>636</v>
      </c>
      <c r="L20" t="s">
        <v>644</v>
      </c>
      <c r="M20" t="s">
        <v>605</v>
      </c>
    </row>
    <row r="21" spans="2:13">
      <c r="B21" t="s">
        <v>634</v>
      </c>
      <c r="C21" t="s">
        <v>622</v>
      </c>
      <c r="L21" t="s">
        <v>645</v>
      </c>
      <c r="M21" t="s">
        <v>611</v>
      </c>
    </row>
    <row r="22" spans="2:13">
      <c r="B22" t="s">
        <v>637</v>
      </c>
      <c r="C22" t="s">
        <v>629</v>
      </c>
      <c r="L22" t="s">
        <v>646</v>
      </c>
      <c r="M22" t="s">
        <v>611</v>
      </c>
    </row>
    <row r="23" spans="2:13">
      <c r="B23" t="s">
        <v>623</v>
      </c>
      <c r="C23" t="s">
        <v>578</v>
      </c>
      <c r="L23" t="s">
        <v>647</v>
      </c>
      <c r="M23" t="s">
        <v>605</v>
      </c>
    </row>
    <row r="24" spans="2:13">
      <c r="L24" t="s">
        <v>648</v>
      </c>
      <c r="M24" t="s">
        <v>605</v>
      </c>
    </row>
    <row r="25" spans="2:13">
      <c r="B25" s="20" t="s">
        <v>649</v>
      </c>
      <c r="D25" s="20" t="s">
        <v>52</v>
      </c>
      <c r="F25" s="20" t="s">
        <v>650</v>
      </c>
      <c r="L25" t="s">
        <v>651</v>
      </c>
      <c r="M25" t="s">
        <v>611</v>
      </c>
    </row>
    <row r="26" spans="2:13">
      <c r="B26" t="s">
        <v>652</v>
      </c>
      <c r="D26" t="s">
        <v>653</v>
      </c>
      <c r="F26" t="s">
        <v>584</v>
      </c>
      <c r="L26" t="s">
        <v>654</v>
      </c>
      <c r="M26" t="s">
        <v>611</v>
      </c>
    </row>
    <row r="27" spans="2:13">
      <c r="B27" t="s">
        <v>159</v>
      </c>
      <c r="D27" t="s">
        <v>597</v>
      </c>
      <c r="F27" t="s">
        <v>655</v>
      </c>
      <c r="L27" t="s">
        <v>656</v>
      </c>
      <c r="M27" t="s">
        <v>611</v>
      </c>
    </row>
    <row r="28" spans="2:13">
      <c r="D28" t="s">
        <v>657</v>
      </c>
    </row>
  </sheetData>
  <customSheetViews>
    <customSheetView guid="{82BC0C9B-70E2-44EC-8408-64CC9B36E280}"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F8FDF2EC-A9AD-41AC-8138-AA3657B53E6D}"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X39"/>
  <sheetViews>
    <sheetView topLeftCell="A4" workbookViewId="0">
      <selection activeCell="B10" sqref="B10"/>
    </sheetView>
  </sheetViews>
  <sheetFormatPr baseColWidth="10" defaultColWidth="11.42578125" defaultRowHeight="15"/>
  <cols>
    <col min="1" max="1" width="18.140625" style="123" customWidth="1"/>
    <col min="2" max="2" width="20.85546875" style="123" customWidth="1"/>
    <col min="3" max="3" width="48.7109375" style="123" customWidth="1"/>
    <col min="4" max="4" width="35" style="123" customWidth="1"/>
    <col min="5" max="5" width="13.28515625" style="123" customWidth="1"/>
    <col min="6" max="6" width="12.28515625" style="123" bestFit="1" customWidth="1"/>
    <col min="7" max="7" width="23.42578125" style="123" customWidth="1"/>
    <col min="8" max="8" width="24.85546875" style="123" customWidth="1"/>
    <col min="9" max="9" width="17.7109375" style="123" customWidth="1"/>
    <col min="10" max="10" width="11.42578125" style="123"/>
    <col min="11" max="11" width="17.140625" style="123" customWidth="1"/>
    <col min="12" max="12" width="19.42578125" style="123" customWidth="1"/>
    <col min="13" max="13" width="37.28515625" style="123" customWidth="1"/>
    <col min="14" max="14" width="21.42578125" style="123" customWidth="1"/>
    <col min="15" max="20" width="11.42578125" style="123"/>
    <col min="21" max="21" width="19.42578125" style="123" bestFit="1" customWidth="1"/>
    <col min="22" max="16384" width="11.42578125" style="123"/>
  </cols>
  <sheetData>
    <row r="2" spans="1:24" ht="15.75" thickBot="1">
      <c r="A2" s="122" t="s">
        <v>658</v>
      </c>
      <c r="B2" s="122" t="s">
        <v>659</v>
      </c>
      <c r="C2" s="122" t="s">
        <v>660</v>
      </c>
      <c r="D2" s="122" t="s">
        <v>574</v>
      </c>
      <c r="E2" s="122" t="s">
        <v>661</v>
      </c>
      <c r="F2" s="122" t="s">
        <v>160</v>
      </c>
      <c r="G2" s="122" t="s">
        <v>161</v>
      </c>
      <c r="H2" s="122" t="s">
        <v>575</v>
      </c>
      <c r="I2" s="122" t="s">
        <v>576</v>
      </c>
      <c r="K2" s="122" t="s">
        <v>160</v>
      </c>
      <c r="L2" s="122" t="s">
        <v>161</v>
      </c>
      <c r="M2" s="122" t="s">
        <v>162</v>
      </c>
      <c r="P2" s="122" t="s">
        <v>577</v>
      </c>
      <c r="S2" s="257" t="s">
        <v>662</v>
      </c>
      <c r="T2" s="257"/>
      <c r="U2" s="257"/>
      <c r="V2" s="257"/>
    </row>
    <row r="3" spans="1:24" ht="21.75" thickBot="1">
      <c r="A3" s="124" t="s">
        <v>663</v>
      </c>
      <c r="B3" s="124" t="s">
        <v>664</v>
      </c>
      <c r="C3" s="124" t="s">
        <v>665</v>
      </c>
      <c r="D3" s="124" t="s">
        <v>666</v>
      </c>
      <c r="E3" s="125" t="s">
        <v>667</v>
      </c>
      <c r="F3" s="124" t="s">
        <v>581</v>
      </c>
      <c r="G3" s="124" t="s">
        <v>582</v>
      </c>
      <c r="H3" s="123" t="s">
        <v>583</v>
      </c>
      <c r="I3" s="123" t="s">
        <v>584</v>
      </c>
      <c r="K3" s="124" t="s">
        <v>585</v>
      </c>
      <c r="L3" s="124" t="s">
        <v>582</v>
      </c>
      <c r="M3" s="123" t="s">
        <v>586</v>
      </c>
      <c r="N3" s="123" t="s">
        <v>587</v>
      </c>
      <c r="P3" s="123" t="s">
        <v>587</v>
      </c>
      <c r="Q3" s="123" t="s">
        <v>589</v>
      </c>
      <c r="S3" s="123" t="s">
        <v>653</v>
      </c>
      <c r="T3" s="123" t="s">
        <v>653</v>
      </c>
      <c r="U3" s="123" t="str">
        <f>+CONCATENATE(S3,T3)</f>
        <v>FuerteFuerte</v>
      </c>
      <c r="V3" s="123" t="s">
        <v>653</v>
      </c>
      <c r="W3" s="126"/>
      <c r="X3" s="127"/>
    </row>
    <row r="4" spans="1:24" ht="21.75" thickBot="1">
      <c r="A4" s="124" t="s">
        <v>668</v>
      </c>
      <c r="B4" s="124" t="s">
        <v>669</v>
      </c>
      <c r="C4" s="124" t="s">
        <v>670</v>
      </c>
      <c r="D4" s="124" t="s">
        <v>671</v>
      </c>
      <c r="E4" s="125" t="s">
        <v>672</v>
      </c>
      <c r="F4" s="124" t="s">
        <v>567</v>
      </c>
      <c r="G4" s="124" t="s">
        <v>593</v>
      </c>
      <c r="H4" s="124" t="s">
        <v>594</v>
      </c>
      <c r="I4" s="123" t="s">
        <v>595</v>
      </c>
      <c r="K4" s="124" t="s">
        <v>567</v>
      </c>
      <c r="L4" s="124" t="s">
        <v>593</v>
      </c>
      <c r="M4" s="123" t="s">
        <v>596</v>
      </c>
      <c r="N4" s="123" t="s">
        <v>587</v>
      </c>
      <c r="P4" s="123" t="s">
        <v>597</v>
      </c>
      <c r="Q4" s="123" t="s">
        <v>598</v>
      </c>
      <c r="S4" s="123" t="s">
        <v>653</v>
      </c>
      <c r="T4" s="123" t="s">
        <v>597</v>
      </c>
      <c r="U4" s="123" t="str">
        <f t="shared" ref="U4:U11" si="0">+CONCATENATE(S4,T4)</f>
        <v>FuerteModerado</v>
      </c>
      <c r="V4" s="123" t="s">
        <v>597</v>
      </c>
      <c r="W4" s="126"/>
    </row>
    <row r="5" spans="1:24" ht="21.75" thickBot="1">
      <c r="A5" s="124" t="s">
        <v>573</v>
      </c>
      <c r="B5" s="124" t="s">
        <v>673</v>
      </c>
      <c r="C5" s="124" t="s">
        <v>674</v>
      </c>
      <c r="D5" s="124" t="s">
        <v>675</v>
      </c>
      <c r="E5" s="125"/>
      <c r="F5" s="124" t="s">
        <v>602</v>
      </c>
      <c r="G5" s="124" t="s">
        <v>597</v>
      </c>
      <c r="H5" s="123" t="s">
        <v>603</v>
      </c>
      <c r="K5" s="124" t="s">
        <v>223</v>
      </c>
      <c r="L5" s="124" t="s">
        <v>597</v>
      </c>
      <c r="M5" s="123" t="s">
        <v>604</v>
      </c>
      <c r="N5" s="123" t="s">
        <v>597</v>
      </c>
      <c r="P5" s="123" t="s">
        <v>605</v>
      </c>
      <c r="Q5" s="123" t="s">
        <v>606</v>
      </c>
      <c r="S5" s="123" t="s">
        <v>653</v>
      </c>
      <c r="T5" s="123" t="s">
        <v>657</v>
      </c>
      <c r="U5" s="123" t="str">
        <f t="shared" si="0"/>
        <v>FuerteDébil</v>
      </c>
      <c r="V5" s="123" t="s">
        <v>657</v>
      </c>
      <c r="W5" s="126"/>
    </row>
    <row r="6" spans="1:24" ht="30.75" thickBot="1">
      <c r="A6" s="124" t="s">
        <v>676</v>
      </c>
      <c r="B6" s="128" t="s">
        <v>677</v>
      </c>
      <c r="C6" s="124"/>
      <c r="D6" s="125"/>
      <c r="E6" s="125"/>
      <c r="F6" s="124" t="s">
        <v>562</v>
      </c>
      <c r="G6" s="124" t="s">
        <v>224</v>
      </c>
      <c r="H6" s="123" t="s">
        <v>609</v>
      </c>
      <c r="K6" s="124" t="s">
        <v>562</v>
      </c>
      <c r="L6" s="124" t="s">
        <v>224</v>
      </c>
      <c r="M6" s="123" t="s">
        <v>610</v>
      </c>
      <c r="N6" s="123" t="s">
        <v>605</v>
      </c>
      <c r="P6" s="123" t="s">
        <v>611</v>
      </c>
      <c r="Q6" s="123" t="s">
        <v>612</v>
      </c>
      <c r="S6" s="123" t="s">
        <v>597</v>
      </c>
      <c r="T6" s="123" t="s">
        <v>653</v>
      </c>
      <c r="U6" s="123" t="str">
        <f t="shared" si="0"/>
        <v>ModeradoFuerte</v>
      </c>
      <c r="V6" s="123" t="s">
        <v>597</v>
      </c>
      <c r="W6" s="126"/>
    </row>
    <row r="7" spans="1:24" ht="45">
      <c r="A7" s="128" t="s">
        <v>678</v>
      </c>
      <c r="B7" s="128" t="s">
        <v>679</v>
      </c>
      <c r="C7" s="129"/>
      <c r="D7" s="125"/>
      <c r="E7" s="125"/>
      <c r="F7" s="124" t="s">
        <v>559</v>
      </c>
      <c r="G7" s="124" t="s">
        <v>616</v>
      </c>
      <c r="H7" s="124"/>
      <c r="K7" s="124" t="s">
        <v>559</v>
      </c>
      <c r="L7" s="124" t="s">
        <v>616</v>
      </c>
      <c r="M7" s="123" t="s">
        <v>617</v>
      </c>
      <c r="N7" s="123" t="s">
        <v>611</v>
      </c>
      <c r="S7" s="123" t="s">
        <v>597</v>
      </c>
      <c r="T7" s="123" t="s">
        <v>597</v>
      </c>
      <c r="U7" s="123" t="str">
        <f t="shared" si="0"/>
        <v>ModeradoModerado</v>
      </c>
      <c r="V7" s="123" t="s">
        <v>597</v>
      </c>
      <c r="W7" s="126"/>
    </row>
    <row r="8" spans="1:24" ht="21">
      <c r="A8" s="125"/>
      <c r="B8" s="125"/>
      <c r="C8" s="125"/>
      <c r="D8" s="125"/>
      <c r="E8" s="125"/>
      <c r="K8" s="124" t="s">
        <v>585</v>
      </c>
      <c r="L8" s="123">
        <v>1</v>
      </c>
      <c r="M8" s="123" t="s">
        <v>619</v>
      </c>
      <c r="N8" s="123" t="s">
        <v>587</v>
      </c>
      <c r="S8" s="123" t="s">
        <v>597</v>
      </c>
      <c r="T8" s="123" t="s">
        <v>657</v>
      </c>
      <c r="U8" s="123" t="str">
        <f t="shared" si="0"/>
        <v>ModeradoDébil</v>
      </c>
      <c r="V8" s="123" t="s">
        <v>657</v>
      </c>
    </row>
    <row r="9" spans="1:24" ht="21">
      <c r="A9" s="125"/>
      <c r="B9" s="160" t="s">
        <v>680</v>
      </c>
      <c r="C9" s="125"/>
      <c r="D9" s="125"/>
      <c r="E9" s="125"/>
      <c r="K9" s="124" t="s">
        <v>567</v>
      </c>
      <c r="L9" s="123">
        <v>2</v>
      </c>
      <c r="M9" s="123" t="s">
        <v>621</v>
      </c>
      <c r="N9" s="123" t="s">
        <v>587</v>
      </c>
      <c r="S9" s="123" t="s">
        <v>657</v>
      </c>
      <c r="T9" s="123" t="s">
        <v>653</v>
      </c>
      <c r="U9" s="123" t="str">
        <f t="shared" si="0"/>
        <v>DébilFuerte</v>
      </c>
      <c r="V9" s="123" t="s">
        <v>657</v>
      </c>
    </row>
    <row r="10" spans="1:24" ht="21">
      <c r="A10" s="125"/>
      <c r="B10" s="159" t="s">
        <v>681</v>
      </c>
      <c r="C10" s="125"/>
      <c r="D10" s="125"/>
      <c r="E10" s="125"/>
      <c r="K10" s="124" t="s">
        <v>223</v>
      </c>
      <c r="L10" s="123">
        <v>3</v>
      </c>
      <c r="M10" s="123" t="s">
        <v>624</v>
      </c>
      <c r="N10" s="123" t="s">
        <v>597</v>
      </c>
      <c r="S10" s="123" t="s">
        <v>657</v>
      </c>
      <c r="T10" s="123" t="s">
        <v>597</v>
      </c>
      <c r="U10" s="123" t="str">
        <f t="shared" si="0"/>
        <v>DébilModerado</v>
      </c>
      <c r="V10" s="123" t="s">
        <v>657</v>
      </c>
    </row>
    <row r="11" spans="1:24" ht="21">
      <c r="A11" s="125"/>
      <c r="B11" s="159" t="s">
        <v>682</v>
      </c>
      <c r="C11" s="125"/>
      <c r="D11" s="125"/>
      <c r="E11" s="125"/>
      <c r="K11" s="124" t="s">
        <v>562</v>
      </c>
      <c r="L11" s="123">
        <v>4</v>
      </c>
      <c r="M11" s="123" t="s">
        <v>626</v>
      </c>
      <c r="N11" s="123" t="s">
        <v>605</v>
      </c>
      <c r="S11" s="123" t="s">
        <v>657</v>
      </c>
      <c r="T11" s="123" t="s">
        <v>657</v>
      </c>
      <c r="U11" s="123" t="str">
        <f t="shared" si="0"/>
        <v>DébilDébil</v>
      </c>
      <c r="V11" s="123" t="s">
        <v>657</v>
      </c>
    </row>
    <row r="12" spans="1:24" ht="21">
      <c r="A12" s="125"/>
      <c r="B12" s="159" t="s">
        <v>683</v>
      </c>
      <c r="C12" s="125"/>
      <c r="D12" s="125"/>
      <c r="E12" s="125"/>
      <c r="K12" s="124" t="s">
        <v>559</v>
      </c>
      <c r="L12" s="123">
        <v>5</v>
      </c>
      <c r="M12" s="123" t="s">
        <v>628</v>
      </c>
      <c r="N12" s="123" t="s">
        <v>611</v>
      </c>
    </row>
    <row r="13" spans="1:24" ht="21">
      <c r="A13" s="125"/>
      <c r="B13" s="159" t="s">
        <v>684</v>
      </c>
      <c r="C13" s="129"/>
      <c r="D13" s="125"/>
      <c r="E13" s="125"/>
      <c r="K13" s="124" t="s">
        <v>582</v>
      </c>
      <c r="L13" s="123">
        <v>1</v>
      </c>
      <c r="M13" s="123" t="s">
        <v>631</v>
      </c>
      <c r="N13" s="123" t="s">
        <v>587</v>
      </c>
    </row>
    <row r="14" spans="1:24" ht="21">
      <c r="A14" s="125"/>
      <c r="B14" s="159" t="s">
        <v>685</v>
      </c>
      <c r="C14" s="129"/>
      <c r="D14" s="125"/>
      <c r="E14" s="125"/>
      <c r="K14" s="124" t="s">
        <v>593</v>
      </c>
      <c r="L14" s="123">
        <v>2</v>
      </c>
      <c r="M14" s="123" t="s">
        <v>633</v>
      </c>
      <c r="N14" s="123" t="s">
        <v>597</v>
      </c>
    </row>
    <row r="15" spans="1:24" ht="21">
      <c r="A15" s="125"/>
      <c r="B15" s="159" t="s">
        <v>686</v>
      </c>
      <c r="C15" s="129"/>
      <c r="D15" s="125"/>
      <c r="E15" s="125"/>
      <c r="K15" s="124" t="s">
        <v>597</v>
      </c>
      <c r="L15" s="123">
        <v>3</v>
      </c>
      <c r="M15" s="123" t="s">
        <v>635</v>
      </c>
      <c r="N15" s="123" t="s">
        <v>605</v>
      </c>
    </row>
    <row r="16" spans="1:24" ht="21">
      <c r="A16" s="125"/>
      <c r="B16" s="125"/>
      <c r="C16" s="129"/>
      <c r="D16" s="125"/>
      <c r="E16" s="125"/>
      <c r="K16" s="124" t="s">
        <v>224</v>
      </c>
      <c r="L16" s="123">
        <v>4</v>
      </c>
      <c r="M16" s="123" t="s">
        <v>638</v>
      </c>
      <c r="N16" s="123" t="s">
        <v>611</v>
      </c>
    </row>
    <row r="17" spans="1:14" ht="21">
      <c r="A17" s="125"/>
      <c r="B17" s="125"/>
      <c r="C17" s="129"/>
      <c r="D17" s="125"/>
      <c r="E17" s="125"/>
      <c r="K17" s="124" t="s">
        <v>616</v>
      </c>
      <c r="L17" s="123">
        <v>5</v>
      </c>
      <c r="M17" s="123" t="s">
        <v>640</v>
      </c>
      <c r="N17" s="123" t="s">
        <v>611</v>
      </c>
    </row>
    <row r="18" spans="1:14" ht="21">
      <c r="A18" s="125"/>
      <c r="B18" s="125"/>
      <c r="C18" s="129"/>
      <c r="D18" s="125"/>
      <c r="E18" s="125"/>
      <c r="J18" s="123">
        <v>-1</v>
      </c>
      <c r="K18" s="124" t="s">
        <v>585</v>
      </c>
      <c r="M18" s="123" t="s">
        <v>642</v>
      </c>
      <c r="N18" s="123" t="s">
        <v>597</v>
      </c>
    </row>
    <row r="19" spans="1:14" ht="21">
      <c r="A19" s="125"/>
      <c r="B19" s="125"/>
      <c r="C19" s="129"/>
      <c r="D19" s="125"/>
      <c r="E19" s="125"/>
      <c r="J19" s="123">
        <v>0</v>
      </c>
      <c r="K19" s="124" t="s">
        <v>585</v>
      </c>
      <c r="M19" s="123" t="s">
        <v>643</v>
      </c>
      <c r="N19" s="123" t="s">
        <v>605</v>
      </c>
    </row>
    <row r="20" spans="1:14" ht="21">
      <c r="A20" s="125"/>
      <c r="B20" s="125"/>
      <c r="C20" s="129"/>
      <c r="D20" s="125"/>
      <c r="E20" s="125"/>
      <c r="J20" s="123">
        <v>1</v>
      </c>
      <c r="K20" s="124" t="s">
        <v>585</v>
      </c>
      <c r="M20" s="123" t="s">
        <v>644</v>
      </c>
      <c r="N20" s="123" t="s">
        <v>605</v>
      </c>
    </row>
    <row r="21" spans="1:14">
      <c r="J21" s="123">
        <v>2</v>
      </c>
      <c r="K21" s="124" t="s">
        <v>567</v>
      </c>
      <c r="M21" s="123" t="s">
        <v>645</v>
      </c>
      <c r="N21" s="123" t="s">
        <v>611</v>
      </c>
    </row>
    <row r="22" spans="1:14">
      <c r="J22" s="123">
        <v>3</v>
      </c>
      <c r="K22" s="124" t="s">
        <v>223</v>
      </c>
      <c r="M22" s="123" t="s">
        <v>646</v>
      </c>
      <c r="N22" s="123" t="s">
        <v>611</v>
      </c>
    </row>
    <row r="23" spans="1:14">
      <c r="J23" s="123">
        <v>4</v>
      </c>
      <c r="K23" s="124" t="s">
        <v>562</v>
      </c>
      <c r="M23" s="123" t="s">
        <v>647</v>
      </c>
      <c r="N23" s="123" t="s">
        <v>605</v>
      </c>
    </row>
    <row r="24" spans="1:14">
      <c r="J24" s="123">
        <v>5</v>
      </c>
      <c r="K24" s="124" t="s">
        <v>559</v>
      </c>
      <c r="M24" s="123" t="s">
        <v>648</v>
      </c>
      <c r="N24" s="123" t="s">
        <v>605</v>
      </c>
    </row>
    <row r="25" spans="1:14">
      <c r="B25" s="122" t="s">
        <v>649</v>
      </c>
      <c r="C25" s="122" t="s">
        <v>687</v>
      </c>
      <c r="E25" s="122" t="s">
        <v>52</v>
      </c>
      <c r="G25" s="122" t="s">
        <v>650</v>
      </c>
      <c r="M25" s="123" t="s">
        <v>651</v>
      </c>
      <c r="N25" s="123" t="s">
        <v>611</v>
      </c>
    </row>
    <row r="26" spans="1:14">
      <c r="B26" s="123" t="s">
        <v>652</v>
      </c>
      <c r="C26" s="123" t="s">
        <v>688</v>
      </c>
      <c r="E26" s="123" t="s">
        <v>689</v>
      </c>
      <c r="G26" s="123" t="s">
        <v>584</v>
      </c>
      <c r="J26" s="123">
        <v>-1</v>
      </c>
      <c r="K26" s="124" t="s">
        <v>582</v>
      </c>
      <c r="M26" s="123" t="s">
        <v>654</v>
      </c>
      <c r="N26" s="123" t="s">
        <v>611</v>
      </c>
    </row>
    <row r="27" spans="1:14">
      <c r="B27" s="123" t="s">
        <v>159</v>
      </c>
      <c r="C27" s="123" t="s">
        <v>690</v>
      </c>
      <c r="E27" s="123" t="s">
        <v>691</v>
      </c>
      <c r="G27" s="123" t="s">
        <v>655</v>
      </c>
      <c r="J27" s="123">
        <v>0</v>
      </c>
      <c r="K27" s="124" t="s">
        <v>582</v>
      </c>
      <c r="M27" s="123" t="s">
        <v>656</v>
      </c>
      <c r="N27" s="123" t="s">
        <v>611</v>
      </c>
    </row>
    <row r="28" spans="1:14">
      <c r="C28" s="123" t="s">
        <v>692</v>
      </c>
      <c r="E28" s="123" t="s">
        <v>693</v>
      </c>
      <c r="J28" s="123">
        <v>1</v>
      </c>
      <c r="K28" s="124" t="s">
        <v>582</v>
      </c>
    </row>
    <row r="29" spans="1:14">
      <c r="G29" s="123" t="s">
        <v>584</v>
      </c>
      <c r="J29" s="123">
        <v>2</v>
      </c>
      <c r="K29" s="124" t="s">
        <v>593</v>
      </c>
    </row>
    <row r="30" spans="1:14">
      <c r="G30" s="123" t="s">
        <v>694</v>
      </c>
      <c r="J30" s="123">
        <v>3</v>
      </c>
      <c r="K30" s="124" t="s">
        <v>597</v>
      </c>
    </row>
    <row r="31" spans="1:14">
      <c r="B31" s="123" t="s">
        <v>695</v>
      </c>
      <c r="C31" s="123">
        <v>5</v>
      </c>
      <c r="J31" s="123">
        <v>4</v>
      </c>
      <c r="K31" s="124" t="s">
        <v>224</v>
      </c>
    </row>
    <row r="32" spans="1:14">
      <c r="B32" s="123" t="s">
        <v>143</v>
      </c>
      <c r="C32" s="123">
        <v>9</v>
      </c>
      <c r="J32" s="123">
        <v>5</v>
      </c>
      <c r="K32" s="124" t="s">
        <v>616</v>
      </c>
    </row>
    <row r="33" spans="2:12">
      <c r="B33" s="123" t="s">
        <v>696</v>
      </c>
      <c r="C33" s="123">
        <v>15</v>
      </c>
    </row>
    <row r="34" spans="2:12">
      <c r="B34" s="123" t="s">
        <v>697</v>
      </c>
      <c r="C34" s="123">
        <v>25</v>
      </c>
    </row>
    <row r="36" spans="2:12" ht="60">
      <c r="E36" s="123" t="s">
        <v>248</v>
      </c>
      <c r="G36" s="123" t="s">
        <v>698</v>
      </c>
      <c r="H36" s="123" t="s">
        <v>537</v>
      </c>
      <c r="I36" s="123" t="s">
        <v>538</v>
      </c>
      <c r="K36" s="130" t="s">
        <v>539</v>
      </c>
      <c r="L36" s="123" t="s">
        <v>540</v>
      </c>
    </row>
    <row r="37" spans="2:12" ht="75">
      <c r="E37" s="123" t="s">
        <v>254</v>
      </c>
      <c r="G37" s="123" t="s">
        <v>699</v>
      </c>
      <c r="H37" s="123" t="s">
        <v>541</v>
      </c>
      <c r="I37" s="123" t="s">
        <v>542</v>
      </c>
      <c r="K37" s="130" t="s">
        <v>543</v>
      </c>
    </row>
    <row r="38" spans="2:12" ht="75">
      <c r="E38" s="123" t="s">
        <v>252</v>
      </c>
      <c r="H38" s="123" t="s">
        <v>700</v>
      </c>
      <c r="I38" s="123" t="s">
        <v>546</v>
      </c>
      <c r="K38" s="130" t="s">
        <v>701</v>
      </c>
    </row>
    <row r="39" spans="2:12">
      <c r="I39" s="123" t="s">
        <v>549</v>
      </c>
      <c r="K39" s="123" t="s">
        <v>550</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AC5E9-9532-4403-B8B6-8E7A31670D93}">
  <dimension ref="A1:BM27"/>
  <sheetViews>
    <sheetView zoomScale="85" zoomScaleNormal="85" workbookViewId="0">
      <selection sqref="A1:N4"/>
    </sheetView>
  </sheetViews>
  <sheetFormatPr baseColWidth="10" defaultColWidth="11.42578125" defaultRowHeight="15"/>
  <cols>
    <col min="1" max="1" width="20.7109375" bestFit="1" customWidth="1"/>
    <col min="2" max="2" width="23.5703125" customWidth="1"/>
    <col min="3" max="3" width="46.28515625" customWidth="1"/>
    <col min="4" max="4" width="20.42578125" customWidth="1"/>
    <col min="5" max="5" width="18.28515625" customWidth="1"/>
    <col min="6" max="6" width="15" customWidth="1"/>
    <col min="7" max="7" width="21.140625" customWidth="1"/>
    <col min="8" max="8" width="16.5703125" customWidth="1"/>
    <col min="9" max="9" width="18.28515625" customWidth="1"/>
    <col min="10" max="11" width="19.28515625" customWidth="1"/>
    <col min="12" max="12" width="16.85546875" customWidth="1"/>
    <col min="13" max="13" width="44.7109375" customWidth="1"/>
    <col min="14" max="14" width="35.140625" customWidth="1"/>
  </cols>
  <sheetData>
    <row r="1" spans="1:65" ht="75" customHeight="1">
      <c r="A1" s="258" t="s">
        <v>201</v>
      </c>
      <c r="B1" s="258"/>
      <c r="C1" s="258"/>
      <c r="D1" s="258"/>
      <c r="E1" s="258"/>
      <c r="F1" s="258"/>
      <c r="G1" s="258"/>
      <c r="H1" s="258"/>
      <c r="I1" s="258"/>
      <c r="J1" s="258"/>
      <c r="K1" s="258"/>
      <c r="L1" s="258"/>
      <c r="M1" s="258"/>
      <c r="N1" s="258"/>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1" t="s">
        <v>202</v>
      </c>
      <c r="BI1" s="162" t="s">
        <v>203</v>
      </c>
      <c r="BJ1" s="162"/>
      <c r="BK1" s="24"/>
      <c r="BL1" s="24"/>
      <c r="BM1" s="24"/>
    </row>
    <row r="2" spans="1:65" ht="15.75" customHeight="1">
      <c r="A2" s="258"/>
      <c r="B2" s="258"/>
      <c r="C2" s="258"/>
      <c r="D2" s="258"/>
      <c r="E2" s="258"/>
      <c r="F2" s="258"/>
      <c r="G2" s="258"/>
      <c r="H2" s="258"/>
      <c r="I2" s="258"/>
      <c r="J2" s="258"/>
      <c r="K2" s="258"/>
      <c r="L2" s="258"/>
      <c r="M2" s="258"/>
      <c r="N2" s="258"/>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1" t="s">
        <v>204</v>
      </c>
      <c r="BI2" s="162">
        <v>1</v>
      </c>
      <c r="BJ2" s="162"/>
    </row>
    <row r="3" spans="1:65" ht="15.75" customHeight="1">
      <c r="A3" s="258"/>
      <c r="B3" s="258"/>
      <c r="C3" s="258"/>
      <c r="D3" s="258"/>
      <c r="E3" s="258"/>
      <c r="F3" s="258"/>
      <c r="G3" s="258"/>
      <c r="H3" s="258"/>
      <c r="I3" s="258"/>
      <c r="J3" s="258"/>
      <c r="K3" s="258"/>
      <c r="L3" s="258"/>
      <c r="M3" s="258"/>
      <c r="N3" s="258"/>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1" t="s">
        <v>205</v>
      </c>
      <c r="BI3" s="162" t="s">
        <v>702</v>
      </c>
      <c r="BJ3" s="162"/>
    </row>
    <row r="4" spans="1:65" ht="21.75" customHeight="1">
      <c r="A4" s="258"/>
      <c r="B4" s="258"/>
      <c r="C4" s="258"/>
      <c r="D4" s="258"/>
      <c r="E4" s="258"/>
      <c r="F4" s="258"/>
      <c r="G4" s="258"/>
      <c r="H4" s="258"/>
      <c r="I4" s="258"/>
      <c r="J4" s="258"/>
      <c r="K4" s="258"/>
      <c r="L4" s="258"/>
      <c r="M4" s="258"/>
      <c r="N4" s="258"/>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00" t="s">
        <v>206</v>
      </c>
      <c r="BI4" s="163">
        <v>209905</v>
      </c>
    </row>
    <row r="5" spans="1:65" ht="20.25">
      <c r="A5" s="259" t="s">
        <v>703</v>
      </c>
      <c r="B5" s="259"/>
    </row>
    <row r="7" spans="1:65" ht="30">
      <c r="A7" s="117" t="s">
        <v>1</v>
      </c>
      <c r="B7" s="117" t="s">
        <v>5</v>
      </c>
      <c r="C7" s="118" t="s">
        <v>77</v>
      </c>
      <c r="D7" s="119" t="s">
        <v>78</v>
      </c>
      <c r="E7" s="119" t="s">
        <v>80</v>
      </c>
      <c r="F7" s="120" t="s">
        <v>88</v>
      </c>
      <c r="G7" s="117" t="s">
        <v>704</v>
      </c>
      <c r="H7" s="121" t="s">
        <v>705</v>
      </c>
      <c r="I7" s="121" t="s">
        <v>706</v>
      </c>
      <c r="J7" s="121" t="s">
        <v>707</v>
      </c>
      <c r="K7" s="121" t="s">
        <v>708</v>
      </c>
      <c r="L7" s="121" t="s">
        <v>709</v>
      </c>
      <c r="M7" s="121" t="s">
        <v>710</v>
      </c>
      <c r="N7" s="117" t="s">
        <v>711</v>
      </c>
      <c r="O7" s="116"/>
    </row>
    <row r="8" spans="1:65" ht="30" customHeight="1">
      <c r="A8" s="165">
        <f>'Riesgos Seg. Digital '!B17</f>
        <v>0</v>
      </c>
      <c r="B8" s="165">
        <f>'Riesgos Seg. Digital '!E17</f>
        <v>0</v>
      </c>
      <c r="C8" s="36">
        <f>'Riesgos Seg. Digital '!BK17</f>
        <v>0</v>
      </c>
      <c r="D8" s="36">
        <f>'Riesgos Seg. Digital '!BL17</f>
        <v>0</v>
      </c>
      <c r="E8" s="36">
        <f>'Riesgos Seg. Digital '!BM17</f>
        <v>0</v>
      </c>
      <c r="F8" s="36">
        <f>'Riesgos Seg. Digital '!BQ17</f>
        <v>0</v>
      </c>
      <c r="G8" s="36"/>
      <c r="H8" s="36"/>
      <c r="I8" s="36"/>
      <c r="J8" s="36"/>
      <c r="K8" s="36"/>
      <c r="L8" s="36"/>
      <c r="M8" s="36"/>
      <c r="N8" s="36"/>
    </row>
    <row r="9" spans="1:65" ht="30" customHeight="1">
      <c r="A9" s="165">
        <f>'Riesgos Seg. Digital '!B23</f>
        <v>0</v>
      </c>
      <c r="B9" s="165">
        <f>'Riesgos Seg. Digital '!E23</f>
        <v>0</v>
      </c>
      <c r="C9" s="36">
        <f>'Riesgos Seg. Digital '!BK23</f>
        <v>0</v>
      </c>
      <c r="D9" s="36">
        <f>'Riesgos Seg. Digital '!BL23</f>
        <v>0</v>
      </c>
      <c r="E9" s="36">
        <f>'Riesgos Seg. Digital '!BM23</f>
        <v>0</v>
      </c>
      <c r="F9" s="36">
        <f>'Riesgos Seg. Digital '!BQ23</f>
        <v>0</v>
      </c>
      <c r="G9" s="36"/>
      <c r="H9" s="36"/>
      <c r="I9" s="36"/>
      <c r="J9" s="36"/>
      <c r="K9" s="36"/>
      <c r="L9" s="36"/>
      <c r="M9" s="36"/>
      <c r="N9" s="36"/>
    </row>
    <row r="10" spans="1:65" ht="30" customHeight="1">
      <c r="A10" s="165">
        <f>'Riesgos Seg. Digital '!B29</f>
        <v>0</v>
      </c>
      <c r="B10" s="165">
        <f>'Riesgos Seg. Digital '!E29</f>
        <v>0</v>
      </c>
      <c r="C10" s="36">
        <f>'Riesgos Seg. Digital '!BK29</f>
        <v>0</v>
      </c>
      <c r="D10" s="36">
        <f>'Riesgos Seg. Digital '!BL29</f>
        <v>0</v>
      </c>
      <c r="E10" s="168">
        <f>'Riesgos Seg. Digital '!BM29</f>
        <v>0</v>
      </c>
      <c r="F10" s="168">
        <f>'Riesgos Seg. Digital '!BQ29</f>
        <v>0</v>
      </c>
      <c r="G10" s="168"/>
      <c r="H10" s="168"/>
      <c r="I10" s="168"/>
      <c r="J10" s="168"/>
      <c r="K10" s="168"/>
      <c r="L10" s="168"/>
      <c r="M10" s="168"/>
      <c r="N10" s="168"/>
    </row>
    <row r="11" spans="1:65" ht="30" customHeight="1">
      <c r="A11" s="169">
        <f>'Riesgos Seg. Digital '!B35</f>
        <v>0</v>
      </c>
      <c r="B11" s="169">
        <f>'Riesgos Seg. Digital '!E35</f>
        <v>0</v>
      </c>
      <c r="C11" s="170">
        <f>'Riesgos Seg. Digital '!BK35</f>
        <v>0</v>
      </c>
      <c r="D11" s="171">
        <f>'Riesgos Seg. Digital '!BL35</f>
        <v>0</v>
      </c>
      <c r="E11" s="172">
        <f>'Riesgos Seg. Digital '!BM35</f>
        <v>0</v>
      </c>
      <c r="F11" s="172">
        <f>'Riesgos Seg. Digital '!BQ35</f>
        <v>0</v>
      </c>
      <c r="G11" s="172"/>
      <c r="H11" s="172"/>
      <c r="I11" s="172"/>
      <c r="J11" s="172"/>
      <c r="K11" s="172"/>
      <c r="L11" s="172"/>
      <c r="M11" s="172"/>
      <c r="N11" s="172"/>
    </row>
    <row r="12" spans="1:65" ht="30" customHeight="1">
      <c r="A12" s="169">
        <f>'Riesgos Seg. Digital '!B41</f>
        <v>0</v>
      </c>
      <c r="B12" s="169">
        <f>'Riesgos Seg. Digital '!E41</f>
        <v>0</v>
      </c>
      <c r="C12" s="170">
        <f>'Riesgos Seg. Digital '!BK41</f>
        <v>0</v>
      </c>
      <c r="D12" s="171">
        <f>'Riesgos Seg. Digital '!BL41</f>
        <v>0</v>
      </c>
      <c r="E12" s="172">
        <f>'Riesgos Seg. Digital '!BM41</f>
        <v>0</v>
      </c>
      <c r="F12" s="172">
        <f>'Riesgos Seg. Digital '!BQ41</f>
        <v>0</v>
      </c>
      <c r="G12" s="167"/>
      <c r="H12" s="167"/>
      <c r="I12" s="167"/>
      <c r="J12" s="167"/>
      <c r="K12" s="167"/>
      <c r="L12" s="167"/>
      <c r="M12" s="167"/>
      <c r="N12" s="167"/>
    </row>
    <row r="13" spans="1:65" ht="30" customHeight="1">
      <c r="A13" s="169">
        <f>'Riesgos Seg. Digital '!B47</f>
        <v>0</v>
      </c>
      <c r="B13" s="169">
        <f>'Riesgos Seg. Digital '!E47</f>
        <v>0</v>
      </c>
      <c r="C13" s="170">
        <f>'Riesgos Seg. Digital '!BK47</f>
        <v>0</v>
      </c>
      <c r="D13" s="171">
        <f>'Riesgos Seg. Digital '!BL47</f>
        <v>0</v>
      </c>
      <c r="E13" s="172">
        <f>'Riesgos Seg. Digital '!BM47</f>
        <v>0</v>
      </c>
      <c r="F13" s="172">
        <f>'Riesgos Seg. Digital '!BQ47</f>
        <v>0</v>
      </c>
      <c r="G13" s="167"/>
      <c r="H13" s="167"/>
      <c r="I13" s="167"/>
      <c r="J13" s="167"/>
      <c r="K13" s="167"/>
      <c r="L13" s="167"/>
      <c r="M13" s="167"/>
      <c r="N13" s="167"/>
    </row>
    <row r="14" spans="1:65" ht="30" customHeight="1">
      <c r="A14" s="169">
        <f>'Riesgos Seg. Digital '!B53</f>
        <v>0</v>
      </c>
      <c r="B14" s="169">
        <f>'Riesgos Seg. Digital '!E53</f>
        <v>0</v>
      </c>
      <c r="C14" s="170">
        <f>'Riesgos Seg. Digital '!BK53</f>
        <v>0</v>
      </c>
      <c r="D14" s="171">
        <f>'Riesgos Seg. Digital '!BL53</f>
        <v>0</v>
      </c>
      <c r="E14" s="172">
        <f>'Riesgos Seg. Digital '!BM53</f>
        <v>0</v>
      </c>
      <c r="F14" s="172">
        <f>'Riesgos Seg. Digital '!BQ517</f>
        <v>0</v>
      </c>
      <c r="G14" s="167"/>
      <c r="H14" s="167"/>
      <c r="I14" s="167"/>
      <c r="J14" s="167"/>
      <c r="K14" s="167"/>
      <c r="L14" s="167"/>
      <c r="M14" s="167"/>
      <c r="N14" s="167"/>
    </row>
    <row r="15" spans="1:65" ht="30" customHeight="1">
      <c r="A15" s="169">
        <f>'Riesgos Seg. Digital '!B59</f>
        <v>0</v>
      </c>
      <c r="B15" s="169">
        <f>'Riesgos Seg. Digital '!E59</f>
        <v>0</v>
      </c>
      <c r="C15" s="170">
        <f>'Riesgos Seg. Digital '!BK59</f>
        <v>0</v>
      </c>
      <c r="D15" s="171">
        <f>'Riesgos Seg. Digital '!BL59</f>
        <v>0</v>
      </c>
      <c r="E15" s="172">
        <f>'Riesgos Seg. Digital '!BM59</f>
        <v>0</v>
      </c>
      <c r="F15" s="172">
        <f>'Riesgos Seg. Digital '!BQ59</f>
        <v>0</v>
      </c>
      <c r="G15" s="167"/>
      <c r="H15" s="167"/>
      <c r="I15" s="167"/>
      <c r="J15" s="167"/>
      <c r="K15" s="167"/>
      <c r="L15" s="167"/>
      <c r="M15" s="167"/>
      <c r="N15" s="167"/>
    </row>
    <row r="16" spans="1:65" ht="30" customHeight="1">
      <c r="A16" s="169">
        <f>'Riesgos Seg. Digital '!B65</f>
        <v>0</v>
      </c>
      <c r="B16" s="169">
        <f>'Riesgos Seg. Digital '!E65</f>
        <v>0</v>
      </c>
      <c r="C16" s="170">
        <f>'Riesgos Seg. Digital '!BK65</f>
        <v>0</v>
      </c>
      <c r="D16" s="171">
        <f>'Riesgos Seg. Digital '!BL65</f>
        <v>0</v>
      </c>
      <c r="E16" s="172">
        <f>'Riesgos Seg. Digital '!BM65</f>
        <v>0</v>
      </c>
      <c r="F16" s="172">
        <f>'Riesgos Seg. Digital '!BQ65</f>
        <v>0</v>
      </c>
      <c r="G16" s="172"/>
      <c r="H16" s="172"/>
      <c r="I16" s="172"/>
      <c r="J16" s="172"/>
      <c r="K16" s="172"/>
      <c r="L16" s="172"/>
      <c r="M16" s="172"/>
      <c r="N16" s="172"/>
    </row>
    <row r="17" spans="1:14" ht="30" customHeight="1">
      <c r="A17" s="166">
        <f>'Riesgos Seg. Digital '!B71</f>
        <v>0</v>
      </c>
      <c r="B17" s="166">
        <f>'Riesgos Seg. Digital '!E71</f>
        <v>0</v>
      </c>
      <c r="C17" s="167">
        <f>'Riesgos Seg. Digital '!BK71</f>
        <v>0</v>
      </c>
      <c r="D17" s="167">
        <f>'Riesgos Seg. Digital '!BL71</f>
        <v>0</v>
      </c>
      <c r="E17" s="167">
        <f>'Riesgos Seg. Digital '!BM71</f>
        <v>0</v>
      </c>
      <c r="F17" s="167">
        <f>'Riesgos Seg. Digital '!BQ71</f>
        <v>0</v>
      </c>
      <c r="G17" s="167"/>
      <c r="H17" s="167"/>
      <c r="I17" s="167"/>
      <c r="J17" s="167"/>
      <c r="K17" s="167"/>
      <c r="L17" s="167"/>
      <c r="M17" s="167"/>
      <c r="N17" s="167"/>
    </row>
    <row r="18" spans="1:14" ht="30" customHeight="1">
      <c r="A18" s="167">
        <f>'Riesgos Seg. Digital '!B77</f>
        <v>0</v>
      </c>
      <c r="B18" s="166">
        <f>'Riesgos Seg. Digital '!E77</f>
        <v>0</v>
      </c>
      <c r="C18" s="167">
        <f>'Riesgos Seg. Digital '!BK77</f>
        <v>0</v>
      </c>
      <c r="D18" s="167">
        <f>'Riesgos Seg. Digital '!BL77</f>
        <v>0</v>
      </c>
      <c r="E18" s="167">
        <f>'Riesgos Seg. Digital '!BM77</f>
        <v>0</v>
      </c>
      <c r="F18" s="167">
        <f>'Riesgos Seg. Digital '!BQ77</f>
        <v>0</v>
      </c>
      <c r="G18" s="167"/>
      <c r="H18" s="167"/>
      <c r="I18" s="167"/>
      <c r="J18" s="167"/>
      <c r="K18" s="167"/>
      <c r="L18" s="167"/>
      <c r="M18" s="167"/>
      <c r="N18" s="167"/>
    </row>
    <row r="19" spans="1:14" ht="30" customHeight="1">
      <c r="A19" s="167">
        <f>'Riesgos Seg. Digital '!B83</f>
        <v>0</v>
      </c>
      <c r="B19" s="166">
        <f>'Riesgos Seg. Digital '!E83</f>
        <v>0</v>
      </c>
      <c r="C19" s="167">
        <f>'Riesgos Seg. Digital '!BK83</f>
        <v>0</v>
      </c>
      <c r="D19" s="167">
        <f>'Riesgos Seg. Digital '!BL83</f>
        <v>0</v>
      </c>
      <c r="E19" s="167">
        <f>'Riesgos Seg. Digital '!BM83</f>
        <v>0</v>
      </c>
      <c r="F19" s="167">
        <f>'Riesgos Seg. Digital '!BQ83</f>
        <v>0</v>
      </c>
      <c r="G19" s="167"/>
      <c r="H19" s="167"/>
      <c r="I19" s="167"/>
      <c r="J19" s="167"/>
      <c r="K19" s="167"/>
      <c r="L19" s="167"/>
      <c r="M19" s="167"/>
      <c r="N19" s="167"/>
    </row>
    <row r="20" spans="1:14" ht="30" customHeight="1">
      <c r="A20" s="167">
        <f>'Riesgos Seg. Digital '!B89</f>
        <v>0</v>
      </c>
      <c r="B20" s="166">
        <f>'Riesgos Seg. Digital '!E89</f>
        <v>0</v>
      </c>
      <c r="C20" s="167">
        <f>'Riesgos Seg. Digital '!BK89</f>
        <v>0</v>
      </c>
      <c r="D20" s="167">
        <f>'Riesgos Seg. Digital '!BL89</f>
        <v>0</v>
      </c>
      <c r="E20" s="167">
        <f>'Riesgos Seg. Digital '!BM89</f>
        <v>0</v>
      </c>
      <c r="F20" s="167">
        <f>'Riesgos Seg. Digital '!BQ89</f>
        <v>0</v>
      </c>
      <c r="G20" s="167"/>
      <c r="H20" s="167"/>
      <c r="I20" s="167"/>
      <c r="J20" s="167"/>
      <c r="K20" s="167"/>
      <c r="L20" s="167"/>
      <c r="M20" s="167"/>
      <c r="N20" s="167"/>
    </row>
    <row r="21" spans="1:14" ht="30" customHeight="1">
      <c r="A21" s="167">
        <f>'Riesgos Seg. Digital '!B95</f>
        <v>0</v>
      </c>
      <c r="B21" s="166">
        <f>'Riesgos Seg. Digital '!E95</f>
        <v>0</v>
      </c>
      <c r="C21" s="167">
        <f>'Riesgos Seg. Digital '!BK95</f>
        <v>0</v>
      </c>
      <c r="D21" s="167">
        <f>'Riesgos Seg. Digital '!BL95</f>
        <v>0</v>
      </c>
      <c r="E21" s="167">
        <f>'Riesgos Seg. Digital '!BM95</f>
        <v>0</v>
      </c>
      <c r="F21" s="167">
        <f>'Riesgos Seg. Digital '!BQ95</f>
        <v>0</v>
      </c>
      <c r="G21" s="167"/>
      <c r="H21" s="167"/>
      <c r="I21" s="167"/>
      <c r="J21" s="167"/>
      <c r="K21" s="167"/>
      <c r="L21" s="167"/>
      <c r="M21" s="167"/>
      <c r="N21" s="167"/>
    </row>
    <row r="22" spans="1:14" ht="30" customHeight="1">
      <c r="A22" s="167">
        <f>'Riesgos Seg. Digital '!B101</f>
        <v>0</v>
      </c>
      <c r="B22" s="166">
        <f>'Riesgos Seg. Digital '!E101</f>
        <v>0</v>
      </c>
      <c r="C22" s="167">
        <f>'Riesgos Seg. Digital '!BK101</f>
        <v>0</v>
      </c>
      <c r="D22" s="167">
        <f>'Riesgos Seg. Digital '!BL101</f>
        <v>0</v>
      </c>
      <c r="E22" s="167">
        <f>'Riesgos Seg. Digital '!BM101</f>
        <v>0</v>
      </c>
      <c r="F22" s="167">
        <f>'Riesgos Seg. Digital '!BQ101</f>
        <v>0</v>
      </c>
      <c r="G22" s="167"/>
      <c r="H22" s="167"/>
      <c r="I22" s="167"/>
      <c r="J22" s="167"/>
      <c r="K22" s="167"/>
      <c r="L22" s="167"/>
      <c r="M22" s="167"/>
      <c r="N22" s="167"/>
    </row>
    <row r="23" spans="1:14" ht="30" customHeight="1">
      <c r="A23" s="167">
        <f>'Riesgos Seg. Digital '!B107</f>
        <v>0</v>
      </c>
      <c r="B23" s="166">
        <f>'Riesgos Seg. Digital '!E107</f>
        <v>0</v>
      </c>
      <c r="C23" s="167">
        <f>'Riesgos Seg. Digital '!BK107</f>
        <v>0</v>
      </c>
      <c r="D23" s="167">
        <f>'Riesgos Seg. Digital '!BL107</f>
        <v>0</v>
      </c>
      <c r="E23" s="167">
        <f>'Riesgos Seg. Digital '!BM107</f>
        <v>0</v>
      </c>
      <c r="F23" s="167">
        <f>'Riesgos Seg. Digital '!BQ107</f>
        <v>0</v>
      </c>
      <c r="G23" s="167"/>
      <c r="H23" s="167"/>
      <c r="I23" s="167"/>
      <c r="J23" s="167"/>
      <c r="K23" s="167"/>
      <c r="L23" s="167"/>
      <c r="M23" s="167"/>
      <c r="N23" s="167"/>
    </row>
    <row r="24" spans="1:14" ht="30" customHeight="1">
      <c r="A24" s="167">
        <f>'Riesgos Seg. Digital '!B113</f>
        <v>0</v>
      </c>
      <c r="B24" s="166">
        <f>'Riesgos Seg. Digital '!E113</f>
        <v>0</v>
      </c>
      <c r="C24" s="167">
        <f>'Riesgos Seg. Digital '!BK113</f>
        <v>0</v>
      </c>
      <c r="D24" s="167">
        <f>'Riesgos Seg. Digital '!BL113</f>
        <v>0</v>
      </c>
      <c r="E24" s="167">
        <f>'Riesgos Seg. Digital '!BM113</f>
        <v>0</v>
      </c>
      <c r="F24" s="167">
        <f>'Riesgos Seg. Digital '!BQ113</f>
        <v>0</v>
      </c>
      <c r="G24" s="167"/>
      <c r="H24" s="167"/>
      <c r="I24" s="167"/>
      <c r="J24" s="167"/>
      <c r="K24" s="167"/>
      <c r="L24" s="167"/>
      <c r="M24" s="167"/>
      <c r="N24" s="167"/>
    </row>
    <row r="25" spans="1:14" ht="30" customHeight="1">
      <c r="A25" s="167">
        <f>'Riesgos Seg. Digital '!B119</f>
        <v>0</v>
      </c>
      <c r="B25" s="166">
        <f>'Riesgos Seg. Digital '!E119</f>
        <v>0</v>
      </c>
      <c r="C25" s="167">
        <f>'Riesgos Seg. Digital '!BK119</f>
        <v>0</v>
      </c>
      <c r="D25" s="167">
        <f>'Riesgos Seg. Digital '!BL119</f>
        <v>0</v>
      </c>
      <c r="E25" s="167">
        <f>'Riesgos Seg. Digital '!BM119</f>
        <v>0</v>
      </c>
      <c r="F25" s="167">
        <f>'Riesgos Seg. Digital '!BQ119</f>
        <v>0</v>
      </c>
      <c r="G25" s="167"/>
      <c r="H25" s="167"/>
      <c r="I25" s="167"/>
      <c r="J25" s="167"/>
      <c r="K25" s="167"/>
      <c r="L25" s="167"/>
      <c r="M25" s="167"/>
      <c r="N25" s="167"/>
    </row>
    <row r="26" spans="1:14" ht="30" customHeight="1">
      <c r="A26" s="167">
        <f>'Riesgos Seg. Digital '!B125</f>
        <v>0</v>
      </c>
      <c r="B26" s="166">
        <f>'Riesgos Seg. Digital '!E125</f>
        <v>0</v>
      </c>
      <c r="C26" s="167">
        <f>'Riesgos Seg. Digital '!BK125</f>
        <v>0</v>
      </c>
      <c r="D26" s="167">
        <f>'Riesgos Seg. Digital '!BL125</f>
        <v>0</v>
      </c>
      <c r="E26" s="167">
        <f>'Riesgos Seg. Digital '!BM125</f>
        <v>0</v>
      </c>
      <c r="F26" s="167">
        <f>'Riesgos Seg. Digital '!BQ125</f>
        <v>0</v>
      </c>
      <c r="G26" s="167"/>
      <c r="H26" s="167"/>
      <c r="I26" s="167"/>
      <c r="J26" s="167"/>
      <c r="K26" s="167"/>
      <c r="L26" s="167"/>
      <c r="M26" s="167"/>
      <c r="N26" s="167"/>
    </row>
    <row r="27" spans="1:14" ht="30" customHeight="1">
      <c r="A27" s="167">
        <f>'Riesgos Seg. Digital '!B131</f>
        <v>0</v>
      </c>
      <c r="B27" s="166">
        <f>'Riesgos Seg. Digital '!E131</f>
        <v>0</v>
      </c>
      <c r="C27" s="167">
        <f>'Riesgos Seg. Digital '!BK131</f>
        <v>0</v>
      </c>
      <c r="D27" s="167">
        <f>'Riesgos Seg. Digital '!BL131</f>
        <v>0</v>
      </c>
      <c r="E27" s="167">
        <f>'Riesgos Seg. Digital '!BM131</f>
        <v>0</v>
      </c>
      <c r="F27" s="167">
        <f>'Riesgos Seg. Digital '!BQ131</f>
        <v>0</v>
      </c>
      <c r="G27" s="167"/>
      <c r="H27" s="167"/>
      <c r="I27" s="167"/>
      <c r="J27" s="167"/>
      <c r="K27" s="167"/>
      <c r="L27" s="167"/>
      <c r="M27" s="167"/>
      <c r="N27" s="167"/>
    </row>
  </sheetData>
  <mergeCells count="2">
    <mergeCell ref="A1:N4"/>
    <mergeCell ref="A5:B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EAB9C86-A640-4BB8-9BC3-A149D621DB03}">
          <x14:formula1>
            <xm:f>Listados!$B$26:$B$27</xm:f>
          </x14:formula1>
          <xm:sqref>H8:H10 J8:J10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d80bc94-8117-4d04-b7b5-18c598f799ce" xsi:nil="true"/>
    <lcf76f155ced4ddcb4097134ff3c332f xmlns="6cef60c3-bae2-498e-ade0-0bdeb349af1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264E62020B194F8647EB5DB0AA3BD2" ma:contentTypeVersion="13" ma:contentTypeDescription="Crear nuevo documento." ma:contentTypeScope="" ma:versionID="5dc586685fdc3dd949ba76aa6f6c68f8">
  <xsd:schema xmlns:xsd="http://www.w3.org/2001/XMLSchema" xmlns:xs="http://www.w3.org/2001/XMLSchema" xmlns:p="http://schemas.microsoft.com/office/2006/metadata/properties" xmlns:ns2="6cef60c3-bae2-498e-ade0-0bdeb349af19" xmlns:ns3="4d80bc94-8117-4d04-b7b5-18c598f799ce" targetNamespace="http://schemas.microsoft.com/office/2006/metadata/properties" ma:root="true" ma:fieldsID="b821046e6e865ab5d6ac9bbb4f1038f9" ns2:_="" ns3:_="">
    <xsd:import namespace="6cef60c3-bae2-498e-ade0-0bdeb349af19"/>
    <xsd:import namespace="4d80bc94-8117-4d04-b7b5-18c598f799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ef60c3-bae2-498e-ade0-0bdeb349a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80bc94-8117-4d04-b7b5-18c598f799c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7" nillable="true" ma:displayName="Taxonomy Catch All Column" ma:hidden="true" ma:list="{47488b11-cbcc-4bb7-9a1b-958e07ef50e4}" ma:internalName="TaxCatchAll" ma:showField="CatchAllData" ma:web="4d80bc94-8117-4d04-b7b5-18c598f79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EBA619-4B44-467F-A58E-AF256A74CCEE}">
  <ds:schemaRefs>
    <ds:schemaRef ds:uri="http://schemas.microsoft.com/office/2006/metadata/properties"/>
    <ds:schemaRef ds:uri="http://schemas.microsoft.com/office/infopath/2007/PartnerControls"/>
    <ds:schemaRef ds:uri="4d80bc94-8117-4d04-b7b5-18c598f799ce"/>
    <ds:schemaRef ds:uri="6cef60c3-bae2-498e-ade0-0bdeb349af19"/>
  </ds:schemaRefs>
</ds:datastoreItem>
</file>

<file path=customXml/itemProps2.xml><?xml version="1.0" encoding="utf-8"?>
<ds:datastoreItem xmlns:ds="http://schemas.openxmlformats.org/officeDocument/2006/customXml" ds:itemID="{1AEE6CE6-A21B-44D6-910C-58A9B888B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ef60c3-bae2-498e-ade0-0bdeb349af19"/>
    <ds:schemaRef ds:uri="4d80bc94-8117-4d04-b7b5-18c598f79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99870E-A8AC-4740-852E-2FB01803DC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40</vt:i4>
      </vt:variant>
    </vt:vector>
  </HeadingPairs>
  <TitlesOfParts>
    <vt:vector size="55" baseType="lpstr">
      <vt:lpstr>INSTRUCCIONES</vt:lpstr>
      <vt:lpstr>Contexto proceso</vt:lpstr>
      <vt:lpstr>Mapa_RResidual</vt:lpstr>
      <vt:lpstr>Riesgos Seg. Digital </vt:lpstr>
      <vt:lpstr>Seguridad Información</vt:lpstr>
      <vt:lpstr>Probabilidad Seguridad Informac</vt:lpstr>
      <vt:lpstr>Corrupción</vt:lpstr>
      <vt:lpstr>Listados</vt:lpstr>
      <vt:lpstr>MONITOREO</vt:lpstr>
      <vt:lpstr>RIESGOS</vt:lpstr>
      <vt:lpstr>AMENAZAS</vt:lpstr>
      <vt:lpstr>VULNERABILIDADES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'Riesgos Seg. Digital '!Área_de_impresión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Digital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Luisa Fernanda Ibagon Moreno</cp:lastModifiedBy>
  <cp:revision/>
  <cp:lastPrinted>2023-06-27T16:23:51Z</cp:lastPrinted>
  <dcterms:created xsi:type="dcterms:W3CDTF">2014-12-15T18:53:48Z</dcterms:created>
  <dcterms:modified xsi:type="dcterms:W3CDTF">2023-06-28T16:02:13Z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0x010100EA264E62020B194F8647EB5DB0AA3BD2</vt:lpwstr>
  </property>
  <property fmtid="{D5CDD505-2E9C-101B-9397-08002B2CF9AE}" pid="3" name="MediaServiceImageTags">
    <vt:lpwstr/>
  </property>
</Properties>
</file>