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6_Tunjuelito/"/>
    </mc:Choice>
  </mc:AlternateContent>
  <xr:revisionPtr revIDLastSave="149" documentId="13_ncr:1_{AEE3A477-2D7D-4EF0-AC84-FA83ABF0EB39}" xr6:coauthVersionLast="47" xr6:coauthVersionMax="47" xr10:uidLastSave="{D3BD1081-B5B6-4355-9902-E1F7A8B03B73}"/>
  <bookViews>
    <workbookView xWindow="-120" yWindow="-120" windowWidth="20730" windowHeight="110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6" i="1" l="1"/>
  <c r="AP36" i="1"/>
  <c r="AH38" i="1"/>
  <c r="AH33" i="1"/>
  <c r="AH35" i="1"/>
  <c r="AH37" i="1"/>
  <c r="AH32" i="1"/>
  <c r="AR37" i="1" l="1"/>
  <c r="AC37" i="1"/>
  <c r="AA37" i="1"/>
  <c r="AQ35" i="1"/>
  <c r="AQ34" i="1"/>
  <c r="AQ33" i="1"/>
  <c r="AQ32" i="1"/>
  <c r="AQ31" i="1"/>
  <c r="AQ28" i="1"/>
  <c r="AQ29" i="1"/>
  <c r="AQ24" i="1"/>
  <c r="AQ25" i="1"/>
  <c r="AQ26" i="1"/>
  <c r="AQ27" i="1"/>
  <c r="AQ23" i="1"/>
  <c r="AQ21" i="1"/>
  <c r="AQ20" i="1"/>
  <c r="AP31" i="1"/>
  <c r="AR31" i="1"/>
  <c r="AP34" i="1"/>
  <c r="AR34" i="1" s="1"/>
  <c r="U43" i="1"/>
  <c r="AP21" i="1"/>
  <c r="AR21" i="1" s="1"/>
  <c r="AP37" i="1"/>
  <c r="AK37" i="1"/>
  <c r="AF37" i="1"/>
  <c r="V37" i="1"/>
  <c r="X37" i="1" s="1"/>
  <c r="AK36" i="1"/>
  <c r="AA36" i="1"/>
  <c r="V36" i="1"/>
  <c r="X36" i="1" s="1"/>
  <c r="AP35" i="1"/>
  <c r="AK35" i="1"/>
  <c r="AF35" i="1"/>
  <c r="AA35" i="1"/>
  <c r="AC35" i="1" s="1"/>
  <c r="V35" i="1"/>
  <c r="AK34" i="1"/>
  <c r="AA34" i="1"/>
  <c r="AC34" i="1" s="1"/>
  <c r="V34" i="1"/>
  <c r="X34" i="1" s="1"/>
  <c r="AP33" i="1"/>
  <c r="AK33" i="1"/>
  <c r="AF33" i="1"/>
  <c r="AA33" i="1"/>
  <c r="AC33" i="1" s="1"/>
  <c r="V33" i="1"/>
  <c r="AP32" i="1"/>
  <c r="AK32" i="1"/>
  <c r="AF32" i="1"/>
  <c r="AA32" i="1"/>
  <c r="AC32" i="1" s="1"/>
  <c r="V32" i="1"/>
  <c r="X32" i="1" s="1"/>
  <c r="AK31" i="1"/>
  <c r="AM31" i="1" s="1"/>
  <c r="AF31" i="1"/>
  <c r="AA31" i="1"/>
  <c r="AC31" i="1" s="1"/>
  <c r="V31" i="1"/>
  <c r="P23" i="1"/>
  <c r="P24" i="1"/>
  <c r="P26" i="1"/>
  <c r="P27" i="1"/>
  <c r="P28" i="1"/>
  <c r="P29" i="1"/>
  <c r="P25" i="1"/>
  <c r="AR35" i="1" l="1"/>
  <c r="AR33" i="1"/>
  <c r="AR38" i="1" s="1"/>
  <c r="AR32" i="1"/>
  <c r="X38" i="1"/>
  <c r="AC38" i="1"/>
  <c r="AP15" i="1"/>
  <c r="AR15" i="1" s="1"/>
  <c r="AK15" i="1"/>
  <c r="AM15" i="1" s="1"/>
  <c r="AM38" i="1"/>
  <c r="AP29" i="1"/>
  <c r="AR29" i="1" s="1"/>
  <c r="AP28" i="1"/>
  <c r="AR28" i="1" s="1"/>
  <c r="AP27" i="1"/>
  <c r="AR27" i="1" s="1"/>
  <c r="AP26" i="1"/>
  <c r="AR26" i="1" s="1"/>
  <c r="AP25" i="1"/>
  <c r="AR25" i="1" s="1"/>
  <c r="AP24" i="1"/>
  <c r="AR24" i="1" s="1"/>
  <c r="AP23" i="1"/>
  <c r="AR23" i="1" s="1"/>
  <c r="AP22" i="1"/>
  <c r="AR22" i="1" s="1"/>
  <c r="AP20" i="1"/>
  <c r="AR20" i="1" s="1"/>
  <c r="AP19" i="1"/>
  <c r="AR19" i="1" s="1"/>
  <c r="AP18" i="1"/>
  <c r="AR18" i="1" s="1"/>
  <c r="AP17" i="1"/>
  <c r="AR17" i="1" s="1"/>
  <c r="AP16" i="1"/>
  <c r="AR16"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V29" i="1"/>
  <c r="X29" i="1" s="1"/>
  <c r="V28" i="1"/>
  <c r="X28" i="1" s="1"/>
  <c r="V27" i="1"/>
  <c r="X27" i="1" s="1"/>
  <c r="V26" i="1"/>
  <c r="X26" i="1" s="1"/>
  <c r="V25" i="1"/>
  <c r="X25" i="1" s="1"/>
  <c r="V24" i="1"/>
  <c r="X24" i="1" s="1"/>
  <c r="V23" i="1"/>
  <c r="X23" i="1" s="1"/>
  <c r="V22" i="1"/>
  <c r="V21" i="1"/>
  <c r="X21" i="1" s="1"/>
  <c r="V20" i="1"/>
  <c r="X20" i="1" s="1"/>
  <c r="V19" i="1"/>
  <c r="X19" i="1" s="1"/>
  <c r="V18" i="1"/>
  <c r="X18" i="1"/>
  <c r="V17" i="1"/>
  <c r="X17" i="1" s="1"/>
  <c r="V16" i="1"/>
  <c r="X16" i="1" s="1"/>
  <c r="V15" i="1"/>
  <c r="X30" i="1" l="1"/>
  <c r="X39" i="1" s="1"/>
  <c r="AM30" i="1"/>
  <c r="AM39" i="1" s="1"/>
  <c r="AH30" i="1"/>
  <c r="AC30" i="1"/>
  <c r="AC39" i="1" s="1"/>
  <c r="AR30" i="1"/>
  <c r="AR39" i="1" s="1"/>
  <c r="AH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<sst xmlns="http://schemas.openxmlformats.org/spreadsheetml/2006/main" count="578" uniqueCount="304">
  <si>
    <r>
      <rPr>
        <b/>
        <sz val="14"/>
        <rFont val="Calibri Light"/>
        <family val="2"/>
        <scheme val="major"/>
      </rPr>
      <t>FORMULACIÓN Y SEGUIMIENTO PLANES DE GESTIÓN NIVEL LOCAL</t>
    </r>
    <r>
      <rPr>
        <b/>
        <sz val="11"/>
        <color theme="1"/>
        <rFont val="Calibri Light"/>
        <family val="2"/>
        <scheme val="major"/>
      </rPr>
      <t xml:space="preserve">
ALCALDÍA LOCAL DE TUNJUELITO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</si>
  <si>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</si>
  <si>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</si>
  <si>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</si>
  <si>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</si>
  <si>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</si>
  <si>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</si>
  <si>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</si>
  <si>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292344</t>
  </si>
  <si>
    <t>26 de abril de 2023</t>
  </si>
  <si>
    <t>Para el primer trimteste de la vigencia 2023, el Plan de Gestión de la Alcaldia Local alcanzó un nivel de desempeño del 74% y del 46 % acumulado para la vigencia.  Se corrige responsable de las metas No 8 y de la 13 a la 15 a cargo de la alcaldia Local.</t>
  </si>
  <si>
    <t>02 de mayo de 2023</t>
  </si>
  <si>
    <t xml:space="preserve">Para el primer trimteste de la vigencia 2023, el Plan de Gestión de la Alcaldia Local alcanzó un nivel de desempeño del 74,21% y del 31,52% acumulado para la vigencia. </t>
  </si>
  <si>
    <t>28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</si>
  <si>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</si>
  <si>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</si>
  <si>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</si>
  <si>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</si>
  <si>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</si>
  <si>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</si>
  <si>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</si>
  <si>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</si>
  <si>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</si>
  <si>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</si>
  <si>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</si>
  <si>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</si>
  <si>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</si>
  <si>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</si>
  <si>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</si>
  <si>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</si>
  <si>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</si>
  <si>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</si>
  <si>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</si>
  <si>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</si>
  <si>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</si>
  <si>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</si>
  <si>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</si>
  <si>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</si>
  <si>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</si>
  <si>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</si>
  <si>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</si>
  <si>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</si>
  <si>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</si>
  <si>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</si>
  <si>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</si>
  <si>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</si>
  <si>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</si>
  <si>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</si>
  <si>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</si>
  <si>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</si>
  <si>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</si>
  <si>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</si>
  <si>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</si>
  <si>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</si>
  <si>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</si>
  <si>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</si>
  <si>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</si>
  <si>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</si>
  <si>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</si>
  <si>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</si>
  <si>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</si>
  <si>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</si>
  <si>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</si>
  <si>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</si>
  <si>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</si>
  <si>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No programada para el trimestre</t>
  </si>
  <si>
    <t xml:space="preserve">En el primer semestre del 2023 el FDLT alcanzó en un 46.60% el avance de las metas del Plan de Desarrollo Local acumuladas al 30 de septiembre de 2023.
</t>
  </si>
  <si>
    <t>Reporte Plan  de Gestión Alcaldías Locales DGDL</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</si>
  <si>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</si>
  <si>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</si>
  <si>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</si>
  <si>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</si>
  <si>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</si>
  <si>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</si>
  <si>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</si>
  <si>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</si>
  <si>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realizó el giro acumulado de $1.676.646.838 de los $17.843.836.963 del presupuesto comprometido constituido como obligaciones por pagar de la vigencia 2022. Se logró una ejecución del 9,40%.</t>
  </si>
  <si>
    <t>Reporte de metas locales DGDL</t>
  </si>
  <si>
    <t>En el primer semestre del 2023, el FDLT ha realizado giros (acumulados) de obligaciones por pagar por valor de $ 4.783.171.376 correspondientes a OxP de la vigencia 2022, 2021 y anteriores, esto con referencia a los proyectos de inversión del Fondo.</t>
  </si>
  <si>
    <t>3</t>
  </si>
  <si>
    <t>Girar mínimo el 68% del presupuesto comprometido constituido como obligaciones porpagar de la vigencia 2021 y anteriores, descontando el saldo a la fecha de los contratos 108 y 110 de 2018, asociados a la construcción de la nueva sede de la Alcaldía Local de Tunjuelito.</t>
  </si>
  <si>
    <t>Porcentaje de giros acumulados de obligaciones por pagar de la vigencia 2021 y anteriores</t>
  </si>
  <si>
    <t>((Giros acumulados de OxP de la vigencia 2021 y anteriores / (Compromisos acumulados de OxP de la vigencia 2021 y anteriores - $3.266.373.179)) *100</t>
  </si>
  <si>
    <t>La alcaldía local realizó el giro acumulado de $829.419.484 del presupuesto comprometido por $1.204.297.424 constituido como obligaciones por pagar</t>
  </si>
  <si>
    <t xml:space="preserve">Informe de reporte  de metas </t>
  </si>
  <si>
    <t>El valor de los registros presupuestales correspondientes a proyectos de inversión de directa de la vigencia 2023 constituídos durante el primer semestre asciende a la suma de $26.576.522.184, esto indica que se ha comprometido el 55% del presupuesto de inversión directa de la vigencia 2023 a 30 de junio.</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</si>
  <si>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</si>
  <si>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</si>
  <si>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</si>
  <si>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</si>
  <si>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alcaldía local ha comprometido $16.295.095.611 de los $43.134.882.000 constituidos como presupuesto de inversión directa de la vigencia. Se logró la ejecución del 37,78%, lo que representa un cumplimiento al 100% de lo programado para el periodo. </t>
  </si>
  <si>
    <t xml:space="preserve">El valor de los registros presupuestales correspondientes a proyectos de inversión de directa de la vigencia 2023 constituídos durante el primer semestre asciende a la suma de $26.576.522.184, esto indica que se ha comprometido el 55% del presupuesto de inversión directa de la vigencia 2023 a 30 de junio. </t>
  </si>
  <si>
    <t>5</t>
  </si>
  <si>
    <t>Girar mínimo el 55% del presupuesto total  disponible de inversión directa de la vigencia.</t>
  </si>
  <si>
    <t>Porcentaje de giros acumulados</t>
  </si>
  <si>
    <t>(Giros acumulados de inversión directa/Presupuesto disponible de inversión directa de la vigencia)*100</t>
  </si>
  <si>
    <t>La alcaldía local ha realizado del giro acumulado de $2.889.289.038 de los $43.134.882.000 constituidos como Presupuesto disponible de inversión directa de la vigencia, lo que representa una ejecución del 6,7%. Con un cumplimiento del 83,75%</t>
  </si>
  <si>
    <t>El valor de los giros acumulados de inversión directa durante el primer semestre asciende a la suma de $10.866.342.371, esto indica que se ha girado el 22% del presupuesto total disponible de inversión directa de la vigencia a 30 de junio.</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</si>
  <si>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</si>
  <si>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</si>
  <si>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</si>
  <si>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</si>
  <si>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</si>
  <si>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</si>
  <si>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</si>
  <si>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</si>
  <si>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Número de contratos registrados en SIPSE Local  59 de 228 Número de contratos publicados en la plataforma SECOP II</t>
  </si>
  <si>
    <t>Número de contratos registrados en SIPSE Local 231 de 306 Número de contratos publicados en la plataforma SECOP II. 
Falta por cargar 75 contratos.</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</si>
  <si>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</si>
  <si>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</si>
  <si>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</si>
  <si>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</si>
  <si>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</si>
  <si>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Número de contratos registrados en SIPSE Local en estado ejecución 8 de los 228  contratos registrados en SECOP en estado En ejecucion o Firmados</t>
  </si>
  <si>
    <t xml:space="preserve">Número de contratos registrados en SIPSE Local en estado ejecución 104 de los 306  contratos registrados en SECOP en estado En ejecucion o Firmados.
Sin cargar 75 contratos y 127 contratos en estado suscrito o legalizado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</si>
  <si>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</si>
  <si>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</si>
  <si>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</si>
  <si>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</si>
  <si>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</si>
  <si>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</si>
  <si>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</si>
  <si>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 xml:space="preserve">Para este periodo se realizo el proceso de formulacion efectivo de proyectos 1874,1910,1911,1912,1918, 1914,1922,1923, 1924,2050, 2051,2071.  Esto incluye realizacion de estudios previos, estudios de mercado, matrices de riesgos, estudios del sector, fichas ebi y DTS; con su respectivo CDP. Tambien el respectivo comite de contratacion por cada proyecto. </t>
  </si>
  <si>
    <t>Inspección, Vigilancia y Control</t>
  </si>
  <si>
    <t>9</t>
  </si>
  <si>
    <t>Realizar 7.200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</si>
  <si>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</si>
  <si>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</si>
  <si>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</si>
  <si>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</si>
  <si>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</si>
  <si>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</si>
  <si>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</si>
  <si>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</si>
  <si>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15015 impulsos procesales sobre las actuaciones de policía que se encuentran a cargo de las inspecciones de policía con un porcentaje de cumplimiento del 100%.</t>
  </si>
  <si>
    <t xml:space="preserve">reporte de metas IVC - localidades </t>
  </si>
  <si>
    <t>La alcaldía local realizó 14947 impulsos procesales sobre las actuaciones de policía que se encuentran a cargo de las inspecciones de policía con un porcentaje de cumplimiento del 100%</t>
  </si>
  <si>
    <t>Reporte Plan  de Gestión Alcaldías Locales IVC</t>
  </si>
  <si>
    <t>10</t>
  </si>
  <si>
    <t>Proferir 3.600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</si>
  <si>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</si>
  <si>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</si>
  <si>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</si>
  <si>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</si>
  <si>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realizó 1800 impulsos procesales sobre las actuaciones de policía que se encuentran a cargo de las inspecciones de policía con un porcentaje de cumplimiento del 100%.</t>
  </si>
  <si>
    <t>La alcaldía local realizó 9841 impulsos procesales sobre las actuaciones de policía que se encuentran a cargo de las inspecciones de policía con un porcentaje de cumplimiento del 100%.</t>
  </si>
  <si>
    <t>Reporte Plan de Gestión Alcaldías Locales IVC</t>
  </si>
  <si>
    <t>11</t>
  </si>
  <si>
    <t>Terminar (archivar) 33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</si>
  <si>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</si>
  <si>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</si>
  <si>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</si>
  <si>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</si>
  <si>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</si>
  <si>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no realizó Reporte de seguimiento de actuaciones administrativas.</t>
  </si>
  <si>
    <t>La alcaldía local realizó 26 actuaciones administrativas.</t>
  </si>
  <si>
    <t>12</t>
  </si>
  <si>
    <t>Terminar 30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</si>
  <si>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</si>
  <si>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</si>
  <si>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</si>
  <si>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realizó 1 actuaciones administrativas.</t>
  </si>
  <si>
    <t>reporte IVC localidades</t>
  </si>
  <si>
    <t>La alcaldía local realizó 29 actuaciones administrativas.</t>
  </si>
  <si>
    <t>13</t>
  </si>
  <si>
    <t>Realizar 61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</si>
  <si>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</si>
  <si>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</si>
  <si>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</si>
  <si>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</si>
  <si>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</si>
  <si>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8 operativos de inspección, vigilancia y control en materia de integridad del espacio público de los 12 que se tenían programados, debido a que se presentaron demoras en la contratación  con un porcentaje de cumplimiento del 66,67%.</t>
  </si>
  <si>
    <t xml:space="preserve">Actas operativos </t>
  </si>
  <si>
    <t>Se realizaron 18 operativos de inspección, vigilancia y control en materia de integridad del espacio público de los 18 que se tenían programados.</t>
  </si>
  <si>
    <t>14</t>
  </si>
  <si>
    <t>Realizar 90 operativos de inspección, vigilancia y control en materia de actividad económica.</t>
  </si>
  <si>
    <t>Acciones de control u operativos en materia actividad económica realizadas</t>
  </si>
  <si>
    <t>Número de Acciones de control u operativos en materia actividad económica realizadas</t>
  </si>
  <si>
    <t>Alcaldia Local</t>
  </si>
  <si>
    <t>Se realizaron 19 operativos de inspección, vigilancia y control en materia de actividad económica de los 15 que se tenían programados con un porcentaje de cumplimiento del 100%.</t>
  </si>
  <si>
    <t xml:space="preserve">Acta operativos </t>
  </si>
  <si>
    <t>Se realizaron 28 operativos de inspección, vigilancia y control en materia de actividad económica de los 30 que se tenían programados con un porcentaje de cumplimiento del 100%.</t>
  </si>
  <si>
    <t>15</t>
  </si>
  <si>
    <t>Realizar 30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</si>
  <si>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</si>
  <si>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</si>
  <si>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11 operativos de inspección, vigilancia y control en materia de actividad ambiental de los 3 que se tenían programa</t>
  </si>
  <si>
    <t>Se realizaron 30 operativos para el 2do Trimestre en el marco del cumplimiento del decreto 014 del 2023, de acuerdo a las directrices de SDG, en cuanto abordar cambuches, zonas comerciales, puntos criticos entre otros.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</si>
  <si>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</si>
  <si>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</si>
  <si>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</si>
  <si>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</si>
  <si>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</si>
  <si>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</si>
  <si>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</si>
  <si>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</si>
  <si>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</si>
  <si>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</si>
  <si>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</si>
  <si>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</si>
  <si>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</si>
  <si>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</si>
  <si>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</si>
  <si>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</si>
  <si>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89% . 
*Indicadores agua, energía ( ponderación 20%): Se cuenta con información hasta el mes de mayo 
* Reporte consumo de papel ( ponderación 10%): Se evidencia información hasta el mes de mayo 
*Reporte ciclistas ( ponderación 10%): información hasta el mes de junio </t>
  </si>
  <si>
    <t>Reporte seguimiento meta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</si>
  <si>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</si>
  <si>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</si>
  <si>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</si>
  <si>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</si>
  <si>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</si>
  <si>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</si>
  <si>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</si>
  <si>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</si>
  <si>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</si>
  <si>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3 acciones de mejora vencidas de las 22 acciones de mejora abiertas, lo que representa una ejecución de la meta del 86,36%. </t>
  </si>
  <si>
    <t>Reporte informe MIMEC 2023  ptimer trimestre</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</si>
  <si>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</si>
  <si>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</si>
  <si>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</si>
  <si>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</si>
  <si>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</si>
  <si>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</si>
  <si>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</si>
  <si>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</si>
  <si>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</si>
  <si>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</si>
  <si>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</si>
  <si>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total de requisitos de la Resolución 1519 de 2020 de MINTIC de publicación de la información.</t>
  </si>
  <si>
    <t>Reporte de seguimiento oficina de comunicaciones II trimestre</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</si>
  <si>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</si>
  <si>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</si>
  <si>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</si>
  <si>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</si>
  <si>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</si>
  <si>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</si>
  <si>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</si>
  <si>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asitencia </t>
  </si>
  <si>
    <t xml:space="preserve">Lista de asistencia de capacitación del 17 Mayo-23.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</si>
  <si>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</si>
  <si>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</si>
  <si>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</si>
  <si>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</si>
  <si>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</si>
  <si>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  </t>
  </si>
  <si>
    <t>Jornada de capacitación día del sistema de gestión 22 Junio-2023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</si>
  <si>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</si>
  <si>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</si>
  <si>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</si>
  <si>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</si>
  <si>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</si>
  <si>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</si>
  <si>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</si>
  <si>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</si>
  <si>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</si>
  <si>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14 requerimientos de los 14 equivalentes al 100%</t>
  </si>
  <si>
    <t xml:space="preserve">Reporte de requerimientos ciuddadanos </t>
  </si>
  <si>
    <t>Reporte de requerimeintos ciudadanos II trimestre, radicado No. 20234600252283</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</si>
  <si>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</si>
  <si>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</si>
  <si>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</si>
  <si>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</si>
  <si>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</si>
  <si>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</si>
  <si>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</si>
  <si>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14 requerimientos de los 14 equivalentes al 100% en el primer trimestres 
Debido a las inconsistencias presentadas entre el reporte recibido en los  memorandos 20231300110163 ,20234600272223y 20234600252283 , no se reporta esta meta en este periodo y el mismo se realizara en el proximo periodo de acuerdo con las indicaciones </t>
  </si>
  <si>
    <t xml:space="preserve">(54) respuestas efectuadas de las (110) instauradas para la vigencia 2023 .
Debido a las inconsistencias presentadas entre el reporte recibido en los  memorandos 20231300110163 ,20234600272223y 20234600252283 , no se reporta esta meta en este periodo y el mismo se realizara en el proximo periodo de acuerdo con las indicaciones </t>
  </si>
  <si>
    <t xml:space="preserve">Para el segundo trimteste de la vigencia 2023, el Plan de Gestión de la Alcaldia Local alcanzó un nivel de desempeño del 93,13% y del 62,47% acumulado para la vigencia. </t>
  </si>
  <si>
    <t>31 de octubre de 2023</t>
  </si>
  <si>
    <t xml:space="preserve">Respuesta a requerimientos ciudadanos </t>
  </si>
  <si>
    <t>Respuesta a requerimientos ciudadanos dela oficina de atencion al ciudadano No 20234600356473</t>
  </si>
  <si>
    <t>Para el III trimestre del 2023 el FDLT alcanzó en un 52,1% el avance de las metas del Plan de Desarrollo Local acumuladas al 30 de septiembre de 2023.</t>
  </si>
  <si>
    <t xml:space="preserve">III TRIMESTRE - REPORTE PLAN DE GESTIÓN ALCALDÍAS LOCALES CONSO
</t>
  </si>
  <si>
    <t>Para el III trimestre del 2023, el FDLT ha realizado giros (acumulados) de obligaciones por pagar por valor de $ 9.643.716.203 correspondientes a OxP de la vigencia 2022, 2021 y anteriores, esto con referencia a los proyectos de inversión del Fondo.</t>
  </si>
  <si>
    <t>El valor de los registros presupuestales correspondientes a proyectos de inversión de directa de la vigencia 2023 constituídos durante el tercer trimestre asciende a la suma de $4.805.407.961, esto indica que se ha comprometido el 57% del presupuesto de inversión directa de la vigencia 2023 a 30 de septiembre.</t>
  </si>
  <si>
    <t xml:space="preserve">El valor de los registros presupuestales correspondientes a proyectos de inversión de directa de la vigencia 2023 constituídos durante el primer semestre asciende a la suma de $33.043.372.313, esto indica que se ha comprometido el 68% del presupuesto de inversión directa de la vigencia 2023 a 30 de septiembre </t>
  </si>
  <si>
    <t>El valor de los giros acumulados de inversión directa durante el tercer trimestre asciende a la suma de $17.975.000.000, esto indica que se ha girado el 37% del presupuesto total disponible de inversión directa de la vigencia a 30 de septiembre.</t>
  </si>
  <si>
    <t xml:space="preserve">Número de contratos registrados en SIPSE Local 235 de 324 Número de contratos publicados en la plataforma SECOP II. Falta por cargar 89 contratos </t>
  </si>
  <si>
    <t xml:space="preserve">Número de contratos registrados en SIPSE Local en estado ejecución 222 de los 324 contratos registrados en SECOP en estado En ejecucion o Firmados.
Sin cargar 89 contratos y 13 contratos en estado suscrito o legalizado.
</t>
  </si>
  <si>
    <t xml:space="preserve">El Fondo de Desarrollo Local de Tunjuelito alcanzó a actualizar en el presente trimestre la información de 25 proyectos de inversión de 30 registrados en la plataforma SIPSE LOCAL, además, presupuestalmente se ha hecho actualizaciones y seguimiento constante, lo que no ha permitido mantener conciliados la totalidad de los proyectos de inversión.
</t>
  </si>
  <si>
    <t>Evidencia Conciliacion SIPSE_Proyectos_Inversión</t>
  </si>
  <si>
    <t>La alcaldía local realizó 9351 impulsos procesales sobre las actuaciones de policía que se encuentran a cargo de las inspecciones de policía con un porcentaje de cumplimiento del 100%</t>
  </si>
  <si>
    <t>III trimestre IVC - Localidades</t>
  </si>
  <si>
    <t>La alcaldía local realizó 4582 impulsos procesales sobre las actuaciones de policía que se encuentran a cargo de las inspecciones de policía con un porcentaje de cumplimiento del 100%.</t>
  </si>
  <si>
    <t>La alcaldía local realizó 20 actuaciones administrativas.</t>
  </si>
  <si>
    <t>La alcaldía local realizó 19 actuaciones administrativas.</t>
  </si>
  <si>
    <t>Se realizaron 21 operativos de inspección, vigilancia y control en materia de integridad del espacio público de los 18 que se tenían programados.</t>
  </si>
  <si>
    <t>Actas de Operativo</t>
  </si>
  <si>
    <t>Se realizaron 31 operativos de inspección, vigilancia y control en materia de actividad económica de los 31 que se tenían programados con un porcentaje de cumplimiento del 100%.</t>
  </si>
  <si>
    <t>Se realizaron 12 operativos para el 3do Trimestre en el marco del cumplimiento del decreto 014 del 2023, de acuerdo a las directrices de SDG, en cuanto abordar cambuches, zonas comerciales, puntos criticos entre otros.</t>
  </si>
  <si>
    <t>La alcaldia local cuenta con 7 acciones de mejora vencidas de las 25 acciones de mejora abiertas, lo que representa un 72% de ejecucion de la meta</t>
  </si>
  <si>
    <t>Numero de requisitos de la ley 1712 de 2014 de publicacion de la informacion cumplidos en la pagina web</t>
  </si>
  <si>
    <t xml:space="preserve">Reporte Comunicaciones </t>
  </si>
  <si>
    <t>No  programada</t>
  </si>
  <si>
    <t>La alcaldia asisitio a la jornada de capacitacion del dia 20 de septiembre de 2023</t>
  </si>
  <si>
    <t xml:space="preserve">Listado de asistencia </t>
  </si>
  <si>
    <t>No programada según radicado No 20234600272223 y 20234600356403</t>
  </si>
  <si>
    <t>Rta requerimientos ciudadanos No 20234600378493</t>
  </si>
  <si>
    <t xml:space="preserve">Rta requerimientos ciudadanos de la Oficina de atencion al ciudadano </t>
  </si>
  <si>
    <t xml:space="preserve">Para el tercer trimestre de la vigencia 2023, el Plan de Gestión de la Alcaldia Local alcanzó un nivel de desempeño del 92,81 y del 73,85% acumulado para la vigencia. </t>
  </si>
  <si>
    <t xml:space="preserve">En el primer semestre del 2023 el FDLT alcanzó en un 46.60% el avance de las metas del Plan de Desarrollo Local acumuladas al 30 de septiembre de 2023.
Para el III trimestre del 2023 el FDLT alcanzó en un 52,1% el avance de las metas del Plan de Desarrollo Local acumuladas al 30 de septiembre de 2023.
</t>
  </si>
  <si>
    <t>En el primer semestre del 2023, el FDLT ha realizado giros (acumulados) de obligaciones por pagar por valor de $ 4.783.171.376 correspondientes a OxP de la vigencia 2022, 2021 y anteriores, esto con referencia a los proyectos de inversión del Fondo.
Para el III trimestre del 2023, el FDLT ha realizado giros (acumulados) de obligaciones por pagar por valor de $ 9.643.716.203 correspondientes a OxP de la vigencia 2022, 2021 y anteriores, esto con referencia a los proyectos de inversión del Fondo.</t>
  </si>
  <si>
    <t>El valor de los registros presupuestales correspondientes a proyectos de inversión de directa de la vigencia 2023 constituídos durante el primer semestre asciende a la suma de $26.576.522.184, esto indica que se ha comprometido el 55% del presupuesto de inversión directa de la vigencia 2023 a 30 de junio.
El valor de los registros presupuestales correspondientes a proyectos de inversión de directa de la vigencia 2023 constituídos durante el tercer trimestre asciende a la suma de $4.805.407.961, esto indica que se ha comprometido el 57% del presupuesto de inversión directa de la vigencia 2023 a 30 de septiembre.</t>
  </si>
  <si>
    <t xml:space="preserve">El valor de los giros acumulados de inversión directa durante el primer semestre asciende a la suma de $10.866.342.371, esto indica que se ha girado el 22% del presupuesto total disponible de inversión directa de la vigencia a 30 de junio.
El valor de los registros presupuestales correspondientes a proyectos de inversión de directa de la vigencia 2023 constituídos durante el primer semestre asciende a la suma de $33.043.372.313, esto indica que se ha comprometido el 68% del presupuesto de inversión directa de la vigencia 2023 a 30 de 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</si>
</sst>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5"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444444"/>
      <name val="Calibri"/>
      <family val="2"/>
      <charset val="1"/>
    </font>
    <font>
      <sz val="11"/>
      <color rgb="FF4472C4"/>
      <name val="Calibri Light"/>
      <family val="2"/>
    </font>
    <font>
      <sz val="11"/>
      <color rgb="FF4472C4"/>
      <name val="Calibri Light"/>
      <family val="2"/>
      <scheme val="major"/>
    </font>
    <font>
      <sz val="11"/>
      <name val="Calibri Light"/>
      <family val="2"/>
      <scheme val="major"/>
    </font>
    <font>
      <u/>
      <sz val="11"/>
      <color theme="10"/>
      <name val="Calibri"/>
      <family val="2"/>
      <scheme val="minor"/>
    </font>
    <font>
      <sz val="11"/>
      <color rgb="FF000000"/>
      <name val="Calibri Light"/>
      <family val="2"/>
    </font>
    <font>
      <sz val="11"/>
      <color rgb="FF4472C4"/>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2" fillId="0" borderId="0" applyNumberFormat="0" applyFill="0" applyBorder="0" applyAlignment="0" applyProtection="0"/>
  </cellStyleXfs>
  <cellXfs count="167">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0" fontId="18" fillId="0" borderId="0" xfId="0" applyFont="1" applyAlignment="1">
      <alignment vertical="center"/>
    </xf>
    <xf numFmtId="10" fontId="1" fillId="0" borderId="1" xfId="0" applyNumberFormat="1" applyFont="1" applyBorder="1" applyAlignment="1">
      <alignment horizontal="justify" vertical="center" wrapText="1"/>
    </xf>
    <xf numFmtId="0" fontId="19" fillId="0" borderId="12" xfId="0" applyFont="1" applyBorder="1" applyAlignment="1">
      <alignment horizontal="left" vertical="center" wrapText="1"/>
    </xf>
    <xf numFmtId="0" fontId="19" fillId="0" borderId="8" xfId="0" applyFont="1" applyBorder="1" applyAlignment="1">
      <alignment horizontal="left" vertical="center" wrapText="1"/>
    </xf>
    <xf numFmtId="1" fontId="20" fillId="0" borderId="1" xfId="0" applyNumberFormat="1" applyFont="1" applyBorder="1" applyAlignment="1">
      <alignment horizontal="justify" vertical="center" wrapText="1"/>
    </xf>
    <xf numFmtId="0" fontId="20" fillId="0" borderId="1" xfId="0" applyFont="1" applyBorder="1" applyAlignment="1">
      <alignment horizontal="justify" vertical="center" wrapText="1"/>
    </xf>
    <xf numFmtId="9" fontId="20" fillId="0" borderId="1" xfId="1" applyFont="1" applyBorder="1" applyAlignment="1">
      <alignment horizontal="justify" vertical="center" wrapText="1"/>
    </xf>
    <xf numFmtId="10" fontId="20"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9" fontId="20" fillId="0" borderId="1" xfId="0" applyNumberFormat="1" applyFont="1" applyBorder="1" applyAlignment="1">
      <alignment horizontal="justify" vertical="center" wrapText="1"/>
    </xf>
    <xf numFmtId="10" fontId="20" fillId="0" borderId="1" xfId="1" applyNumberFormat="1" applyFont="1" applyBorder="1" applyAlignment="1">
      <alignment horizontal="justify" vertical="center" wrapText="1"/>
    </xf>
    <xf numFmtId="165" fontId="1" fillId="0" borderId="0" xfId="0" applyNumberFormat="1" applyFont="1" applyAlignment="1">
      <alignment wrapText="1"/>
    </xf>
    <xf numFmtId="10" fontId="6" fillId="3" borderId="1" xfId="0" applyNumberFormat="1" applyFont="1" applyFill="1" applyBorder="1" applyAlignment="1">
      <alignment wrapText="1"/>
    </xf>
    <xf numFmtId="164" fontId="20"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10" fontId="4" fillId="0" borderId="1" xfId="0" applyNumberFormat="1" applyFont="1" applyBorder="1" applyAlignment="1">
      <alignment horizontal="justify" vertical="center" wrapText="1"/>
    </xf>
    <xf numFmtId="0" fontId="1" fillId="0" borderId="1" xfId="0" applyFont="1" applyBorder="1" applyAlignment="1">
      <alignment horizontal="left" vertical="center" wrapText="1"/>
    </xf>
    <xf numFmtId="0" fontId="23" fillId="0" borderId="0" xfId="0" applyFont="1" applyAlignment="1">
      <alignment vertical="center" wrapText="1"/>
    </xf>
    <xf numFmtId="0" fontId="23" fillId="0" borderId="15" xfId="0" applyFont="1" applyBorder="1" applyAlignment="1">
      <alignment vertical="center" wrapText="1"/>
    </xf>
    <xf numFmtId="10" fontId="1" fillId="0" borderId="2" xfId="0" applyNumberFormat="1" applyFont="1" applyBorder="1" applyAlignment="1">
      <alignment horizontal="justify" vertical="center" wrapText="1"/>
    </xf>
    <xf numFmtId="0" fontId="1" fillId="0" borderId="3" xfId="0" applyFont="1" applyBorder="1" applyAlignment="1">
      <alignment horizontal="center" vertical="center" wrapText="1"/>
    </xf>
    <xf numFmtId="0" fontId="1" fillId="0" borderId="11" xfId="0" applyFont="1" applyBorder="1" applyAlignment="1">
      <alignment horizontal="justify" vertical="center" wrapText="1"/>
    </xf>
    <xf numFmtId="164" fontId="20" fillId="0" borderId="1" xfId="1" applyNumberFormat="1" applyFont="1" applyBorder="1" applyAlignment="1">
      <alignment horizontal="justify" vertical="center" wrapText="1"/>
    </xf>
    <xf numFmtId="0" fontId="20" fillId="0" borderId="1" xfId="0" applyFont="1" applyBorder="1" applyAlignment="1">
      <alignment horizontal="left" vertical="center" wrapText="1"/>
    </xf>
    <xf numFmtId="0" fontId="23" fillId="0" borderId="0" xfId="0" applyFont="1" applyAlignment="1">
      <alignment horizontal="center" vertical="center" wrapText="1"/>
    </xf>
    <xf numFmtId="0" fontId="24" fillId="0" borderId="1" xfId="0" applyFont="1" applyBorder="1" applyAlignment="1">
      <alignment horizontal="left" vertical="center" wrapText="1"/>
    </xf>
    <xf numFmtId="0" fontId="20" fillId="0" borderId="1" xfId="0" applyFont="1" applyBorder="1" applyAlignment="1">
      <alignment horizontal="center" vertical="center" wrapText="1"/>
    </xf>
    <xf numFmtId="0" fontId="22" fillId="0" borderId="0" xfId="3" applyAlignment="1">
      <alignment vertical="center" wrapText="1"/>
    </xf>
    <xf numFmtId="0" fontId="20" fillId="0" borderId="1" xfId="0" applyFont="1" applyBorder="1" applyAlignment="1">
      <alignment vertical="center" wrapText="1"/>
    </xf>
    <xf numFmtId="9" fontId="20" fillId="0" borderId="1" xfId="1" applyFont="1" applyBorder="1" applyAlignment="1">
      <alignment horizontal="center" vertical="center" wrapText="1"/>
    </xf>
    <xf numFmtId="0" fontId="1" fillId="9" borderId="11" xfId="0" applyFont="1" applyFill="1" applyBorder="1" applyAlignment="1">
      <alignment horizontal="center" vertical="center" wrapText="1"/>
    </xf>
    <xf numFmtId="164"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1" fillId="9" borderId="1" xfId="0" applyFont="1" applyFill="1" applyBorder="1" applyAlignment="1">
      <alignment horizontal="left" vertical="center" wrapText="1"/>
    </xf>
    <xf numFmtId="1" fontId="1" fillId="9" borderId="1" xfId="0" applyNumberFormat="1" applyFont="1" applyFill="1" applyBorder="1" applyAlignment="1">
      <alignment horizontal="left" vertical="center" wrapText="1"/>
    </xf>
    <xf numFmtId="164" fontId="24" fillId="9" borderId="1" xfId="0" applyNumberFormat="1" applyFont="1" applyFill="1" applyBorder="1" applyAlignment="1">
      <alignment horizontal="justify" vertical="center" wrapText="1"/>
    </xf>
    <xf numFmtId="164" fontId="20" fillId="9" borderId="1" xfId="0" applyNumberFormat="1" applyFont="1" applyFill="1" applyBorder="1" applyAlignment="1">
      <alignment horizontal="justify" vertical="center" wrapText="1"/>
    </xf>
    <xf numFmtId="0" fontId="20" fillId="9" borderId="1" xfId="0" applyFont="1" applyFill="1" applyBorder="1" applyAlignment="1">
      <alignment horizontal="justify" vertical="center" wrapText="1"/>
    </xf>
    <xf numFmtId="10" fontId="20" fillId="9" borderId="1" xfId="0" applyNumberFormat="1" applyFont="1" applyFill="1" applyBorder="1" applyAlignment="1">
      <alignment horizontal="justify" vertical="center" wrapText="1"/>
    </xf>
    <xf numFmtId="164" fontId="20" fillId="9" borderId="1" xfId="1" applyNumberFormat="1" applyFont="1" applyFill="1" applyBorder="1" applyAlignment="1">
      <alignment horizontal="justify" vertical="center" wrapText="1"/>
    </xf>
    <xf numFmtId="1" fontId="20" fillId="9" borderId="1" xfId="0" applyNumberFormat="1" applyFont="1" applyFill="1" applyBorder="1" applyAlignment="1">
      <alignment horizontal="justify" vertical="center" wrapText="1"/>
    </xf>
    <xf numFmtId="10" fontId="6" fillId="3" borderId="1" xfId="1" applyNumberFormat="1" applyFont="1" applyFill="1" applyBorder="1" applyAlignment="1">
      <alignment wrapText="1"/>
    </xf>
    <xf numFmtId="9" fontId="20" fillId="9" borderId="1" xfId="1" applyFont="1" applyFill="1" applyBorder="1" applyAlignment="1">
      <alignment horizontal="justify" vertical="center" wrapText="1"/>
    </xf>
    <xf numFmtId="10" fontId="20" fillId="9" borderId="1" xfId="1" applyNumberFormat="1" applyFont="1" applyFill="1" applyBorder="1" applyAlignment="1">
      <alignment horizontal="justify" vertical="center" wrapText="1"/>
    </xf>
    <xf numFmtId="0" fontId="1" fillId="9" borderId="17" xfId="0" applyFont="1" applyFill="1" applyBorder="1" applyAlignment="1">
      <alignment horizontal="center" vertical="center" wrapText="1"/>
    </xf>
    <xf numFmtId="9" fontId="1" fillId="0" borderId="1" xfId="1" applyFont="1" applyBorder="1" applyAlignment="1">
      <alignment horizontal="justify" vertical="center" wrapText="1"/>
    </xf>
    <xf numFmtId="164" fontId="1" fillId="0" borderId="1" xfId="1"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0" fontId="14" fillId="0" borderId="0" xfId="0" applyFont="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6" fillId="9" borderId="1" xfId="0" applyFont="1" applyFill="1" applyBorder="1" applyAlignment="1">
      <alignment horizontal="justify" vertical="center" wrapText="1"/>
    </xf>
    <xf numFmtId="0" fontId="21" fillId="9" borderId="1" xfId="0" applyFont="1" applyFill="1" applyBorder="1" applyAlignment="1">
      <alignment horizontal="justify" vertical="center" wrapText="1"/>
    </xf>
    <xf numFmtId="0" fontId="14" fillId="9" borderId="11" xfId="0" applyFont="1" applyFill="1" applyBorder="1" applyAlignment="1">
      <alignment horizontal="justify" vertical="center" wrapText="1"/>
    </xf>
    <xf numFmtId="0" fontId="1" fillId="9" borderId="11" xfId="0" applyFont="1" applyFill="1" applyBorder="1" applyAlignment="1">
      <alignment horizontal="justify" vertical="center" wrapText="1"/>
    </xf>
    <xf numFmtId="0" fontId="14" fillId="9" borderId="18"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4"/>
  <sheetViews>
    <sheetView tabSelected="1" topLeftCell="AF35" zoomScale="85" zoomScaleNormal="85" workbookViewId="0">
      <selection activeCell="AS36" sqref="AS36"/>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2" width="10.85546875" style="1" customWidth="1"/>
    <col min="43"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30" t="s">
        <v>0</v>
      </c>
      <c r="B1" s="131"/>
      <c r="C1" s="131"/>
      <c r="D1" s="131"/>
      <c r="E1" s="131"/>
      <c r="F1" s="131"/>
      <c r="G1" s="131"/>
      <c r="H1" s="131"/>
      <c r="I1" s="131"/>
      <c r="J1" s="131"/>
      <c r="K1" s="131"/>
      <c r="L1" s="132" t="s">
        <v>1</v>
      </c>
      <c r="M1" s="132"/>
      <c r="N1" s="132"/>
      <c r="O1" s="132"/>
      <c r="P1" s="132"/>
    </row>
    <row r="2" spans="1:45" s="33" customFormat="1" ht="23.45" customHeight="1" x14ac:dyDescent="0.25">
      <c r="A2" s="134" t="s">
        <v>2</v>
      </c>
      <c r="B2" s="135"/>
      <c r="C2" s="135"/>
      <c r="D2" s="135"/>
      <c r="E2" s="135"/>
      <c r="F2" s="135"/>
      <c r="G2" s="135"/>
      <c r="H2" s="135"/>
      <c r="I2" s="135"/>
      <c r="J2" s="135"/>
      <c r="K2" s="135"/>
      <c r="L2" s="32"/>
      <c r="M2" s="32"/>
      <c r="N2" s="32"/>
      <c r="O2" s="32"/>
      <c r="P2" s="32"/>
    </row>
    <row r="3" spans="1:45" s="31" customFormat="1" x14ac:dyDescent="0.25"/>
    <row r="4" spans="1:45" s="31" customFormat="1" ht="29.1" customHeight="1" x14ac:dyDescent="0.25">
      <c r="F4" s="119" t="s">
        <v>3</v>
      </c>
      <c r="G4" s="120"/>
      <c r="H4" s="120"/>
      <c r="I4" s="120"/>
      <c r="J4" s="120"/>
      <c r="K4" s="121"/>
    </row>
    <row r="5" spans="1:45" s="31" customFormat="1" ht="15" customHeight="1" x14ac:dyDescent="0.25">
      <c r="F5" s="2" t="s">
        <v>4</v>
      </c>
      <c r="G5" s="2" t="s">
        <v>5</v>
      </c>
      <c r="H5" s="119" t="s">
        <v>6</v>
      </c>
      <c r="I5" s="120"/>
      <c r="J5" s="120"/>
      <c r="K5" s="121"/>
    </row>
    <row r="6" spans="1:45" s="31" customFormat="1" x14ac:dyDescent="0.25">
      <c r="F6" s="34">
        <v>1</v>
      </c>
      <c r="G6" s="34" t="s">
        <v>7</v>
      </c>
      <c r="H6" s="122" t="s">
        <v>8</v>
      </c>
      <c r="I6" s="122"/>
      <c r="J6" s="122"/>
      <c r="K6" s="122"/>
    </row>
    <row r="7" spans="1:45" s="31" customFormat="1" ht="56.25" customHeight="1" x14ac:dyDescent="0.25">
      <c r="F7" s="34">
        <v>2</v>
      </c>
      <c r="G7" s="34" t="s">
        <v>9</v>
      </c>
      <c r="H7" s="123" t="s">
        <v>10</v>
      </c>
      <c r="I7" s="124"/>
      <c r="J7" s="124"/>
      <c r="K7" s="124"/>
    </row>
    <row r="8" spans="1:45" s="31" customFormat="1" ht="49.5" customHeight="1" x14ac:dyDescent="0.25">
      <c r="F8" s="99">
        <v>3</v>
      </c>
      <c r="G8" s="99" t="s">
        <v>11</v>
      </c>
      <c r="H8" s="125" t="s">
        <v>12</v>
      </c>
      <c r="I8" s="126"/>
      <c r="J8" s="126"/>
      <c r="K8" s="126"/>
    </row>
    <row r="9" spans="1:45" s="31" customFormat="1" ht="49.5" customHeight="1" x14ac:dyDescent="0.25">
      <c r="F9" s="113">
        <v>4</v>
      </c>
      <c r="G9" s="113" t="s">
        <v>13</v>
      </c>
      <c r="H9" s="127" t="s">
        <v>267</v>
      </c>
      <c r="I9" s="128"/>
      <c r="J9" s="128"/>
      <c r="K9" s="129"/>
    </row>
    <row r="10" spans="1:45" s="31" customFormat="1" ht="49.5" customHeight="1" x14ac:dyDescent="0.25">
      <c r="F10" s="34">
        <v>5</v>
      </c>
      <c r="G10" s="34" t="s">
        <v>268</v>
      </c>
      <c r="H10" s="136" t="s">
        <v>299</v>
      </c>
      <c r="I10" s="136"/>
      <c r="J10" s="136"/>
      <c r="K10" s="136"/>
    </row>
    <row r="11" spans="1:45" s="31" customFormat="1" x14ac:dyDescent="0.25"/>
    <row r="12" spans="1:45" ht="14.45" customHeight="1" x14ac:dyDescent="0.25">
      <c r="A12" s="118" t="s">
        <v>14</v>
      </c>
      <c r="B12" s="118"/>
      <c r="C12" s="118" t="s">
        <v>15</v>
      </c>
      <c r="D12" s="118" t="s">
        <v>16</v>
      </c>
      <c r="E12" s="118"/>
      <c r="F12" s="118"/>
      <c r="G12" s="133" t="s">
        <v>17</v>
      </c>
      <c r="H12" s="133"/>
      <c r="I12" s="133"/>
      <c r="J12" s="133"/>
      <c r="K12" s="133"/>
      <c r="L12" s="133"/>
      <c r="M12" s="133"/>
      <c r="N12" s="133"/>
      <c r="O12" s="133"/>
      <c r="P12" s="133"/>
      <c r="Q12" s="133"/>
      <c r="R12" s="118" t="s">
        <v>18</v>
      </c>
      <c r="S12" s="118"/>
      <c r="T12" s="118"/>
      <c r="U12" s="118"/>
      <c r="V12" s="137" t="s">
        <v>19</v>
      </c>
      <c r="W12" s="138"/>
      <c r="X12" s="138"/>
      <c r="Y12" s="138"/>
      <c r="Z12" s="139"/>
      <c r="AA12" s="143" t="s">
        <v>20</v>
      </c>
      <c r="AB12" s="144"/>
      <c r="AC12" s="144"/>
      <c r="AD12" s="144"/>
      <c r="AE12" s="145"/>
      <c r="AF12" s="149" t="s">
        <v>21</v>
      </c>
      <c r="AG12" s="150"/>
      <c r="AH12" s="150"/>
      <c r="AI12" s="150"/>
      <c r="AJ12" s="151"/>
      <c r="AK12" s="155" t="s">
        <v>22</v>
      </c>
      <c r="AL12" s="156"/>
      <c r="AM12" s="156"/>
      <c r="AN12" s="156"/>
      <c r="AO12" s="157"/>
      <c r="AP12" s="161" t="s">
        <v>23</v>
      </c>
      <c r="AQ12" s="162"/>
      <c r="AR12" s="162"/>
      <c r="AS12" s="163"/>
    </row>
    <row r="13" spans="1:45" ht="14.45" customHeight="1" x14ac:dyDescent="0.25">
      <c r="A13" s="118"/>
      <c r="B13" s="118"/>
      <c r="C13" s="118"/>
      <c r="D13" s="118"/>
      <c r="E13" s="118"/>
      <c r="F13" s="118"/>
      <c r="G13" s="133"/>
      <c r="H13" s="133"/>
      <c r="I13" s="133"/>
      <c r="J13" s="133"/>
      <c r="K13" s="133"/>
      <c r="L13" s="133"/>
      <c r="M13" s="133"/>
      <c r="N13" s="133"/>
      <c r="O13" s="133"/>
      <c r="P13" s="133"/>
      <c r="Q13" s="133"/>
      <c r="R13" s="118"/>
      <c r="S13" s="118"/>
      <c r="T13" s="118"/>
      <c r="U13" s="118"/>
      <c r="V13" s="140"/>
      <c r="W13" s="141"/>
      <c r="X13" s="141"/>
      <c r="Y13" s="141"/>
      <c r="Z13" s="142"/>
      <c r="AA13" s="146"/>
      <c r="AB13" s="147"/>
      <c r="AC13" s="147"/>
      <c r="AD13" s="147"/>
      <c r="AE13" s="148"/>
      <c r="AF13" s="152"/>
      <c r="AG13" s="153"/>
      <c r="AH13" s="153"/>
      <c r="AI13" s="153"/>
      <c r="AJ13" s="154"/>
      <c r="AK13" s="158"/>
      <c r="AL13" s="159"/>
      <c r="AM13" s="159"/>
      <c r="AN13" s="159"/>
      <c r="AO13" s="160"/>
      <c r="AP13" s="164"/>
      <c r="AQ13" s="165"/>
      <c r="AR13" s="165"/>
      <c r="AS13" s="166"/>
    </row>
    <row r="14" spans="1:45" ht="45.75" thickBot="1" x14ac:dyDescent="0.3">
      <c r="A14" s="2" t="s">
        <v>24</v>
      </c>
      <c r="B14" s="2" t="s">
        <v>25</v>
      </c>
      <c r="C14" s="118"/>
      <c r="D14" s="2" t="s">
        <v>26</v>
      </c>
      <c r="E14" s="2" t="s">
        <v>27</v>
      </c>
      <c r="F14" s="2" t="s">
        <v>28</v>
      </c>
      <c r="G14" s="20" t="s">
        <v>29</v>
      </c>
      <c r="H14" s="20" t="s">
        <v>30</v>
      </c>
      <c r="I14" s="20" t="s">
        <v>31</v>
      </c>
      <c r="J14" s="20" t="s">
        <v>32</v>
      </c>
      <c r="K14" s="20" t="s">
        <v>33</v>
      </c>
      <c r="L14" s="20" t="s">
        <v>34</v>
      </c>
      <c r="M14" s="20" t="s">
        <v>35</v>
      </c>
      <c r="N14" s="20" t="s">
        <v>36</v>
      </c>
      <c r="O14" s="20" t="s">
        <v>37</v>
      </c>
      <c r="P14" s="20" t="s">
        <v>38</v>
      </c>
      <c r="Q14" s="20" t="s">
        <v>39</v>
      </c>
      <c r="R14" s="2" t="s">
        <v>40</v>
      </c>
      <c r="S14" s="2" t="s">
        <v>41</v>
      </c>
      <c r="T14" s="2" t="s">
        <v>42</v>
      </c>
      <c r="U14" s="2" t="s">
        <v>43</v>
      </c>
      <c r="V14" s="3" t="s">
        <v>44</v>
      </c>
      <c r="W14" s="3" t="s">
        <v>45</v>
      </c>
      <c r="X14" s="3" t="s">
        <v>46</v>
      </c>
      <c r="Y14" s="3" t="s">
        <v>47</v>
      </c>
      <c r="Z14" s="3" t="s">
        <v>48</v>
      </c>
      <c r="AA14" s="23" t="s">
        <v>44</v>
      </c>
      <c r="AB14" s="23" t="s">
        <v>45</v>
      </c>
      <c r="AC14" s="23" t="s">
        <v>46</v>
      </c>
      <c r="AD14" s="23" t="s">
        <v>47</v>
      </c>
      <c r="AE14" s="23" t="s">
        <v>48</v>
      </c>
      <c r="AF14" s="24" t="s">
        <v>44</v>
      </c>
      <c r="AG14" s="24" t="s">
        <v>45</v>
      </c>
      <c r="AH14" s="24" t="s">
        <v>46</v>
      </c>
      <c r="AI14" s="24" t="s">
        <v>47</v>
      </c>
      <c r="AJ14" s="24" t="s">
        <v>48</v>
      </c>
      <c r="AK14" s="25" t="s">
        <v>44</v>
      </c>
      <c r="AL14" s="25" t="s">
        <v>45</v>
      </c>
      <c r="AM14" s="25" t="s">
        <v>46</v>
      </c>
      <c r="AN14" s="25" t="s">
        <v>47</v>
      </c>
      <c r="AO14" s="25" t="s">
        <v>48</v>
      </c>
      <c r="AP14" s="4" t="s">
        <v>44</v>
      </c>
      <c r="AQ14" s="4" t="s">
        <v>45</v>
      </c>
      <c r="AR14" s="4" t="s">
        <v>46</v>
      </c>
      <c r="AS14" s="4" t="s">
        <v>47</v>
      </c>
    </row>
    <row r="15" spans="1:45" s="29" customFormat="1" ht="150" x14ac:dyDescent="0.25">
      <c r="A15" s="22">
        <v>4</v>
      </c>
      <c r="B15" s="21" t="s">
        <v>49</v>
      </c>
      <c r="C15" s="22" t="s">
        <v>50</v>
      </c>
      <c r="D15" s="26" t="s">
        <v>51</v>
      </c>
      <c r="E15" s="21" t="s">
        <v>52</v>
      </c>
      <c r="F15" s="21" t="s">
        <v>53</v>
      </c>
      <c r="G15" s="21" t="s">
        <v>54</v>
      </c>
      <c r="H15" s="40" t="s">
        <v>55</v>
      </c>
      <c r="I15" s="42" t="s">
        <v>56</v>
      </c>
      <c r="J15" s="35" t="s">
        <v>57</v>
      </c>
      <c r="K15" s="43" t="s">
        <v>58</v>
      </c>
      <c r="L15" s="41">
        <v>0</v>
      </c>
      <c r="M15" s="41">
        <v>0.4</v>
      </c>
      <c r="N15" s="41">
        <v>0.48</v>
      </c>
      <c r="O15" s="41">
        <v>0.55000000000000004</v>
      </c>
      <c r="P15" s="41">
        <v>0.55000000000000004</v>
      </c>
      <c r="Q15" s="44" t="s">
        <v>59</v>
      </c>
      <c r="R15" s="48" t="s">
        <v>60</v>
      </c>
      <c r="S15" s="40" t="s">
        <v>61</v>
      </c>
      <c r="T15" s="43" t="s">
        <v>62</v>
      </c>
      <c r="U15" s="53" t="s">
        <v>63</v>
      </c>
      <c r="V15" s="77">
        <f t="shared" ref="V15:V29" si="0">L15</f>
        <v>0</v>
      </c>
      <c r="W15" s="21" t="s">
        <v>64</v>
      </c>
      <c r="X15" s="70" t="s">
        <v>64</v>
      </c>
      <c r="Y15" s="21" t="s">
        <v>65</v>
      </c>
      <c r="Z15" s="21" t="s">
        <v>64</v>
      </c>
      <c r="AA15" s="77">
        <f t="shared" ref="AA15:AA29" si="1">M15</f>
        <v>0.4</v>
      </c>
      <c r="AB15" s="100">
        <v>0.46600000000000003</v>
      </c>
      <c r="AC15" s="70">
        <f>IF(AB15/AA15&gt;100%,100%,AB15/AA15)</f>
        <v>1</v>
      </c>
      <c r="AD15" s="90" t="s">
        <v>66</v>
      </c>
      <c r="AE15" s="22" t="s">
        <v>67</v>
      </c>
      <c r="AF15" s="114">
        <f t="shared" ref="AF15:AF29" si="2">N15</f>
        <v>0.48</v>
      </c>
      <c r="AG15" s="115">
        <v>0.52100000000000002</v>
      </c>
      <c r="AH15" s="70">
        <f>IF(AG15/AF15&gt;100%,100%,AG15/AF15)</f>
        <v>1</v>
      </c>
      <c r="AI15" s="21" t="s">
        <v>271</v>
      </c>
      <c r="AJ15" s="21" t="s">
        <v>272</v>
      </c>
      <c r="AK15" s="28">
        <f t="shared" ref="AK15:AK29" si="3">O15</f>
        <v>0.55000000000000004</v>
      </c>
      <c r="AL15" s="21"/>
      <c r="AM15" s="70">
        <f>IF(AL15/AK15&gt;100%,100%,AL15/AK15)</f>
        <v>0</v>
      </c>
      <c r="AN15" s="21"/>
      <c r="AO15" s="21"/>
      <c r="AP15" s="77">
        <f t="shared" ref="AP15:AP29" si="4">P15</f>
        <v>0.55000000000000004</v>
      </c>
      <c r="AQ15" s="100">
        <v>0.46600000000000003</v>
      </c>
      <c r="AR15" s="70">
        <f t="shared" ref="AR15:AR36" si="5">IF(AQ15/AP15&gt;100%,100%,AQ15/AP15)</f>
        <v>0.84727272727272729</v>
      </c>
      <c r="AS15" s="85" t="s">
        <v>300</v>
      </c>
    </row>
    <row r="16" spans="1:45" s="29" customFormat="1" ht="210" x14ac:dyDescent="0.25">
      <c r="A16" s="22">
        <v>4</v>
      </c>
      <c r="B16" s="21" t="s">
        <v>49</v>
      </c>
      <c r="C16" s="22" t="s">
        <v>68</v>
      </c>
      <c r="D16" s="26" t="s">
        <v>69</v>
      </c>
      <c r="E16" s="21" t="s">
        <v>70</v>
      </c>
      <c r="F16" s="21" t="s">
        <v>53</v>
      </c>
      <c r="G16" s="21" t="s">
        <v>71</v>
      </c>
      <c r="H16" s="36" t="s">
        <v>72</v>
      </c>
      <c r="I16" s="37">
        <v>0.6</v>
      </c>
      <c r="J16" s="38" t="s">
        <v>57</v>
      </c>
      <c r="K16" s="43" t="s">
        <v>58</v>
      </c>
      <c r="L16" s="45">
        <v>0.12</v>
      </c>
      <c r="M16" s="45">
        <v>0.34</v>
      </c>
      <c r="N16" s="45">
        <v>0.51</v>
      </c>
      <c r="O16" s="45">
        <v>0.7</v>
      </c>
      <c r="P16" s="45">
        <v>0.7</v>
      </c>
      <c r="Q16" s="46" t="s">
        <v>73</v>
      </c>
      <c r="R16" s="49" t="s">
        <v>74</v>
      </c>
      <c r="S16" s="36" t="s">
        <v>75</v>
      </c>
      <c r="T16" s="43" t="s">
        <v>62</v>
      </c>
      <c r="U16" s="47" t="s">
        <v>63</v>
      </c>
      <c r="V16" s="77">
        <f t="shared" si="0"/>
        <v>0.12</v>
      </c>
      <c r="W16" s="70">
        <v>9.4E-2</v>
      </c>
      <c r="X16" s="70">
        <f t="shared" ref="X16:X29" si="6">IF(W16/V16&gt;100%,100%,W16/V16)</f>
        <v>0.78333333333333333</v>
      </c>
      <c r="Y16" s="21" t="s">
        <v>76</v>
      </c>
      <c r="Z16" s="21" t="s">
        <v>77</v>
      </c>
      <c r="AA16" s="77">
        <f t="shared" si="1"/>
        <v>0.34</v>
      </c>
      <c r="AB16" s="100">
        <v>0.26700000000000002</v>
      </c>
      <c r="AC16" s="88">
        <f t="shared" ref="AC16:AC29" si="7">IF(AB16/AA16&gt;100%,100%,AB16/AA16)</f>
        <v>0.78529411764705881</v>
      </c>
      <c r="AD16" s="87" t="s">
        <v>78</v>
      </c>
      <c r="AE16" s="89" t="s">
        <v>67</v>
      </c>
      <c r="AF16" s="114">
        <f t="shared" si="2"/>
        <v>0.51</v>
      </c>
      <c r="AG16" s="115">
        <v>0.54069999999999996</v>
      </c>
      <c r="AH16" s="70">
        <f t="shared" ref="AH16:AH29" si="8">IF(AG16/AF16&gt;100%,100%,AG16/AF16)</f>
        <v>1</v>
      </c>
      <c r="AI16" s="21" t="s">
        <v>273</v>
      </c>
      <c r="AJ16" s="21" t="s">
        <v>272</v>
      </c>
      <c r="AK16" s="28">
        <f t="shared" si="3"/>
        <v>0.7</v>
      </c>
      <c r="AL16" s="21"/>
      <c r="AM16" s="70">
        <f t="shared" ref="AM16:AM29" si="9">IF(AL16/AK16&gt;100%,100%,AL16/AK16)</f>
        <v>0</v>
      </c>
      <c r="AN16" s="21"/>
      <c r="AO16" s="21"/>
      <c r="AP16" s="77">
        <f t="shared" si="4"/>
        <v>0.7</v>
      </c>
      <c r="AQ16" s="100">
        <v>0.26700000000000002</v>
      </c>
      <c r="AR16" s="70">
        <f t="shared" si="5"/>
        <v>0.38142857142857145</v>
      </c>
      <c r="AS16" s="117" t="s">
        <v>301</v>
      </c>
    </row>
    <row r="17" spans="1:45" s="29" customFormat="1" ht="255" x14ac:dyDescent="0.25">
      <c r="A17" s="22">
        <v>4</v>
      </c>
      <c r="B17" s="21" t="s">
        <v>49</v>
      </c>
      <c r="C17" s="22" t="s">
        <v>68</v>
      </c>
      <c r="D17" s="26" t="s">
        <v>79</v>
      </c>
      <c r="E17" s="21" t="s">
        <v>80</v>
      </c>
      <c r="F17" s="21" t="s">
        <v>53</v>
      </c>
      <c r="G17" s="21" t="s">
        <v>81</v>
      </c>
      <c r="H17" s="36" t="s">
        <v>82</v>
      </c>
      <c r="I17" s="37">
        <v>0.6</v>
      </c>
      <c r="J17" s="38" t="s">
        <v>57</v>
      </c>
      <c r="K17" s="43" t="s">
        <v>58</v>
      </c>
      <c r="L17" s="41">
        <v>0.12</v>
      </c>
      <c r="M17" s="41">
        <v>0.3</v>
      </c>
      <c r="N17" s="41">
        <v>0.5</v>
      </c>
      <c r="O17" s="41">
        <v>0.68</v>
      </c>
      <c r="P17" s="41">
        <v>0.68</v>
      </c>
      <c r="Q17" s="46" t="s">
        <v>73</v>
      </c>
      <c r="R17" s="49" t="s">
        <v>74</v>
      </c>
      <c r="S17" s="36" t="s">
        <v>75</v>
      </c>
      <c r="T17" s="43" t="s">
        <v>62</v>
      </c>
      <c r="U17" s="47" t="s">
        <v>63</v>
      </c>
      <c r="V17" s="77">
        <f t="shared" si="0"/>
        <v>0.12</v>
      </c>
      <c r="W17" s="70">
        <v>0.68899999999999995</v>
      </c>
      <c r="X17" s="70">
        <f t="shared" si="6"/>
        <v>1</v>
      </c>
      <c r="Y17" s="21" t="s">
        <v>83</v>
      </c>
      <c r="Z17" s="21" t="s">
        <v>84</v>
      </c>
      <c r="AA17" s="77">
        <f t="shared" si="1"/>
        <v>0.3</v>
      </c>
      <c r="AB17" s="100">
        <v>0.38100000000000001</v>
      </c>
      <c r="AC17" s="70">
        <f t="shared" si="7"/>
        <v>1</v>
      </c>
      <c r="AD17" s="86" t="s">
        <v>85</v>
      </c>
      <c r="AE17" s="22" t="s">
        <v>67</v>
      </c>
      <c r="AF17" s="114">
        <f t="shared" si="2"/>
        <v>0.5</v>
      </c>
      <c r="AG17" s="115">
        <v>0.56710000000000005</v>
      </c>
      <c r="AH17" s="70">
        <f t="shared" si="8"/>
        <v>1</v>
      </c>
      <c r="AI17" s="21" t="s">
        <v>274</v>
      </c>
      <c r="AJ17" s="21" t="s">
        <v>272</v>
      </c>
      <c r="AK17" s="28">
        <f t="shared" si="3"/>
        <v>0.68</v>
      </c>
      <c r="AL17" s="21"/>
      <c r="AM17" s="70">
        <f t="shared" si="9"/>
        <v>0</v>
      </c>
      <c r="AN17" s="21"/>
      <c r="AO17" s="21"/>
      <c r="AP17" s="77">
        <f t="shared" si="4"/>
        <v>0.68</v>
      </c>
      <c r="AQ17" s="100">
        <v>0.38100000000000001</v>
      </c>
      <c r="AR17" s="70">
        <f t="shared" si="5"/>
        <v>0.56029411764705883</v>
      </c>
      <c r="AS17" s="117" t="s">
        <v>302</v>
      </c>
    </row>
    <row r="18" spans="1:45" s="29" customFormat="1" ht="150" x14ac:dyDescent="0.25">
      <c r="A18" s="22">
        <v>4</v>
      </c>
      <c r="B18" s="21" t="s">
        <v>49</v>
      </c>
      <c r="C18" s="22" t="s">
        <v>68</v>
      </c>
      <c r="D18" s="26" t="s">
        <v>86</v>
      </c>
      <c r="E18" s="21" t="s">
        <v>87</v>
      </c>
      <c r="F18" s="21" t="s">
        <v>53</v>
      </c>
      <c r="G18" s="21" t="s">
        <v>88</v>
      </c>
      <c r="H18" s="36" t="s">
        <v>89</v>
      </c>
      <c r="I18" s="39">
        <v>0.96489999999999998</v>
      </c>
      <c r="J18" s="38" t="s">
        <v>57</v>
      </c>
      <c r="K18" s="43" t="s">
        <v>58</v>
      </c>
      <c r="L18" s="41">
        <v>0.25</v>
      </c>
      <c r="M18" s="41">
        <v>0.5</v>
      </c>
      <c r="N18" s="41">
        <v>0.7</v>
      </c>
      <c r="O18" s="55">
        <v>0.98499999999999999</v>
      </c>
      <c r="P18" s="55">
        <v>0.98499999999999999</v>
      </c>
      <c r="Q18" s="46" t="s">
        <v>73</v>
      </c>
      <c r="R18" s="49" t="s">
        <v>74</v>
      </c>
      <c r="S18" s="36" t="s">
        <v>75</v>
      </c>
      <c r="T18" s="43" t="s">
        <v>62</v>
      </c>
      <c r="U18" s="47" t="s">
        <v>63</v>
      </c>
      <c r="V18" s="77">
        <f t="shared" si="0"/>
        <v>0.25</v>
      </c>
      <c r="W18" s="70">
        <v>0.37780000000000002</v>
      </c>
      <c r="X18" s="70">
        <f t="shared" si="6"/>
        <v>1</v>
      </c>
      <c r="Y18" s="21" t="s">
        <v>90</v>
      </c>
      <c r="Z18" s="21" t="s">
        <v>77</v>
      </c>
      <c r="AA18" s="77">
        <f t="shared" si="1"/>
        <v>0.5</v>
      </c>
      <c r="AB18" s="101">
        <v>0.54759999999999998</v>
      </c>
      <c r="AC18" s="70">
        <f t="shared" si="7"/>
        <v>1</v>
      </c>
      <c r="AD18" s="21" t="s">
        <v>91</v>
      </c>
      <c r="AE18" s="22" t="s">
        <v>67</v>
      </c>
      <c r="AF18" s="114">
        <f t="shared" si="2"/>
        <v>0.7</v>
      </c>
      <c r="AG18" s="115">
        <v>0.68</v>
      </c>
      <c r="AH18" s="70">
        <f t="shared" si="8"/>
        <v>0.97142857142857153</v>
      </c>
      <c r="AI18" s="21" t="s">
        <v>275</v>
      </c>
      <c r="AJ18" s="21" t="s">
        <v>272</v>
      </c>
      <c r="AK18" s="28">
        <f t="shared" si="3"/>
        <v>0.98499999999999999</v>
      </c>
      <c r="AL18" s="21"/>
      <c r="AM18" s="70">
        <f t="shared" si="9"/>
        <v>0</v>
      </c>
      <c r="AN18" s="21"/>
      <c r="AO18" s="21"/>
      <c r="AP18" s="77">
        <f t="shared" si="4"/>
        <v>0.98499999999999999</v>
      </c>
      <c r="AQ18" s="100">
        <v>0.54759999999999998</v>
      </c>
      <c r="AR18" s="70">
        <f t="shared" si="5"/>
        <v>0.55593908629441624</v>
      </c>
      <c r="AS18" s="21" t="s">
        <v>91</v>
      </c>
    </row>
    <row r="19" spans="1:45" s="29" customFormat="1" ht="225" x14ac:dyDescent="0.25">
      <c r="A19" s="22">
        <v>4</v>
      </c>
      <c r="B19" s="21" t="s">
        <v>49</v>
      </c>
      <c r="C19" s="22" t="s">
        <v>68</v>
      </c>
      <c r="D19" s="26" t="s">
        <v>92</v>
      </c>
      <c r="E19" s="21" t="s">
        <v>93</v>
      </c>
      <c r="F19" s="21" t="s">
        <v>53</v>
      </c>
      <c r="G19" s="21" t="s">
        <v>94</v>
      </c>
      <c r="H19" s="40" t="s">
        <v>95</v>
      </c>
      <c r="I19" s="41">
        <v>0.25</v>
      </c>
      <c r="J19" s="42" t="s">
        <v>57</v>
      </c>
      <c r="K19" s="43" t="s">
        <v>58</v>
      </c>
      <c r="L19" s="41">
        <v>0.08</v>
      </c>
      <c r="M19" s="41">
        <v>0.2</v>
      </c>
      <c r="N19" s="41">
        <v>0.3</v>
      </c>
      <c r="O19" s="41">
        <v>0.55000000000000004</v>
      </c>
      <c r="P19" s="41">
        <v>0.55000000000000004</v>
      </c>
      <c r="Q19" s="44" t="s">
        <v>73</v>
      </c>
      <c r="R19" s="48" t="s">
        <v>74</v>
      </c>
      <c r="S19" s="36" t="s">
        <v>75</v>
      </c>
      <c r="T19" s="43" t="s">
        <v>62</v>
      </c>
      <c r="U19" s="47" t="s">
        <v>63</v>
      </c>
      <c r="V19" s="77">
        <f t="shared" si="0"/>
        <v>0.08</v>
      </c>
      <c r="W19" s="70">
        <v>6.7000000000000004E-2</v>
      </c>
      <c r="X19" s="70">
        <f t="shared" si="6"/>
        <v>0.83750000000000002</v>
      </c>
      <c r="Y19" s="21" t="s">
        <v>96</v>
      </c>
      <c r="Z19" s="21" t="s">
        <v>77</v>
      </c>
      <c r="AA19" s="77">
        <f t="shared" si="1"/>
        <v>0.2</v>
      </c>
      <c r="AB19" s="101">
        <v>0.22389999999999999</v>
      </c>
      <c r="AC19" s="70">
        <f t="shared" si="7"/>
        <v>1</v>
      </c>
      <c r="AD19" s="21" t="s">
        <v>97</v>
      </c>
      <c r="AE19" s="22" t="s">
        <v>67</v>
      </c>
      <c r="AF19" s="114">
        <f t="shared" si="2"/>
        <v>0.3</v>
      </c>
      <c r="AG19" s="115">
        <v>0.37</v>
      </c>
      <c r="AH19" s="70">
        <f t="shared" si="8"/>
        <v>1</v>
      </c>
      <c r="AI19" s="21" t="s">
        <v>276</v>
      </c>
      <c r="AJ19" s="21" t="s">
        <v>272</v>
      </c>
      <c r="AK19" s="28">
        <f t="shared" si="3"/>
        <v>0.55000000000000004</v>
      </c>
      <c r="AL19" s="21"/>
      <c r="AM19" s="70">
        <f t="shared" si="9"/>
        <v>0</v>
      </c>
      <c r="AN19" s="21"/>
      <c r="AO19" s="21"/>
      <c r="AP19" s="77">
        <f t="shared" si="4"/>
        <v>0.55000000000000004</v>
      </c>
      <c r="AQ19" s="100">
        <v>0.22389999999999999</v>
      </c>
      <c r="AR19" s="70">
        <f t="shared" si="5"/>
        <v>0.40709090909090906</v>
      </c>
      <c r="AS19" s="21" t="s">
        <v>303</v>
      </c>
    </row>
    <row r="20" spans="1:45" s="29" customFormat="1" ht="90" x14ac:dyDescent="0.25">
      <c r="A20" s="22">
        <v>4</v>
      </c>
      <c r="B20" s="21" t="s">
        <v>49</v>
      </c>
      <c r="C20" s="22" t="s">
        <v>68</v>
      </c>
      <c r="D20" s="26" t="s">
        <v>98</v>
      </c>
      <c r="E20" s="21" t="s">
        <v>99</v>
      </c>
      <c r="F20" s="21" t="s">
        <v>100</v>
      </c>
      <c r="G20" s="21" t="s">
        <v>101</v>
      </c>
      <c r="H20" s="36" t="s">
        <v>102</v>
      </c>
      <c r="I20" s="37">
        <v>0.95</v>
      </c>
      <c r="J20" s="38" t="s">
        <v>103</v>
      </c>
      <c r="K20" s="43" t="s">
        <v>58</v>
      </c>
      <c r="L20" s="41">
        <v>0.98</v>
      </c>
      <c r="M20" s="41">
        <v>1</v>
      </c>
      <c r="N20" s="41">
        <v>1</v>
      </c>
      <c r="O20" s="41">
        <v>1</v>
      </c>
      <c r="P20" s="41">
        <v>1</v>
      </c>
      <c r="Q20" s="46" t="s">
        <v>73</v>
      </c>
      <c r="R20" s="49" t="s">
        <v>104</v>
      </c>
      <c r="S20" s="36" t="s">
        <v>105</v>
      </c>
      <c r="T20" s="43" t="s">
        <v>62</v>
      </c>
      <c r="U20" s="47" t="s">
        <v>63</v>
      </c>
      <c r="V20" s="77">
        <f t="shared" si="0"/>
        <v>0.98</v>
      </c>
      <c r="W20" s="70">
        <v>0.25879999999999997</v>
      </c>
      <c r="X20" s="70">
        <f t="shared" si="6"/>
        <v>0.26408163265306123</v>
      </c>
      <c r="Y20" s="21" t="s">
        <v>106</v>
      </c>
      <c r="Z20" s="21" t="s">
        <v>77</v>
      </c>
      <c r="AA20" s="77">
        <f t="shared" si="1"/>
        <v>1</v>
      </c>
      <c r="AB20" s="101">
        <v>0.75490000000000002</v>
      </c>
      <c r="AC20" s="70">
        <f t="shared" si="7"/>
        <v>0.75490000000000002</v>
      </c>
      <c r="AD20" s="21" t="s">
        <v>107</v>
      </c>
      <c r="AE20" s="22" t="s">
        <v>67</v>
      </c>
      <c r="AF20" s="114">
        <f t="shared" si="2"/>
        <v>1</v>
      </c>
      <c r="AG20" s="116">
        <v>0.25879999999999997</v>
      </c>
      <c r="AH20" s="70">
        <f t="shared" si="8"/>
        <v>0.25879999999999997</v>
      </c>
      <c r="AI20" s="21" t="s">
        <v>277</v>
      </c>
      <c r="AJ20" s="21" t="s">
        <v>272</v>
      </c>
      <c r="AK20" s="28">
        <f t="shared" si="3"/>
        <v>1</v>
      </c>
      <c r="AL20" s="77">
        <v>0</v>
      </c>
      <c r="AM20" s="70">
        <f t="shared" si="9"/>
        <v>0</v>
      </c>
      <c r="AN20" s="21"/>
      <c r="AO20" s="21"/>
      <c r="AP20" s="77">
        <f t="shared" si="4"/>
        <v>1</v>
      </c>
      <c r="AQ20" s="100">
        <f>AVERAGE(W20,AB20,AG20,AL20)</f>
        <v>0.31812499999999999</v>
      </c>
      <c r="AR20" s="70">
        <f t="shared" si="5"/>
        <v>0.31812499999999999</v>
      </c>
      <c r="AS20" s="21" t="s">
        <v>107</v>
      </c>
    </row>
    <row r="21" spans="1:45" s="29" customFormat="1" ht="150" x14ac:dyDescent="0.25">
      <c r="A21" s="22">
        <v>4</v>
      </c>
      <c r="B21" s="21" t="s">
        <v>49</v>
      </c>
      <c r="C21" s="22" t="s">
        <v>68</v>
      </c>
      <c r="D21" s="26" t="s">
        <v>108</v>
      </c>
      <c r="E21" s="21" t="s">
        <v>109</v>
      </c>
      <c r="F21" s="21" t="s">
        <v>53</v>
      </c>
      <c r="G21" s="21" t="s">
        <v>110</v>
      </c>
      <c r="H21" s="36" t="s">
        <v>111</v>
      </c>
      <c r="I21" s="37">
        <v>1</v>
      </c>
      <c r="J21" s="38" t="s">
        <v>103</v>
      </c>
      <c r="K21" s="43" t="s">
        <v>58</v>
      </c>
      <c r="L21" s="45">
        <v>1</v>
      </c>
      <c r="M21" s="45">
        <v>1</v>
      </c>
      <c r="N21" s="45">
        <v>1</v>
      </c>
      <c r="O21" s="45">
        <v>1</v>
      </c>
      <c r="P21" s="45">
        <v>1</v>
      </c>
      <c r="Q21" s="46" t="s">
        <v>73</v>
      </c>
      <c r="R21" s="49" t="s">
        <v>104</v>
      </c>
      <c r="S21" s="50" t="s">
        <v>112</v>
      </c>
      <c r="T21" s="43" t="s">
        <v>62</v>
      </c>
      <c r="U21" s="47" t="s">
        <v>63</v>
      </c>
      <c r="V21" s="77">
        <f t="shared" si="0"/>
        <v>1</v>
      </c>
      <c r="W21" s="70">
        <v>3.5099999999999999E-2</v>
      </c>
      <c r="X21" s="70">
        <f t="shared" si="6"/>
        <v>3.5099999999999999E-2</v>
      </c>
      <c r="Y21" s="21" t="s">
        <v>113</v>
      </c>
      <c r="Z21" s="77" t="s">
        <v>77</v>
      </c>
      <c r="AA21" s="77">
        <f t="shared" si="1"/>
        <v>1</v>
      </c>
      <c r="AB21" s="101">
        <v>0.33989999999999998</v>
      </c>
      <c r="AC21" s="70">
        <f t="shared" si="7"/>
        <v>0.33989999999999998</v>
      </c>
      <c r="AD21" s="21" t="s">
        <v>114</v>
      </c>
      <c r="AE21" s="22" t="s">
        <v>67</v>
      </c>
      <c r="AF21" s="114">
        <f t="shared" si="2"/>
        <v>1</v>
      </c>
      <c r="AG21" s="116">
        <v>0.68500000000000005</v>
      </c>
      <c r="AH21" s="70">
        <f t="shared" si="8"/>
        <v>0.68500000000000005</v>
      </c>
      <c r="AI21" s="21" t="s">
        <v>278</v>
      </c>
      <c r="AJ21" s="21" t="s">
        <v>272</v>
      </c>
      <c r="AK21" s="28">
        <f t="shared" si="3"/>
        <v>1</v>
      </c>
      <c r="AL21" s="77">
        <v>0</v>
      </c>
      <c r="AM21" s="70">
        <f t="shared" si="9"/>
        <v>0</v>
      </c>
      <c r="AN21" s="21"/>
      <c r="AO21" s="21"/>
      <c r="AP21" s="77">
        <f t="shared" si="4"/>
        <v>1</v>
      </c>
      <c r="AQ21" s="100">
        <f>AVERAGE(W21,AB21,AG21,AL21)</f>
        <v>0.26500000000000001</v>
      </c>
      <c r="AR21" s="70">
        <f t="shared" si="5"/>
        <v>0.26500000000000001</v>
      </c>
      <c r="AS21" s="85" t="s">
        <v>114</v>
      </c>
    </row>
    <row r="22" spans="1:45" s="29" customFormat="1" ht="180" x14ac:dyDescent="0.25">
      <c r="A22" s="22">
        <v>4</v>
      </c>
      <c r="B22" s="21" t="s">
        <v>49</v>
      </c>
      <c r="C22" s="22" t="s">
        <v>68</v>
      </c>
      <c r="D22" s="26" t="s">
        <v>115</v>
      </c>
      <c r="E22" s="21" t="s">
        <v>116</v>
      </c>
      <c r="F22" s="21" t="s">
        <v>53</v>
      </c>
      <c r="G22" s="21" t="s">
        <v>117</v>
      </c>
      <c r="H22" s="36" t="s">
        <v>118</v>
      </c>
      <c r="I22" s="37" t="s">
        <v>119</v>
      </c>
      <c r="J22" s="38" t="s">
        <v>57</v>
      </c>
      <c r="K22" s="43" t="s">
        <v>58</v>
      </c>
      <c r="L22" s="45">
        <v>0</v>
      </c>
      <c r="M22" s="45">
        <v>0.4</v>
      </c>
      <c r="N22" s="45">
        <v>0.6</v>
      </c>
      <c r="O22" s="45">
        <v>0.8</v>
      </c>
      <c r="P22" s="45">
        <v>0.8</v>
      </c>
      <c r="Q22" s="46" t="s">
        <v>73</v>
      </c>
      <c r="R22" s="51" t="s">
        <v>120</v>
      </c>
      <c r="S22" s="36" t="s">
        <v>112</v>
      </c>
      <c r="T22" s="43" t="s">
        <v>62</v>
      </c>
      <c r="U22" s="47" t="s">
        <v>121</v>
      </c>
      <c r="V22" s="77">
        <f t="shared" si="0"/>
        <v>0</v>
      </c>
      <c r="W22" s="21" t="s">
        <v>64</v>
      </c>
      <c r="X22" s="70" t="s">
        <v>64</v>
      </c>
      <c r="Y22" s="21" t="s">
        <v>65</v>
      </c>
      <c r="Z22" s="21" t="s">
        <v>64</v>
      </c>
      <c r="AA22" s="77">
        <f t="shared" si="1"/>
        <v>0.4</v>
      </c>
      <c r="AB22" s="100">
        <v>0.43</v>
      </c>
      <c r="AC22" s="70">
        <f t="shared" si="7"/>
        <v>1</v>
      </c>
      <c r="AD22" s="21" t="s">
        <v>122</v>
      </c>
      <c r="AE22" s="22" t="s">
        <v>67</v>
      </c>
      <c r="AF22" s="114">
        <f t="shared" si="2"/>
        <v>0.6</v>
      </c>
      <c r="AG22" s="116">
        <v>0.6</v>
      </c>
      <c r="AH22" s="70">
        <f t="shared" si="8"/>
        <v>1</v>
      </c>
      <c r="AI22" s="21" t="s">
        <v>279</v>
      </c>
      <c r="AJ22" s="21" t="s">
        <v>280</v>
      </c>
      <c r="AK22" s="28">
        <f t="shared" si="3"/>
        <v>0.8</v>
      </c>
      <c r="AL22" s="77">
        <v>0</v>
      </c>
      <c r="AM22" s="70">
        <f t="shared" si="9"/>
        <v>0</v>
      </c>
      <c r="AN22" s="21"/>
      <c r="AO22" s="21"/>
      <c r="AP22" s="77">
        <f t="shared" si="4"/>
        <v>0.8</v>
      </c>
      <c r="AQ22" s="100">
        <v>0.43</v>
      </c>
      <c r="AR22" s="70">
        <f t="shared" si="5"/>
        <v>0.53749999999999998</v>
      </c>
      <c r="AS22" s="21" t="s">
        <v>122</v>
      </c>
    </row>
    <row r="23" spans="1:45" s="29" customFormat="1" ht="105" x14ac:dyDescent="0.25">
      <c r="A23" s="22">
        <v>4</v>
      </c>
      <c r="B23" s="21" t="s">
        <v>49</v>
      </c>
      <c r="C23" s="22" t="s">
        <v>123</v>
      </c>
      <c r="D23" s="26" t="s">
        <v>124</v>
      </c>
      <c r="E23" s="21" t="s">
        <v>125</v>
      </c>
      <c r="F23" s="21" t="s">
        <v>100</v>
      </c>
      <c r="G23" s="21" t="s">
        <v>126</v>
      </c>
      <c r="H23" s="36" t="s">
        <v>127</v>
      </c>
      <c r="I23" s="42" t="s">
        <v>56</v>
      </c>
      <c r="J23" s="38" t="s">
        <v>128</v>
      </c>
      <c r="K23" s="36" t="s">
        <v>129</v>
      </c>
      <c r="L23" s="42">
        <v>1800</v>
      </c>
      <c r="M23" s="42">
        <v>1800</v>
      </c>
      <c r="N23" s="42">
        <v>1800</v>
      </c>
      <c r="O23" s="42">
        <v>1800</v>
      </c>
      <c r="P23" s="54">
        <f t="shared" ref="P23:P24" si="10">SUM(L23:O23)</f>
        <v>7200</v>
      </c>
      <c r="Q23" s="46" t="s">
        <v>73</v>
      </c>
      <c r="R23" s="51" t="s">
        <v>130</v>
      </c>
      <c r="S23" s="36" t="s">
        <v>131</v>
      </c>
      <c r="T23" s="36" t="s">
        <v>132</v>
      </c>
      <c r="U23" s="47" t="s">
        <v>133</v>
      </c>
      <c r="V23" s="28">
        <f t="shared" si="0"/>
        <v>1800</v>
      </c>
      <c r="W23" s="21">
        <v>15015</v>
      </c>
      <c r="X23" s="70">
        <f t="shared" si="6"/>
        <v>1</v>
      </c>
      <c r="Y23" s="21" t="s">
        <v>134</v>
      </c>
      <c r="Z23" s="21" t="s">
        <v>135</v>
      </c>
      <c r="AA23" s="28">
        <f t="shared" si="1"/>
        <v>1800</v>
      </c>
      <c r="AB23" s="102">
        <v>14947</v>
      </c>
      <c r="AC23" s="70">
        <f t="shared" si="7"/>
        <v>1</v>
      </c>
      <c r="AD23" s="21" t="s">
        <v>136</v>
      </c>
      <c r="AE23" s="22" t="s">
        <v>137</v>
      </c>
      <c r="AF23" s="28">
        <f t="shared" si="2"/>
        <v>1800</v>
      </c>
      <c r="AG23" s="21">
        <v>9351</v>
      </c>
      <c r="AH23" s="70">
        <f t="shared" si="8"/>
        <v>1</v>
      </c>
      <c r="AI23" s="21" t="s">
        <v>281</v>
      </c>
      <c r="AJ23" s="21" t="s">
        <v>282</v>
      </c>
      <c r="AK23" s="28">
        <f t="shared" si="3"/>
        <v>1800</v>
      </c>
      <c r="AL23" s="21"/>
      <c r="AM23" s="70">
        <f t="shared" si="9"/>
        <v>0</v>
      </c>
      <c r="AN23" s="21"/>
      <c r="AO23" s="21"/>
      <c r="AP23" s="21">
        <f t="shared" si="4"/>
        <v>7200</v>
      </c>
      <c r="AQ23" s="102">
        <f>SUM(W23,AB23,AG23,AL23)</f>
        <v>39313</v>
      </c>
      <c r="AR23" s="70">
        <f t="shared" si="5"/>
        <v>1</v>
      </c>
      <c r="AS23" s="21" t="s">
        <v>136</v>
      </c>
    </row>
    <row r="24" spans="1:45" s="29" customFormat="1" ht="105" x14ac:dyDescent="0.25">
      <c r="A24" s="22">
        <v>4</v>
      </c>
      <c r="B24" s="21" t="s">
        <v>49</v>
      </c>
      <c r="C24" s="22" t="s">
        <v>123</v>
      </c>
      <c r="D24" s="26" t="s">
        <v>138</v>
      </c>
      <c r="E24" s="21" t="s">
        <v>139</v>
      </c>
      <c r="F24" s="21" t="s">
        <v>53</v>
      </c>
      <c r="G24" s="21" t="s">
        <v>140</v>
      </c>
      <c r="H24" s="36" t="s">
        <v>141</v>
      </c>
      <c r="I24" s="42" t="s">
        <v>56</v>
      </c>
      <c r="J24" s="38" t="s">
        <v>128</v>
      </c>
      <c r="K24" s="36" t="s">
        <v>142</v>
      </c>
      <c r="L24" s="42">
        <v>900</v>
      </c>
      <c r="M24" s="42">
        <v>900</v>
      </c>
      <c r="N24" s="42">
        <v>900</v>
      </c>
      <c r="O24" s="42">
        <v>900</v>
      </c>
      <c r="P24" s="54">
        <f t="shared" si="10"/>
        <v>3600</v>
      </c>
      <c r="Q24" s="46" t="s">
        <v>73</v>
      </c>
      <c r="R24" s="51" t="s">
        <v>143</v>
      </c>
      <c r="S24" s="36" t="s">
        <v>131</v>
      </c>
      <c r="T24" s="36" t="s">
        <v>132</v>
      </c>
      <c r="U24" s="47" t="s">
        <v>133</v>
      </c>
      <c r="V24" s="28">
        <f t="shared" si="0"/>
        <v>900</v>
      </c>
      <c r="W24" s="21">
        <v>4693</v>
      </c>
      <c r="X24" s="70">
        <f t="shared" si="6"/>
        <v>1</v>
      </c>
      <c r="Y24" s="21" t="s">
        <v>144</v>
      </c>
      <c r="Z24" s="21" t="s">
        <v>135</v>
      </c>
      <c r="AA24" s="28">
        <f t="shared" si="1"/>
        <v>900</v>
      </c>
      <c r="AB24" s="102">
        <v>9841</v>
      </c>
      <c r="AC24" s="70">
        <f t="shared" si="7"/>
        <v>1</v>
      </c>
      <c r="AD24" s="21" t="s">
        <v>145</v>
      </c>
      <c r="AE24" s="93" t="s">
        <v>146</v>
      </c>
      <c r="AF24" s="28">
        <f t="shared" si="2"/>
        <v>900</v>
      </c>
      <c r="AG24" s="21">
        <v>4582</v>
      </c>
      <c r="AH24" s="70">
        <f t="shared" si="8"/>
        <v>1</v>
      </c>
      <c r="AI24" s="21" t="s">
        <v>283</v>
      </c>
      <c r="AJ24" s="21" t="s">
        <v>282</v>
      </c>
      <c r="AK24" s="28">
        <f t="shared" si="3"/>
        <v>900</v>
      </c>
      <c r="AL24" s="21"/>
      <c r="AM24" s="70">
        <f t="shared" si="9"/>
        <v>0</v>
      </c>
      <c r="AN24" s="21"/>
      <c r="AO24" s="21"/>
      <c r="AP24" s="21">
        <f t="shared" si="4"/>
        <v>3600</v>
      </c>
      <c r="AQ24" s="102">
        <f t="shared" ref="AQ24:AQ29" si="11">SUM(W24,AB24,AG24,AL24)</f>
        <v>19116</v>
      </c>
      <c r="AR24" s="70">
        <f t="shared" si="5"/>
        <v>1</v>
      </c>
      <c r="AS24" s="21" t="s">
        <v>145</v>
      </c>
    </row>
    <row r="25" spans="1:45" s="29" customFormat="1" ht="90" x14ac:dyDescent="0.25">
      <c r="A25" s="22">
        <v>4</v>
      </c>
      <c r="B25" s="21" t="s">
        <v>49</v>
      </c>
      <c r="C25" s="22" t="s">
        <v>123</v>
      </c>
      <c r="D25" s="26" t="s">
        <v>147</v>
      </c>
      <c r="E25" s="21" t="s">
        <v>148</v>
      </c>
      <c r="F25" s="21" t="s">
        <v>53</v>
      </c>
      <c r="G25" s="21" t="s">
        <v>149</v>
      </c>
      <c r="H25" s="36" t="s">
        <v>150</v>
      </c>
      <c r="I25" s="42" t="s">
        <v>56</v>
      </c>
      <c r="J25" s="38" t="s">
        <v>128</v>
      </c>
      <c r="K25" s="36" t="s">
        <v>151</v>
      </c>
      <c r="L25" s="42">
        <v>6</v>
      </c>
      <c r="M25" s="42">
        <v>9</v>
      </c>
      <c r="N25" s="42">
        <v>12</v>
      </c>
      <c r="O25" s="42">
        <v>6</v>
      </c>
      <c r="P25" s="54">
        <f>SUM(L25:O25)</f>
        <v>33</v>
      </c>
      <c r="Q25" s="46" t="s">
        <v>73</v>
      </c>
      <c r="R25" s="51" t="s">
        <v>152</v>
      </c>
      <c r="S25" s="36" t="s">
        <v>153</v>
      </c>
      <c r="T25" s="36" t="s">
        <v>132</v>
      </c>
      <c r="U25" s="47" t="s">
        <v>133</v>
      </c>
      <c r="V25" s="28">
        <f t="shared" si="0"/>
        <v>6</v>
      </c>
      <c r="W25" s="21">
        <v>0</v>
      </c>
      <c r="X25" s="70">
        <f t="shared" si="6"/>
        <v>0</v>
      </c>
      <c r="Y25" s="21" t="s">
        <v>154</v>
      </c>
      <c r="Z25" s="21" t="s">
        <v>135</v>
      </c>
      <c r="AA25" s="28">
        <f t="shared" si="1"/>
        <v>9</v>
      </c>
      <c r="AB25" s="102">
        <v>26</v>
      </c>
      <c r="AC25" s="70">
        <f t="shared" si="7"/>
        <v>1</v>
      </c>
      <c r="AD25" s="21" t="s">
        <v>155</v>
      </c>
      <c r="AE25" s="22" t="s">
        <v>137</v>
      </c>
      <c r="AF25" s="28">
        <f t="shared" si="2"/>
        <v>12</v>
      </c>
      <c r="AG25" s="21">
        <v>20</v>
      </c>
      <c r="AH25" s="70">
        <f t="shared" si="8"/>
        <v>1</v>
      </c>
      <c r="AI25" s="21" t="s">
        <v>284</v>
      </c>
      <c r="AJ25" s="21" t="s">
        <v>282</v>
      </c>
      <c r="AK25" s="28">
        <f t="shared" si="3"/>
        <v>6</v>
      </c>
      <c r="AL25" s="21"/>
      <c r="AM25" s="70">
        <f t="shared" si="9"/>
        <v>0</v>
      </c>
      <c r="AN25" s="21"/>
      <c r="AO25" s="21"/>
      <c r="AP25" s="21">
        <f t="shared" si="4"/>
        <v>33</v>
      </c>
      <c r="AQ25" s="102">
        <f t="shared" si="11"/>
        <v>46</v>
      </c>
      <c r="AR25" s="70">
        <f t="shared" si="5"/>
        <v>1</v>
      </c>
      <c r="AS25" s="21" t="s">
        <v>155</v>
      </c>
    </row>
    <row r="26" spans="1:45" s="29" customFormat="1" ht="90" x14ac:dyDescent="0.25">
      <c r="A26" s="22">
        <v>4</v>
      </c>
      <c r="B26" s="21" t="s">
        <v>49</v>
      </c>
      <c r="C26" s="22" t="s">
        <v>123</v>
      </c>
      <c r="D26" s="26" t="s">
        <v>156</v>
      </c>
      <c r="E26" s="21" t="s">
        <v>157</v>
      </c>
      <c r="F26" s="21" t="s">
        <v>100</v>
      </c>
      <c r="G26" s="21" t="s">
        <v>158</v>
      </c>
      <c r="H26" s="36" t="s">
        <v>159</v>
      </c>
      <c r="I26" s="42" t="s">
        <v>56</v>
      </c>
      <c r="J26" s="38" t="s">
        <v>128</v>
      </c>
      <c r="K26" s="36" t="s">
        <v>160</v>
      </c>
      <c r="L26" s="42">
        <v>3</v>
      </c>
      <c r="M26" s="42">
        <v>6</v>
      </c>
      <c r="N26" s="42">
        <v>9</v>
      </c>
      <c r="O26" s="42">
        <v>12</v>
      </c>
      <c r="P26" s="54">
        <f t="shared" ref="P26:P29" si="12">SUM(L26:O26)</f>
        <v>30</v>
      </c>
      <c r="Q26" s="46" t="s">
        <v>73</v>
      </c>
      <c r="R26" s="51" t="s">
        <v>152</v>
      </c>
      <c r="S26" s="36" t="s">
        <v>153</v>
      </c>
      <c r="T26" s="36" t="s">
        <v>132</v>
      </c>
      <c r="U26" s="47" t="s">
        <v>133</v>
      </c>
      <c r="V26" s="28">
        <f t="shared" si="0"/>
        <v>3</v>
      </c>
      <c r="W26" s="21">
        <v>1</v>
      </c>
      <c r="X26" s="70">
        <f t="shared" si="6"/>
        <v>0.33333333333333331</v>
      </c>
      <c r="Y26" s="21" t="s">
        <v>161</v>
      </c>
      <c r="Z26" s="21" t="s">
        <v>162</v>
      </c>
      <c r="AA26" s="28">
        <f t="shared" si="1"/>
        <v>6</v>
      </c>
      <c r="AB26" s="102">
        <v>29</v>
      </c>
      <c r="AC26" s="70">
        <f t="shared" si="7"/>
        <v>1</v>
      </c>
      <c r="AD26" s="21" t="s">
        <v>163</v>
      </c>
      <c r="AE26" s="22" t="s">
        <v>137</v>
      </c>
      <c r="AF26" s="28">
        <f t="shared" si="2"/>
        <v>9</v>
      </c>
      <c r="AG26" s="21">
        <v>19</v>
      </c>
      <c r="AH26" s="70">
        <f t="shared" si="8"/>
        <v>1</v>
      </c>
      <c r="AI26" s="21" t="s">
        <v>285</v>
      </c>
      <c r="AJ26" s="21" t="s">
        <v>282</v>
      </c>
      <c r="AK26" s="28">
        <f t="shared" si="3"/>
        <v>12</v>
      </c>
      <c r="AL26" s="21"/>
      <c r="AM26" s="70">
        <f t="shared" si="9"/>
        <v>0</v>
      </c>
      <c r="AN26" s="21"/>
      <c r="AO26" s="21"/>
      <c r="AP26" s="21">
        <f t="shared" si="4"/>
        <v>30</v>
      </c>
      <c r="AQ26" s="102">
        <f t="shared" si="11"/>
        <v>49</v>
      </c>
      <c r="AR26" s="70">
        <f t="shared" si="5"/>
        <v>1</v>
      </c>
      <c r="AS26" s="21" t="s">
        <v>163</v>
      </c>
    </row>
    <row r="27" spans="1:45" s="29" customFormat="1" ht="90" x14ac:dyDescent="0.25">
      <c r="A27" s="22">
        <v>4</v>
      </c>
      <c r="B27" s="21" t="s">
        <v>49</v>
      </c>
      <c r="C27" s="22" t="s">
        <v>123</v>
      </c>
      <c r="D27" s="26" t="s">
        <v>164</v>
      </c>
      <c r="E27" s="21" t="s">
        <v>165</v>
      </c>
      <c r="F27" s="21" t="s">
        <v>100</v>
      </c>
      <c r="G27" s="21" t="s">
        <v>166</v>
      </c>
      <c r="H27" s="36" t="s">
        <v>167</v>
      </c>
      <c r="I27" s="42" t="s">
        <v>56</v>
      </c>
      <c r="J27" s="38" t="s">
        <v>128</v>
      </c>
      <c r="K27" s="36" t="s">
        <v>168</v>
      </c>
      <c r="L27" s="42">
        <v>12</v>
      </c>
      <c r="M27" s="42">
        <v>18</v>
      </c>
      <c r="N27" s="42">
        <v>18</v>
      </c>
      <c r="O27" s="42">
        <v>13</v>
      </c>
      <c r="P27" s="54">
        <f t="shared" si="12"/>
        <v>61</v>
      </c>
      <c r="Q27" s="46" t="s">
        <v>73</v>
      </c>
      <c r="R27" s="52" t="s">
        <v>169</v>
      </c>
      <c r="S27" s="36" t="s">
        <v>170</v>
      </c>
      <c r="T27" s="36" t="s">
        <v>132</v>
      </c>
      <c r="U27" s="47" t="s">
        <v>121</v>
      </c>
      <c r="V27" s="28">
        <f t="shared" si="0"/>
        <v>12</v>
      </c>
      <c r="W27" s="21">
        <v>8</v>
      </c>
      <c r="X27" s="70">
        <f t="shared" si="6"/>
        <v>0.66666666666666663</v>
      </c>
      <c r="Y27" s="21" t="s">
        <v>171</v>
      </c>
      <c r="Z27" s="21" t="s">
        <v>172</v>
      </c>
      <c r="AA27" s="28">
        <f t="shared" si="1"/>
        <v>18</v>
      </c>
      <c r="AB27" s="103">
        <v>18</v>
      </c>
      <c r="AC27" s="70">
        <f t="shared" si="7"/>
        <v>1</v>
      </c>
      <c r="AD27" s="21" t="s">
        <v>173</v>
      </c>
      <c r="AE27" s="22" t="s">
        <v>137</v>
      </c>
      <c r="AF27" s="28">
        <f t="shared" si="2"/>
        <v>18</v>
      </c>
      <c r="AG27" s="21">
        <v>21</v>
      </c>
      <c r="AH27" s="70">
        <f t="shared" si="8"/>
        <v>1</v>
      </c>
      <c r="AI27" s="21" t="s">
        <v>286</v>
      </c>
      <c r="AJ27" s="21" t="s">
        <v>287</v>
      </c>
      <c r="AK27" s="28">
        <f t="shared" si="3"/>
        <v>13</v>
      </c>
      <c r="AL27" s="21"/>
      <c r="AM27" s="70">
        <f t="shared" si="9"/>
        <v>0</v>
      </c>
      <c r="AN27" s="21"/>
      <c r="AO27" s="21"/>
      <c r="AP27" s="21">
        <f t="shared" si="4"/>
        <v>61</v>
      </c>
      <c r="AQ27" s="102">
        <f t="shared" si="11"/>
        <v>47</v>
      </c>
      <c r="AR27" s="70">
        <f t="shared" si="5"/>
        <v>0.77049180327868849</v>
      </c>
      <c r="AS27" s="21" t="s">
        <v>173</v>
      </c>
    </row>
    <row r="28" spans="1:45" s="29" customFormat="1" ht="90" x14ac:dyDescent="0.25">
      <c r="A28" s="22">
        <v>4</v>
      </c>
      <c r="B28" s="21" t="s">
        <v>49</v>
      </c>
      <c r="C28" s="22" t="s">
        <v>123</v>
      </c>
      <c r="D28" s="26" t="s">
        <v>174</v>
      </c>
      <c r="E28" s="21" t="s">
        <v>175</v>
      </c>
      <c r="F28" s="21" t="s">
        <v>100</v>
      </c>
      <c r="G28" s="21" t="s">
        <v>176</v>
      </c>
      <c r="H28" s="36" t="s">
        <v>177</v>
      </c>
      <c r="I28" s="42" t="s">
        <v>56</v>
      </c>
      <c r="J28" s="38" t="s">
        <v>128</v>
      </c>
      <c r="K28" s="36" t="s">
        <v>168</v>
      </c>
      <c r="L28" s="42">
        <v>15</v>
      </c>
      <c r="M28" s="42">
        <v>30</v>
      </c>
      <c r="N28" s="42">
        <v>30</v>
      </c>
      <c r="O28" s="42">
        <v>15</v>
      </c>
      <c r="P28" s="54">
        <f t="shared" si="12"/>
        <v>90</v>
      </c>
      <c r="Q28" s="46" t="s">
        <v>73</v>
      </c>
      <c r="R28" s="52" t="s">
        <v>169</v>
      </c>
      <c r="S28" s="36" t="s">
        <v>170</v>
      </c>
      <c r="T28" s="36" t="s">
        <v>132</v>
      </c>
      <c r="U28" s="69" t="s">
        <v>178</v>
      </c>
      <c r="V28" s="28">
        <f t="shared" si="0"/>
        <v>15</v>
      </c>
      <c r="W28" s="21">
        <v>19</v>
      </c>
      <c r="X28" s="70">
        <f t="shared" si="6"/>
        <v>1</v>
      </c>
      <c r="Y28" s="21" t="s">
        <v>179</v>
      </c>
      <c r="Z28" s="21" t="s">
        <v>180</v>
      </c>
      <c r="AA28" s="28">
        <f t="shared" si="1"/>
        <v>30</v>
      </c>
      <c r="AB28" s="102">
        <v>28</v>
      </c>
      <c r="AC28" s="70">
        <f t="shared" si="7"/>
        <v>0.93333333333333335</v>
      </c>
      <c r="AD28" s="21" t="s">
        <v>181</v>
      </c>
      <c r="AE28" s="22" t="s">
        <v>137</v>
      </c>
      <c r="AF28" s="28">
        <f t="shared" si="2"/>
        <v>30</v>
      </c>
      <c r="AG28" s="21">
        <v>31</v>
      </c>
      <c r="AH28" s="70">
        <f t="shared" si="8"/>
        <v>1</v>
      </c>
      <c r="AI28" s="21" t="s">
        <v>288</v>
      </c>
      <c r="AJ28" s="21" t="s">
        <v>287</v>
      </c>
      <c r="AK28" s="28">
        <f t="shared" si="3"/>
        <v>15</v>
      </c>
      <c r="AL28" s="21"/>
      <c r="AM28" s="70">
        <f t="shared" si="9"/>
        <v>0</v>
      </c>
      <c r="AN28" s="21"/>
      <c r="AO28" s="21"/>
      <c r="AP28" s="21">
        <f t="shared" si="4"/>
        <v>90</v>
      </c>
      <c r="AQ28" s="102">
        <f>SUM(W28,AB28,AG28,AL28)</f>
        <v>78</v>
      </c>
      <c r="AR28" s="70">
        <f t="shared" si="5"/>
        <v>0.8666666666666667</v>
      </c>
      <c r="AS28" s="21" t="s">
        <v>181</v>
      </c>
    </row>
    <row r="29" spans="1:45" s="29" customFormat="1" ht="105" x14ac:dyDescent="0.25">
      <c r="A29" s="22">
        <v>4</v>
      </c>
      <c r="B29" s="21" t="s">
        <v>49</v>
      </c>
      <c r="C29" s="22" t="s">
        <v>123</v>
      </c>
      <c r="D29" s="26" t="s">
        <v>182</v>
      </c>
      <c r="E29" s="21" t="s">
        <v>183</v>
      </c>
      <c r="F29" s="21" t="s">
        <v>100</v>
      </c>
      <c r="G29" s="21" t="s">
        <v>184</v>
      </c>
      <c r="H29" s="36" t="s">
        <v>185</v>
      </c>
      <c r="I29" s="42" t="s">
        <v>56</v>
      </c>
      <c r="J29" s="38" t="s">
        <v>128</v>
      </c>
      <c r="K29" s="36" t="s">
        <v>168</v>
      </c>
      <c r="L29" s="42">
        <v>3</v>
      </c>
      <c r="M29" s="42">
        <v>12</v>
      </c>
      <c r="N29" s="42">
        <v>12</v>
      </c>
      <c r="O29" s="42">
        <v>3</v>
      </c>
      <c r="P29" s="54">
        <f t="shared" si="12"/>
        <v>30</v>
      </c>
      <c r="Q29" s="47" t="s">
        <v>73</v>
      </c>
      <c r="R29" s="52" t="s">
        <v>169</v>
      </c>
      <c r="S29" s="36" t="s">
        <v>170</v>
      </c>
      <c r="T29" s="36" t="s">
        <v>132</v>
      </c>
      <c r="U29" s="69" t="s">
        <v>178</v>
      </c>
      <c r="V29" s="28">
        <f t="shared" si="0"/>
        <v>3</v>
      </c>
      <c r="W29" s="21">
        <v>11</v>
      </c>
      <c r="X29" s="70">
        <f t="shared" si="6"/>
        <v>1</v>
      </c>
      <c r="Y29" s="21" t="s">
        <v>186</v>
      </c>
      <c r="Z29" s="21" t="s">
        <v>172</v>
      </c>
      <c r="AA29" s="28">
        <f t="shared" si="1"/>
        <v>12</v>
      </c>
      <c r="AB29" s="102">
        <v>30</v>
      </c>
      <c r="AC29" s="70">
        <f t="shared" si="7"/>
        <v>1</v>
      </c>
      <c r="AD29" s="21" t="s">
        <v>187</v>
      </c>
      <c r="AE29" s="21" t="s">
        <v>137</v>
      </c>
      <c r="AF29" s="28">
        <f t="shared" si="2"/>
        <v>12</v>
      </c>
      <c r="AG29" s="21">
        <v>12</v>
      </c>
      <c r="AH29" s="70">
        <f t="shared" si="8"/>
        <v>1</v>
      </c>
      <c r="AI29" s="21" t="s">
        <v>289</v>
      </c>
      <c r="AJ29" s="21" t="s">
        <v>287</v>
      </c>
      <c r="AK29" s="28">
        <f t="shared" si="3"/>
        <v>3</v>
      </c>
      <c r="AL29" s="21"/>
      <c r="AM29" s="70">
        <f t="shared" si="9"/>
        <v>0</v>
      </c>
      <c r="AN29" s="21"/>
      <c r="AO29" s="21"/>
      <c r="AP29" s="21">
        <f t="shared" si="4"/>
        <v>30</v>
      </c>
      <c r="AQ29" s="102">
        <f t="shared" si="11"/>
        <v>53</v>
      </c>
      <c r="AR29" s="70">
        <f t="shared" si="5"/>
        <v>1</v>
      </c>
      <c r="AS29" s="21" t="s">
        <v>187</v>
      </c>
    </row>
    <row r="30" spans="1:45" s="5" customFormat="1" ht="15.75" x14ac:dyDescent="0.25">
      <c r="A30" s="10"/>
      <c r="B30" s="10"/>
      <c r="C30" s="10"/>
      <c r="D30" s="10"/>
      <c r="E30" s="13" t="s">
        <v>188</v>
      </c>
      <c r="F30" s="10"/>
      <c r="G30" s="10"/>
      <c r="H30" s="10"/>
      <c r="I30" s="10"/>
      <c r="J30" s="10"/>
      <c r="K30" s="10"/>
      <c r="L30" s="15"/>
      <c r="M30" s="15"/>
      <c r="N30" s="15"/>
      <c r="O30" s="15"/>
      <c r="P30" s="15"/>
      <c r="Q30" s="10"/>
      <c r="R30" s="10"/>
      <c r="S30" s="10"/>
      <c r="T30" s="10"/>
      <c r="U30" s="10"/>
      <c r="V30" s="15"/>
      <c r="W30" s="15"/>
      <c r="X30" s="15">
        <f>AVERAGE(X15:X29)*80%</f>
        <v>0.54892399790685498</v>
      </c>
      <c r="Y30" s="15"/>
      <c r="Z30" s="15"/>
      <c r="AA30" s="15"/>
      <c r="AB30" s="15"/>
      <c r="AC30" s="110">
        <f>AVERAGE(AC15:AC29)*80%</f>
        <v>0.73671613071895425</v>
      </c>
      <c r="AD30" s="15"/>
      <c r="AE30" s="15"/>
      <c r="AF30" s="15"/>
      <c r="AG30" s="15"/>
      <c r="AH30" s="15">
        <f>AVERAGE(AH15:AH29)*80%</f>
        <v>0.74214552380952381</v>
      </c>
      <c r="AI30" s="15"/>
      <c r="AJ30" s="15"/>
      <c r="AK30" s="15"/>
      <c r="AL30" s="15"/>
      <c r="AM30" s="15">
        <f>AVERAGE(AM15:AM29)*80%</f>
        <v>0</v>
      </c>
      <c r="AN30" s="10"/>
      <c r="AO30" s="10"/>
      <c r="AP30" s="16"/>
      <c r="AQ30" s="16"/>
      <c r="AR30" s="110">
        <f>AVERAGE(AR15:AR29)*80%</f>
        <v>0.56052314035621542</v>
      </c>
      <c r="AS30" s="10"/>
    </row>
    <row r="31" spans="1:45" s="29" customFormat="1" ht="210" x14ac:dyDescent="0.25">
      <c r="A31" s="30">
        <v>7</v>
      </c>
      <c r="B31" s="27" t="s">
        <v>189</v>
      </c>
      <c r="C31" s="27" t="s">
        <v>190</v>
      </c>
      <c r="D31" s="56" t="s">
        <v>191</v>
      </c>
      <c r="E31" s="57" t="s">
        <v>192</v>
      </c>
      <c r="F31" s="57" t="s">
        <v>193</v>
      </c>
      <c r="G31" s="57" t="s">
        <v>194</v>
      </c>
      <c r="H31" s="57" t="s">
        <v>195</v>
      </c>
      <c r="I31" s="58" t="s">
        <v>196</v>
      </c>
      <c r="J31" s="57" t="s">
        <v>197</v>
      </c>
      <c r="K31" s="57" t="s">
        <v>198</v>
      </c>
      <c r="L31" s="59" t="s">
        <v>199</v>
      </c>
      <c r="M31" s="60">
        <v>0.8</v>
      </c>
      <c r="N31" s="59" t="s">
        <v>199</v>
      </c>
      <c r="O31" s="61">
        <v>0.8</v>
      </c>
      <c r="P31" s="61">
        <v>0.8</v>
      </c>
      <c r="Q31" s="62" t="s">
        <v>73</v>
      </c>
      <c r="R31" s="62" t="s">
        <v>200</v>
      </c>
      <c r="S31" s="57" t="s">
        <v>201</v>
      </c>
      <c r="T31" s="71" t="s">
        <v>202</v>
      </c>
      <c r="U31" s="72" t="s">
        <v>203</v>
      </c>
      <c r="V31" s="73" t="str">
        <f>L31</f>
        <v>No programada</v>
      </c>
      <c r="W31" s="74" t="s">
        <v>64</v>
      </c>
      <c r="X31" s="76" t="s">
        <v>64</v>
      </c>
      <c r="Y31" s="74" t="s">
        <v>65</v>
      </c>
      <c r="Z31" s="74"/>
      <c r="AA31" s="75">
        <f>M31</f>
        <v>0.8</v>
      </c>
      <c r="AB31" s="104">
        <v>0.94</v>
      </c>
      <c r="AC31" s="76">
        <f>IF(AB31/AA31&gt;100%,100%,AB31/AA31)</f>
        <v>1</v>
      </c>
      <c r="AD31" s="94" t="s">
        <v>204</v>
      </c>
      <c r="AE31" s="95" t="s">
        <v>205</v>
      </c>
      <c r="AF31" s="73" t="str">
        <f>N31</f>
        <v>No programada</v>
      </c>
      <c r="AG31" s="91" t="s">
        <v>199</v>
      </c>
      <c r="AH31" s="76" t="s">
        <v>199</v>
      </c>
      <c r="AI31" s="74" t="s">
        <v>199</v>
      </c>
      <c r="AJ31" s="74" t="s">
        <v>199</v>
      </c>
      <c r="AK31" s="75">
        <f>O31</f>
        <v>0.8</v>
      </c>
      <c r="AL31" s="74"/>
      <c r="AM31" s="76">
        <f t="shared" ref="AM31" si="13">IF(AL31/AK31&gt;100%,100%,AL31/AK31)</f>
        <v>0</v>
      </c>
      <c r="AN31" s="74"/>
      <c r="AO31" s="74"/>
      <c r="AP31" s="91">
        <f>P31</f>
        <v>0.8</v>
      </c>
      <c r="AQ31" s="104">
        <f>AVERAGE(AB31,AL31)</f>
        <v>0.94</v>
      </c>
      <c r="AR31" s="84">
        <f t="shared" si="5"/>
        <v>1</v>
      </c>
      <c r="AS31" s="92" t="s">
        <v>204</v>
      </c>
    </row>
    <row r="32" spans="1:45" s="29" customFormat="1" ht="105" x14ac:dyDescent="0.25">
      <c r="A32" s="30">
        <v>7</v>
      </c>
      <c r="B32" s="27" t="s">
        <v>189</v>
      </c>
      <c r="C32" s="27" t="s">
        <v>190</v>
      </c>
      <c r="D32" s="63" t="s">
        <v>206</v>
      </c>
      <c r="E32" s="62" t="s">
        <v>207</v>
      </c>
      <c r="F32" s="62" t="s">
        <v>193</v>
      </c>
      <c r="G32" s="62" t="s">
        <v>208</v>
      </c>
      <c r="H32" s="62" t="s">
        <v>209</v>
      </c>
      <c r="I32" s="62" t="s">
        <v>210</v>
      </c>
      <c r="J32" s="62" t="s">
        <v>197</v>
      </c>
      <c r="K32" s="62" t="s">
        <v>211</v>
      </c>
      <c r="L32" s="64">
        <v>1</v>
      </c>
      <c r="M32" s="64">
        <v>1</v>
      </c>
      <c r="N32" s="64">
        <v>1</v>
      </c>
      <c r="O32" s="65">
        <v>1</v>
      </c>
      <c r="P32" s="65">
        <v>1</v>
      </c>
      <c r="Q32" s="62" t="s">
        <v>73</v>
      </c>
      <c r="R32" s="62" t="s">
        <v>212</v>
      </c>
      <c r="S32" s="62" t="s">
        <v>213</v>
      </c>
      <c r="T32" s="71" t="s">
        <v>202</v>
      </c>
      <c r="U32" s="72" t="s">
        <v>214</v>
      </c>
      <c r="V32" s="75">
        <f t="shared" ref="V32:V37" si="14">L32</f>
        <v>1</v>
      </c>
      <c r="W32" s="76">
        <v>0.86360000000000003</v>
      </c>
      <c r="X32" s="76">
        <f t="shared" ref="X32" si="15">IF(W32/V32&gt;100%,100%,W32/V32)</f>
        <v>0.86360000000000003</v>
      </c>
      <c r="Y32" s="74" t="s">
        <v>215</v>
      </c>
      <c r="Z32" s="74" t="s">
        <v>216</v>
      </c>
      <c r="AA32" s="75">
        <f t="shared" ref="AA32:AA36" si="16">M32</f>
        <v>1</v>
      </c>
      <c r="AB32" s="105">
        <v>0.86360000000000003</v>
      </c>
      <c r="AC32" s="76">
        <f>IF(AB32/AA32&gt;100%,100%,AB32/AA32)</f>
        <v>0.86360000000000003</v>
      </c>
      <c r="AD32" s="74" t="s">
        <v>215</v>
      </c>
      <c r="AE32" s="74" t="s">
        <v>217</v>
      </c>
      <c r="AF32" s="75">
        <f t="shared" ref="AF32:AF37" si="17">N32</f>
        <v>1</v>
      </c>
      <c r="AG32" s="91">
        <v>0.72</v>
      </c>
      <c r="AH32" s="76">
        <f>IF(AG32/AF32&gt;100%,100%,AG32/AF32)</f>
        <v>0.72</v>
      </c>
      <c r="AI32" s="74" t="s">
        <v>290</v>
      </c>
      <c r="AJ32" s="74" t="s">
        <v>217</v>
      </c>
      <c r="AK32" s="75">
        <f t="shared" ref="AK32:AK37" si="18">O32</f>
        <v>1</v>
      </c>
      <c r="AL32" s="78">
        <v>0</v>
      </c>
      <c r="AM32" s="76"/>
      <c r="AN32" s="74"/>
      <c r="AO32" s="74"/>
      <c r="AP32" s="91">
        <f t="shared" ref="AP32:AP37" si="19">P32</f>
        <v>1</v>
      </c>
      <c r="AQ32" s="104">
        <f>AVERAGE(AB32,AG32,AL32)</f>
        <v>0.52786666666666671</v>
      </c>
      <c r="AR32" s="84">
        <f t="shared" si="5"/>
        <v>0.52786666666666671</v>
      </c>
      <c r="AS32" s="74" t="s">
        <v>215</v>
      </c>
    </row>
    <row r="33" spans="1:45" s="29" customFormat="1" ht="150" x14ac:dyDescent="0.25">
      <c r="A33" s="30">
        <v>7</v>
      </c>
      <c r="B33" s="27" t="s">
        <v>189</v>
      </c>
      <c r="C33" s="27" t="s">
        <v>218</v>
      </c>
      <c r="D33" s="63" t="s">
        <v>219</v>
      </c>
      <c r="E33" s="62" t="s">
        <v>220</v>
      </c>
      <c r="F33" s="62" t="s">
        <v>193</v>
      </c>
      <c r="G33" s="62" t="s">
        <v>221</v>
      </c>
      <c r="H33" s="62" t="s">
        <v>222</v>
      </c>
      <c r="I33" s="62" t="s">
        <v>223</v>
      </c>
      <c r="J33" s="62" t="s">
        <v>197</v>
      </c>
      <c r="K33" s="62" t="s">
        <v>224</v>
      </c>
      <c r="L33" s="59" t="s">
        <v>199</v>
      </c>
      <c r="M33" s="60">
        <v>1</v>
      </c>
      <c r="N33" s="60">
        <v>1</v>
      </c>
      <c r="O33" s="61">
        <v>1</v>
      </c>
      <c r="P33" s="61">
        <v>1</v>
      </c>
      <c r="Q33" s="62" t="s">
        <v>73</v>
      </c>
      <c r="R33" s="62" t="s">
        <v>225</v>
      </c>
      <c r="S33" s="62" t="s">
        <v>226</v>
      </c>
      <c r="T33" s="71" t="s">
        <v>202</v>
      </c>
      <c r="U33" s="72" t="s">
        <v>227</v>
      </c>
      <c r="V33" s="73" t="str">
        <f t="shared" si="14"/>
        <v>No programada</v>
      </c>
      <c r="W33" s="74" t="s">
        <v>64</v>
      </c>
      <c r="X33" s="76" t="s">
        <v>64</v>
      </c>
      <c r="Y33" s="74" t="s">
        <v>65</v>
      </c>
      <c r="Z33" s="74" t="s">
        <v>64</v>
      </c>
      <c r="AA33" s="75">
        <f t="shared" si="16"/>
        <v>1</v>
      </c>
      <c r="AB33" s="105">
        <v>1</v>
      </c>
      <c r="AC33" s="76">
        <f>IF(AB33/AA33&gt;100%,100%,AB33/AA33)</f>
        <v>1</v>
      </c>
      <c r="AD33" s="74" t="s">
        <v>228</v>
      </c>
      <c r="AE33" s="74" t="s">
        <v>229</v>
      </c>
      <c r="AF33" s="75">
        <f t="shared" si="17"/>
        <v>1</v>
      </c>
      <c r="AG33" s="91">
        <v>1</v>
      </c>
      <c r="AH33" s="76">
        <f t="shared" ref="AH33:AH37" si="20">IF(AG33/AF33&gt;100%,100%,AG33/AF33)</f>
        <v>1</v>
      </c>
      <c r="AI33" s="74" t="s">
        <v>291</v>
      </c>
      <c r="AJ33" s="74" t="s">
        <v>292</v>
      </c>
      <c r="AK33" s="75">
        <f t="shared" si="18"/>
        <v>1</v>
      </c>
      <c r="AL33" s="78">
        <v>0</v>
      </c>
      <c r="AM33" s="76"/>
      <c r="AN33" s="74"/>
      <c r="AO33" s="74"/>
      <c r="AP33" s="91">
        <f t="shared" si="19"/>
        <v>1</v>
      </c>
      <c r="AQ33" s="104">
        <f>AVERAGE(W33,AB33,AG33,AL33)</f>
        <v>0.66666666666666663</v>
      </c>
      <c r="AR33" s="84">
        <f t="shared" si="5"/>
        <v>0.66666666666666663</v>
      </c>
      <c r="AS33" s="74" t="s">
        <v>228</v>
      </c>
    </row>
    <row r="34" spans="1:45" s="29" customFormat="1" ht="105" x14ac:dyDescent="0.25">
      <c r="A34" s="30">
        <v>7</v>
      </c>
      <c r="B34" s="27" t="s">
        <v>189</v>
      </c>
      <c r="C34" s="27" t="s">
        <v>190</v>
      </c>
      <c r="D34" s="63" t="s">
        <v>230</v>
      </c>
      <c r="E34" s="62" t="s">
        <v>231</v>
      </c>
      <c r="F34" s="62" t="s">
        <v>193</v>
      </c>
      <c r="G34" s="62" t="s">
        <v>232</v>
      </c>
      <c r="H34" s="62" t="s">
        <v>233</v>
      </c>
      <c r="I34" s="62" t="s">
        <v>210</v>
      </c>
      <c r="J34" s="62" t="s">
        <v>103</v>
      </c>
      <c r="K34" s="62" t="s">
        <v>232</v>
      </c>
      <c r="L34" s="60">
        <v>1</v>
      </c>
      <c r="M34" s="60">
        <v>1</v>
      </c>
      <c r="N34" s="59" t="s">
        <v>199</v>
      </c>
      <c r="O34" s="61" t="s">
        <v>199</v>
      </c>
      <c r="P34" s="61">
        <v>1</v>
      </c>
      <c r="Q34" s="62" t="s">
        <v>234</v>
      </c>
      <c r="R34" s="62" t="s">
        <v>235</v>
      </c>
      <c r="S34" s="62" t="s">
        <v>235</v>
      </c>
      <c r="T34" s="71" t="s">
        <v>202</v>
      </c>
      <c r="U34" s="72" t="s">
        <v>214</v>
      </c>
      <c r="V34" s="75">
        <f t="shared" si="14"/>
        <v>1</v>
      </c>
      <c r="W34" s="78">
        <v>1</v>
      </c>
      <c r="X34" s="76">
        <f>IF(W34/V34&gt;100%,100%,W34/V34)</f>
        <v>1</v>
      </c>
      <c r="Y34" s="74" t="s">
        <v>236</v>
      </c>
      <c r="Z34" s="74" t="s">
        <v>237</v>
      </c>
      <c r="AA34" s="75">
        <f t="shared" si="16"/>
        <v>1</v>
      </c>
      <c r="AB34" s="105">
        <v>1</v>
      </c>
      <c r="AC34" s="76">
        <f>IF(AB34/AA34&gt;100%,100%,AB34/AA34)</f>
        <v>1</v>
      </c>
      <c r="AD34" s="74" t="s">
        <v>238</v>
      </c>
      <c r="AE34" s="95" t="s">
        <v>239</v>
      </c>
      <c r="AF34" s="75">
        <v>0</v>
      </c>
      <c r="AG34" s="91" t="s">
        <v>199</v>
      </c>
      <c r="AH34" s="76" t="s">
        <v>199</v>
      </c>
      <c r="AI34" s="74" t="s">
        <v>199</v>
      </c>
      <c r="AJ34" s="74" t="s">
        <v>293</v>
      </c>
      <c r="AK34" s="73" t="str">
        <f t="shared" si="18"/>
        <v>No programada</v>
      </c>
      <c r="AL34" s="82">
        <v>0</v>
      </c>
      <c r="AM34" s="76">
        <v>0</v>
      </c>
      <c r="AN34" s="74"/>
      <c r="AO34" s="74"/>
      <c r="AP34" s="91">
        <f t="shared" si="19"/>
        <v>1</v>
      </c>
      <c r="AQ34" s="104">
        <f>AVERAGE(W34,AB34)</f>
        <v>1</v>
      </c>
      <c r="AR34" s="84">
        <f t="shared" si="5"/>
        <v>1</v>
      </c>
      <c r="AS34" s="74" t="s">
        <v>238</v>
      </c>
    </row>
    <row r="35" spans="1:45" s="29" customFormat="1" ht="120" x14ac:dyDescent="0.25">
      <c r="A35" s="30">
        <v>7</v>
      </c>
      <c r="B35" s="27" t="s">
        <v>189</v>
      </c>
      <c r="C35" s="27" t="s">
        <v>190</v>
      </c>
      <c r="D35" s="63" t="s">
        <v>240</v>
      </c>
      <c r="E35" s="62" t="s">
        <v>241</v>
      </c>
      <c r="F35" s="62" t="s">
        <v>193</v>
      </c>
      <c r="G35" s="62" t="s">
        <v>242</v>
      </c>
      <c r="H35" s="62" t="s">
        <v>243</v>
      </c>
      <c r="I35" s="62" t="s">
        <v>119</v>
      </c>
      <c r="J35" s="62" t="s">
        <v>128</v>
      </c>
      <c r="K35" s="62" t="s">
        <v>242</v>
      </c>
      <c r="L35" s="66">
        <v>0</v>
      </c>
      <c r="M35" s="66">
        <v>1</v>
      </c>
      <c r="N35" s="67">
        <v>1</v>
      </c>
      <c r="O35" s="68">
        <v>0</v>
      </c>
      <c r="P35" s="68">
        <v>2</v>
      </c>
      <c r="Q35" s="62" t="s">
        <v>234</v>
      </c>
      <c r="R35" s="62" t="s">
        <v>235</v>
      </c>
      <c r="S35" s="62" t="s">
        <v>235</v>
      </c>
      <c r="T35" s="71" t="s">
        <v>202</v>
      </c>
      <c r="U35" s="71" t="s">
        <v>202</v>
      </c>
      <c r="V35" s="73">
        <f t="shared" si="14"/>
        <v>0</v>
      </c>
      <c r="W35" s="74" t="s">
        <v>64</v>
      </c>
      <c r="X35" s="76" t="s">
        <v>64</v>
      </c>
      <c r="Y35" s="74" t="s">
        <v>65</v>
      </c>
      <c r="Z35" s="74" t="s">
        <v>64</v>
      </c>
      <c r="AA35" s="73">
        <f t="shared" si="16"/>
        <v>1</v>
      </c>
      <c r="AB35" s="106">
        <v>1</v>
      </c>
      <c r="AC35" s="76">
        <f>IF(AB35/AA35&gt;100%,100%,AB35/AA35)</f>
        <v>1</v>
      </c>
      <c r="AD35" s="96" t="s">
        <v>244</v>
      </c>
      <c r="AE35" s="95" t="s">
        <v>245</v>
      </c>
      <c r="AF35" s="73">
        <f t="shared" si="17"/>
        <v>1</v>
      </c>
      <c r="AG35" s="74">
        <v>1</v>
      </c>
      <c r="AH35" s="76">
        <f t="shared" si="20"/>
        <v>1</v>
      </c>
      <c r="AI35" s="74" t="s">
        <v>294</v>
      </c>
      <c r="AJ35" s="74" t="s">
        <v>295</v>
      </c>
      <c r="AK35" s="73">
        <f t="shared" si="18"/>
        <v>0</v>
      </c>
      <c r="AL35" s="74"/>
      <c r="AM35" s="76"/>
      <c r="AN35" s="74"/>
      <c r="AO35" s="74"/>
      <c r="AP35" s="74">
        <f t="shared" si="19"/>
        <v>2</v>
      </c>
      <c r="AQ35" s="109">
        <f>SUM(AB35,AG35)</f>
        <v>2</v>
      </c>
      <c r="AR35" s="84">
        <f t="shared" si="5"/>
        <v>1</v>
      </c>
      <c r="AS35" s="97" t="s">
        <v>245</v>
      </c>
    </row>
    <row r="36" spans="1:45" s="29" customFormat="1" ht="150" x14ac:dyDescent="0.25">
      <c r="A36" s="30">
        <v>5</v>
      </c>
      <c r="B36" s="27" t="s">
        <v>246</v>
      </c>
      <c r="C36" s="27" t="s">
        <v>247</v>
      </c>
      <c r="D36" s="63" t="s">
        <v>248</v>
      </c>
      <c r="E36" s="62" t="s">
        <v>249</v>
      </c>
      <c r="F36" s="62" t="s">
        <v>193</v>
      </c>
      <c r="G36" s="62" t="s">
        <v>250</v>
      </c>
      <c r="H36" s="62" t="s">
        <v>251</v>
      </c>
      <c r="I36" s="62" t="s">
        <v>210</v>
      </c>
      <c r="J36" s="62" t="s">
        <v>57</v>
      </c>
      <c r="K36" s="62" t="s">
        <v>250</v>
      </c>
      <c r="L36" s="60">
        <v>0.33</v>
      </c>
      <c r="M36" s="60">
        <v>0.67</v>
      </c>
      <c r="N36" s="60">
        <v>0.84</v>
      </c>
      <c r="O36" s="61">
        <v>1</v>
      </c>
      <c r="P36" s="61">
        <v>1</v>
      </c>
      <c r="Q36" s="62" t="s">
        <v>73</v>
      </c>
      <c r="R36" s="62" t="s">
        <v>252</v>
      </c>
      <c r="S36" s="62" t="s">
        <v>253</v>
      </c>
      <c r="T36" s="71" t="s">
        <v>202</v>
      </c>
      <c r="U36" s="72" t="s">
        <v>254</v>
      </c>
      <c r="V36" s="75">
        <f t="shared" si="14"/>
        <v>0.33</v>
      </c>
      <c r="W36" s="75">
        <v>1</v>
      </c>
      <c r="X36" s="79">
        <f>IF(W36/V36&gt;100%,100%,W36/V36)</f>
        <v>1</v>
      </c>
      <c r="Y36" s="75" t="s">
        <v>255</v>
      </c>
      <c r="Z36" s="75" t="s">
        <v>256</v>
      </c>
      <c r="AA36" s="75">
        <f t="shared" si="16"/>
        <v>0.67</v>
      </c>
      <c r="AB36" s="111" t="s">
        <v>64</v>
      </c>
      <c r="AC36" s="107" t="s">
        <v>199</v>
      </c>
      <c r="AD36" s="111" t="s">
        <v>264</v>
      </c>
      <c r="AE36" s="111" t="s">
        <v>257</v>
      </c>
      <c r="AF36" s="111">
        <v>0</v>
      </c>
      <c r="AG36" s="111" t="s">
        <v>199</v>
      </c>
      <c r="AH36" s="76" t="s">
        <v>199</v>
      </c>
      <c r="AI36" s="111" t="s">
        <v>296</v>
      </c>
      <c r="AJ36" s="111" t="s">
        <v>199</v>
      </c>
      <c r="AK36" s="111">
        <f t="shared" si="18"/>
        <v>1</v>
      </c>
      <c r="AL36" s="111"/>
      <c r="AM36" s="112"/>
      <c r="AN36" s="111"/>
      <c r="AO36" s="111"/>
      <c r="AP36" s="111">
        <f t="shared" si="19"/>
        <v>1</v>
      </c>
      <c r="AQ36" s="105">
        <v>1</v>
      </c>
      <c r="AR36" s="84">
        <f t="shared" si="5"/>
        <v>1</v>
      </c>
      <c r="AS36" s="106" t="s">
        <v>265</v>
      </c>
    </row>
    <row r="37" spans="1:45" s="29" customFormat="1" ht="122.25" customHeight="1" x14ac:dyDescent="0.25">
      <c r="A37" s="30">
        <v>5</v>
      </c>
      <c r="B37" s="27" t="s">
        <v>246</v>
      </c>
      <c r="C37" s="27" t="s">
        <v>247</v>
      </c>
      <c r="D37" s="63" t="s">
        <v>258</v>
      </c>
      <c r="E37" s="62" t="s">
        <v>259</v>
      </c>
      <c r="F37" s="62" t="s">
        <v>193</v>
      </c>
      <c r="G37" s="62" t="s">
        <v>250</v>
      </c>
      <c r="H37" s="62" t="s">
        <v>260</v>
      </c>
      <c r="I37" s="62" t="s">
        <v>119</v>
      </c>
      <c r="J37" s="62" t="s">
        <v>57</v>
      </c>
      <c r="K37" s="62" t="s">
        <v>250</v>
      </c>
      <c r="L37" s="60">
        <v>0.2</v>
      </c>
      <c r="M37" s="60">
        <v>0.4</v>
      </c>
      <c r="N37" s="60">
        <v>0.6</v>
      </c>
      <c r="O37" s="61">
        <v>0.8</v>
      </c>
      <c r="P37" s="61">
        <v>0.8</v>
      </c>
      <c r="Q37" s="62" t="s">
        <v>73</v>
      </c>
      <c r="R37" s="62" t="s">
        <v>252</v>
      </c>
      <c r="S37" s="62" t="s">
        <v>261</v>
      </c>
      <c r="T37" s="71" t="s">
        <v>202</v>
      </c>
      <c r="U37" s="72" t="s">
        <v>254</v>
      </c>
      <c r="V37" s="75">
        <f t="shared" si="14"/>
        <v>0.2</v>
      </c>
      <c r="W37" s="79">
        <v>0.76</v>
      </c>
      <c r="X37" s="79">
        <f>IF(W37/V37&gt;100%,100%,W37/V37)</f>
        <v>1</v>
      </c>
      <c r="Y37" s="75" t="s">
        <v>270</v>
      </c>
      <c r="Z37" s="75" t="s">
        <v>269</v>
      </c>
      <c r="AA37" s="75">
        <f>M37</f>
        <v>0.4</v>
      </c>
      <c r="AB37" s="108">
        <v>0.53</v>
      </c>
      <c r="AC37" s="76">
        <f>IF(AB37/AA37&gt;100%,100%,AB37/AA37)</f>
        <v>1</v>
      </c>
      <c r="AD37" s="75" t="s">
        <v>264</v>
      </c>
      <c r="AE37" s="98" t="s">
        <v>257</v>
      </c>
      <c r="AF37" s="75">
        <f t="shared" si="17"/>
        <v>0.6</v>
      </c>
      <c r="AG37" s="91">
        <v>0.86</v>
      </c>
      <c r="AH37" s="76">
        <f t="shared" si="20"/>
        <v>1</v>
      </c>
      <c r="AI37" s="75" t="s">
        <v>297</v>
      </c>
      <c r="AJ37" s="75" t="s">
        <v>298</v>
      </c>
      <c r="AK37" s="75">
        <f t="shared" si="18"/>
        <v>0.8</v>
      </c>
      <c r="AL37" s="75"/>
      <c r="AM37" s="79"/>
      <c r="AN37" s="75"/>
      <c r="AO37" s="75"/>
      <c r="AP37" s="75">
        <f t="shared" si="19"/>
        <v>0.8</v>
      </c>
      <c r="AQ37" s="105">
        <v>0.86</v>
      </c>
      <c r="AR37" s="84">
        <f>IF(AQ37/AP37&gt;100%,100%,AQ37/AP37)</f>
        <v>1</v>
      </c>
      <c r="AS37" s="75" t="s">
        <v>266</v>
      </c>
    </row>
    <row r="38" spans="1:45" s="5" customFormat="1" ht="15.75" x14ac:dyDescent="0.25">
      <c r="A38" s="10"/>
      <c r="B38" s="10"/>
      <c r="C38" s="10"/>
      <c r="D38" s="10"/>
      <c r="E38" s="11" t="s">
        <v>262</v>
      </c>
      <c r="F38" s="11"/>
      <c r="G38" s="11"/>
      <c r="H38" s="11"/>
      <c r="I38" s="11"/>
      <c r="J38" s="11"/>
      <c r="K38" s="11"/>
      <c r="L38" s="12"/>
      <c r="M38" s="12"/>
      <c r="N38" s="12"/>
      <c r="O38" s="12"/>
      <c r="P38" s="12"/>
      <c r="Q38" s="11"/>
      <c r="R38" s="10"/>
      <c r="S38" s="10"/>
      <c r="T38" s="10"/>
      <c r="U38" s="10"/>
      <c r="V38" s="12"/>
      <c r="W38" s="12"/>
      <c r="X38" s="81">
        <f>AVERAGE(X31:X37)*20%</f>
        <v>0.19318000000000002</v>
      </c>
      <c r="Y38" s="10"/>
      <c r="Z38" s="10"/>
      <c r="AA38" s="12"/>
      <c r="AB38" s="12"/>
      <c r="AC38" s="81">
        <f>AVERAGE(AC31:AC37)*20%</f>
        <v>0.19545333333333334</v>
      </c>
      <c r="AD38" s="10"/>
      <c r="AE38" s="10"/>
      <c r="AF38" s="12"/>
      <c r="AG38" s="12"/>
      <c r="AH38" s="81">
        <f>AVERAGE(AH31:AH37)*20%</f>
        <v>0.186</v>
      </c>
      <c r="AI38" s="10"/>
      <c r="AJ38" s="10"/>
      <c r="AK38" s="12"/>
      <c r="AL38" s="12"/>
      <c r="AM38" s="14" t="e">
        <f>AVERAGE(#REF!)*20%</f>
        <v>#REF!</v>
      </c>
      <c r="AN38" s="10"/>
      <c r="AO38" s="10"/>
      <c r="AP38" s="17"/>
      <c r="AQ38" s="17"/>
      <c r="AR38" s="81">
        <f>AVERAGE(AR31:AR37)*20%</f>
        <v>0.17698666666666668</v>
      </c>
      <c r="AS38" s="10"/>
    </row>
    <row r="39" spans="1:45" s="9" customFormat="1" ht="18.75" x14ac:dyDescent="0.3">
      <c r="A39" s="6"/>
      <c r="B39" s="6"/>
      <c r="C39" s="6"/>
      <c r="D39" s="6"/>
      <c r="E39" s="7" t="s">
        <v>263</v>
      </c>
      <c r="F39" s="6"/>
      <c r="G39" s="6"/>
      <c r="H39" s="6"/>
      <c r="I39" s="6"/>
      <c r="J39" s="6"/>
      <c r="K39" s="6"/>
      <c r="L39" s="8"/>
      <c r="M39" s="8"/>
      <c r="N39" s="8"/>
      <c r="O39" s="8"/>
      <c r="P39" s="8"/>
      <c r="Q39" s="6"/>
      <c r="R39" s="6"/>
      <c r="S39" s="6"/>
      <c r="T39" s="6"/>
      <c r="U39" s="6"/>
      <c r="V39" s="8"/>
      <c r="W39" s="8"/>
      <c r="X39" s="83">
        <f>X30+X38</f>
        <v>0.742103997906855</v>
      </c>
      <c r="Y39" s="6"/>
      <c r="Z39" s="6"/>
      <c r="AA39" s="8"/>
      <c r="AB39" s="8"/>
      <c r="AC39" s="83">
        <f>AC30+AC38</f>
        <v>0.93216946405228762</v>
      </c>
      <c r="AD39" s="6"/>
      <c r="AE39" s="6"/>
      <c r="AF39" s="8"/>
      <c r="AG39" s="8"/>
      <c r="AH39" s="83">
        <f>AH30+AH38</f>
        <v>0.92814552380952375</v>
      </c>
      <c r="AI39" s="6"/>
      <c r="AJ39" s="6"/>
      <c r="AK39" s="8"/>
      <c r="AL39" s="8"/>
      <c r="AM39" s="19" t="e">
        <f>AM30+AM38</f>
        <v>#REF!</v>
      </c>
      <c r="AN39" s="6"/>
      <c r="AO39" s="6"/>
      <c r="AP39" s="18"/>
      <c r="AQ39" s="18"/>
      <c r="AR39" s="83">
        <f>AR30+AR38</f>
        <v>0.73750980702288205</v>
      </c>
      <c r="AS39" s="6"/>
    </row>
    <row r="43" spans="1:45" x14ac:dyDescent="0.25">
      <c r="U43" s="1">
        <f>14/14</f>
        <v>1</v>
      </c>
    </row>
    <row r="44" spans="1:45" x14ac:dyDescent="0.25">
      <c r="S44" s="80"/>
    </row>
  </sheetData>
  <mergeCells count="20">
    <mergeCell ref="V12:Z13"/>
    <mergeCell ref="AA12:AE13"/>
    <mergeCell ref="AF12:AJ13"/>
    <mergeCell ref="AK12:AO13"/>
    <mergeCell ref="AP12:AS13"/>
    <mergeCell ref="A12:B13"/>
    <mergeCell ref="C12:C14"/>
    <mergeCell ref="A1:K1"/>
    <mergeCell ref="L1:P1"/>
    <mergeCell ref="D12:F13"/>
    <mergeCell ref="G12:Q13"/>
    <mergeCell ref="A2:K2"/>
    <mergeCell ref="H10:K10"/>
    <mergeCell ref="R12:U13"/>
    <mergeCell ref="F4:K4"/>
    <mergeCell ref="H5:K5"/>
    <mergeCell ref="H6:K6"/>
    <mergeCell ref="H7:K7"/>
    <mergeCell ref="H8:K8"/>
    <mergeCell ref="H9:K9"/>
  </mergeCells>
  <dataValidations disablePrompts="1" count="1">
    <dataValidation allowBlank="1" showInputMessage="1" showErrorMessage="1" error="Escriba un texto " promptTitle="Cualquier contenido" sqref="F14 F3:F11" xr:uid="{00000000-0002-0000-0000-000000000000}"/>
  </dataValidations>
  <hyperlinks>
    <hyperlink ref="AD35" r:id="rId1" xr:uid="{EB2E4F96-DFA6-468E-B03E-7C61E9AA5C2E}"/>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F12:F13 F15:F21 F23:F30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28</v>
      </c>
    </row>
    <row r="2" spans="1:1" x14ac:dyDescent="0.25">
      <c r="A2" t="s">
        <v>100</v>
      </c>
    </row>
    <row r="3" spans="1:1" x14ac:dyDescent="0.25">
      <c r="A3" t="s">
        <v>53</v>
      </c>
    </row>
    <row r="4" spans="1:1" x14ac:dyDescent="0.25">
      <c r="A4" t="s">
        <v>193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purl.org/dc/dcmitype/"/>
    <ds:schemaRef ds:uri="f8dc1254-f694-4df3-a50d-d4e607c93dc9"/>
    <ds:schemaRef ds:uri="http://schemas.microsoft.com/office/2006/metadata/properties"/>
    <ds:schemaRef ds:uri="http://purl.org/dc/terms/"/>
    <ds:schemaRef ds:uri="http://schemas.microsoft.com/office/2006/documentManagement/types"/>
    <ds:schemaRef ds:uri="20cb614e-b45f-4877-aa77-0fc3e5f2c8f0"/>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25C945C-B39F-4036-A4B5-D1157C3B3A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2023-11-16T15:41:01Z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