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Dora.Guevara\Downloads\"/>
    </mc:Choice>
  </mc:AlternateContent>
  <xr:revisionPtr revIDLastSave="0" documentId="13_ncr:1_{1820CEAB-B2A7-4BA4-BB3F-CCBFB6033939}" xr6:coauthVersionLast="47" xr6:coauthVersionMax="47" xr10:uidLastSave="{00000000-0000-0000-0000-000000000000}"/>
  <bookViews>
    <workbookView xWindow="-120" yWindow="-120" windowWidth="29040" windowHeight="15840" xr2:uid="{00000000-000D-0000-FFFF-FFFF00000000}"/>
  </bookViews>
  <sheets>
    <sheet name="Hoja1" sheetId="1" r:id="rId1"/>
    <sheet name="Lista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38" i="1" l="1"/>
  <c r="AC37" i="1"/>
  <c r="AC34" i="1"/>
  <c r="AC35" i="1"/>
  <c r="AC33" i="1"/>
  <c r="AH32" i="1" l="1"/>
  <c r="AH33" i="1"/>
  <c r="AH35" i="1"/>
  <c r="AH37" i="1"/>
  <c r="AQ35" i="1"/>
  <c r="AQ31" i="1"/>
  <c r="AQ32" i="1"/>
  <c r="AQ33" i="1"/>
  <c r="AQ28" i="1"/>
  <c r="AQ29" i="1"/>
  <c r="AQ26" i="1"/>
  <c r="AQ27" i="1"/>
  <c r="AQ23" i="1"/>
  <c r="AQ24" i="1"/>
  <c r="AQ25" i="1"/>
  <c r="AQ22" i="1"/>
  <c r="AQ34" i="1" l="1"/>
  <c r="V16" i="1" l="1"/>
  <c r="V15" i="1"/>
  <c r="AP37" i="1"/>
  <c r="AK37" i="1"/>
  <c r="AF37" i="1"/>
  <c r="AA37" i="1"/>
  <c r="V37" i="1"/>
  <c r="X37" i="1" s="1"/>
  <c r="AP36" i="1"/>
  <c r="AK36" i="1"/>
  <c r="V36" i="1"/>
  <c r="X36" i="1" s="1"/>
  <c r="AP35" i="1"/>
  <c r="AR35" i="1" s="1"/>
  <c r="AK35" i="1"/>
  <c r="AF35" i="1"/>
  <c r="AA35" i="1"/>
  <c r="V35" i="1"/>
  <c r="AP34" i="1"/>
  <c r="AR34" i="1" s="1"/>
  <c r="AK34" i="1"/>
  <c r="AF34" i="1"/>
  <c r="AA34" i="1"/>
  <c r="V34" i="1"/>
  <c r="X34" i="1" s="1"/>
  <c r="AP33" i="1"/>
  <c r="AR33" i="1" s="1"/>
  <c r="AK33" i="1"/>
  <c r="AF33" i="1"/>
  <c r="AA33" i="1"/>
  <c r="V33" i="1"/>
  <c r="AP32" i="1"/>
  <c r="AR32" i="1" s="1"/>
  <c r="AK32" i="1"/>
  <c r="AF32" i="1"/>
  <c r="AA32" i="1"/>
  <c r="AC32" i="1" s="1"/>
  <c r="V32" i="1"/>
  <c r="X32" i="1" s="1"/>
  <c r="AP31" i="1"/>
  <c r="AR31" i="1" s="1"/>
  <c r="AK31" i="1"/>
  <c r="AM31" i="1" s="1"/>
  <c r="AF31" i="1"/>
  <c r="AA31" i="1"/>
  <c r="AC31" i="1" s="1"/>
  <c r="V31" i="1"/>
  <c r="P22" i="1"/>
  <c r="P23" i="1"/>
  <c r="X38" i="1" l="1"/>
  <c r="AR38" i="1"/>
  <c r="AC38" i="1"/>
  <c r="P25" i="1"/>
  <c r="P26" i="1"/>
  <c r="P27" i="1"/>
  <c r="P28" i="1"/>
  <c r="P29" i="1"/>
  <c r="P24" i="1"/>
  <c r="AP14" i="1" l="1"/>
  <c r="AR14" i="1" s="1"/>
  <c r="AK14" i="1"/>
  <c r="AM14" i="1" s="1"/>
  <c r="AM38" i="1"/>
  <c r="AP29" i="1"/>
  <c r="AR29" i="1" s="1"/>
  <c r="AP28" i="1"/>
  <c r="AR28" i="1" s="1"/>
  <c r="AP27" i="1"/>
  <c r="AR27" i="1" s="1"/>
  <c r="AP26" i="1"/>
  <c r="AR26" i="1" s="1"/>
  <c r="AP25" i="1"/>
  <c r="AR25" i="1" s="1"/>
  <c r="AP24" i="1"/>
  <c r="AR24" i="1" s="1"/>
  <c r="AP23" i="1"/>
  <c r="AR23" i="1" s="1"/>
  <c r="AP22" i="1"/>
  <c r="AR22" i="1" s="1"/>
  <c r="AP21" i="1"/>
  <c r="AR21" i="1" s="1"/>
  <c r="AP20" i="1"/>
  <c r="AP19" i="1"/>
  <c r="AP18" i="1"/>
  <c r="AR18" i="1" s="1"/>
  <c r="AP17" i="1"/>
  <c r="AR17" i="1" s="1"/>
  <c r="AP16" i="1"/>
  <c r="AR16" i="1" s="1"/>
  <c r="AP15" i="1"/>
  <c r="AR15" i="1" s="1"/>
  <c r="AK29" i="1"/>
  <c r="AM29"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K15" i="1"/>
  <c r="AM15" i="1" s="1"/>
  <c r="AF29" i="1"/>
  <c r="AH29" i="1" s="1"/>
  <c r="AF28" i="1"/>
  <c r="AH28" i="1" s="1"/>
  <c r="AF27" i="1"/>
  <c r="AH27" i="1" s="1"/>
  <c r="AF26" i="1"/>
  <c r="AH26" i="1"/>
  <c r="AF25" i="1"/>
  <c r="AH25" i="1" s="1"/>
  <c r="AF24" i="1"/>
  <c r="AH24" i="1" s="1"/>
  <c r="AF23" i="1"/>
  <c r="AH23" i="1" s="1"/>
  <c r="AF22" i="1"/>
  <c r="AH22" i="1" s="1"/>
  <c r="AF21" i="1"/>
  <c r="AH21" i="1" s="1"/>
  <c r="AF20" i="1"/>
  <c r="AH20" i="1" s="1"/>
  <c r="AF19" i="1"/>
  <c r="AH19" i="1" s="1"/>
  <c r="AF18" i="1"/>
  <c r="AH18" i="1" s="1"/>
  <c r="AF17" i="1"/>
  <c r="AH17" i="1" s="1"/>
  <c r="AF16" i="1"/>
  <c r="AH16" i="1" s="1"/>
  <c r="AF15" i="1"/>
  <c r="AH15" i="1" s="1"/>
  <c r="AH14" i="1"/>
  <c r="AA29" i="1"/>
  <c r="AC29" i="1" s="1"/>
  <c r="AA28" i="1"/>
  <c r="AC28" i="1" s="1"/>
  <c r="AA27" i="1"/>
  <c r="AC27" i="1" s="1"/>
  <c r="AA26" i="1"/>
  <c r="AC26" i="1" s="1"/>
  <c r="AA25" i="1"/>
  <c r="AC25" i="1" s="1"/>
  <c r="AA24" i="1"/>
  <c r="AC24" i="1" s="1"/>
  <c r="AA23" i="1"/>
  <c r="AC23" i="1" s="1"/>
  <c r="AA22" i="1"/>
  <c r="AC22" i="1" s="1"/>
  <c r="AA21" i="1"/>
  <c r="AC21" i="1" s="1"/>
  <c r="AA20" i="1"/>
  <c r="AC20" i="1" s="1"/>
  <c r="AQ20" i="1" s="1"/>
  <c r="AA19" i="1"/>
  <c r="AA18" i="1"/>
  <c r="AC18" i="1"/>
  <c r="AA17" i="1"/>
  <c r="AC17" i="1" s="1"/>
  <c r="AA16" i="1"/>
  <c r="AC16" i="1" s="1"/>
  <c r="AA15" i="1"/>
  <c r="AC15" i="1" s="1"/>
  <c r="AA14" i="1"/>
  <c r="AC14" i="1" s="1"/>
  <c r="V29" i="1"/>
  <c r="X29" i="1" s="1"/>
  <c r="V28" i="1"/>
  <c r="X28" i="1" s="1"/>
  <c r="V27" i="1"/>
  <c r="X27" i="1" s="1"/>
  <c r="V26" i="1"/>
  <c r="X26" i="1" s="1"/>
  <c r="V25" i="1"/>
  <c r="X25" i="1" s="1"/>
  <c r="V24" i="1"/>
  <c r="X24" i="1" s="1"/>
  <c r="V23" i="1"/>
  <c r="X23" i="1" s="1"/>
  <c r="V22" i="1"/>
  <c r="X22" i="1" s="1"/>
  <c r="V21" i="1"/>
  <c r="V20" i="1"/>
  <c r="X20" i="1" s="1"/>
  <c r="V19" i="1"/>
  <c r="X19" i="1" s="1"/>
  <c r="V18" i="1"/>
  <c r="X18" i="1" s="1"/>
  <c r="V17" i="1"/>
  <c r="X17" i="1" s="1"/>
  <c r="X16" i="1"/>
  <c r="X15" i="1"/>
  <c r="V14" i="1"/>
  <c r="AR20" i="1" l="1"/>
  <c r="X30" i="1"/>
  <c r="X39" i="1" s="1"/>
  <c r="AM30" i="1"/>
  <c r="AM39" i="1" s="1"/>
  <c r="AH30" i="1"/>
  <c r="AH39" i="1" s="1"/>
  <c r="AC19" i="1"/>
  <c r="AC30" i="1" l="1"/>
  <c r="AC39" i="1" s="1"/>
  <c r="AQ19" i="1"/>
  <c r="AR19" i="1" s="1"/>
  <c r="AR30" i="1" s="1"/>
  <c r="AR3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1" authorId="0" shapeId="0" xr:uid="{00000000-0006-0000-0000-000005000000}">
      <text>
        <r>
          <rPr>
            <b/>
            <sz val="9"/>
            <color indexed="81"/>
            <rFont val="Tahoma"/>
            <family val="2"/>
          </rPr>
          <t>Indique el nombre del proceso al cual está asociada la meta</t>
        </r>
      </text>
    </comment>
    <comment ref="A13" authorId="0" shapeId="0" xr:uid="{00000000-0006-0000-0000-000006000000}">
      <text>
        <r>
          <rPr>
            <b/>
            <sz val="9"/>
            <color indexed="81"/>
            <rFont val="Tahoma"/>
            <family val="2"/>
          </rPr>
          <t>Incluya el número del objetivo estratégico, de acuerdo con lo adoptado en el Plan Estratégico Institucional</t>
        </r>
      </text>
    </comment>
    <comment ref="B13"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3" authorId="0" shapeId="0" xr:uid="{00000000-0006-0000-0000-000008000000}">
      <text>
        <r>
          <rPr>
            <b/>
            <sz val="9"/>
            <color indexed="81"/>
            <rFont val="Tahoma"/>
            <family val="2"/>
          </rPr>
          <t>Escriba el número de la meta, en orden consecutivo</t>
        </r>
      </text>
    </comment>
    <comment ref="E13"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3" authorId="0" shapeId="0" xr:uid="{00000000-0006-0000-0000-00000A000000}">
      <text>
        <r>
          <rPr>
            <b/>
            <sz val="9"/>
            <color indexed="81"/>
            <rFont val="Tahoma"/>
            <family val="2"/>
          </rPr>
          <t xml:space="preserve">Seleccione la opción que corresponda
</t>
        </r>
      </text>
    </comment>
    <comment ref="G13" authorId="0" shapeId="0" xr:uid="{00000000-0006-0000-0000-00000B000000}">
      <text>
        <r>
          <rPr>
            <b/>
            <sz val="9"/>
            <color indexed="81"/>
            <rFont val="Tahoma"/>
            <family val="2"/>
          </rPr>
          <t>Indique un nombre corto que refleje lo que pretende medir. 
Ej. Porcentaje de giros acumulados</t>
        </r>
      </text>
    </comment>
    <comment ref="H13"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3"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3"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3"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3" authorId="0" shapeId="0" xr:uid="{00000000-0006-0000-0000-000010000000}">
      <text>
        <r>
          <rPr>
            <b/>
            <sz val="9"/>
            <color indexed="81"/>
            <rFont val="Tahoma"/>
            <family val="2"/>
          </rPr>
          <t xml:space="preserve">Indique la magnitud programada para el trimestre. </t>
        </r>
      </text>
    </comment>
    <comment ref="M13" authorId="0" shapeId="0" xr:uid="{00000000-0006-0000-0000-000011000000}">
      <text>
        <r>
          <rPr>
            <b/>
            <sz val="9"/>
            <color indexed="81"/>
            <rFont val="Tahoma"/>
            <family val="2"/>
          </rPr>
          <t xml:space="preserve">Indique la magnitud programada para el trimestre. </t>
        </r>
      </text>
    </comment>
    <comment ref="N13" authorId="0" shapeId="0" xr:uid="{00000000-0006-0000-0000-000012000000}">
      <text>
        <r>
          <rPr>
            <b/>
            <sz val="9"/>
            <color indexed="81"/>
            <rFont val="Tahoma"/>
            <family val="2"/>
          </rPr>
          <t xml:space="preserve">Indique la magnitud programada para el trimestre. </t>
        </r>
      </text>
    </comment>
    <comment ref="O13" authorId="0" shapeId="0" xr:uid="{00000000-0006-0000-0000-000013000000}">
      <text>
        <r>
          <rPr>
            <b/>
            <sz val="9"/>
            <color indexed="81"/>
            <rFont val="Tahoma"/>
            <family val="2"/>
          </rPr>
          <t xml:space="preserve">Indique la magnitud programada para el trimestre. </t>
        </r>
      </text>
    </comment>
    <comment ref="P13" authorId="0" shapeId="0" xr:uid="{00000000-0006-0000-0000-000014000000}">
      <text>
        <r>
          <rPr>
            <b/>
            <sz val="9"/>
            <color indexed="81"/>
            <rFont val="Tahoma"/>
            <family val="2"/>
          </rPr>
          <t>Indique la programación total de la vigencia. 
Debe ser coherente con la meta.</t>
        </r>
      </text>
    </comment>
    <comment ref="Q13" authorId="0" shapeId="0" xr:uid="{00000000-0006-0000-0000-000015000000}">
      <text>
        <r>
          <rPr>
            <b/>
            <sz val="9"/>
            <color indexed="81"/>
            <rFont val="Tahoma"/>
            <family val="2"/>
          </rPr>
          <t xml:space="preserve">Indique el tipo de indicador: 
- Eficancia 
- Eficiencia 
- Efectividad </t>
        </r>
      </text>
    </comment>
    <comment ref="R13" authorId="0" shapeId="0" xr:uid="{00000000-0006-0000-0000-000016000000}">
      <text>
        <r>
          <rPr>
            <b/>
            <sz val="9"/>
            <color indexed="81"/>
            <rFont val="Tahoma"/>
            <family val="2"/>
          </rPr>
          <t>Indique la evidencia a presentar del cumplimiento de la meta. Se debe redactar de forma concreta y coherente con la meta</t>
        </r>
      </text>
    </comment>
    <comment ref="S13"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3" authorId="0" shapeId="0" xr:uid="{00000000-0006-0000-0000-000018000000}">
      <text>
        <r>
          <rPr>
            <b/>
            <sz val="9"/>
            <color indexed="81"/>
            <rFont val="Tahoma"/>
            <family val="2"/>
          </rPr>
          <t>Indique el área y grupo de trabajo (si se tiene), responsable de cumplir o ejecutar la meta</t>
        </r>
      </text>
    </comment>
    <comment ref="U13" authorId="0" shapeId="0" xr:uid="{00000000-0006-0000-0000-000019000000}">
      <text>
        <r>
          <rPr>
            <b/>
            <sz val="9"/>
            <color indexed="81"/>
            <rFont val="Tahoma"/>
            <family val="2"/>
          </rPr>
          <t>Indique el nombre de la dependencia responsable de reportar trimestralmente la meta a la OAP</t>
        </r>
      </text>
    </comment>
    <comment ref="V13" authorId="0" shapeId="0" xr:uid="{00000000-0006-0000-0000-00001A000000}">
      <text>
        <r>
          <rPr>
            <b/>
            <sz val="9"/>
            <color indexed="81"/>
            <rFont val="Tahoma"/>
            <family val="2"/>
          </rPr>
          <t>Indique la magnitud programada</t>
        </r>
      </text>
    </comment>
    <comment ref="W13" authorId="0" shapeId="0" xr:uid="{00000000-0006-0000-0000-00001B000000}">
      <text>
        <r>
          <rPr>
            <b/>
            <sz val="9"/>
            <color indexed="81"/>
            <rFont val="Tahoma"/>
            <family val="2"/>
          </rPr>
          <t>Indique la magnitud ejecutada. Corresponde al resultado de medir el indicador de la meta</t>
        </r>
      </text>
    </comment>
    <comment ref="X13"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3"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3" authorId="0" shapeId="0" xr:uid="{00000000-0006-0000-0000-00001E000000}">
      <text>
        <r>
          <rPr>
            <b/>
            <sz val="9"/>
            <color indexed="81"/>
            <rFont val="Tahoma"/>
            <family val="2"/>
          </rPr>
          <t xml:space="preserve">Indicar el nombre concreto de la evidencia aportada. </t>
        </r>
      </text>
    </comment>
    <comment ref="AA13" authorId="0" shapeId="0" xr:uid="{00000000-0006-0000-0000-00001F000000}">
      <text>
        <r>
          <rPr>
            <b/>
            <sz val="9"/>
            <color indexed="81"/>
            <rFont val="Tahoma"/>
            <family val="2"/>
          </rPr>
          <t>Indique la magnitud programada</t>
        </r>
      </text>
    </comment>
    <comment ref="AB13" authorId="0" shapeId="0" xr:uid="{00000000-0006-0000-0000-000020000000}">
      <text>
        <r>
          <rPr>
            <b/>
            <sz val="9"/>
            <color indexed="81"/>
            <rFont val="Tahoma"/>
            <family val="2"/>
          </rPr>
          <t>Indique la magnitud ejecutada. Corresponde al resultado de medir el indicador de la meta</t>
        </r>
      </text>
    </comment>
    <comment ref="AC13"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3"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3" authorId="0" shapeId="0" xr:uid="{00000000-0006-0000-0000-000023000000}">
      <text>
        <r>
          <rPr>
            <b/>
            <sz val="9"/>
            <color indexed="81"/>
            <rFont val="Tahoma"/>
            <family val="2"/>
          </rPr>
          <t xml:space="preserve">Indicar el nombre concreto de la evidencia aportada. </t>
        </r>
      </text>
    </comment>
    <comment ref="AF13" authorId="0" shapeId="0" xr:uid="{00000000-0006-0000-0000-000024000000}">
      <text>
        <r>
          <rPr>
            <b/>
            <sz val="9"/>
            <color indexed="81"/>
            <rFont val="Tahoma"/>
            <family val="2"/>
          </rPr>
          <t>Indique la magnitud programada</t>
        </r>
      </text>
    </comment>
    <comment ref="AG13" authorId="0" shapeId="0" xr:uid="{00000000-0006-0000-0000-000025000000}">
      <text>
        <r>
          <rPr>
            <b/>
            <sz val="9"/>
            <color indexed="81"/>
            <rFont val="Tahoma"/>
            <family val="2"/>
          </rPr>
          <t>Indique la magnitud ejecutada. Corresponde al resultado de medir el indicador de la meta</t>
        </r>
      </text>
    </comment>
    <comment ref="AH13"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3"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3" authorId="0" shapeId="0" xr:uid="{00000000-0006-0000-0000-000028000000}">
      <text>
        <r>
          <rPr>
            <b/>
            <sz val="9"/>
            <color indexed="81"/>
            <rFont val="Tahoma"/>
            <family val="2"/>
          </rPr>
          <t xml:space="preserve">Indicar el nombre concreto de la evidencia aportada. </t>
        </r>
      </text>
    </comment>
    <comment ref="AK13" authorId="0" shapeId="0" xr:uid="{00000000-0006-0000-0000-000029000000}">
      <text>
        <r>
          <rPr>
            <b/>
            <sz val="9"/>
            <color indexed="81"/>
            <rFont val="Tahoma"/>
            <family val="2"/>
          </rPr>
          <t>Indique la magnitud programada</t>
        </r>
      </text>
    </comment>
    <comment ref="AL13" authorId="0" shapeId="0" xr:uid="{00000000-0006-0000-0000-00002A000000}">
      <text>
        <r>
          <rPr>
            <b/>
            <sz val="9"/>
            <color indexed="81"/>
            <rFont val="Tahoma"/>
            <family val="2"/>
          </rPr>
          <t>Indique la magnitud ejecutada. Corresponde al resultado de medir el indicador de la meta</t>
        </r>
      </text>
    </comment>
    <comment ref="AM13"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3"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3" authorId="0" shapeId="0" xr:uid="{00000000-0006-0000-0000-00002D000000}">
      <text>
        <r>
          <rPr>
            <b/>
            <sz val="9"/>
            <color indexed="81"/>
            <rFont val="Tahoma"/>
            <family val="2"/>
          </rPr>
          <t xml:space="preserve">Indicar el nombre concreto de la evidencia aportada. </t>
        </r>
      </text>
    </comment>
    <comment ref="AP13" authorId="0" shapeId="0" xr:uid="{00000000-0006-0000-0000-00002E000000}">
      <text>
        <r>
          <rPr>
            <b/>
            <sz val="9"/>
            <color indexed="81"/>
            <rFont val="Tahoma"/>
            <family val="2"/>
          </rPr>
          <t>Indique la magnitud total programada para la vigencia</t>
        </r>
      </text>
    </comment>
    <comment ref="AQ13" authorId="0" shapeId="0" xr:uid="{00000000-0006-0000-0000-00002F000000}">
      <text>
        <r>
          <rPr>
            <b/>
            <sz val="9"/>
            <color indexed="81"/>
            <rFont val="Tahoma"/>
            <family val="2"/>
          </rPr>
          <t xml:space="preserve">Indique la magnitud ejecutada acumulada para la vigencia </t>
        </r>
      </text>
    </comment>
    <comment ref="AR13"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3" authorId="0" shapeId="0" xr:uid="{00000000-0006-0000-0000-000031000000}">
      <text>
        <r>
          <rPr>
            <b/>
            <sz val="9"/>
            <color indexed="81"/>
            <rFont val="Tahoma"/>
            <family val="2"/>
          </rPr>
          <t>Es la descripción detallada de los avances y logros obtenidos con la ejecución de la meta acumulados para la vigencia</t>
        </r>
      </text>
    </comment>
    <comment ref="E30" authorId="0" shapeId="0" xr:uid="{00000000-0006-0000-0000-000032000000}">
      <text>
        <r>
          <rPr>
            <b/>
            <sz val="9"/>
            <color indexed="81"/>
            <rFont val="Tahoma"/>
            <family val="2"/>
          </rPr>
          <t>Promedio obtenido para el periodo x 80%</t>
        </r>
      </text>
    </comment>
    <comment ref="E38" authorId="0" shapeId="0" xr:uid="{00000000-0006-0000-0000-000033000000}">
      <text>
        <r>
          <rPr>
            <b/>
            <sz val="9"/>
            <color indexed="81"/>
            <rFont val="Tahoma"/>
            <family val="2"/>
          </rPr>
          <t>Promedio obtenido en las metas transversales para el periodo x 20%</t>
        </r>
      </text>
    </comment>
    <comment ref="E39"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<sst xmlns="http://schemas.openxmlformats.org/spreadsheetml/2006/main" count="593" uniqueCount="309">
  <si>
    <r>
      <rPr>
        <b/>
        <sz val="14"/>
        <rFont val="Calibri Light"/>
        <family val="2"/>
        <scheme val="major"/>
      </rPr>
      <t>FORMULACIÓN Y SEGUIMIENTO PLANES DE GESTIÓN NIVEL LOCAL</t>
    </r>
    <r>
      <rPr>
        <b/>
        <sz val="11"/>
        <color theme="1"/>
        <rFont val="Calibri Light"/>
        <family val="2"/>
        <scheme val="major"/>
      </rPr>
      <t xml:space="preserve">
ALCALDÍA LOCAL DE CHAPINERO</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</si>
  <si>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</si>
  <si>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</si>
  <si>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</si>
  <si>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</si>
  <si>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</si>
  <si>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</si>
  <si>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</si>
  <si>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292221</t>
  </si>
  <si>
    <t>26 de abril 2023</t>
  </si>
  <si>
    <t>Para el primer trimteste de la vigencia 2023, el Plan de Gestión de la Alcaldia Local alcanzó un nivel de desempeño del 84% y del 38 % acumulado para la vigencia. Se corrige responsable de las metas No 8 y de la 13 a la 16 a cargo de la alcaldia Local.</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</si>
  <si>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</si>
  <si>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</si>
  <si>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</si>
  <si>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</si>
  <si>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</si>
  <si>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</si>
  <si>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</si>
  <si>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</si>
  <si>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</si>
  <si>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</si>
  <si>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</si>
  <si>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</si>
  <si>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</si>
  <si>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</si>
  <si>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</si>
  <si>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</si>
  <si>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</si>
  <si>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</si>
  <si>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</si>
  <si>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</si>
  <si>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</si>
  <si>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</si>
  <si>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</si>
  <si>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</si>
  <si>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</si>
  <si>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</si>
  <si>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</si>
  <si>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</si>
  <si>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</si>
  <si>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</si>
  <si>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</si>
  <si>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</si>
  <si>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</si>
  <si>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</si>
  <si>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</si>
  <si>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</si>
  <si>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</si>
  <si>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</si>
  <si>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</si>
  <si>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</si>
  <si>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</si>
  <si>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</si>
  <si>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</si>
  <si>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</si>
  <si>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</si>
  <si>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</si>
  <si>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</si>
  <si>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</si>
  <si>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</si>
  <si>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</si>
  <si>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NO PROGRAMADA</t>
  </si>
  <si>
    <t xml:space="preserve">META NO PROGRAMADA </t>
  </si>
  <si>
    <t>Para el corte de junio revisados los reportes de SEGPLAN tenemos un avance de (36,5 del 1er trimestres del 2023 - con lo cual  cumplimos la meta de este II trimestre establecida en un 36%, con un % de cumplimiento de 100%, sin embargo para estimar el avance del 3 trimestre se realiza la medición con el avance de las metas a 30 de junio y el cual se estima en un avance de entrega de metas de 42% de acuerdo a las estimaciones y proyecciones de entrega de años anteriores.</t>
  </si>
  <si>
    <t>Reporte trimestral de avance del Plan de Desarrollo Local - PDL
Reporte MUSI
REPORTE DE CUMPLIMIENTO:
De acuerdo con la información remitida por SDP
DGDL de la SDG
Una vez se cuente con la MUSI de la Secretaría Distrital de Planeación</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</si>
  <si>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</si>
  <si>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</si>
  <si>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</si>
  <si>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</si>
  <si>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</si>
  <si>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</si>
  <si>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</si>
  <si>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</si>
  <si>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Del total del presupuesto constituido como obligaciones por pagar vigencia 2022 por valor de $12,347,047,020 con corte al 28/03/2023, La Alcaldía local ha realizado giros de $ 1,870,799,600 lo que representa una ejecución de la meta del 15,15%.</t>
  </si>
  <si>
    <t>Informe de ejecución presupuestal de obligaciones por pagar-Reporte BOGDATA
Reporte seguimiento mensual consolidado</t>
  </si>
  <si>
    <t>Del total del presupuesto constituido como obligaciones por pagar vigencia 2022 por valor de $12.334.769.073 con corte al 30/06/2023, La Alcaldía local ha realizado giros de $4.043.577.338, lo que representa una ejecución de la meta del  32,85%.</t>
  </si>
  <si>
    <t>Reporte trimestral de avance de la DGDL</t>
  </si>
  <si>
    <t>3</t>
  </si>
  <si>
    <t>Girar mínimo el 68% del presupuesto comprometido constituido como obligaciones por pagar de la vigencia 2021 y anteriores, descontando los contratos 142 y 143 de 2018 y 167 y 169 de 2019 asociados a Mejorar la calidad de la movilidad.</t>
  </si>
  <si>
    <t>Porcentaje de giros acumulados de obligaciones por pagar de la vigencia 2021 y anteriores, descontando los contratos 142 y 143 de 2018 y 167 y 169 de 2019 asociados a Mejorar la calidad de la movilidad.</t>
  </si>
  <si>
    <t>(Giros acumulados/Presupuesto comprometido constituido como obligaciones por pagar de la vigencia 2021 y anteriores, descontando los contratos 142 y 143 de 2018 y 167 y 169 de 2019 asociados a Mejorar la calidad de la movilidad.)*100</t>
  </si>
  <si>
    <t>Del total del presupuesto constituido como obligaciones por pagar correspondiente a las vigencias 2021 y anteriores por valor de $2,052,319,725 con corte al 28/03/2023, La Alcaldía local ha realizado giros por valor de $913.254.591, lo que representa una ejecución de la meta del 44,50%.</t>
  </si>
  <si>
    <t>Del total del presupuesto constituido como obligaciones por pagar correspondiente a las vigencias 2021 y anteriores  por valor de $2.023.317.130, con corte al 30/06/2023, La Alcaldía local ha realizado giros de $ $1.328.561.659, lo que representa una ejecución de la meta del 66,15%.</t>
  </si>
  <si>
    <t>4</t>
  </si>
  <si>
    <t>Comprometer mínimo el 45%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</si>
  <si>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</si>
  <si>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</si>
  <si>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 xml:space="preserve">Del presupuesto definitivo de Inversión $28.127.243.000, se generaron con corte al 28 de marzo compromisos acumulados por valor total de $5,817,816,200, equivalentes al 20,56%. </t>
  </si>
  <si>
    <t xml:space="preserve">Del presupuesto definitivo de Inversión $30.279.235.555, se han generado con corte al 30/06/2023 compromisos por valor total de $ 13,370,049,826, equivalentes al 44,16%. </t>
  </si>
  <si>
    <t xml:space="preserve">Del presupuesto definitivo de Inversión $30.279.235.555, se han generado con corte al 30/06/2023 compromisos por valor total de $ 13,370,049,826, equivalentes al 44,16%.  </t>
  </si>
  <si>
    <t>5</t>
  </si>
  <si>
    <t>Girar mínimo el 55% del presupuesto total  disponible de inversión directa de la vigencia.</t>
  </si>
  <si>
    <t>Porcentaje de giros acumulados</t>
  </si>
  <si>
    <t>(Giros acumulados de inversión directa/Presupuesto disponible de inversión directa de la vigencia)*100</t>
  </si>
  <si>
    <t>Del presupuesto definitivo de Inversión $28.127.243.000 con corte al mes 28 de marzo de 2023 se generaron pagos acumulados por valor de $437,153,867 equivalente al 1,55%</t>
  </si>
  <si>
    <t>Del presupuesto definitivo de Inversión $30.279.235.555 con corte al 30/06/2023 se generaron pagos por valor de $3,904,819,006 equivalente al 12,90%</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</si>
  <si>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</si>
  <si>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</si>
  <si>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</si>
  <si>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</si>
  <si>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</si>
  <si>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</si>
  <si>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</si>
  <si>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</si>
  <si>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 xml:space="preserve">Con el seguimiento de este corte se evidencian que de los 136  contratos que ya estan cargados en sipse quedan solo 2 ctos que no estan en estado ejecución a los cuales se encuentran en el proceso de ejecución </t>
  </si>
  <si>
    <t>Reporte de seguimiento SECOP I y II Y SIPSE
Reporte seguimiento mensual consolidado</t>
  </si>
  <si>
    <t>bases de datos de SIPSE VS SECOP tenemos a la fecha 198 contratos que se encuentran en SIPSE y 222 en las plataformas SECOP falta cargue  en SIPSE de los siguientes  contratos: 146, 181, 195, 205, 218, 219, 220, 221, 223, 225, 227, 228, 231, 232 Y 238</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</si>
  <si>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</si>
  <si>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</si>
  <si>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</si>
  <si>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</si>
  <si>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</si>
  <si>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Falta por cargar contratos 130 y 138 , Sin completar el flujo contratos 136 y 137</t>
  </si>
  <si>
    <t>Reporte de seguimiento SIPSE Local
Reporte seguimiento mensual consolidado</t>
  </si>
  <si>
    <t>Con corte al 30 de junio ,  La Alcaldía local ha  registrados contratos  en SIPSE Local en estado ejecución, de los 195 contratos registrados en SECOP en estado En ejecución o Firmado</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</si>
  <si>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</si>
  <si>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</si>
  <si>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</si>
  <si>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</si>
  <si>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</si>
  <si>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</si>
  <si>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 xml:space="preserve">Alcaldia Local </t>
  </si>
  <si>
    <t>Se registraron dentro del aplicativo los proyectos con corte al 30/06/2023</t>
  </si>
  <si>
    <t>Inspección, Vigilancia y Control</t>
  </si>
  <si>
    <t>9</t>
  </si>
  <si>
    <t>Realizar 8.160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</si>
  <si>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</si>
  <si>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</si>
  <si>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</si>
  <si>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</si>
  <si>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</si>
  <si>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</si>
  <si>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</si>
  <si>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</si>
  <si>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Las inspecciones de policía de la Alcaldía Local, reportan dentro del aplicativo ARCO, alcanzo un total de 1988 impulsos entre los meses de enero, febrero y marzo del 2023.</t>
  </si>
  <si>
    <t>Reporte de seguimiento  de Impulsos Procesales del Aplicativo ARCO
Impulsos EXPEDIENTES POLICIVOS en el aplicativo
Dirección de Gestión Policiva Reporte ARCO</t>
  </si>
  <si>
    <t>Las inspecciones de policía de la Alcaldía Local, reportan dentro del aplicativo ARCO, un total de 8275 impulsos entre los meses de abril, mayo y junio del 2023.</t>
  </si>
  <si>
    <t>Reporte IVC</t>
  </si>
  <si>
    <t>10</t>
  </si>
  <si>
    <t>Proferir 4.320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</si>
  <si>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</si>
  <si>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</si>
  <si>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</si>
  <si>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</si>
  <si>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Las inspecciones de policía de la Alcaldía Local, reportan dentro del aplicativo ARCO un total de 630 fallos de fondo entre los meses de enero, febrero y marzo del 2023.</t>
  </si>
  <si>
    <t>Las inspecciones de policía de la Alcaldía Local, reportan dentro del aplicativo ARCO, un total de 1609  fallos entre los meses de abril, mayo y junio del 2023.</t>
  </si>
  <si>
    <t xml:space="preserve">Reporte IVC localidades </t>
  </si>
  <si>
    <t>11</t>
  </si>
  <si>
    <t>Terminar (archivar) 306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</si>
  <si>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</si>
  <si>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</si>
  <si>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</si>
  <si>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</si>
  <si>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</si>
  <si>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El avance de esta meta para los meses de; enero, febrero y marzo, se archivaron dentro del aplicativo SIACTUA 5 actuaciones en primera instancia</t>
  </si>
  <si>
    <t>Reporte de seguimiento de actuaciones administrativas por vía gubernativa</t>
  </si>
  <si>
    <t>Para  el reporte de avance de esta meta para el trimestre y seguimiento, se archivaron dentro del aplicativo SIACTUA  8 actuaciones en primea instancia</t>
  </si>
  <si>
    <t>Para  el reporte de avance de esta meta para el trimestre y seguimiento, se archivaron dentro del aplicativo SIACTUA  8 actuaciones en primera instancia</t>
  </si>
  <si>
    <t>12</t>
  </si>
  <si>
    <t>Terminar 200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</si>
  <si>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</si>
  <si>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</si>
  <si>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</si>
  <si>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El avance de esta meta para los meses de; enero, febrero y marzo, se terminaron dentro del aplicativo SIACTUA  19 actuaciones en primera instancia</t>
  </si>
  <si>
    <t>Para  el reporte de avance de esta meta para el trimestre y seguimiento, se terminaron dentro del aplicativo SIACTUA  48 actuaciones en primea instancia</t>
  </si>
  <si>
    <t xml:space="preserve">IVC localidades </t>
  </si>
  <si>
    <t>13</t>
  </si>
  <si>
    <t>Realizar 126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</si>
  <si>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</si>
  <si>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</si>
  <si>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</si>
  <si>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</si>
  <si>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</si>
  <si>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A la fecha 31 de Enero de 2023 se realizaron 28 operativos y 12 visitas, para un total de 40 operativos asi:
OPERATIVOS ID:
# 2441 CL 65 A KR 1
# 2446 KR 13 CL 63
# 2447 KR 13 CL 63
# 2448 CL 52 A KR 9
# 2449 KR 13 CL 52 Y 49
# 2450 KR 13 CL 63 
# 2451 KR 13 CL 45
# 2452 DG 57 CL 55 A 99
# 2454 KR 13 CL 50 Y 52
# 2453 KR 13 CL 63
# 2527 CL 49 KR 13
# 3119 KR 7 CL 40
# 3120 KR 13 CL 63
# 3193 KR 14 CL 56 - 16
# 3182 KR 9 CL 65 Y 66
# 3121 KR 13 CL 63
# 3125 CL 62 KR 7 Y 9 
# 3127 KR 13 CL 63
# 3128 KR 13 CL 63
# 3184 KR 13 CL 63
# 3181 KR 9 CL 65 Y 68 
# 3185 KR 7 CL 41
# 3186 CL 61 KR 7
# 3187 KR 7 CL 41
# 3188 KR 7 CL 49
# 3189 KR 15 CL 98
# 3191 CL 85 KR 15 Y 19
# 3192 CL 100 KR 11 Y 19 A
VISITAS ID:
# 2443 KR 7 CL 37
# 2442 KR 2 CL 55
# 2444 KR 9 CL 102
# 2445 CL 53 TV 3
# 3401 CL 65 KR 9 Y 10
# 3381 CL 82 11 75
# 3382 CL 65 BIS 4 - 12
# 3179 KR 8 CL 67 
# 3180 KR 9 CL 65
# 3183 KR 8 CL 67
# 3190 AV CIRCUNVALAR CL 63
# 3384 KR 7 CL 53 35
"A la fecha 28 de Febrero de 2023 se realizaron 34 operativos y 12 visitas, para un total de 46 operativos asi:
OPERATIVOS ID:
# 3405 KR 11 CL 81
# 3475 CL 63 KR 13
# 3476 CL 81 KR 11
# 3477 KR 11 CL 81
# 3523 KR 7 CL 61
# 3522 KR 7 CL 61
# 3527 KR 7 CL 61 
# 3528 CL 81 KR 11
# 3531 CL 63 KR 13
# 3532 CL 45 KR 4
# 3533 KR 9 A CL 62
# 3536 CL 82 KR 11
# 3537 KR 8 CL 40
# 3538 CL 92 KR 14
# 3539 CL 61 KR 13
# 3540 CL 53 KR 13
# 3546 KR 13 CL 52
# 3549 CL 69 KR 11
# 3548 KR 13 CL 52
# 3544 KR 13 CL 57
# 3630 KR 13 CL 59
# 3631 CL 63 KR 13
# 3632 CL 61 KR 13
# 3588 CL 57 KR 4 
# 3635 CL 40 KR 13
# 4045 KR 7 CL 61 
# 4042 KR 9 CL 72
# 4043 KR 5 CL 98
# 3775 CL 69 KR 11
# 3773 KR 11 CL 82
# 3674 CL 98 KR 15
# 3942 CL 85 KR 11
# 3940 KR 13 CL 63
# 3715 CL 73 KR 11
VISITAS ID:
# 3403 CL 49 CL 7 27
# 3526 CL 63 KR 13
# 3529 KR 11 CL 81
# 3530 KR 11 CL 81 
# 3541 KR 11 CL 81
# 3547 CL 69 KR 8
# 3673 KR 7 39 
# 3936 KR 7 CL 61
# 3935 KR 13 CL 63
# 3937 KR 7 CICLOVIA
# 3938 KR 7 CL 61
# 3714 KR 5 75 11
"A la fecha 31 de Marzo de 2023 se realizaron 42 operativos y 15 visitas, para un total de 57 operativos asi:
OPERATIVOS ID:
# 4689 AV CIRCUNVALAR CL 40
# 4688 KR 13 CL 58
# 4687 CL 69 A KR 4
# 4446 KR 13 CL 52 A
# 4434 KR 13 CL 63
# 4432 CL 69 KR 11
# 4429 KR 7 CL 61
# 4253 CL 52 KR 4 PARDO RUBIO
# 4254 CL 85 KR 11
# 4092 KR 19 CL 85
# 4160 KR 5 CL 98
# 4049 CL 69 KR 11
# 4048 KR 13 CL 82
# 4671 CL 65 A 01 05
# 4838 KR 11 CL 93A
# 5050 KR 1 CL 64
# 5051 KR 7 CL 39
# 5053 UPZ 89
# 5055 CL 63 KR 8
# 5054 KR 13 CL 52
# 5077 CL 56 KR 4
# 5076 CL 60 KR 13
# 5205 CL 52A KR 13
# 5206 KR 13 CL 63 
# 5311 KR 7 CL 61
# 5310 KR 13 CL 52 A
# 5312 KR 7 CL 39
# 5389 KR 9 CL 65
# 5390 CL 67 KR 11
# 5392 KR 13 CL 52
# 5532 CL 60 KR 1 ESTE
# 5391 AV CARACAS CL 51
# 5418 CL 41 KR 7
# 5531 CL 63 KR 13
# 5577 CL 60 KR 3
# 5575 KR 13 CL 53
# 5576 CL 45 KR 13
# 5572 CL 63 KR 13
# 5578 CALLE 63 KR 13
# 5580 CL 44 8 10
# 5579 KR 13 CL 45
# 5581 KR 7 CL 64 
VISITAS ID:
# 4837 KR 8 CL 67
# 4685 CL 67 KR 5 
# 4684 CL 67 KR 9 
# 4445 KR 13 CL 59 15
# 4433 KR 7 CL 44
# 4431 CL 69 KR 11
# 4430 CL 92 CON AUTONORTE
# 4255 KR 4 CL 52
# 4161 CL 67 KR 9
# 5030 KR 12 A 83 - 64
# 5220 CL 69 A KR 5
# 5485 CL 93 17 45
# 5522 CL 46 A 00 11 E
# 5583CL 63 KR 9
# 5145 KR 9 CL 65"</t>
  </si>
  <si>
    <t>GET-IVC-F037 Formato técnico de visita y/o verificación - espacio público.
Acta de asistencia e informe del operativo
Registros operativos Alcaldía Local</t>
  </si>
  <si>
    <t xml:space="preserve">Con corte al 30/04/2023 se realizaron 51  operativos y 10 visitas, para un total de 61 operativos asi:
OPERATIVOS ID:
# 5702 CL 51 KR 13
# 5704 KR 13 54 10
# 5703 CL 63 KR 13
# 5767 KR 7 48 82
# 5793 CL 100 KR 15
# 5792 KR 13 CL 63
# 5819 CL 57 KR 4
# 5818 KR 7 CL 61
# 5821 CL 51 KR 7
# 5820 CL 79 B 7 52
# 5841 CL 63 KR 13
# 5913 AV CARACAS CL 39
# 6069 CL 92 CON AUTONORTE
# 5984 AV CARACAS CALLE 45
# 6075 KR 2 ESTE 70 67
# 6072 CL 93 CON AUTONORTE
# 6071 KR 19 CL 79
# 6073 CL 84 KR 13
# 5654 CL 64 KR 13
# 6427 KR 13 CL 54
# 6164 KR 12 CL 92
# 6426 QUEBRADA LAS DELICIAS
# 6163 KR 12 CL 70
# 6202 KR 5 98 59
# 6203 KR 7 CL 39
# 6204 CL 87 KR 11
# 6428 AV CARACAS CL 76
# 6429 CL 66 BIS 4 71
# 6430 CL 100 KR 15
# 6431  AUTONORTE CL 85
# 6432 CL 92 CON AUTONORTE
# 6434 KR 3 ESTE  44 58 
# 6605 CL 58 KR 9
# 6435 AV CARACAS CL 57 
# 6607 CL 92 CON AUTONORTE
# 6608 CL 93 KR 15
# 6609 CL 90 KR 15
# 6610 VEREDA EL VERJON
# 6614 AV CARACAS CL 54
# 6613 KR 13 CL 61
# 6742 KR 1 65 B 09
# 6973  UPZ PARDO RUBIO
# 6969 KR 13 CL 63
# 6967 CL 100 KR 15
# 6966 AV CARACAS CL 53
# 6719 KR 15 CL 100
# 6716 CL 50 KR 13
# 6718 KR 7 CL 65
# 6710 CL 99 9A 80
# 6974 VEREDA EL VERJON
# 6612 KR 7 51
VISITAS ID:
# 5701 KR 7 CL 53
# 5738 KR 15 CL 93 B 43
# 6070 CL 80 19 74
# 6277 CL 50 13 12
# 6278 CL 60 KR 15
# 6433 CL 93 19 B
# 6606 KR 7 CL 65
# 6750 KR 9 60
# 6754 CL 42 8
# 6807 CL 90 11
Con corte al 31/05/2023 se realizaron 31 operativos y 15 visitas, para un total de 46  operativos asi:
OPERATIVOS ID:
# 7218 CL 81 KR 11
# 7216  CL 72 KR 7
# 7215 KR 13 CL 61 
# 7214 KR 13 54 10
# 7213 KR 5 CL 59A
# 7210 KR 13 CL 63
# 7424 KR 11 CL 81
# 7418 KR 13 CL 63
# 7222 KR 13 CL 53
# 7414 CL 64 KR 4 QUEBRADA LAS DELICIAS
# 8096 UPZ 89 SAN ISIDRO PATIOS
# 7928 CL 63 KR 13
# 7925 KR 7 CL 40
# 7927 KR 14 CL 45 TRONCAL TRASMILENIO
# 7926 KR 1 B CL 54
# 7423 KR 13 CL 61
# 7554 KR 11 CL 81
# 7557 CL 63 KR 13
# 7556 TV 4A 42 00
# 7560 KR 5 CL 59
# 7799 CL 96 KR 4
# 7800 CL 63 KR 13
# 7801 KR 7 CL 72
# 7803 KR 9 CL 69
# 7805 KR 13 CL 63
# 7806 KR 13 CL 63
# 8174 KR 13 63
# 8175 KR 13 CL 61
# 8176 CL 50 KR 13
# 8206 KR 13 CL 63
# 8193 CL 83 KR 1
VISITAS ID:
# 6900 CL 98 KR 7 Y 8
# 7212 KR 7 CL 39
# 7219 CL 100 KR 15
# 7220 CL 97 KR 15
# 7221 KR 4 CL 61
# 7209 KR 11 CL 72
# 7695 CL 94 11A 13
# 7555 KR 7 CL 53
# 7802 CL 92KR 7
# 7804 CL 57 KR 7
# 7857 CL 58 BIS KR 9
# 7858 CL 64 KR 11
# 7859 KR 7 CL 53
# 7860 KR 7 CL 61
# 8311 CL 57 KR 7
Con corte al 30/06/2023 se realizaron 51 operativos y 3 visitas, para un total de 54 operativos asi:
OPERATIVOS ID:
# 8520 KR 7 CL 45
# 8521 KR 6 CL 80
# 8522 KR 13 CL 63
# 8524 AV CIRCUNVALAR CL 46
# 8527 KR 13 CL 73
# 8525 CL 98 KR 18
# 8526 KR 13 CL 61 
# 8528 KR 7 CL 61
# 8532 KR 13 CL 62
# 8529 CL 55 KR 13 
# 8533 K R3 ESTE CL 53
# 8534 KR 4 CL 61
# 8535 KR 16 CL 82
# 8929 UPZ 89 SAN ISIDRO PATIOS
# 8931 CL 61 KR 7
# 8935 KR 7 CL 92
# 9038 CL 53 3 25
# 8934 KR 13 CL 61 
# 8938 KR 40 ESTE CL 62
# 8939 KR 5 CL 70 
# 8940 KR 7 CL 39
# 8941 KR 7 CL 39 
# 8942 VEREDA EL VERJON
# 8945 KR 13 CL 63
# 8944 SAN LUIS - QUEBRADA LAS LAJAS
# 8947 KR 15 CL 95
# 8946 KR 13 CL 63
# 8950 CL 67 6 32
# 9040 CL 53 KR 7
# 8954 CL 66 KR 11
# 8961 KR 13 CL 49
# 9041 CL 72 KR 7
# 9043 KR 14 CL 94
# 9045 KR 7 CL 62
# 9296 KR 13 CL 49
# 9294 KR 11 CL 78
# 9299 AV CIRCUNVALAR CL 53
# 9298 AV CARACAS CL 53
# 9300 KR 7 CL 61
# 9303 CL 49 B 4 40 ESTE
# 9301 KR 13 CL 54
# 9304 CL 80 KR 9
# 9305 CL 85 KR 11
# 9306 CL 85 KR 13
# 9417 KR 10 CL 70
# 9445 KR 7 CL 40
# 9446 UPZ 86 SAN ISIDRO PATIOS
# 9568 AV CIRCUNVALRA CL 53
# 9572 KR 9 CL 65 
# 9571 KR 13 CL 63
# 9569 KR 13 CL 63
VISITAS ID: 
# 8523 KR 7 CL 42
# 9573 KR 7 45
# 9567 KR 13 CL 54 </t>
  </si>
  <si>
    <t>14</t>
  </si>
  <si>
    <t>Realizar 360 operativos de inspección, vigilancia y control en materia de actividad económica.</t>
  </si>
  <si>
    <t>Acciones de control u operativos en materia actividad económica realizadas</t>
  </si>
  <si>
    <t>Número de Acciones de control u operativos en materia actividad económica realizadas</t>
  </si>
  <si>
    <t>A la fecha 31 de Enero de 2023 se realizaron 17 operativos y 1 visitas, para un total de 18 operativos asi:
OPERATIVOS ID:
# 2221 CL 57 B KR 8 - 05 LOCAL 4 Y 6
# 2250 CL 57 B KR 8 - 05 LOCAL 4 Y 6
# 2395 KR 4 CL 58 32
# 2393 CL 85 KR 11 53 INT 3
# 2439 CL 71 KR 9 55
# 2440 KR 5 CL 65 20
# 2543 CL 82 KR 15
# 3399 CL 69 A KR 4 93
# 3400 CL 70 A KR 9 51
# 2606 KR 11 CL 67 63
# 3398 AV CARACAS 44 40
# 2612 CL 85 12 71
# 3383 CL 72 11 61
# 2658 AK 20 76 44
# 3009 KR 3 60A 17
# 3013 CL 55 10 72 LOCAL 5
# 3371 AV CL 51 13 29
VISITAS ID:
# 2345 KR 19 CL 93 A 
"A la fecha 28 de Febrero de 2023 se realizaron 25 operativos y 8 visitas, para un total de 33 operativos asi:
OPERATIVOS ID:
# 2675 KR 15 93 33
# 3375 CL 85 12 21
# 3177 CL 13 85 65
# 3176 CL 57 20 21
# 3618 CL 62 KR 4
# 3622 CL 51 KR 13
# 3615 KR 7 CL 61
# 3943 CANCELADO
# 3130 CL 48 9 16
# 3428 KR 8 64 20
# 3498 KR 13 64 35
# 3542 KR 14 85 37
# 3496 KR 14 55 16 
# 3484 KR 13 59 A 15
# 3555 CL 98 KR 9
# 3754 CL 8314 26
# 3755 KR 14 85 37
# 3600 CL 82 12 25
# 3757 CL 93 A 13 A 21
# 3750 KR 13 A 93 91
# 3797 CL 100 10 59
# 3914 KR 13 49 67
# 3879 CL 49 7 19
# 3918 CL 93 A 13 A 06
# 3917 CL 57 9 37
VISITAS ID:
# 3221 KR 19 A 78 80
# 3241 CL 54 9 56
# 3272 OBRAS
# 4046 KR 13 48 15
# 3949 KR 11 A 95 20
# 3812 KR 16 A 86 A 48
# 3634 CL 72 12 51
# 3513 KR 7 A 94 A 08
"A la fecha 31 de Marzo de 2023 se realizaron 20 operativos y 19 visitas, para un total de 39 operativos asi:
OPERATIVOS ID:
# 4721 DG 55 3 12
# 4309 CL 96 12 23
# 4224 KR 8 88 49
# 4225 CL 95 12 37
# 4728 CL 85 14 55
# 4165 KR 15 79 84
# 4147 KR 14 85 37 
# 4168 KR 15 80
# 4839 KR 8 41 37
# 5016 CL 85 19 A 25
# 4620 CL 59 9 34
# 4587 KR 15 75 74
# 4588 CL 99 11 B 48
# 4621 KR 11 71 51 LOCAL 2
# 5228 KR 9 A 60 25 
# 5229 CL 57 7 51
# 5048 CL 51 13 29
# 5078 CL 62 5 85
# 5263 KR 19 A 79 77
# 5264 KR 9 69 16
VISITAS ID:
# 8771 CL 56 7 68
# 4391 KR 13 50 31
# 4390 CL 69 A 5 18
# 4301 CL 68 5 55
# 4167 CL 95 17 23
# 4017 CL 81 10 56
# 4920 KR 14 82 32
# 4667 KR 7 CL 58
# 5061 CL 81 A 8 30
# 5190 KR 9 84 B 55
# 5116 KR 16 82 74
# 5080 CL 95 12 14
# 5316 CL 81 A 8 12
# 4766 CL 98 7A 15
# 4835 CL 79 7 90
# 5420 CL 71 11 51
# 5424 KR 13 82 52 LOCAL 3
# 5495 KR 19 B 85 45
# 5523 CL 41 2 - 96</t>
  </si>
  <si>
    <t>GET-IVC-F035 Acta de visita
GDI-GPD-F029 Evidencia de reunión 
Acta de asistencia e informe del operativo
Registros operativos Alcaldía Local</t>
  </si>
  <si>
    <t>Con corte al 30/04/2023 se realizaron 20 operativos y 10 visitas, para un total de 30 operativos asi:
OPERATIVO ID:
# 5614 KR 11 A 93 18
# 5992 CL 83 12 A 11
# 5986 KR 12 A 83 64
# 5989 KR 12 A 83 11 
# 6027 KR 14 A 83 60
# 6026 KR 13 85 39
# 6025 CL 85 12 25
# 6030 KR 14 82 39
# 6146 KR 14 82 35
# 6148 KR 14 83 53
# 6291 KR 4 69 A 17
# 6733 KR 14 48 74
# 6864 KR 7 59 38
# 6819 KR 10 A 67 37
# 6863 CL 69 A 5 60
# 6818 CL 70 5 57
# 6717 CL 61 9 69
# 6720 CL 51 13 29
# 6147 CL 85 11 53 INT 11 LC 104
# 5613 KR 61 13 62
VISITAS ID:
# 5685 KR 14 85 24
# 5686 CL 58 3 A 44
# 5898 KM 7 VIA LA CALERA - 
VEREDA EL VERJON
# 5996 KR 13 83 21
# 6031 KR 15 79 83
# 6028 CL 85 12 89 LC 101
# 6116 CL 83 KR 15
# 6117 CL 72 11 61
# 6506 KR 15 91 46
# 6940 CL 93 B 9 23
Con corte al 31/05/2023 se realizaron 19 operativos y 10 visitas, para un total de 29 operativos asi:
OPERATIVOS ID:
# 6919 KR 11 A 98 37
# 6695 AV KR 15 99 46 
# 7040 KR 13 77 A 51
# 7034 KR 14 95 21
# 7089 CL 69 5 37
# 7093 KR 9 46 94
# 7094 KR 8 41 39 PISO 2
# 7134 CL 41 13 A 09
# 7283 CL 84 14 A 15 LOCAL 105
# 7211 KR 13 52 A 32
# 7425 CL 54 C 9 32
# 7741 CL 57 KR 9 02
# 7789 KR 7 45 87
# 7765 KR 9 69 16
# 8029 CL 96 A 05 B ESTE 55
# 8037 KR 14 A 83 72 
# 8039 KR 12 84 12
# 9589 KR 7 63 25
# 9588 KR 4 54 85
VISITAS ID
# 7060 CL 81 A 8 13
# 7178 CL 64 2 22 
# 7397 CL 71 11 14
# 7537 KR 18 79A 18
# 7600 KR 19 A 78 20
# 8058 CL 94 A 21 93 AP 503
# 7180 KR 5 58 07
# 7628 CL 49 5 31
# 7275 CL 63 11 47
# 8792 CL 51 13 70 LOCAL 2
Con corte al 30/06/2023 se realizaron 19 operativos y 12 visitas, para un total de 31 operativos asi:
OPERATIVOS ID:
# 8509 KR 11 66 53
# 8486 KR 11A 93 93 
# 8330 KR 13 82 36
# 8651 TV 6 96 A 45
# 8652 CL 57 9 67
# 8672 CL 57 9 10 
# 8668 CL 69 09 05 LC 01 
# 8637 KR 14 A 83 68
# 8949 CHAPINERO CENTRO
# 9039 KR 15 CL 82
# 9266 KR 11 67 63
# 9396 CL 53 7 36
# 9123 CL 54 A 9 32 LOCAL 2
# 9309 OPERATIVO CANCELADO  
# 9488 CL 49 9 73
# 9483 KR 7 46 42
# 8340 KR 13 A 98 74
# 9614 CL 51 13 29 
# 8972 CL 54 A 9 32 LOCAL 2
#9704 KR 19 A 79 85
VISITAS ID:
# 8261 KR 18 79 A 21
# 8389 CL 97 19 A 68 
# 8621 CL 80 8 44
# 8826 KR 11 93 A - 72
# 9094 KR 17 95 78
# 9244 OPERATIVO CANCELADO
# 9368 KR 11 E 96 10
# 9367 KR 11 ESTE 96 10
# 9246 OPERATIVO CANCELADO
# 8907 CL 49 7 24
# 9436 CL 82 10 69
# 9587 CL 64 7 61
# 9575 CL 93 B 18 45 LC 106
# 9499 KR 3 61 20</t>
  </si>
  <si>
    <t xml:space="preserve">Para el cumplimiento de esta meta la Alcaldía Local y su equipo de IVC, lograron para el trimestre un total de 92 operativos </t>
  </si>
  <si>
    <t>15</t>
  </si>
  <si>
    <t>Realizar 39 operativos de inspección, vigilancia y control para dar cumplimiento a los fallos de cerros orientales.</t>
  </si>
  <si>
    <t>Acciones de control u operativos para el cumplimiento de los fallos de cerros orientales realizadas</t>
  </si>
  <si>
    <t>Número de Acciones de control u operativos para el cumplimiento de los fallos de cerros orientales realizadas</t>
  </si>
  <si>
    <t>A la fecha 28 de Febrero de 2023 se realizaron 2 operativos y 0 visitas, para un total de 2 operativos asi:
OPERATIVOS ID:
# 3453 POLIGONO 60/61/179
# 3991 POLIGONO 239/240/187 EL VERJON
"A la fecha 31 de Marzo de 2023 se realizaron 4 operativos y 0 visitas, para un total de 4 operativos asi:
OPERATIVOS ID:
# 4673 COORDENADAS 4.67388 - 74.03126
# 4675 POLIGONO 90, 94 Y VERJON
# 4674 POLIGONO 240/294
# 2765 PM 238, 87, 86 Y 33</t>
  </si>
  <si>
    <t xml:space="preserve">operativos y 0 visitas, para un total de 3 operativos asi:
OPERATIVOS ID:
# 2778 PM 60, 63, 121A SECTOR RANCHO POMONA
# 2783 PM 17 / 57
# 2786 PM 187
Con corte al 31/05/2023 se realizaron 4  operativos y 0 visitas, para un total de 4  operativos asi:
OPERATIVOS ID:
# 2797 BOSQUES BELLAVISTA PM 61 PM 1
# 2802 PM 33 / 57
# 2806 PM 17/91
# 2812 CL 96 12 31
Con corte al 30/06/2023 se realizaron 5 operativos y 0 visitas, para un total de 5  operativos asi:
OPERATIVOS ID:
# 2841 PM 179
# 2847 PM 98/240/239
# 2850 PM 61/121
# 2857 PM 90/87/238/97
# 2861 PM 179 Y PARAMO MOYAS
</t>
  </si>
  <si>
    <t>16</t>
  </si>
  <si>
    <t>Realizar 29 operativos de inspección, vigilancia y control en materia de actividad ambiental</t>
  </si>
  <si>
    <t>Acciones de control u operativos en materia de actividad ambiental realizadas</t>
  </si>
  <si>
    <t>Número de Acciones de control u operativos en materia de actividad ambiental realizadas</t>
  </si>
  <si>
    <t>A la fecha 31 de Enero de 2023 se realizaron 10 operativos y 0 visitas, para un total de 0 operativos asi:
OPERATIVOS ID:
# 2346 CL 80 AUTOP. NORTE
# 2554 KR 15 CL 82
# 2821 CL 83 KR 12
# 2820 CL 100 KR 9 ESTE
# 3242 CL 63 KR 13
# 2924 CL 63 KR 13
# 2379 CL 90 CON AUTONORTE
# 2347 KR 13 CL 63
# 2239 QUEBRADA LAS DELICIAS
# 2238 KR 13 CL 63
"A la fecha 28 de Febrero de 2023 se realizaron 23 operativos y 1 visitas, para un total de 0 operativos asi:
OPERATIVOS ID:
# 3249 CL 41 KR 8
# 3114 CL 57 KR 8
# 4044 CL 53 KR 10
# 4047 CL 85 KR 15
# 3911 KR 7 CL 61
# 3800 KR CL 65
# 3860 KR 14 CL 45 
# 3861 CL 94 KR 7 
# 3774 CIRCUNVALAR CON CL 46
# 3713 ANTIGUO MONUMENTO A HEROES
# 3672 KR 13 CL 63
# 3671 CL 100 KR 15
# 3636 KR 8 CL 67
# 3629 CHICO NORTE
# 3543 CL 64 KR 14
# 3458 CL 92 CON AUTONORTE
# 3457 CL 92 CON AUTONORTE
# 3535 CL 67 KR 13
# 3534 CL 40 KR 13
# 3455 CL 85 CON AUTONORTE
# 3376 KR 9 CL 70
# 3373 KR 14 CL 40
# 3372 CL 92 CON AUTONORTE
VISITAS ID:
# 3802 CL 63 KR 9"
"A la fecha 31 de Marzo de 2023 se realizaron 5 operativos y 1 visitas, para un total de 6 operativos así:
OPERATIVOS ID:
# 4089 KR 13 CL 63
# 4252 KR 13 CL 63 
# 4686 CL 92 CON AUTONORTE
# 4462 AV CIRCUNVALAR 45
# 5027 CALLE 82 KR 11
VISITAS ID:
# 4426 CL 78 CON AUTONORTE"</t>
  </si>
  <si>
    <t xml:space="preserve"> Formato
GDI-GPD-F029 Evidencia de reunión 
Acta de asistencia e informe del operativo
Registros operativos Alcaldía Local</t>
  </si>
  <si>
    <t>Con corte al 30/04/2023  se realizaron 2 operativos y 0 visitas, para un total de 2 operativos asi:
OPERATIVOS ID:
# 5723 AUTONORTE 81 01
# 6970 KR 11 CL 85
Con corte al 31/05/2023 se realizaron 10 operativos y 2 visitas, para un total de 12  operativos asi:
OPERATIVOS ID:
# 6931 CL 51 KR 7
# 6954 KR 15 CL 73
# 6996 KR 14 CL 57
# 7252 CL 80 KR 20
# 7559 AV CARACAS CL 50
# 7665 CL 100 KR 15
# 7575 CL 63 KR 13
# 7561 KR 11 CL 98
# 7426 CL 57 KR 7
# 8207KR 15 CL 92
VISITAS ID:
# 7419 AUTONORE CL 85
# 8173 CL 57 KR 7
Con corte al 30/06/2023 se realizaron 13  operativos y 1 visitas, para un total de 14 operativos asi:
OPERATIVOS ID:
# 8951 AV CARACAS CL 48
# 8835 CL 85 KR 15
# 8790 CL 57 KR 7
# 8943 AV CARACAS CL 53
# 8937 QUEBRADA LAS DELICIAS
# 8531 AV CARACAS CL 48
# 9044 KR 7 CL 61
# 9295 CL 72 KR 9
# 9297 QUEBRADA LAS DELICIAS
# 9162 CL 80 KR 15
# 9415 KR 9 CL 65
# 9565 CL 57 KR 9
# 9442 CL 45 AV CIRCUNVALAR
VISITAS ID:
# 9042 CL 100 KR 15</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</si>
  <si>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</si>
  <si>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</si>
  <si>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</si>
  <si>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</si>
  <si>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</si>
  <si>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</si>
  <si>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</si>
  <si>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</si>
  <si>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</si>
  <si>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</si>
  <si>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</si>
  <si>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</si>
  <si>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</si>
  <si>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</si>
  <si>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Alcaldía local</t>
  </si>
  <si>
    <t>Oficina Asesora de Planeación Institucional - Equipo de gestión ambiental</t>
  </si>
  <si>
    <t xml:space="preserve">No programada </t>
  </si>
  <si>
    <t>La calificación se otorga teniendo en cuenta los siguientes parámetros:  
*Inspección ambiental ( ponderación 60%): La Alcaldía obtiene calificación de   . 
*Indicadores agua, energía ( ponderación 20%): Se evidencia información hasta el mes de mayo, queda faltante Junio para ambos indicadores
* Reporte consumo de papel ( ponderación 10%): Información hasta el mes de junio 
*Reporte ciclistas ( ponderación 10%): se evidencia información  hasta el mes de mayo</t>
  </si>
  <si>
    <t>Reporte seguimiento meta ambiental</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</si>
  <si>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</si>
  <si>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</si>
  <si>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</si>
  <si>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</si>
  <si>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</si>
  <si>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</si>
  <si>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</si>
  <si>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</si>
  <si>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</si>
  <si>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La alcaldía local cuenta con 1 accion de mejora  vencidas de las  10 acciones de mejora abiertas, lo que representa una ejecución de la meta del  90%</t>
  </si>
  <si>
    <t>Reporte informe de planes de mejora del MIMEC  2023, primer tirmestre</t>
  </si>
  <si>
    <t xml:space="preserve">La alcaldía local cuenta con 1 accion mejora vencidas de las 10 acciones de mejora abiertas, lo que representa una ejecución de la meta del 90%. </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</si>
  <si>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</si>
  <si>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</si>
  <si>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</si>
  <si>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</si>
  <si>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</si>
  <si>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</si>
  <si>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</si>
  <si>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</si>
  <si>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</si>
  <si>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</si>
  <si>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No programada para este trimestre</t>
  </si>
  <si>
    <t>No. total de requisitos de la Resolución 1519 de 2020 de MINTIC de publicación de la información</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</si>
  <si>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</si>
  <si>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</si>
  <si>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</si>
  <si>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</si>
  <si>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</si>
  <si>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</si>
  <si>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</si>
  <si>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Listado de asistencia </t>
  </si>
  <si>
    <t>Listado de asistencia del 17 de mayo de 2023</t>
  </si>
  <si>
    <t>Se realizó capacitación el 17 de mayo  con los promotores de mejora sobre el Sistema de Gestión</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</si>
  <si>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</si>
  <si>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</si>
  <si>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</si>
  <si>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</si>
  <si>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 xml:space="preserve"> 
https://gobiernobogota-my.sharepoint.com/:f:/g/personal/miguel_cardozo_gobiernobogota_gov_co/Em3Cl6hCPQhDioiu_JLgoPYBkPVfsju4ScZS7Z6vKKn1PQ?e=Q2RSJH  
 </t>
  </si>
  <si>
    <t>Capacitacion del dia 22 de junio</t>
  </si>
  <si>
    <t>Realizada el 22 de junio de 2023</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</si>
  <si>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</si>
  <si>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</si>
  <si>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</si>
  <si>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</si>
  <si>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</si>
  <si>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</si>
  <si>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</si>
  <si>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</si>
  <si>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</si>
  <si>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Reporte SGI</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</si>
  <si>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</si>
  <si>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</si>
  <si>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</si>
  <si>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</si>
  <si>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Se atendieron 90 requerimientos ciudadanos de la vigencia 2022, equivalentes al 100% de la meta</t>
  </si>
  <si>
    <t xml:space="preserve">Reporte requerimientos ciudadanos </t>
  </si>
  <si>
    <t>Total metas transversales (20%)</t>
  </si>
  <si>
    <t xml:space="preserve">Total plan de gestión </t>
  </si>
  <si>
    <t xml:space="preserve">Rad No  20234600272223 y  20234600252283 </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</si>
  <si>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</si>
  <si>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 xml:space="preserve">Meta no programada </t>
  </si>
  <si>
    <t xml:space="preserve">Para el II trimteste de la vigencia 2023, el Plan de Gestión de la Alcaldia Local alcanzó un nivel de desempeño del 91,66   y del 68,02%  acumulado para la vigencia. </t>
  </si>
  <si>
    <t>31 de julio de 2023</t>
  </si>
  <si>
    <t>31  octubre de 2023</t>
  </si>
  <si>
    <t>Según radicadoalcance No 20234600272223 fue atendida el 100% de la meta 2022, equivalentes al 100% de la meta</t>
  </si>
  <si>
    <t xml:space="preserve">Según radicadoalcance No 20234600272223 fue atendida el 100% de la meta 2022, equivalentes al 100% de la meta </t>
  </si>
  <si>
    <t xml:space="preserve">para el corte de a 30 de septiembre Revisados los reportes de SEGPLAN tenemos un avance estimado de entrega de metas de 48% de acuerdo a las estimaciones y proyecciones de entrega de años anteriores, teniendo en cuenta que la meta para el 4 trimestre es llegar al 55% esta meta se cumpliria al  82% que resulta de dividir (48/50=87%) en cuanto a la meta del 3er trimestre se llega al 98% ya que se cumple con el reporte del 41% logrado en el reporte a corte de 30 de junio recibido por planeación </t>
  </si>
  <si>
    <t>Del total del presupuesto constituido como obligaciones por pagar vigencia 2022 por valor de $12,347,047,020 con corte al 30/09/2023, La Alcaldía local ha realizado giros de $ 6,031,572,855, lo que representa una ejecución de la meta del 51,15%.</t>
  </si>
  <si>
    <t>Del total del presupuesto constituido como obligaciones por pagar correspondiente a las vigencias 2021 y anteriores  por valor de $2,052,319,725, con corte al 30/09/2023, La Alcaldía local ha realizado giros de $ 1,695,497,096, lo que representa una ejecución de la meta del 82,61%.</t>
  </si>
  <si>
    <t xml:space="preserve">Del presupuesto definitivo de Inversión $31.527.845.189, se han generado con corte al 30/09/2023 compromisos por valor total de $ 16,406,085,422, equivalentes al 52,04%. 
</t>
  </si>
  <si>
    <t xml:space="preserve">Del presupuesto definitivo de Inversión $31.527.845.189 con corte al 30/09/2023 se generaron pagos por valor de $ 9,244,170,916 equivalente al 29,32% </t>
  </si>
  <si>
    <t>Con corte al 30 de septiembre revisados las bases de datos de SIPSE VS SECOP tenemos a la fecha 240 contratos que se encuentran en SIPSE y 242 en las plataformas SECOP esto arroja un porcentaje de cumplimiento de (240/242), de igual forma el contrato 195,  y 246 ya no podran ser cargados en sipse por error de digitación por lo tanto la meta del 100% ya no se podrá cumplir debido a la restricción de nivel central de modificar bases de datos adicionalmente los contratos 226, 234 y 0246 no se han terminado en el flujo</t>
  </si>
  <si>
    <t>Con corte al 30 de septiembre,  La Alcaldía local tiene 237 contratos registrados en SIPSE Local en estado ejecución, de los 242 contratos registrados en sipse y que son parte de secop</t>
  </si>
  <si>
    <t>Se han realizado cargues de 26 de los 26 proyectos  con corte a septiembre, esto equivale al 100%, para el tercer trimestre debemos llegar al 60% es decir tenemos un avance de meta de (100/60)</t>
  </si>
  <si>
    <t xml:space="preserve">
El reporte de avance dentro del mes de julio y  seguimiento por cada una de las inspecciones se han realizado:
2A 305 impulsos de 170 del mes
2B 752 impulsos de 170 del mes  
2C 551 impulsos de 170 del mes
2D 698 impulsos de 170 del mes
El reporte de avance dentro del mes de agosto  y  seguimiento por cada una de las inspecciones se han realizado:
2A 954 impulsos de 170 del mes
2B 669 impulsos de 170 del mes  
2C 1308  impulsos de 170 del mes
2D 253 impulsos de 170 del mes
El reporte de avance dentro del mes de septiembre con y  seguimiento por cada una de las inspecciones se han realizado:
2A 587 impulsos de 170 del mes
2B 483  impulsos de 170 del mes  
2C 81 impulsos de 170 del mes
2D 656 impulsos de 170 del mes</t>
  </si>
  <si>
    <t>El reporte de avance dentro del mes de julio y seguimiento por cada una de las inspecciones se han realizado:
2A 42 fallos de 90 del mes
2B 111 fallos de 90 del mes  
2C 101 fallos de 90 del mes 
2D 135 fallos de 90 del mes
El reporte de avance dentro del mes de agosto y seguimiento por cada una de las inspecciones se han realizado:
2A 143 fallos de 90 del mes
2B 104 fallos de 90 del mes  
2C 228 fallos de 90 del mes 
2D 39  fallos de 90 del mes
El reporte de avance dentro del mes de septiembre y  seguimiento por cada una de las inspecciones se han realizado:
2A 90 fallos de 90 del mes
2B 83 fallos de 90 del mes  
2C 33 fallos de 90 del mes 
2D 89 fallos de 90 del mes</t>
  </si>
  <si>
    <t>Para  el reporte de avance de esta meta para el mes de Julio  y seguimiento, se archivaron dentro del aplicativo SIACTUA 0 actuación en primea instancia
Para  el reporte de avance de esta meta para el mes de Agosto y seguimiento, se archivaron dentro del aplicativo SIACTUA 20 actuaciones en primea instancia
Para  el reporte de avance de esta meta para el mes de Septiembre y seguimiento, se archivaron dentro del aplicativo SIACTUA 58 actuaciones en primea instancia</t>
  </si>
  <si>
    <t>Para  el reporte de avance de esta meta para el mes de Julio y seguimiento, se terminaron dentro del aplicativo SIACTUA 15 actuaciones en primea instancia
Para  el reporte de avance de esta meta para el mes de Agosto y seguimiento, se terminaron dentro del aplicativo SIACTUA 19 actuaciones en primea instancia
Para  el reporte de avance de esta meta para el mes de Septiembre y seguimiento, se terminaron dentro del aplicativo SIACTUA 42 actuaciones en primea instancia</t>
  </si>
  <si>
    <t>Con corte al 31/07/2023  se realizaron 49 operativos y 26 visitas, para un total de 75 operativos asi:
OPERATIVOS ID:
# 10754 AV CARACAS CL 47
#  10753 KR 13 CL 63
# 10612 AV CARACAS 52
# 10608 CL 63 KR 13
# 10572 PARQUE DE LA 93 
# 10571 CL 76 AL VIRREY
# 10517 CL 67 7
# 10366 KR 11 CL 81 CLINICA EL COUNTRY 
# 10354 CL 64 KR 13
# 10146 CL 72 KR 7
# 10147 CL 63 KR 13
# 10148 CL 82 KR 11
# 10120 CL 93 KR 11
# 10032 KR 11 CL 81 C,LINICA EL COUNTRY
# 10113 CL 63 KR 13
# 10115 TRANSMILENIO ESTACION 45
# 9998 KR 13 CL 67
# 10030 KR 7 CL 61
# 9989 KR 7 CL 39
# 9990 CL 100 KR 15
# 9927 KR 13 CL 65
# 10277 PARQUE LEON DE GREIFF
# 9868 CL 85 KR 13
# 9814 KR 11 CL 81 CLINICA EL COUNTRY
# 9869 KR 13 CL 53 
# 9772 CL 61 KR 13 54
# 9926 PARQUE DE LA 93
# 9771 KR 13 CL 63
# 9774 KR 13 CL 49
# 9770 KR 7 CL 61
# 9768 CL 63 KR 13
# 10357 CL 83 KR 12
# 10352 KR 11 CL 69
# 10713 KR 13 CL 72 73
# 10856 VIA LA CALERA
# 10370 PARQUE UNIVERSIDAD LA SALLE
# 10518 CL 57 KR 14
# 10610 KR 16 CL 78
# 10639 KR 13 CL 56
# 10704 KR 13 CL 85 
# 10783 AV CARACAS CL 45
# 10992 PARQUE AUTOPISTA LAGO
# 10994 SAN LUIS
# 10999 CL 60 KR 7
# 11034 CL 57 KR 4
# 11036 CL 63 KR 13
# 10998 KR 13 CL 52
# 11083 KR 13 CL 63
# 11095 KR 13 CL 63
VISITAS ID:
# 10786 TV 1B 55 56
# 10611 CL 77 16
# 10703 KR 7 61
# 10607 KR 13 63
# 10603 KR 7 61
# 10605 UPR EL VERJON
# 10606 CL 100 15
# 10448 CL 90 16 56
# 10363 DG 59 4A BIS ESTE
# 10359 KR 7 61
# 10362 PARQUE PORTUGAL
# 10356 SAN ISIDRO
# 10353 KR 7 61
# 9766 KR 7 70
# 10351 KR 13 54  
# 11073 CL 54 9 56 
# 11081  KR 7 CL 57
# 11038 CL 93 KR 11
# 11080 QUEBRADA LA VIEJA
# 11035 QUEBRADA EL CHULO
# 10996 CL 62 7 77
# 10993 LAS MOYAS
# 10708 BARRIO SAN LUIS
# 10707 KR 7 CL 72
# 10706 BARRIO PARDO RUBIO
# 10638 CL 44 KR 13
Con corte al 31/08/2023 se realizaron 43  operativos y 23 visitas, para un total de 66 operativos asi:
OPERATIVOS ID:
# 11819 ZONA ROSA
# 11885 CL 73 AV CARACAS
# 11805 BARRIO PARDO RUBIO
# 11815 KR 7 CL 42
# 11806 CL 80 11 39
# 11807 KR 13 XL 48
# 11812 KR 7 CL 72
# 11154 CL 63 AV CARACAS
# 11298 KR 13 CL 63
# 11297 KR 13 CL 63
# 11296 KR 7 CL 61
# 11347 CL 45 KR 13
# 11571 AV CARACAS CL 53 
# 11575 CL 53 KR 7
# 11407 CL 58 KR 7
# 11406 KR 13 CL 63
# 11325 CL 64 KR 13
# 11857 CL 60 KR 13
# 11818 CL 85 KR 15
# 11423 QUEBRADA LA VIEJA
# 11410 PARQUE EL VIRREY
# 11811 CL 63 KR 13
# 11972 CL 45 8
# 11882 KR 7 CL 61
# 11887 AV CARACAS CL 55
# 11809 KR 7 CL 61
# 11973 COLEGIO MONTEVERDE
# 11964 CL 85 KR 11
# 11408 CL 65 13 50
# 12060 PARQUE LA SEMILLA
# 12119 KR 13 CL 63
# 12059 SENDERO QUEBRADA LA VIEJA
# 12262 KR 13 CL 63
# 12465 CL 59 KR 7
# 12300 KR 13 CL 59
# 12279 KR 13 CL 61
# 12275 QUEBRADA LA VIEJA
# 12276 CL 92 CON AUTONORTE
# 12265 KR 13 CL 59
# 12256 KR 13 CL 63
# 12257 KR 13 CL 51
# 12057 KR 13 CL 52
# 12258 CL 57 KR 13
VISITAS ID:
# 11593 KR 13 68 96
# 11416 KR 11 CL 81
# 11417 BARRIO SAN LUIS
# 11422 KR 7 CL 72
# 11572 KR 18 CL 88
# 11300 KR 13 CL 63
# 11299 KR 13 CL 52
# 11840 KR 15 CL 77
# 11421 KR 7 CL 53
# 11409 CL 93 KR 11
# 11971 CL 41 KR 8
# 11969 CL 85 KR 15
# 11967 CL 59 KR 9
# 12267 VEREDA EL VERJON
# 12266 KR 7 CL 54
# 12274 KR 7 CL 39
# 12395 CL 71 KR 12
# 12458 COLEGIO MONTEVERDE
# 12396 CL 90 CON AUTONORTE
# 12461 KR 13 CL 54
# 12402 KR 13 CL 52
# 12399 KR 13 CL 56
# 12583 KR 11 79 80
Con corte a 30/09/2023 se realizaron 57 operativos y 10 visitas, para un total de 67  operativos asi:
OPERATIVOS ID:
# 13296 KR 13 CL 63
# 13299 CL 94 AV CARACAS
# 13291 CL 69 KR 11
# 13280 LA CAPILLA
# 13277 CL 85 KR 11
# 13270 CL 65 KR 9 
# 13275 CL 85 KR 15
# 13274 CL 85 KR 11
# 13272 KR 13 CL 63
# 13286 CL 85 KR 9 
# 13287 KR 13 CL 57
# 13289 AV CIRCUNVALAR CL 53
# 13292 KR 13 CL 64
# 13298 CL 93 KR 13
# 13300 CL 90 AUTONORTE
# 13641 CL 63 A 10 48
# 13372 CL 65 13
# 13651 KR 13 54 74
# 13646 UPZ CHICO LAGO
# 13653 KR 7 CL 61
# 13794 CL 73 KR 8
# 13792 KR13 CL 63
# 13786 KR 15 CL 85
# 13795 KR 13 CL 51
# 13798 UPZ CHICO LAGO
# 14715 CL 41 KR 13
# 14713 KR 11 CL 82
# 14504 CL 72 KR 7
# 14727 CL 84 KR 9
# 14384 KR 19 84 85
# 14806 KR 7 CL 61
# 14180 CLINICA EL COUNTRY
# 14502 CL 88 KR 16
# 14710 REVISTA SEMANA
# 14712 KR 7 CL 61
# 14281 KR 11 CL 83
# 13833 CL 83 KR 11
# 14285 CL 85 KR 19 
# 14283 KR 7 CL 45 
# 14279 BOSQUE LA SALLE
# 14277 KR 2 55 20
# 14178 KR 7 CL 45
# 14274 CL 60 KR 14 
# 14153 KR 7 CL 55
# 14154 KR 14 CL 64
# 14103 KR 7 CL 55
# 14098 CL 60 KR 7
# 14021 CL 45 AV CARACAS
# 14010 KR 13 CL 63
# 14007 CL 82 KR 12
# 14006 KR 11 CL 82
# 13796 KR 11 CL 82
# 13654 KR 13 40 69 
VISITAS ID:
# 13098 CL 46 KR 8
# 13211 CL 80 KR 11
# 13253 KR 13 64 58 
# 13650 KR 7 CL 61
# 13644 KR 7 CL 53
# 13648 AV CARACAS CL 47
# 14382 KR 7 CL 61
# 14503 KR 11 CL 72
# 14704 KR 11 CL 82
# 14711 KR 7 CL 61</t>
  </si>
  <si>
    <t xml:space="preserve">GET-IVC-F035 Acta de visita
GDI-GPD-F029 Evidencia de reunión 
Acta de asistencia e informe del operativo
Registros operativos Alcaldía Local
</t>
  </si>
  <si>
    <t>Con corte al 31/07/2023 se realizaron 24 operativos y 11 visitas, para un total de 35 operativos asi:
OPERATIVOS ID:
# 9656 CL 57 19 78
# 9619 KR 85 12 25 P 1 Y 2
# 9731 CL 64 10 45
# 9796 CL 64 11 64
# 9861 KR 13 93 71
# 9933 CL 93 18 65
# 9933 KR 5 69 15
# 10207 KR 12 A 83 64 
# 10206 KR 12 A 83 49
# 10270 CL 51 13 29
# 10205 KR 12 A 83 20
# 10208 KR 12 A 83 11
# 10281 KR 7 48 04 PISO 2
# 10452 CL 69 A 5 60
# 10620 KR 8 41 24
# 10855 KR 1 101 35
# 10811 CL 57 13 23
# 10693 KR 13 A 60 15
# 10684 AV CARACAS 44 40
# 10660 CL 71 11 05
# 11026 CL 69 11 A 94
# 11025 CL 51 13 17
# 11024 CL 51 13 23
# 11044 KR 13 85 65
VISITAS ID:
# 10096 CL 69 A 4 08
# 10108 TV 3 C 51 A 08
# 10136 CL 59 8 07
# 10163 KR 4 54 31
# 10587 CL 95 16 37
# 10613 KR 9 96 61
# 10504 KR 8 A 98 33 LC 4
# 9871 CL 60 9 23
# 10785 CL 61 5 20
# 10609 CL 59 4 23
# 11071 CL 54 9 56
Con corte al 31/08/2023 se realizaron 14  operativos y 5 visitas, para un total de 19 operativos asi:
OPERATIVOS ID:
# 11288 CL 84 BIS 14 A 93
# 11211 KR 15 CL 86 B 41 
# 11598 CL 97 19 A 68
# 11733 CL 51 13 29
# 11734 KR 14 A 83 56
# 11770 KR 14 A 83 72
# 11910 KR 8 56 14
# 11817 CL 64 KR 9
# 12524 KR 7 45 72 LC 102
# 12523 CL 64 8 18
# 12499 KR 8 59 11
# 12496 CL 57 3 06 ESTE
# 11649 KR 5 56 06
# 12340 KR 8 45 87 
VISITAS ID:
# 11198 CL 95 11A 17
# 12135 OBRA CHAPINERO CENTRAL
# 12348 DG 40 D  1 A 44 ESTE
# 12632 CL 56 7 36
# 12582 KR 6 55 21 AP 601
Con corte al 30/09/2023 se realizaron 29 operativos y 16 visitas, para un total de 45 operativos asi:
OPERATIVOS ID:
# 13177 CL 79 16 A 16
# 13749  CANCELADO
# 12889 CL 85 14 55
# 12870 KR 13 89 28
# 13425 CL 62 13 2 LOCAL 1-2
# 13409 KR 13  64 - 35
# 13860 KR 13 85 65
# 13857 CL 84 BIS 13 17
# 13673 KR 13 A 59 A 15
# 14228 KR 12 84 A 41 PISO 3
# 14229 KR 12 A 83 49
# 14262 CL 60 BIS 1 75 ESTE
# 14167 KR 4 58 90
# 14169 CL 59 21 15
# 14168 CL 65 4 59
# 14170 CL 65 4 A 51
# 14255 KR 2 55 12
# 14489 ZONA CH
# 14494 KR 4 58 59 
# 14490 CL 59 4 23
# 13608 CL 48 9 16
# 13801 CL 85 12 11
# 14197 KR 14 83 56
# 14310 CL 69 A 9 09 
# 14435 KR 13 52 A 32
# 14481 CL 65 4 07
# 14486 KR 4 54 85
# 14482 KR 6 58 28 
# 14617 KR 14 A 83 10
# 14619 KR 14 A 83 30
VISITAS ID: 
# 13345 CL 61 5 20
# 13000 CL 46 6 21
# 12979 KR 19 93 A 14
# 12848 KR 11 67 34
# 13283 KR 13 64 40
# 13927 CL 86 7 40
# 13928 CL 94 B 11 A 14
# 14376 CL 59 9 34
# 14265 CL 61 1 21
# 14484 CL 65 4 07
# 14483 KR 6 58 28 
# 14440 CL 94 A 11 A 93
# 14312 CL 53 3 06 APTO 708
# 14070 CL 96 13 40
# 13800 KR 14 69 32
# 14450 CL 78 12 21</t>
  </si>
  <si>
    <t xml:space="preserve">Con corte al 31/07/2023 se realizaron 3 operativos y 0 visitas, para un total de 3 operativos asi:
OPERATIVOS ID:
# 2877 PM 17/57 
# 2882 PM 90/91
# 2891 PM 60/63
Con corte al 31/08/2023 se realizaron 5 operativos y 0 visitas, para un total de 5 operativos asi:
OPERATIVOS ID:
# 2905 PM 179/185
# 2899 PM86/90
# 2914 PM 63/121/60/61
# 2909 PM 98/238 Y 87/240
# 2917 PM 57 / 17
Con corte al 30/09/2023 se realizaron 6 operativos y 0 visitas, para un total de 6 operativos asi:
OPERATIVOS ID:
# 13186 PARDO RUBIO
# 2935 PM 33 / 87
# 2930 PM 90 Y 91
# 13187 LAS MOYAS
# 2940 PM 240 / 179 Y PARAMO LAS MOYAS
# 2945 PM 87 / 238 / 97
</t>
  </si>
  <si>
    <t xml:space="preserve">Con corte al 31/07/2023 se realizaron 29 operativos y 4 visitas, para un total de 33 operativos asi:
OPERATIVOS ID:
# 9763 CL 72 KR 11
# 9762 CL 92 CON AUTONORTE
# 9773 PARQUE ARZOBISPO
# 9787 CL 72 KR 5
# 9831 CL 81 KR 12
# 9856 QUEBARDA LAS DELICIAS
# 9928 AV CARACAS CL 63
# 9991 CL 100 KR 15
# 10112 AV CARACAS CL 53
# 10033 CL 85 KR 15
# 10119 CANAL ARZOBISPO
# 10118 SENDERO QUEBRADA LAS DELICIAS
# 10369 AV CARACAS CL 49
# 10450 AV CARACAS CL 39
# 10364 KR 9 CL 65
# 10656 KR 8 41 44 
# 10784 AV CARACAS CL 47 
# 10995 AV CARACAS CL 39
# 10967 KR 15 CL 77
# 11000 AV CARACAS CL 47
# 9668 KR 8 B CL 57 04
# 9755 CL 72 KR 5
# 10074 CL 85 KR 15
# 10100 CL 85 KR 11
# 10449 CL 67 KR 5
# 10553 CL 81 KR 12
# 10812 NQS CL 92
# 10913 CL 77 KR 15
VISITAS ID:
# 10516 KR 11 54
# 10145 KR 9 65
# 9765 CL 92 CON AUTONORTE
# 9767 KR 9 67
# 11082 CL 100 KR 15
Con corte al 31/08/2023 se realizaron 35 operativos y 10 visitas, para un total de 45 operativos asi:
OPERATIVOS ID:
# 11292 AV CARACAS CL 72
# 11131 AV CARACAS CL 54
# 11294 AV CARACAS CL 39
# 11803 KR 11 CL 64
# 11528 CL 41 KR 13
# 11189 KR 9 CL 53
# 11318 CL 80 KR 12
# 11849 CL 90 KR 17
# 12016 KR 9 CL 59 BIS
# 11923 CL 57 KR 9
# 12149 KR 65 B 23
# 11979 CL 82 CON AUTONORTE
# 11965 CL 63 KR 13
# 11810 CL 59 KR 9 
# 11614 KR 7 CL 45
# 11886 AV CARACAS CL 63
# 12481 KR 9 59 77 
# 12463 CL KR 13
# 12329 CL 56 KR 7
# 12397 KR 13 CL 63
# 12394 AV CIRCUNVALAR CL 45
# 12456 CL 72 KR 11
# 12263 KR 3 ESTE CL 50
# 12386 CL 87 KR 9 
# 12174 AV CARACAS CL 49
# 12191 CL 80 CON AUTONORTE
# 12262 CL 88 KR 11
# 12449 CL 83 KR 13
# 12385 CL 85 KR 15
# 12448 QUEBRADA LAS DELICIAS
# 12180 CL 57 KR 9
# 12522 CL 85 KR 15
# 12601 CL 81 KR 12
# 12691 KR 11 CL 93
# 12652 QUEBRADA LAS DELICIAS
VISITAS ID: 
# 11573 CL 80 KR 11
# 11236 AUTOPISTA NORTE CL 85
# 12401 AV CARACAS CL 53
# 12270 CL 100 KR 15
# 12260 CL 63 KR 13
# 12476 AV CARACAS CL 53
# 12478 CL 100 KR 15
# 12565 CL 85 KR 11
# 12647 CL 86 A KR 14
# 12648 AV CARACAS CL 47
Con corte al 30/09/2023 se realizaron 43 operativos y 7 visitas, para un total de 50  operativos asi:
OPERATIVOS ID:
# 13507 CL 77 A KR 14
# 13035 CL 53 KR 9
# 13201 CL 46 KR 7
# 13356 KR 11 CL 82
# 13322 CL 57 KR 9
# 13318 CL 100 KR 15
# 13230 CL 100 KR 15
# 13203 CL 63 KR 8 
# 13481 KR 8 CL 63
# 13830 KR 11 CL 81
# 13789 CERROS ORIENTALES UPZ 90
# 13655 AV CARACAS CL 40
# 13652 VEREDA EL VERJON
# 13387 CL 100 KR 15
# 13295 CL 72 KR 11
# 13284 AUTONORTE CL 81
# 13290 AUTONORTE CL 80
# 13282 AV CARACAS CL 63
# 13276 CL 85 KR 15
# 14096 AV CARACAS CL 64 
# 14177 CL 64 KR 11
# 14287 CL 92 AUTONORTE
# 14282 KR 7 CL 61
# 14099 KR 14 CL 90
# 14009 LAS MOYAS
# 14008 QUEBRADA LAS DELICIAS
# 13557 QUEBRADA LAS DELICIAS
# 13186 PARDO RUBIO
# 13668 CL 85 KR 15
# 13953 AV CARACAS CL 80
# 13982 CL 63 KR 8
# 14095 NQS CL 92
# 14270 KR 7 CL 61 
# 14300 KR 14 CL 80
# 14334 KR 18 78 74 
# 14323 CL 80 AUTONORTE
# 14822 CL 85 KR 15
# 14385 AVCIRCUNVALAR CL 39
# 14383 AV CARACAS CL 50
# 14505 QUEBRADA LAS DELICIAS
# 14703 BOSQUE CALDERON
# 14487 CL 90 KR 15
# 14707 PARQUE EL VIRREY
VISITAS ID:
# 13647 DG 92 CON AUTONORTE
# 13643 QUEBRADA LA VIEJA
# 13645 CL 63 KR 13
# 13369 CHAPINERO CENTRO
# 13285 CL 100 KR 15
# 13279 QUEBRADA LA VIEJA
# 13269 KR 15 CL 82 </t>
  </si>
  <si>
    <t xml:space="preserve">Capacitacion del dia 20 de septiembre </t>
  </si>
  <si>
    <t>Según radicado de alcance No 20234600378473 del 30 de octubre de 2023</t>
  </si>
  <si>
    <t xml:space="preserve">La Alcaldía Local cuenta con cero (0) acciones de mejora vencidas de las doce (12) que tiene abiertas. </t>
  </si>
  <si>
    <t xml:space="preserve">Reporte MIMEC </t>
  </si>
  <si>
    <t xml:space="preserve">La Alcaldía Local cumplió con el número de requisitos de la Ley 1712 de 2014 de publicación en la página web de la información. </t>
  </si>
  <si>
    <t>Reporte Oficina de Comunicaciones</t>
  </si>
  <si>
    <t>Reporte de requerimientos ciudadanos alcance radicado No 20234600378473 del 30 de octubre de 2023</t>
  </si>
  <si>
    <t xml:space="preserve">Para el III trimeste de la vigencia 2023, el Plan de Gestión de la Alcaldia Local alcanzó un nivel de desempeño del 96,86   y del 78,02%  acumulado para la vigencia. </t>
  </si>
  <si>
    <t>Se atendieron 99 requerimientos ciudadanos de los 118  la vigencia 2023, equivalentes al 98,75% de la meta
Debido a las inconsistencias presentadas entre el reporte recibido en los  memorandos 20231300110163 ,20234600272223y 20234600252283 , no se reporta esta meta en este periodo y el mismo se realizara en el proximo periodo de acuerdo con las indicaciones .
Reporte de requerimientos ciudadanos alcance radicado No 20234600378473 del 30 de octubre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</si>
</sst>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0070C0"/>
      <name val="Calibri Light"/>
      <family val="2"/>
    </font>
    <font>
      <sz val="11"/>
      <color rgb="FF4472C4"/>
      <name val="Calibri Light"/>
      <family val="2"/>
      <scheme val="major"/>
    </font>
    <font>
      <sz val="11"/>
      <color theme="4" tint="-0.249977111117893"/>
      <name val="Calibri Light"/>
      <family val="2"/>
      <scheme val="major"/>
    </font>
  </fonts>
  <fills count="12">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s>
  <cellStyleXfs count="3">
    <xf numFmtId="0" fontId="0" fillId="0" borderId="0"/>
    <xf numFmtId="9" fontId="3" fillId="0" borderId="0" applyFont="0" applyFill="0" applyBorder="0" applyAlignment="0" applyProtection="0"/>
    <xf numFmtId="0" fontId="13" fillId="10" borderId="0" applyNumberFormat="0" applyBorder="0" applyAlignment="0" applyProtection="0"/>
  </cellStyleXfs>
  <cellXfs count="162">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9" fontId="6" fillId="3" borderId="1" xfId="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11" xfId="0" applyFont="1" applyBorder="1" applyAlignment="1" applyProtection="1">
      <alignment horizontal="left" vertical="center" wrapText="1"/>
      <protection hidden="1"/>
    </xf>
    <xf numFmtId="0" fontId="14" fillId="0" borderId="11" xfId="0" applyFont="1" applyBorder="1" applyAlignment="1">
      <alignment horizontal="center" vertical="center" wrapText="1"/>
    </xf>
    <xf numFmtId="0" fontId="15" fillId="0" borderId="11" xfId="0" applyFont="1" applyBorder="1" applyAlignment="1" applyProtection="1">
      <alignment horizontal="center" vertical="center" wrapText="1"/>
      <protection hidden="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6" fillId="0" borderId="7" xfId="2" applyFont="1" applyFill="1" applyBorder="1" applyAlignment="1" applyProtection="1">
      <alignment horizontal="left" vertical="center" wrapText="1"/>
      <protection hidden="1"/>
    </xf>
    <xf numFmtId="0" fontId="14" fillId="0" borderId="15" xfId="0" applyFont="1" applyBorder="1" applyAlignment="1">
      <alignment horizontal="left" vertical="center" wrapText="1"/>
    </xf>
    <xf numFmtId="0" fontId="15"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9" fontId="17" fillId="0" borderId="12" xfId="0" applyNumberFormat="1" applyFont="1" applyBorder="1" applyAlignment="1">
      <alignment horizontal="left" vertical="center" wrapText="1"/>
    </xf>
    <xf numFmtId="0" fontId="17" fillId="0" borderId="11" xfId="0" applyFont="1" applyBorder="1" applyAlignment="1">
      <alignment horizontal="center" vertical="center" wrapText="1"/>
    </xf>
    <xf numFmtId="9" fontId="17" fillId="0" borderId="11" xfId="1" applyFont="1" applyBorder="1" applyAlignment="1">
      <alignment horizontal="center" vertical="center" wrapText="1"/>
    </xf>
    <xf numFmtId="9" fontId="17" fillId="0" borderId="1" xfId="1" applyFont="1" applyBorder="1" applyAlignment="1">
      <alignment horizontal="center"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0" fontId="17" fillId="0" borderId="1" xfId="0" applyFont="1" applyBorder="1" applyAlignment="1">
      <alignment horizontal="center" vertical="center" wrapText="1"/>
    </xf>
    <xf numFmtId="9" fontId="17" fillId="0" borderId="11" xfId="1" applyFont="1" applyFill="1" applyBorder="1" applyAlignment="1">
      <alignment horizontal="center" vertical="center" wrapText="1"/>
    </xf>
    <xf numFmtId="9" fontId="17" fillId="0" borderId="1" xfId="1" applyFont="1" applyFill="1" applyBorder="1" applyAlignment="1">
      <alignment horizontal="center" vertical="center" wrapText="1"/>
    </xf>
    <xf numFmtId="1" fontId="17" fillId="0" borderId="11" xfId="1"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1" fontId="17" fillId="0" borderId="1" xfId="1" applyNumberFormat="1" applyFont="1" applyBorder="1" applyAlignment="1">
      <alignment horizontal="center" vertical="center" wrapText="1"/>
    </xf>
    <xf numFmtId="9" fontId="4" fillId="0" borderId="1" xfId="1" applyFont="1" applyBorder="1" applyAlignment="1">
      <alignment horizontal="justify" vertical="center" wrapText="1"/>
    </xf>
    <xf numFmtId="0" fontId="1" fillId="9" borderId="0" xfId="0" applyFont="1" applyFill="1" applyAlignment="1">
      <alignment horizontal="center" vertical="center" wrapText="1"/>
    </xf>
    <xf numFmtId="1" fontId="1" fillId="0" borderId="1" xfId="0" applyNumberFormat="1" applyFont="1" applyBorder="1" applyAlignment="1">
      <alignment horizontal="center" vertical="center" wrapText="1"/>
    </xf>
    <xf numFmtId="9" fontId="6" fillId="3" borderId="1" xfId="1" applyFont="1" applyFill="1" applyBorder="1" applyAlignment="1">
      <alignment horizontal="center" vertical="center" wrapText="1"/>
    </xf>
    <xf numFmtId="9" fontId="1" fillId="0" borderId="1" xfId="1" applyFont="1" applyBorder="1" applyAlignment="1">
      <alignment horizontal="center" vertical="center" wrapText="1"/>
    </xf>
    <xf numFmtId="9" fontId="9" fillId="3" borderId="1" xfId="0" applyNumberFormat="1" applyFont="1" applyFill="1" applyBorder="1" applyAlignment="1">
      <alignment horizontal="center" vertical="center" wrapText="1"/>
    </xf>
    <xf numFmtId="9" fontId="7" fillId="2" borderId="1" xfId="1" applyFont="1" applyFill="1" applyBorder="1" applyAlignment="1">
      <alignment horizontal="center" vertical="center" wrapText="1"/>
    </xf>
    <xf numFmtId="0" fontId="1" fillId="0" borderId="0" xfId="0" applyFont="1" applyAlignment="1">
      <alignment horizontal="center" vertical="center" wrapText="1"/>
    </xf>
    <xf numFmtId="0" fontId="6" fillId="3" borderId="1" xfId="0"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10" fontId="1" fillId="0" borderId="1" xfId="0" applyNumberFormat="1" applyFont="1" applyBorder="1" applyAlignment="1">
      <alignment horizontal="center" vertical="center" wrapText="1"/>
    </xf>
    <xf numFmtId="10" fontId="1" fillId="0" borderId="1" xfId="1" applyNumberFormat="1" applyFont="1" applyBorder="1" applyAlignment="1">
      <alignment horizontal="center" vertical="center" wrapText="1"/>
    </xf>
    <xf numFmtId="10" fontId="1" fillId="9" borderId="1" xfId="1" applyNumberFormat="1" applyFont="1" applyFill="1" applyBorder="1" applyAlignment="1">
      <alignment horizontal="center" vertical="center" wrapText="1"/>
    </xf>
    <xf numFmtId="1" fontId="1" fillId="0" borderId="1" xfId="1" applyNumberFormat="1" applyFont="1" applyBorder="1" applyAlignment="1">
      <alignment horizontal="center" vertical="center" wrapText="1"/>
    </xf>
    <xf numFmtId="1" fontId="1" fillId="0" borderId="1" xfId="0" applyNumberFormat="1" applyFont="1" applyBorder="1" applyAlignment="1">
      <alignment horizontal="left" vertical="center" wrapText="1"/>
    </xf>
    <xf numFmtId="9" fontId="1" fillId="0" borderId="1" xfId="1" applyFont="1" applyBorder="1" applyAlignment="1">
      <alignment horizontal="left" vertical="center" wrapText="1"/>
    </xf>
    <xf numFmtId="0" fontId="4" fillId="0" borderId="1" xfId="0" applyFont="1" applyBorder="1" applyAlignment="1">
      <alignment horizontal="left" vertical="center" wrapText="1"/>
    </xf>
    <xf numFmtId="9" fontId="4" fillId="0" borderId="1" xfId="1" applyFont="1" applyBorder="1" applyAlignment="1">
      <alignment horizontal="left" vertical="center" wrapText="1"/>
    </xf>
    <xf numFmtId="10" fontId="1" fillId="0" borderId="0" xfId="1" applyNumberFormat="1" applyFont="1" applyAlignment="1">
      <alignment horizontal="center" vertical="center" wrapText="1"/>
    </xf>
    <xf numFmtId="10" fontId="6" fillId="3" borderId="1" xfId="0" applyNumberFormat="1" applyFont="1" applyFill="1" applyBorder="1" applyAlignment="1">
      <alignment horizontal="center" vertical="center" wrapText="1"/>
    </xf>
    <xf numFmtId="1" fontId="4" fillId="0" borderId="1" xfId="0" applyNumberFormat="1" applyFont="1" applyBorder="1" applyAlignment="1">
      <alignment horizontal="left" vertical="center" wrapText="1"/>
    </xf>
    <xf numFmtId="164" fontId="1" fillId="0" borderId="1" xfId="0" applyNumberFormat="1" applyFont="1" applyBorder="1" applyAlignment="1">
      <alignment horizontal="center" vertical="center" wrapText="1"/>
    </xf>
    <xf numFmtId="9" fontId="18" fillId="0" borderId="1" xfId="1" applyFont="1" applyBorder="1" applyAlignment="1">
      <alignment horizontal="justify" vertical="center" wrapText="1"/>
    </xf>
    <xf numFmtId="9" fontId="4" fillId="0" borderId="1" xfId="1" applyFont="1" applyBorder="1" applyAlignment="1">
      <alignment horizontal="center" vertical="center" wrapText="1"/>
    </xf>
    <xf numFmtId="164" fontId="4" fillId="0" borderId="1" xfId="1" applyNumberFormat="1" applyFont="1" applyBorder="1" applyAlignment="1">
      <alignment horizontal="center" vertical="center" wrapText="1"/>
    </xf>
    <xf numFmtId="10" fontId="4" fillId="0" borderId="1" xfId="1"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10" fontId="4" fillId="11" borderId="1" xfId="1" applyNumberFormat="1" applyFont="1" applyFill="1" applyBorder="1" applyAlignment="1">
      <alignment horizontal="center" vertical="center" wrapText="1"/>
    </xf>
    <xf numFmtId="10" fontId="8" fillId="2" borderId="1" xfId="0" applyNumberFormat="1" applyFont="1" applyFill="1" applyBorder="1" applyAlignment="1">
      <alignment horizontal="center" vertical="center" wrapText="1"/>
    </xf>
    <xf numFmtId="10" fontId="1" fillId="0" borderId="1" xfId="1" applyNumberFormat="1" applyFont="1" applyBorder="1" applyAlignment="1">
      <alignment horizontal="left" vertical="center" wrapText="1"/>
    </xf>
    <xf numFmtId="10" fontId="6" fillId="3" borderId="1" xfId="1" applyNumberFormat="1" applyFont="1" applyFill="1" applyBorder="1" applyAlignment="1">
      <alignment horizontal="center" vertical="center" wrapText="1"/>
    </xf>
    <xf numFmtId="164" fontId="1" fillId="0" borderId="1" xfId="1" applyNumberFormat="1" applyFont="1" applyBorder="1" applyAlignment="1">
      <alignment horizontal="center" vertical="center" wrapText="1"/>
    </xf>
    <xf numFmtId="164" fontId="4" fillId="0" borderId="1" xfId="1" applyNumberFormat="1" applyFont="1" applyBorder="1" applyAlignment="1">
      <alignment horizontal="left" vertical="center" wrapText="1"/>
    </xf>
    <xf numFmtId="10" fontId="4" fillId="0" borderId="1" xfId="1" applyNumberFormat="1" applyFont="1" applyBorder="1" applyAlignment="1">
      <alignment horizontal="left" vertical="center" wrapText="1"/>
    </xf>
    <xf numFmtId="10" fontId="8" fillId="2" borderId="1" xfId="1" applyNumberFormat="1" applyFont="1" applyFill="1" applyBorder="1" applyAlignment="1">
      <alignment horizontal="center" vertical="center" wrapText="1"/>
    </xf>
    <xf numFmtId="1" fontId="4" fillId="0" borderId="1" xfId="1" applyNumberFormat="1" applyFont="1" applyBorder="1" applyAlignment="1">
      <alignment horizontal="center" vertical="center" wrapText="1"/>
    </xf>
    <xf numFmtId="164" fontId="4" fillId="0" borderId="1" xfId="0" applyNumberFormat="1" applyFont="1" applyBorder="1" applyAlignment="1">
      <alignment horizontal="left" vertical="center" wrapText="1"/>
    </xf>
    <xf numFmtId="10" fontId="1" fillId="0" borderId="0" xfId="1" applyNumberFormat="1" applyFont="1" applyAlignment="1">
      <alignment wrapText="1"/>
    </xf>
    <xf numFmtId="9" fontId="4" fillId="9" borderId="1" xfId="1" applyFont="1" applyFill="1" applyBorder="1" applyAlignment="1">
      <alignment horizontal="justify" vertical="center" wrapText="1"/>
    </xf>
    <xf numFmtId="9" fontId="4" fillId="9" borderId="1" xfId="1" applyFont="1" applyFill="1" applyBorder="1" applyAlignment="1">
      <alignment horizontal="left" vertical="center" wrapText="1"/>
    </xf>
    <xf numFmtId="9" fontId="4" fillId="9" borderId="1" xfId="1" applyFont="1" applyFill="1" applyBorder="1" applyAlignment="1">
      <alignment horizontal="center" vertical="center" wrapText="1"/>
    </xf>
    <xf numFmtId="10" fontId="4" fillId="9" borderId="1" xfId="1" applyNumberFormat="1" applyFont="1" applyFill="1" applyBorder="1" applyAlignment="1">
      <alignment horizontal="center" vertical="center" wrapText="1"/>
    </xf>
    <xf numFmtId="0" fontId="4" fillId="9" borderId="1" xfId="0" applyFont="1" applyFill="1" applyBorder="1" applyAlignment="1">
      <alignment horizontal="justify" vertical="center" wrapText="1"/>
    </xf>
    <xf numFmtId="164" fontId="19" fillId="9" borderId="1" xfId="1" applyNumberFormat="1" applyFont="1" applyFill="1" applyBorder="1" applyAlignment="1">
      <alignment horizontal="left" vertical="center" wrapText="1"/>
    </xf>
    <xf numFmtId="10" fontId="4" fillId="9" borderId="1" xfId="1" applyNumberFormat="1" applyFont="1" applyFill="1" applyBorder="1" applyAlignment="1">
      <alignment horizontal="left" vertical="center" wrapText="1"/>
    </xf>
    <xf numFmtId="10" fontId="1" fillId="0" borderId="0" xfId="0" applyNumberFormat="1" applyFont="1" applyAlignment="1">
      <alignment wrapText="1"/>
    </xf>
    <xf numFmtId="0" fontId="4" fillId="0" borderId="16" xfId="0" applyFont="1" applyBorder="1" applyAlignment="1">
      <alignment horizontal="justify"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 fillId="9"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14" fillId="0" borderId="0" xfId="0" applyFont="1" applyAlignment="1">
      <alignment vertical="center" wrapText="1"/>
    </xf>
    <xf numFmtId="0" fontId="1" fillId="9" borderId="1" xfId="0" applyFont="1" applyFill="1" applyBorder="1" applyAlignment="1">
      <alignment horizontal="left" vertical="center"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4"/>
  <sheetViews>
    <sheetView tabSelected="1" zoomScale="60" zoomScaleNormal="60" workbookViewId="0">
      <selection activeCell="H9" sqref="H9:K9"/>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5.7109375"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77" hidden="1" customWidth="1"/>
    <col min="25" max="25" width="40.28515625" style="1" hidden="1" customWidth="1"/>
    <col min="26" max="26" width="24" style="1" hidden="1" customWidth="1"/>
    <col min="27" max="29" width="16.5703125" style="77" hidden="1" customWidth="1"/>
    <col min="30" max="30" width="33.42578125" style="1" hidden="1" customWidth="1"/>
    <col min="31" max="31" width="16.5703125" style="1" hidden="1" customWidth="1"/>
    <col min="32" max="34" width="16.5703125" style="77" customWidth="1"/>
    <col min="35" max="35" width="43.7109375" style="1" customWidth="1"/>
    <col min="36" max="36" width="16.5703125" style="1" customWidth="1"/>
    <col min="37" max="38" width="22" style="77" hidden="1" customWidth="1"/>
    <col min="39" max="39" width="16.5703125" style="77" hidden="1" customWidth="1"/>
    <col min="40" max="40" width="34.85546875" style="1" hidden="1" customWidth="1"/>
    <col min="41" max="41" width="0.42578125" style="1" customWidth="1"/>
    <col min="42" max="43" width="16.5703125" style="77" customWidth="1"/>
    <col min="44" max="44" width="21.5703125" style="77" customWidth="1"/>
    <col min="45" max="45" width="39.42578125" style="1" customWidth="1"/>
    <col min="46" max="16384" width="10.85546875" style="1"/>
  </cols>
  <sheetData>
    <row r="1" spans="1:45" s="25" customFormat="1" ht="70.5" customHeight="1" x14ac:dyDescent="0.25">
      <c r="A1" s="125" t="s">
        <v>0</v>
      </c>
      <c r="B1" s="124"/>
      <c r="C1" s="124"/>
      <c r="D1" s="124"/>
      <c r="E1" s="124"/>
      <c r="F1" s="124"/>
      <c r="G1" s="124"/>
      <c r="H1" s="124"/>
      <c r="I1" s="124"/>
      <c r="J1" s="124"/>
      <c r="K1" s="124"/>
      <c r="L1" s="126" t="s">
        <v>1</v>
      </c>
      <c r="M1" s="126"/>
      <c r="N1" s="126"/>
      <c r="O1" s="126"/>
      <c r="P1" s="126"/>
      <c r="V1" s="71"/>
      <c r="W1" s="71"/>
      <c r="X1" s="71"/>
      <c r="AA1" s="71"/>
      <c r="AB1" s="71"/>
      <c r="AC1" s="71"/>
      <c r="AF1" s="71"/>
      <c r="AG1" s="71"/>
      <c r="AH1" s="71"/>
      <c r="AK1" s="71"/>
      <c r="AL1" s="71"/>
      <c r="AM1" s="71"/>
      <c r="AP1" s="71"/>
      <c r="AQ1" s="71"/>
      <c r="AR1" s="71"/>
    </row>
    <row r="2" spans="1:45" s="27" customFormat="1" ht="23.45" customHeight="1" x14ac:dyDescent="0.25">
      <c r="A2" s="128" t="s">
        <v>2</v>
      </c>
      <c r="B2" s="129"/>
      <c r="C2" s="129"/>
      <c r="D2" s="129"/>
      <c r="E2" s="129"/>
      <c r="F2" s="129"/>
      <c r="G2" s="129"/>
      <c r="H2" s="129"/>
      <c r="I2" s="129"/>
      <c r="J2" s="129"/>
      <c r="K2" s="129"/>
      <c r="L2" s="26"/>
      <c r="M2" s="26"/>
      <c r="N2" s="26"/>
      <c r="O2" s="26"/>
      <c r="P2" s="26"/>
      <c r="V2" s="71"/>
      <c r="W2" s="71"/>
      <c r="X2" s="71"/>
      <c r="AA2" s="71"/>
      <c r="AB2" s="71"/>
      <c r="AC2" s="71"/>
      <c r="AF2" s="71"/>
      <c r="AG2" s="71"/>
      <c r="AH2" s="71"/>
      <c r="AK2" s="71"/>
      <c r="AL2" s="71"/>
      <c r="AM2" s="71"/>
      <c r="AP2" s="71"/>
      <c r="AQ2" s="71"/>
      <c r="AR2" s="71"/>
    </row>
    <row r="3" spans="1:45" s="25" customFormat="1" x14ac:dyDescent="0.25">
      <c r="V3" s="71"/>
      <c r="W3" s="71"/>
      <c r="X3" s="71"/>
      <c r="AA3" s="71"/>
      <c r="AB3" s="71"/>
      <c r="AC3" s="71"/>
      <c r="AF3" s="71"/>
      <c r="AG3" s="71"/>
      <c r="AH3" s="71"/>
      <c r="AK3" s="71"/>
      <c r="AL3" s="71"/>
      <c r="AM3" s="71"/>
      <c r="AP3" s="71"/>
      <c r="AQ3" s="71"/>
      <c r="AR3" s="71"/>
    </row>
    <row r="4" spans="1:45" s="25" customFormat="1" ht="29.1" customHeight="1" x14ac:dyDescent="0.25">
      <c r="F4" s="120" t="s">
        <v>3</v>
      </c>
      <c r="G4" s="121"/>
      <c r="H4" s="121"/>
      <c r="I4" s="121"/>
      <c r="J4" s="121"/>
      <c r="K4" s="122"/>
      <c r="V4" s="71"/>
      <c r="W4" s="71"/>
      <c r="X4" s="71"/>
      <c r="AA4" s="71"/>
      <c r="AB4" s="71"/>
      <c r="AC4" s="71"/>
      <c r="AF4" s="71"/>
      <c r="AG4" s="71"/>
      <c r="AH4" s="71"/>
      <c r="AK4" s="71"/>
      <c r="AL4" s="71"/>
      <c r="AM4" s="71"/>
      <c r="AP4" s="71"/>
      <c r="AQ4" s="71"/>
      <c r="AR4" s="71"/>
    </row>
    <row r="5" spans="1:45" s="25" customFormat="1" ht="15" customHeight="1" x14ac:dyDescent="0.25">
      <c r="F5" s="2" t="s">
        <v>4</v>
      </c>
      <c r="G5" s="2" t="s">
        <v>5</v>
      </c>
      <c r="H5" s="120" t="s">
        <v>6</v>
      </c>
      <c r="I5" s="121"/>
      <c r="J5" s="121"/>
      <c r="K5" s="122"/>
      <c r="V5" s="71"/>
      <c r="W5" s="71"/>
      <c r="X5" s="71"/>
      <c r="AA5" s="71"/>
      <c r="AB5" s="71"/>
      <c r="AC5" s="71"/>
      <c r="AF5" s="71"/>
      <c r="AG5" s="71"/>
      <c r="AH5" s="71"/>
      <c r="AK5" s="71"/>
      <c r="AL5" s="71"/>
      <c r="AM5" s="71"/>
      <c r="AP5" s="71"/>
      <c r="AQ5" s="71"/>
      <c r="AR5" s="71"/>
    </row>
    <row r="6" spans="1:45" s="25" customFormat="1" x14ac:dyDescent="0.25">
      <c r="F6" s="28">
        <v>1</v>
      </c>
      <c r="G6" s="28" t="s">
        <v>7</v>
      </c>
      <c r="H6" s="123" t="s">
        <v>8</v>
      </c>
      <c r="I6" s="123"/>
      <c r="J6" s="123"/>
      <c r="K6" s="123"/>
      <c r="V6" s="71"/>
      <c r="W6" s="71"/>
      <c r="X6" s="71"/>
      <c r="AA6" s="71"/>
      <c r="AB6" s="71"/>
      <c r="AC6" s="71"/>
      <c r="AF6" s="71"/>
      <c r="AG6" s="71"/>
      <c r="AH6" s="71"/>
      <c r="AK6" s="71"/>
      <c r="AL6" s="71"/>
      <c r="AM6" s="71"/>
      <c r="AP6" s="71"/>
      <c r="AQ6" s="71"/>
      <c r="AR6" s="71"/>
    </row>
    <row r="7" spans="1:45" s="25" customFormat="1" ht="80.25" customHeight="1" x14ac:dyDescent="0.25">
      <c r="F7" s="28">
        <v>2</v>
      </c>
      <c r="G7" s="28" t="s">
        <v>9</v>
      </c>
      <c r="H7" s="123" t="s">
        <v>10</v>
      </c>
      <c r="I7" s="123"/>
      <c r="J7" s="123"/>
      <c r="K7" s="123"/>
      <c r="V7" s="71"/>
      <c r="W7" s="71"/>
      <c r="X7" s="71"/>
      <c r="AA7" s="71"/>
      <c r="AB7" s="71"/>
      <c r="AC7" s="71"/>
      <c r="AF7" s="71"/>
      <c r="AG7" s="71"/>
      <c r="AH7" s="71"/>
      <c r="AK7" s="71"/>
      <c r="AL7" s="71"/>
      <c r="AM7" s="71"/>
      <c r="AP7" s="71"/>
      <c r="AQ7" s="71"/>
      <c r="AR7" s="71"/>
    </row>
    <row r="8" spans="1:45" s="25" customFormat="1" ht="52.5" customHeight="1" x14ac:dyDescent="0.25">
      <c r="F8" s="28">
        <v>3</v>
      </c>
      <c r="G8" s="28" t="s">
        <v>279</v>
      </c>
      <c r="H8" s="123" t="s">
        <v>278</v>
      </c>
      <c r="I8" s="123"/>
      <c r="J8" s="123"/>
      <c r="K8" s="123"/>
      <c r="V8" s="71"/>
      <c r="W8" s="71"/>
      <c r="X8" s="71"/>
      <c r="AA8" s="71"/>
      <c r="AB8" s="71"/>
      <c r="AC8" s="71"/>
      <c r="AF8" s="71"/>
      <c r="AG8" s="71"/>
      <c r="AH8" s="71"/>
      <c r="AK8" s="71"/>
      <c r="AL8" s="71"/>
      <c r="AM8" s="71"/>
      <c r="AP8" s="71"/>
      <c r="AQ8" s="71"/>
      <c r="AR8" s="71"/>
    </row>
    <row r="9" spans="1:45" s="25" customFormat="1" ht="52.5" customHeight="1" x14ac:dyDescent="0.25">
      <c r="F9" s="28">
        <v>4</v>
      </c>
      <c r="G9" s="28" t="s">
        <v>280</v>
      </c>
      <c r="H9" s="161" t="s">
        <v>307</v>
      </c>
      <c r="I9" s="161"/>
      <c r="J9" s="161"/>
      <c r="K9" s="161"/>
      <c r="V9" s="71"/>
      <c r="W9" s="71"/>
      <c r="X9" s="71"/>
      <c r="AA9" s="71"/>
      <c r="AB9" s="71"/>
      <c r="AC9" s="71"/>
      <c r="AF9" s="71"/>
      <c r="AG9" s="71"/>
      <c r="AH9" s="71"/>
      <c r="AK9" s="71"/>
      <c r="AL9" s="71"/>
      <c r="AM9" s="71"/>
      <c r="AP9" s="71"/>
      <c r="AQ9" s="71"/>
      <c r="AR9" s="71"/>
    </row>
    <row r="10" spans="1:45" s="25" customFormat="1" x14ac:dyDescent="0.25">
      <c r="V10" s="71"/>
      <c r="W10" s="71"/>
      <c r="X10" s="71"/>
      <c r="AA10" s="71"/>
      <c r="AB10" s="71"/>
      <c r="AC10" s="71"/>
      <c r="AF10" s="71"/>
      <c r="AG10" s="71"/>
      <c r="AH10" s="71"/>
      <c r="AK10" s="71"/>
      <c r="AL10" s="71"/>
      <c r="AM10" s="71"/>
      <c r="AP10" s="71"/>
      <c r="AQ10" s="71"/>
      <c r="AR10" s="71"/>
    </row>
    <row r="11" spans="1:45" ht="14.45" customHeight="1" x14ac:dyDescent="0.25">
      <c r="A11" s="119" t="s">
        <v>11</v>
      </c>
      <c r="B11" s="119"/>
      <c r="C11" s="119" t="s">
        <v>12</v>
      </c>
      <c r="D11" s="119" t="s">
        <v>13</v>
      </c>
      <c r="E11" s="119"/>
      <c r="F11" s="119"/>
      <c r="G11" s="127" t="s">
        <v>14</v>
      </c>
      <c r="H11" s="127"/>
      <c r="I11" s="127"/>
      <c r="J11" s="127"/>
      <c r="K11" s="127"/>
      <c r="L11" s="127"/>
      <c r="M11" s="127"/>
      <c r="N11" s="127"/>
      <c r="O11" s="127"/>
      <c r="P11" s="127"/>
      <c r="Q11" s="127"/>
      <c r="R11" s="119" t="s">
        <v>15</v>
      </c>
      <c r="S11" s="119"/>
      <c r="T11" s="119"/>
      <c r="U11" s="119"/>
      <c r="V11" s="130" t="s">
        <v>16</v>
      </c>
      <c r="W11" s="131"/>
      <c r="X11" s="131"/>
      <c r="Y11" s="131"/>
      <c r="Z11" s="132"/>
      <c r="AA11" s="136" t="s">
        <v>17</v>
      </c>
      <c r="AB11" s="137"/>
      <c r="AC11" s="137"/>
      <c r="AD11" s="137"/>
      <c r="AE11" s="138"/>
      <c r="AF11" s="142" t="s">
        <v>18</v>
      </c>
      <c r="AG11" s="143"/>
      <c r="AH11" s="143"/>
      <c r="AI11" s="143"/>
      <c r="AJ11" s="144"/>
      <c r="AK11" s="148" t="s">
        <v>19</v>
      </c>
      <c r="AL11" s="149"/>
      <c r="AM11" s="149"/>
      <c r="AN11" s="149"/>
      <c r="AO11" s="150"/>
      <c r="AP11" s="154" t="s">
        <v>20</v>
      </c>
      <c r="AQ11" s="155"/>
      <c r="AR11" s="155"/>
      <c r="AS11" s="156"/>
    </row>
    <row r="12" spans="1:45" ht="14.45" customHeight="1" x14ac:dyDescent="0.25">
      <c r="A12" s="119"/>
      <c r="B12" s="119"/>
      <c r="C12" s="119"/>
      <c r="D12" s="119"/>
      <c r="E12" s="119"/>
      <c r="F12" s="119"/>
      <c r="G12" s="127"/>
      <c r="H12" s="127"/>
      <c r="I12" s="127"/>
      <c r="J12" s="127"/>
      <c r="K12" s="127"/>
      <c r="L12" s="127"/>
      <c r="M12" s="127"/>
      <c r="N12" s="127"/>
      <c r="O12" s="127"/>
      <c r="P12" s="127"/>
      <c r="Q12" s="127"/>
      <c r="R12" s="119"/>
      <c r="S12" s="119"/>
      <c r="T12" s="119"/>
      <c r="U12" s="119"/>
      <c r="V12" s="133"/>
      <c r="W12" s="134"/>
      <c r="X12" s="134"/>
      <c r="Y12" s="134"/>
      <c r="Z12" s="135"/>
      <c r="AA12" s="139"/>
      <c r="AB12" s="140"/>
      <c r="AC12" s="140"/>
      <c r="AD12" s="140"/>
      <c r="AE12" s="141"/>
      <c r="AF12" s="145"/>
      <c r="AG12" s="146"/>
      <c r="AH12" s="146"/>
      <c r="AI12" s="146"/>
      <c r="AJ12" s="147"/>
      <c r="AK12" s="151"/>
      <c r="AL12" s="152"/>
      <c r="AM12" s="152"/>
      <c r="AN12" s="152"/>
      <c r="AO12" s="153"/>
      <c r="AP12" s="157"/>
      <c r="AQ12" s="158"/>
      <c r="AR12" s="158"/>
      <c r="AS12" s="159"/>
    </row>
    <row r="13" spans="1:45" ht="135.75" thickBot="1" x14ac:dyDescent="0.3">
      <c r="A13" s="2" t="s">
        <v>21</v>
      </c>
      <c r="B13" s="2" t="s">
        <v>22</v>
      </c>
      <c r="C13" s="119"/>
      <c r="D13" s="2" t="s">
        <v>23</v>
      </c>
      <c r="E13" s="2" t="s">
        <v>24</v>
      </c>
      <c r="F13" s="2" t="s">
        <v>25</v>
      </c>
      <c r="G13" s="15" t="s">
        <v>26</v>
      </c>
      <c r="H13" s="15" t="s">
        <v>27</v>
      </c>
      <c r="I13" s="15" t="s">
        <v>28</v>
      </c>
      <c r="J13" s="15" t="s">
        <v>29</v>
      </c>
      <c r="K13" s="15" t="s">
        <v>30</v>
      </c>
      <c r="L13" s="15" t="s">
        <v>31</v>
      </c>
      <c r="M13" s="15" t="s">
        <v>32</v>
      </c>
      <c r="N13" s="15" t="s">
        <v>33</v>
      </c>
      <c r="O13" s="15" t="s">
        <v>34</v>
      </c>
      <c r="P13" s="15" t="s">
        <v>35</v>
      </c>
      <c r="Q13" s="15" t="s">
        <v>36</v>
      </c>
      <c r="R13" s="2" t="s">
        <v>37</v>
      </c>
      <c r="S13" s="2" t="s">
        <v>38</v>
      </c>
      <c r="T13" s="2" t="s">
        <v>39</v>
      </c>
      <c r="U13" s="2" t="s">
        <v>40</v>
      </c>
      <c r="V13" s="3" t="s">
        <v>41</v>
      </c>
      <c r="W13" s="3" t="s">
        <v>42</v>
      </c>
      <c r="X13" s="3" t="s">
        <v>43</v>
      </c>
      <c r="Y13" s="3" t="s">
        <v>44</v>
      </c>
      <c r="Z13" s="3" t="s">
        <v>45</v>
      </c>
      <c r="AA13" s="18" t="s">
        <v>41</v>
      </c>
      <c r="AB13" s="18" t="s">
        <v>42</v>
      </c>
      <c r="AC13" s="18" t="s">
        <v>43</v>
      </c>
      <c r="AD13" s="18" t="s">
        <v>44</v>
      </c>
      <c r="AE13" s="18" t="s">
        <v>45</v>
      </c>
      <c r="AF13" s="19" t="s">
        <v>41</v>
      </c>
      <c r="AG13" s="19" t="s">
        <v>42</v>
      </c>
      <c r="AH13" s="19" t="s">
        <v>43</v>
      </c>
      <c r="AI13" s="19" t="s">
        <v>44</v>
      </c>
      <c r="AJ13" s="19" t="s">
        <v>45</v>
      </c>
      <c r="AK13" s="20" t="s">
        <v>41</v>
      </c>
      <c r="AL13" s="20" t="s">
        <v>42</v>
      </c>
      <c r="AM13" s="20" t="s">
        <v>43</v>
      </c>
      <c r="AN13" s="20" t="s">
        <v>44</v>
      </c>
      <c r="AO13" s="20" t="s">
        <v>45</v>
      </c>
      <c r="AP13" s="4" t="s">
        <v>41</v>
      </c>
      <c r="AQ13" s="4" t="s">
        <v>42</v>
      </c>
      <c r="AR13" s="4" t="s">
        <v>43</v>
      </c>
      <c r="AS13" s="4" t="s">
        <v>44</v>
      </c>
    </row>
    <row r="14" spans="1:45" s="23" customFormat="1" ht="255" x14ac:dyDescent="0.25">
      <c r="A14" s="17">
        <v>4</v>
      </c>
      <c r="B14" s="16" t="s">
        <v>46</v>
      </c>
      <c r="C14" s="17" t="s">
        <v>47</v>
      </c>
      <c r="D14" s="21" t="s">
        <v>48</v>
      </c>
      <c r="E14" s="16" t="s">
        <v>49</v>
      </c>
      <c r="F14" s="16" t="s">
        <v>50</v>
      </c>
      <c r="G14" s="16" t="s">
        <v>51</v>
      </c>
      <c r="H14" s="34" t="s">
        <v>52</v>
      </c>
      <c r="I14" s="36" t="s">
        <v>53</v>
      </c>
      <c r="J14" s="29" t="s">
        <v>54</v>
      </c>
      <c r="K14" s="40" t="s">
        <v>55</v>
      </c>
      <c r="L14" s="35">
        <v>0</v>
      </c>
      <c r="M14" s="35">
        <v>0.36</v>
      </c>
      <c r="N14" s="35">
        <v>0.42</v>
      </c>
      <c r="O14" s="35">
        <v>0.55000000000000004</v>
      </c>
      <c r="P14" s="35">
        <v>0.55000000000000004</v>
      </c>
      <c r="Q14" s="41" t="s">
        <v>56</v>
      </c>
      <c r="R14" s="46" t="s">
        <v>57</v>
      </c>
      <c r="S14" s="34" t="s">
        <v>58</v>
      </c>
      <c r="T14" s="40" t="s">
        <v>59</v>
      </c>
      <c r="U14" s="52" t="s">
        <v>60</v>
      </c>
      <c r="V14" s="74">
        <f t="shared" ref="V14:V29" si="0">L14</f>
        <v>0</v>
      </c>
      <c r="W14" s="81">
        <v>0</v>
      </c>
      <c r="X14" s="17" t="s">
        <v>61</v>
      </c>
      <c r="Y14" s="16" t="s">
        <v>62</v>
      </c>
      <c r="Z14" s="16" t="s">
        <v>61</v>
      </c>
      <c r="AA14" s="85">
        <f t="shared" ref="AA14:AA29" si="1">M14</f>
        <v>0.36</v>
      </c>
      <c r="AB14" s="103">
        <v>0.36499999999999999</v>
      </c>
      <c r="AC14" s="101">
        <f>IF(AB14/AA14&gt;100%,100%,AB14/AA14)</f>
        <v>1</v>
      </c>
      <c r="AD14" s="16" t="s">
        <v>63</v>
      </c>
      <c r="AE14" s="16" t="s">
        <v>64</v>
      </c>
      <c r="AF14" s="85">
        <v>0.42</v>
      </c>
      <c r="AG14" s="103">
        <v>0.41299999999999998</v>
      </c>
      <c r="AH14" s="101">
        <f>IF(AG14/AF14&gt;100%,100%,AG14/AF14)</f>
        <v>0.98333333333333328</v>
      </c>
      <c r="AI14" s="16" t="s">
        <v>283</v>
      </c>
      <c r="AJ14" s="16" t="s">
        <v>64</v>
      </c>
      <c r="AK14" s="84">
        <f t="shared" ref="AK14:AK29" si="2">O14</f>
        <v>0.55000000000000004</v>
      </c>
      <c r="AL14" s="17"/>
      <c r="AM14" s="85">
        <f>IF(AL14/AK14&gt;100%,100%,AL14/AK14)</f>
        <v>0</v>
      </c>
      <c r="AN14" s="16"/>
      <c r="AO14" s="16"/>
      <c r="AP14" s="74">
        <f t="shared" ref="AP14:AP29" si="3">P14</f>
        <v>0.55000000000000004</v>
      </c>
      <c r="AQ14" s="91">
        <v>0.36499999999999999</v>
      </c>
      <c r="AR14" s="80">
        <f>IF(AQ14/AP14&gt;100%,100%,AQ14/AP14)</f>
        <v>0.66363636363636358</v>
      </c>
      <c r="AS14" s="16" t="s">
        <v>63</v>
      </c>
    </row>
    <row r="15" spans="1:45" s="23" customFormat="1" ht="120" x14ac:dyDescent="0.25">
      <c r="A15" s="17">
        <v>4</v>
      </c>
      <c r="B15" s="16" t="s">
        <v>46</v>
      </c>
      <c r="C15" s="17" t="s">
        <v>65</v>
      </c>
      <c r="D15" s="21" t="s">
        <v>66</v>
      </c>
      <c r="E15" s="16" t="s">
        <v>67</v>
      </c>
      <c r="F15" s="16" t="s">
        <v>50</v>
      </c>
      <c r="G15" s="16" t="s">
        <v>68</v>
      </c>
      <c r="H15" s="30" t="s">
        <v>69</v>
      </c>
      <c r="I15" s="31">
        <v>0.6</v>
      </c>
      <c r="J15" s="32" t="s">
        <v>54</v>
      </c>
      <c r="K15" s="40" t="s">
        <v>55</v>
      </c>
      <c r="L15" s="42">
        <v>0.12</v>
      </c>
      <c r="M15" s="42">
        <v>0.35</v>
      </c>
      <c r="N15" s="42">
        <v>0.51</v>
      </c>
      <c r="O15" s="42">
        <v>0.72</v>
      </c>
      <c r="P15" s="42">
        <v>0.72</v>
      </c>
      <c r="Q15" s="43" t="s">
        <v>70</v>
      </c>
      <c r="R15" s="47" t="s">
        <v>71</v>
      </c>
      <c r="S15" s="30" t="s">
        <v>72</v>
      </c>
      <c r="T15" s="40" t="s">
        <v>59</v>
      </c>
      <c r="U15" s="44" t="s">
        <v>60</v>
      </c>
      <c r="V15" s="74">
        <f>L15</f>
        <v>0.12</v>
      </c>
      <c r="W15" s="81">
        <v>0.15</v>
      </c>
      <c r="X15" s="74">
        <f t="shared" ref="X15:X29" si="4">IF(W15/V15&gt;100%,100%,W15/V15)</f>
        <v>1</v>
      </c>
      <c r="Y15" s="16" t="s">
        <v>73</v>
      </c>
      <c r="Z15" s="16" t="s">
        <v>74</v>
      </c>
      <c r="AA15" s="85">
        <f t="shared" si="1"/>
        <v>0.35</v>
      </c>
      <c r="AB15" s="103">
        <v>0.32800000000000001</v>
      </c>
      <c r="AC15" s="101">
        <f t="shared" ref="AC15:AC29" si="5">IF(AB15/AA15&gt;100%,100%,AB15/AA15)</f>
        <v>0.93714285714285728</v>
      </c>
      <c r="AD15" s="16" t="s">
        <v>75</v>
      </c>
      <c r="AE15" s="16" t="s">
        <v>76</v>
      </c>
      <c r="AF15" s="85">
        <f t="shared" ref="AF15:AF29" si="6">N15</f>
        <v>0.51</v>
      </c>
      <c r="AG15" s="103">
        <v>0.51100000000000001</v>
      </c>
      <c r="AH15" s="101">
        <f t="shared" ref="AH15:AH29" si="7">IF(AG15/AF15&gt;100%,100%,AG15/AF15)</f>
        <v>1</v>
      </c>
      <c r="AI15" s="16" t="s">
        <v>284</v>
      </c>
      <c r="AJ15" s="16" t="s">
        <v>76</v>
      </c>
      <c r="AK15" s="84">
        <f t="shared" si="2"/>
        <v>0.72</v>
      </c>
      <c r="AL15" s="17"/>
      <c r="AM15" s="85">
        <f t="shared" ref="AM15:AM29" si="8">IF(AL15/AK15&gt;100%,100%,AL15/AK15)</f>
        <v>0</v>
      </c>
      <c r="AN15" s="16"/>
      <c r="AO15" s="16"/>
      <c r="AP15" s="74">
        <f t="shared" si="3"/>
        <v>0.72</v>
      </c>
      <c r="AQ15" s="91">
        <v>0.32800000000000001</v>
      </c>
      <c r="AR15" s="81">
        <f t="shared" ref="AR15:AR29" si="9">IF(AQ15/AP15&gt;100%,100%,AQ15/AP15)</f>
        <v>0.4555555555555556</v>
      </c>
      <c r="AS15" s="16" t="s">
        <v>73</v>
      </c>
    </row>
    <row r="16" spans="1:45" s="23" customFormat="1" ht="180" x14ac:dyDescent="0.25">
      <c r="A16" s="17">
        <v>4</v>
      </c>
      <c r="B16" s="16" t="s">
        <v>46</v>
      </c>
      <c r="C16" s="17" t="s">
        <v>65</v>
      </c>
      <c r="D16" s="21" t="s">
        <v>77</v>
      </c>
      <c r="E16" s="16" t="s">
        <v>78</v>
      </c>
      <c r="F16" s="16" t="s">
        <v>50</v>
      </c>
      <c r="G16" s="16" t="s">
        <v>79</v>
      </c>
      <c r="H16" s="30" t="s">
        <v>80</v>
      </c>
      <c r="I16" s="31">
        <v>0.6</v>
      </c>
      <c r="J16" s="32" t="s">
        <v>54</v>
      </c>
      <c r="K16" s="40" t="s">
        <v>55</v>
      </c>
      <c r="L16" s="35">
        <v>0.12</v>
      </c>
      <c r="M16" s="35">
        <v>0.25</v>
      </c>
      <c r="N16" s="35">
        <v>0.45</v>
      </c>
      <c r="O16" s="35">
        <v>0.68</v>
      </c>
      <c r="P16" s="35">
        <v>0.68</v>
      </c>
      <c r="Q16" s="43" t="s">
        <v>70</v>
      </c>
      <c r="R16" s="47" t="s">
        <v>71</v>
      </c>
      <c r="S16" s="30" t="s">
        <v>72</v>
      </c>
      <c r="T16" s="40" t="s">
        <v>59</v>
      </c>
      <c r="U16" s="44" t="s">
        <v>60</v>
      </c>
      <c r="V16" s="74">
        <f>L16</f>
        <v>0.12</v>
      </c>
      <c r="W16" s="81">
        <v>0.44</v>
      </c>
      <c r="X16" s="74">
        <f t="shared" si="4"/>
        <v>1</v>
      </c>
      <c r="Y16" s="16" t="s">
        <v>81</v>
      </c>
      <c r="Z16" s="16" t="s">
        <v>74</v>
      </c>
      <c r="AA16" s="85">
        <f t="shared" si="1"/>
        <v>0.25</v>
      </c>
      <c r="AB16" s="103">
        <v>0.65700000000000003</v>
      </c>
      <c r="AC16" s="101">
        <f t="shared" si="5"/>
        <v>1</v>
      </c>
      <c r="AD16" s="16" t="s">
        <v>82</v>
      </c>
      <c r="AE16" s="16" t="s">
        <v>76</v>
      </c>
      <c r="AF16" s="85">
        <f t="shared" si="6"/>
        <v>0.45</v>
      </c>
      <c r="AG16" s="103">
        <v>0.80869999999999997</v>
      </c>
      <c r="AH16" s="101">
        <f t="shared" si="7"/>
        <v>1</v>
      </c>
      <c r="AI16" s="16" t="s">
        <v>285</v>
      </c>
      <c r="AJ16" s="16" t="s">
        <v>76</v>
      </c>
      <c r="AK16" s="84">
        <f t="shared" si="2"/>
        <v>0.68</v>
      </c>
      <c r="AL16" s="17"/>
      <c r="AM16" s="85">
        <f t="shared" si="8"/>
        <v>0</v>
      </c>
      <c r="AN16" s="16"/>
      <c r="AO16" s="16"/>
      <c r="AP16" s="74">
        <f t="shared" si="3"/>
        <v>0.68</v>
      </c>
      <c r="AQ16" s="103">
        <v>0.65700000000000003</v>
      </c>
      <c r="AR16" s="81">
        <f t="shared" si="9"/>
        <v>0.9661764705882353</v>
      </c>
      <c r="AS16" s="16" t="s">
        <v>82</v>
      </c>
    </row>
    <row r="17" spans="1:45" s="23" customFormat="1" ht="105" x14ac:dyDescent="0.25">
      <c r="A17" s="17">
        <v>4</v>
      </c>
      <c r="B17" s="16" t="s">
        <v>46</v>
      </c>
      <c r="C17" s="17" t="s">
        <v>65</v>
      </c>
      <c r="D17" s="21" t="s">
        <v>83</v>
      </c>
      <c r="E17" s="16" t="s">
        <v>84</v>
      </c>
      <c r="F17" s="16" t="s">
        <v>50</v>
      </c>
      <c r="G17" s="16" t="s">
        <v>85</v>
      </c>
      <c r="H17" s="30" t="s">
        <v>86</v>
      </c>
      <c r="I17" s="33">
        <v>0.96489999999999998</v>
      </c>
      <c r="J17" s="32" t="s">
        <v>54</v>
      </c>
      <c r="K17" s="40" t="s">
        <v>55</v>
      </c>
      <c r="L17" s="35">
        <v>0.25</v>
      </c>
      <c r="M17" s="35">
        <v>0.45</v>
      </c>
      <c r="N17" s="35">
        <v>0.7</v>
      </c>
      <c r="O17" s="55">
        <v>0.98499999999999999</v>
      </c>
      <c r="P17" s="55">
        <v>0.98499999999999999</v>
      </c>
      <c r="Q17" s="43" t="s">
        <v>70</v>
      </c>
      <c r="R17" s="47" t="s">
        <v>71</v>
      </c>
      <c r="S17" s="30" t="s">
        <v>72</v>
      </c>
      <c r="T17" s="40" t="s">
        <v>59</v>
      </c>
      <c r="U17" s="44" t="s">
        <v>60</v>
      </c>
      <c r="V17" s="74">
        <f t="shared" si="0"/>
        <v>0.25</v>
      </c>
      <c r="W17" s="81">
        <v>0.20680000000000001</v>
      </c>
      <c r="X17" s="82">
        <f>IF(W17/V17&gt;100%,100%,W17/V17)</f>
        <v>0.82720000000000005</v>
      </c>
      <c r="Y17" s="16" t="s">
        <v>87</v>
      </c>
      <c r="Z17" s="16" t="s">
        <v>74</v>
      </c>
      <c r="AA17" s="85">
        <f t="shared" si="1"/>
        <v>0.45</v>
      </c>
      <c r="AB17" s="103">
        <v>0.44159999999999999</v>
      </c>
      <c r="AC17" s="101">
        <f t="shared" si="5"/>
        <v>0.98133333333333328</v>
      </c>
      <c r="AD17" s="16" t="s">
        <v>88</v>
      </c>
      <c r="AE17" s="16" t="s">
        <v>76</v>
      </c>
      <c r="AF17" s="85">
        <f t="shared" si="6"/>
        <v>0.7</v>
      </c>
      <c r="AG17" s="103">
        <v>0.52</v>
      </c>
      <c r="AH17" s="101">
        <f t="shared" si="7"/>
        <v>0.74285714285714288</v>
      </c>
      <c r="AI17" s="16" t="s">
        <v>286</v>
      </c>
      <c r="AJ17" s="16" t="s">
        <v>76</v>
      </c>
      <c r="AK17" s="84">
        <f t="shared" si="2"/>
        <v>0.98499999999999999</v>
      </c>
      <c r="AL17" s="17"/>
      <c r="AM17" s="85">
        <f>IF(AL17/AK17&gt;100%,100%,AL17/AK17)</f>
        <v>0</v>
      </c>
      <c r="AN17" s="16"/>
      <c r="AO17" s="16"/>
      <c r="AP17" s="74">
        <f t="shared" si="3"/>
        <v>0.98499999999999999</v>
      </c>
      <c r="AQ17" s="103">
        <v>0.442</v>
      </c>
      <c r="AR17" s="81">
        <f t="shared" si="9"/>
        <v>0.44873096446700511</v>
      </c>
      <c r="AS17" s="16" t="s">
        <v>89</v>
      </c>
    </row>
    <row r="18" spans="1:45" s="23" customFormat="1" ht="105" x14ac:dyDescent="0.25">
      <c r="A18" s="17">
        <v>4</v>
      </c>
      <c r="B18" s="16" t="s">
        <v>46</v>
      </c>
      <c r="C18" s="17" t="s">
        <v>65</v>
      </c>
      <c r="D18" s="21" t="s">
        <v>90</v>
      </c>
      <c r="E18" s="16" t="s">
        <v>91</v>
      </c>
      <c r="F18" s="16" t="s">
        <v>50</v>
      </c>
      <c r="G18" s="16" t="s">
        <v>92</v>
      </c>
      <c r="H18" s="34" t="s">
        <v>93</v>
      </c>
      <c r="I18" s="35">
        <v>0.25</v>
      </c>
      <c r="J18" s="36" t="s">
        <v>54</v>
      </c>
      <c r="K18" s="40" t="s">
        <v>55</v>
      </c>
      <c r="L18" s="35">
        <v>0.08</v>
      </c>
      <c r="M18" s="35">
        <v>0.2</v>
      </c>
      <c r="N18" s="35">
        <v>0.3</v>
      </c>
      <c r="O18" s="35">
        <v>0.55000000000000004</v>
      </c>
      <c r="P18" s="35">
        <v>0.55000000000000004</v>
      </c>
      <c r="Q18" s="41" t="s">
        <v>70</v>
      </c>
      <c r="R18" s="46" t="s">
        <v>71</v>
      </c>
      <c r="S18" s="30" t="s">
        <v>72</v>
      </c>
      <c r="T18" s="40" t="s">
        <v>59</v>
      </c>
      <c r="U18" s="44" t="s">
        <v>60</v>
      </c>
      <c r="V18" s="74">
        <f t="shared" si="0"/>
        <v>0.08</v>
      </c>
      <c r="W18" s="81">
        <v>1.55E-2</v>
      </c>
      <c r="X18" s="82">
        <f t="shared" si="4"/>
        <v>0.19375000000000001</v>
      </c>
      <c r="Y18" s="16" t="s">
        <v>94</v>
      </c>
      <c r="Z18" s="16" t="s">
        <v>74</v>
      </c>
      <c r="AA18" s="85">
        <f t="shared" si="1"/>
        <v>0.2</v>
      </c>
      <c r="AB18" s="103">
        <v>0.129</v>
      </c>
      <c r="AC18" s="101">
        <f t="shared" si="5"/>
        <v>0.64500000000000002</v>
      </c>
      <c r="AD18" s="16" t="s">
        <v>95</v>
      </c>
      <c r="AE18" s="16" t="s">
        <v>76</v>
      </c>
      <c r="AF18" s="85">
        <f t="shared" si="6"/>
        <v>0.3</v>
      </c>
      <c r="AG18" s="103">
        <v>0.28999999999999998</v>
      </c>
      <c r="AH18" s="101">
        <f t="shared" si="7"/>
        <v>0.96666666666666667</v>
      </c>
      <c r="AI18" s="16" t="s">
        <v>287</v>
      </c>
      <c r="AJ18" s="16" t="s">
        <v>76</v>
      </c>
      <c r="AK18" s="84">
        <f t="shared" si="2"/>
        <v>0.55000000000000004</v>
      </c>
      <c r="AL18" s="17"/>
      <c r="AM18" s="85">
        <f t="shared" si="8"/>
        <v>0</v>
      </c>
      <c r="AN18" s="16"/>
      <c r="AO18" s="16"/>
      <c r="AP18" s="74">
        <f t="shared" si="3"/>
        <v>0.55000000000000004</v>
      </c>
      <c r="AQ18" s="91">
        <v>0.129</v>
      </c>
      <c r="AR18" s="81">
        <f t="shared" si="9"/>
        <v>0.23454545454545453</v>
      </c>
      <c r="AS18" s="16" t="s">
        <v>95</v>
      </c>
    </row>
    <row r="19" spans="1:45" s="23" customFormat="1" ht="180" x14ac:dyDescent="0.25">
      <c r="A19" s="17">
        <v>4</v>
      </c>
      <c r="B19" s="16" t="s">
        <v>46</v>
      </c>
      <c r="C19" s="17" t="s">
        <v>65</v>
      </c>
      <c r="D19" s="21" t="s">
        <v>96</v>
      </c>
      <c r="E19" s="16" t="s">
        <v>97</v>
      </c>
      <c r="F19" s="16" t="s">
        <v>98</v>
      </c>
      <c r="G19" s="16" t="s">
        <v>99</v>
      </c>
      <c r="H19" s="30" t="s">
        <v>100</v>
      </c>
      <c r="I19" s="31">
        <v>0.95</v>
      </c>
      <c r="J19" s="32" t="s">
        <v>101</v>
      </c>
      <c r="K19" s="40" t="s">
        <v>55</v>
      </c>
      <c r="L19" s="35">
        <v>0.98</v>
      </c>
      <c r="M19" s="35">
        <v>1</v>
      </c>
      <c r="N19" s="35">
        <v>1</v>
      </c>
      <c r="O19" s="35">
        <v>1</v>
      </c>
      <c r="P19" s="35">
        <v>1</v>
      </c>
      <c r="Q19" s="43" t="s">
        <v>70</v>
      </c>
      <c r="R19" s="47" t="s">
        <v>102</v>
      </c>
      <c r="S19" s="30" t="s">
        <v>103</v>
      </c>
      <c r="T19" s="40" t="s">
        <v>59</v>
      </c>
      <c r="U19" s="44" t="s">
        <v>60</v>
      </c>
      <c r="V19" s="74">
        <f t="shared" si="0"/>
        <v>0.98</v>
      </c>
      <c r="W19" s="80">
        <v>0.98550000000000004</v>
      </c>
      <c r="X19" s="74">
        <f t="shared" si="4"/>
        <v>1</v>
      </c>
      <c r="Y19" s="16" t="s">
        <v>104</v>
      </c>
      <c r="Z19" s="16" t="s">
        <v>105</v>
      </c>
      <c r="AA19" s="85">
        <f t="shared" si="1"/>
        <v>1</v>
      </c>
      <c r="AB19" s="103">
        <v>0.92759999999999998</v>
      </c>
      <c r="AC19" s="101">
        <f t="shared" si="5"/>
        <v>0.92759999999999998</v>
      </c>
      <c r="AD19" s="16" t="s">
        <v>106</v>
      </c>
      <c r="AE19" s="16" t="s">
        <v>76</v>
      </c>
      <c r="AF19" s="85">
        <f t="shared" si="6"/>
        <v>1</v>
      </c>
      <c r="AG19" s="103">
        <v>0.97850000000000004</v>
      </c>
      <c r="AH19" s="101">
        <f t="shared" si="7"/>
        <v>0.97850000000000004</v>
      </c>
      <c r="AI19" s="16" t="s">
        <v>288</v>
      </c>
      <c r="AJ19" s="16" t="s">
        <v>76</v>
      </c>
      <c r="AK19" s="84">
        <f t="shared" si="2"/>
        <v>1</v>
      </c>
      <c r="AL19" s="17"/>
      <c r="AM19" s="85">
        <f t="shared" si="8"/>
        <v>0</v>
      </c>
      <c r="AN19" s="16"/>
      <c r="AO19" s="16"/>
      <c r="AP19" s="74">
        <f t="shared" si="3"/>
        <v>1</v>
      </c>
      <c r="AQ19" s="81">
        <f>AVERAGE(W19,AB19,AG19,AC19)</f>
        <v>0.95479999999999998</v>
      </c>
      <c r="AR19" s="81">
        <f t="shared" si="9"/>
        <v>0.95479999999999998</v>
      </c>
      <c r="AS19" s="16" t="s">
        <v>106</v>
      </c>
    </row>
    <row r="20" spans="1:45" s="23" customFormat="1" ht="120" x14ac:dyDescent="0.25">
      <c r="A20" s="17">
        <v>4</v>
      </c>
      <c r="B20" s="16" t="s">
        <v>46</v>
      </c>
      <c r="C20" s="17" t="s">
        <v>65</v>
      </c>
      <c r="D20" s="21" t="s">
        <v>107</v>
      </c>
      <c r="E20" s="16" t="s">
        <v>108</v>
      </c>
      <c r="F20" s="16" t="s">
        <v>50</v>
      </c>
      <c r="G20" s="16" t="s">
        <v>109</v>
      </c>
      <c r="H20" s="30" t="s">
        <v>110</v>
      </c>
      <c r="I20" s="31">
        <v>1</v>
      </c>
      <c r="J20" s="32" t="s">
        <v>101</v>
      </c>
      <c r="K20" s="40" t="s">
        <v>55</v>
      </c>
      <c r="L20" s="42">
        <v>1</v>
      </c>
      <c r="M20" s="42">
        <v>1</v>
      </c>
      <c r="N20" s="42">
        <v>1</v>
      </c>
      <c r="O20" s="42">
        <v>1</v>
      </c>
      <c r="P20" s="42">
        <v>1</v>
      </c>
      <c r="Q20" s="43" t="s">
        <v>70</v>
      </c>
      <c r="R20" s="47" t="s">
        <v>102</v>
      </c>
      <c r="S20" s="48" t="s">
        <v>111</v>
      </c>
      <c r="T20" s="40" t="s">
        <v>59</v>
      </c>
      <c r="U20" s="44" t="s">
        <v>60</v>
      </c>
      <c r="V20" s="74">
        <f t="shared" si="0"/>
        <v>1</v>
      </c>
      <c r="W20" s="81">
        <v>0.97099999999999997</v>
      </c>
      <c r="X20" s="81">
        <f t="shared" si="4"/>
        <v>0.97099999999999997</v>
      </c>
      <c r="Y20" s="16" t="s">
        <v>112</v>
      </c>
      <c r="Z20" s="16" t="s">
        <v>113</v>
      </c>
      <c r="AA20" s="85">
        <f t="shared" si="1"/>
        <v>1</v>
      </c>
      <c r="AB20" s="103">
        <v>0.87329999999999997</v>
      </c>
      <c r="AC20" s="101">
        <f t="shared" si="5"/>
        <v>0.87329999999999997</v>
      </c>
      <c r="AD20" s="16" t="s">
        <v>114</v>
      </c>
      <c r="AE20" s="16" t="s">
        <v>76</v>
      </c>
      <c r="AF20" s="85">
        <f t="shared" si="6"/>
        <v>1</v>
      </c>
      <c r="AG20" s="103">
        <v>0.97850000000000004</v>
      </c>
      <c r="AH20" s="101">
        <f t="shared" si="7"/>
        <v>0.97850000000000004</v>
      </c>
      <c r="AI20" s="16" t="s">
        <v>289</v>
      </c>
      <c r="AJ20" s="16" t="s">
        <v>76</v>
      </c>
      <c r="AK20" s="84">
        <f t="shared" si="2"/>
        <v>1</v>
      </c>
      <c r="AL20" s="17"/>
      <c r="AM20" s="85">
        <f t="shared" si="8"/>
        <v>0</v>
      </c>
      <c r="AN20" s="16"/>
      <c r="AO20" s="16"/>
      <c r="AP20" s="74">
        <f t="shared" si="3"/>
        <v>1</v>
      </c>
      <c r="AQ20" s="81">
        <f>AVERAGE(W20,AB20,AG20,AC20)</f>
        <v>0.92402499999999999</v>
      </c>
      <c r="AR20" s="81">
        <f t="shared" si="9"/>
        <v>0.92402499999999999</v>
      </c>
      <c r="AS20" s="16" t="s">
        <v>114</v>
      </c>
    </row>
    <row r="21" spans="1:45" s="23" customFormat="1" ht="135" x14ac:dyDescent="0.25">
      <c r="A21" s="17">
        <v>4</v>
      </c>
      <c r="B21" s="16" t="s">
        <v>46</v>
      </c>
      <c r="C21" s="17" t="s">
        <v>65</v>
      </c>
      <c r="D21" s="21" t="s">
        <v>115</v>
      </c>
      <c r="E21" s="16" t="s">
        <v>116</v>
      </c>
      <c r="F21" s="16" t="s">
        <v>50</v>
      </c>
      <c r="G21" s="16" t="s">
        <v>117</v>
      </c>
      <c r="H21" s="30" t="s">
        <v>118</v>
      </c>
      <c r="I21" s="31" t="s">
        <v>119</v>
      </c>
      <c r="J21" s="32" t="s">
        <v>54</v>
      </c>
      <c r="K21" s="40" t="s">
        <v>55</v>
      </c>
      <c r="L21" s="42">
        <v>0</v>
      </c>
      <c r="M21" s="42">
        <v>0.4</v>
      </c>
      <c r="N21" s="42">
        <v>0.6</v>
      </c>
      <c r="O21" s="42">
        <v>0.8</v>
      </c>
      <c r="P21" s="42">
        <v>0.8</v>
      </c>
      <c r="Q21" s="43" t="s">
        <v>70</v>
      </c>
      <c r="R21" s="49" t="s">
        <v>120</v>
      </c>
      <c r="S21" s="30" t="s">
        <v>111</v>
      </c>
      <c r="T21" s="40" t="s">
        <v>59</v>
      </c>
      <c r="U21" s="44" t="s">
        <v>121</v>
      </c>
      <c r="V21" s="74">
        <f t="shared" si="0"/>
        <v>0</v>
      </c>
      <c r="W21" s="81">
        <v>0</v>
      </c>
      <c r="X21" s="17" t="s">
        <v>62</v>
      </c>
      <c r="Y21" s="16" t="s">
        <v>62</v>
      </c>
      <c r="Z21" s="16" t="s">
        <v>62</v>
      </c>
      <c r="AA21" s="85">
        <f t="shared" si="1"/>
        <v>0.4</v>
      </c>
      <c r="AB21" s="103">
        <v>0.48</v>
      </c>
      <c r="AC21" s="101">
        <f t="shared" si="5"/>
        <v>1</v>
      </c>
      <c r="AD21" s="16" t="s">
        <v>122</v>
      </c>
      <c r="AE21" s="16" t="s">
        <v>113</v>
      </c>
      <c r="AF21" s="85">
        <f t="shared" si="6"/>
        <v>0.6</v>
      </c>
      <c r="AG21" s="103">
        <v>0.6</v>
      </c>
      <c r="AH21" s="101">
        <f t="shared" si="7"/>
        <v>1</v>
      </c>
      <c r="AI21" s="16" t="s">
        <v>290</v>
      </c>
      <c r="AJ21" s="16" t="s">
        <v>113</v>
      </c>
      <c r="AK21" s="84">
        <f t="shared" si="2"/>
        <v>0.8</v>
      </c>
      <c r="AL21" s="17"/>
      <c r="AM21" s="85">
        <f t="shared" si="8"/>
        <v>0</v>
      </c>
      <c r="AN21" s="16"/>
      <c r="AO21" s="16"/>
      <c r="AP21" s="74">
        <f t="shared" si="3"/>
        <v>0.8</v>
      </c>
      <c r="AQ21" s="81">
        <v>0.48</v>
      </c>
      <c r="AR21" s="81">
        <f t="shared" si="9"/>
        <v>0.6</v>
      </c>
      <c r="AS21" s="16" t="s">
        <v>122</v>
      </c>
    </row>
    <row r="22" spans="1:45" s="23" customFormat="1" ht="360" x14ac:dyDescent="0.25">
      <c r="A22" s="17">
        <v>4</v>
      </c>
      <c r="B22" s="16" t="s">
        <v>46</v>
      </c>
      <c r="C22" s="17" t="s">
        <v>123</v>
      </c>
      <c r="D22" s="21" t="s">
        <v>124</v>
      </c>
      <c r="E22" s="16" t="s">
        <v>125</v>
      </c>
      <c r="F22" s="16" t="s">
        <v>98</v>
      </c>
      <c r="G22" s="16" t="s">
        <v>126</v>
      </c>
      <c r="H22" s="30" t="s">
        <v>127</v>
      </c>
      <c r="I22" s="36" t="s">
        <v>53</v>
      </c>
      <c r="J22" s="32" t="s">
        <v>128</v>
      </c>
      <c r="K22" s="30" t="s">
        <v>129</v>
      </c>
      <c r="L22" s="36">
        <v>2040</v>
      </c>
      <c r="M22" s="36">
        <v>2040</v>
      </c>
      <c r="N22" s="36">
        <v>2040</v>
      </c>
      <c r="O22" s="36">
        <v>2040</v>
      </c>
      <c r="P22" s="54">
        <f>SUM(L22:O22)</f>
        <v>8160</v>
      </c>
      <c r="Q22" s="43" t="s">
        <v>70</v>
      </c>
      <c r="R22" s="49" t="s">
        <v>130</v>
      </c>
      <c r="S22" s="30" t="s">
        <v>131</v>
      </c>
      <c r="T22" s="30" t="s">
        <v>132</v>
      </c>
      <c r="U22" s="44" t="s">
        <v>133</v>
      </c>
      <c r="V22" s="72">
        <f t="shared" si="0"/>
        <v>2040</v>
      </c>
      <c r="W22" s="17">
        <v>1988</v>
      </c>
      <c r="X22" s="81">
        <f t="shared" si="4"/>
        <v>0.97450980392156861</v>
      </c>
      <c r="Y22" s="16" t="s">
        <v>134</v>
      </c>
      <c r="Z22" s="16" t="s">
        <v>135</v>
      </c>
      <c r="AA22" s="84">
        <f t="shared" si="1"/>
        <v>2040</v>
      </c>
      <c r="AB22" s="17">
        <v>8275</v>
      </c>
      <c r="AC22" s="101">
        <f t="shared" si="5"/>
        <v>1</v>
      </c>
      <c r="AD22" s="16" t="s">
        <v>136</v>
      </c>
      <c r="AE22" s="16" t="s">
        <v>137</v>
      </c>
      <c r="AF22" s="84">
        <f t="shared" si="6"/>
        <v>2040</v>
      </c>
      <c r="AG22" s="17">
        <v>6106</v>
      </c>
      <c r="AH22" s="101">
        <f t="shared" si="7"/>
        <v>1</v>
      </c>
      <c r="AI22" s="16" t="s">
        <v>291</v>
      </c>
      <c r="AJ22" s="16" t="s">
        <v>137</v>
      </c>
      <c r="AK22" s="84">
        <f t="shared" si="2"/>
        <v>2040</v>
      </c>
      <c r="AL22" s="17"/>
      <c r="AM22" s="85">
        <f t="shared" si="8"/>
        <v>0</v>
      </c>
      <c r="AN22" s="16"/>
      <c r="AO22" s="16"/>
      <c r="AP22" s="17">
        <f t="shared" si="3"/>
        <v>8160</v>
      </c>
      <c r="AQ22" s="17">
        <f>SUM(W22,AB22,AG22,AL22)</f>
        <v>16369</v>
      </c>
      <c r="AR22" s="81">
        <f t="shared" si="9"/>
        <v>1</v>
      </c>
      <c r="AS22" s="160" t="s">
        <v>136</v>
      </c>
    </row>
    <row r="23" spans="1:45" s="23" customFormat="1" ht="345" x14ac:dyDescent="0.25">
      <c r="A23" s="17">
        <v>4</v>
      </c>
      <c r="B23" s="16" t="s">
        <v>46</v>
      </c>
      <c r="C23" s="17" t="s">
        <v>123</v>
      </c>
      <c r="D23" s="21" t="s">
        <v>138</v>
      </c>
      <c r="E23" s="16" t="s">
        <v>139</v>
      </c>
      <c r="F23" s="16" t="s">
        <v>50</v>
      </c>
      <c r="G23" s="16" t="s">
        <v>140</v>
      </c>
      <c r="H23" s="30" t="s">
        <v>141</v>
      </c>
      <c r="I23" s="36" t="s">
        <v>53</v>
      </c>
      <c r="J23" s="32" t="s">
        <v>128</v>
      </c>
      <c r="K23" s="30" t="s">
        <v>142</v>
      </c>
      <c r="L23" s="36">
        <v>1080</v>
      </c>
      <c r="M23" s="36">
        <v>1080</v>
      </c>
      <c r="N23" s="36">
        <v>1080</v>
      </c>
      <c r="O23" s="36">
        <v>1080</v>
      </c>
      <c r="P23" s="54">
        <f>SUM(L23:O23)</f>
        <v>4320</v>
      </c>
      <c r="Q23" s="43" t="s">
        <v>70</v>
      </c>
      <c r="R23" s="49" t="s">
        <v>143</v>
      </c>
      <c r="S23" s="30" t="s">
        <v>131</v>
      </c>
      <c r="T23" s="30" t="s">
        <v>132</v>
      </c>
      <c r="U23" s="44" t="s">
        <v>133</v>
      </c>
      <c r="V23" s="72">
        <f t="shared" si="0"/>
        <v>1080</v>
      </c>
      <c r="W23" s="17">
        <v>630</v>
      </c>
      <c r="X23" s="81">
        <f t="shared" si="4"/>
        <v>0.58333333333333337</v>
      </c>
      <c r="Y23" s="16" t="s">
        <v>144</v>
      </c>
      <c r="Z23" s="16" t="s">
        <v>135</v>
      </c>
      <c r="AA23" s="84">
        <f t="shared" si="1"/>
        <v>1080</v>
      </c>
      <c r="AB23" s="17">
        <v>1609</v>
      </c>
      <c r="AC23" s="101">
        <f t="shared" si="5"/>
        <v>1</v>
      </c>
      <c r="AD23" s="16" t="s">
        <v>145</v>
      </c>
      <c r="AE23" s="16" t="s">
        <v>146</v>
      </c>
      <c r="AF23" s="84">
        <f t="shared" si="6"/>
        <v>1080</v>
      </c>
      <c r="AG23" s="17">
        <v>1198</v>
      </c>
      <c r="AH23" s="101">
        <f t="shared" si="7"/>
        <v>1</v>
      </c>
      <c r="AI23" s="16" t="s">
        <v>292</v>
      </c>
      <c r="AJ23" s="16" t="s">
        <v>146</v>
      </c>
      <c r="AK23" s="84">
        <f t="shared" si="2"/>
        <v>1080</v>
      </c>
      <c r="AL23" s="17"/>
      <c r="AM23" s="85">
        <f t="shared" si="8"/>
        <v>0</v>
      </c>
      <c r="AN23" s="16"/>
      <c r="AO23" s="16"/>
      <c r="AP23" s="17">
        <f t="shared" si="3"/>
        <v>4320</v>
      </c>
      <c r="AQ23" s="17">
        <f t="shared" ref="AQ23:AQ29" si="10">SUM(W23,AB23,AG23,AL23)</f>
        <v>3437</v>
      </c>
      <c r="AR23" s="81">
        <f t="shared" si="9"/>
        <v>0.79560185185185184</v>
      </c>
      <c r="AS23" s="16" t="s">
        <v>145</v>
      </c>
    </row>
    <row r="24" spans="1:45" s="23" customFormat="1" ht="210" x14ac:dyDescent="0.25">
      <c r="A24" s="17">
        <v>4</v>
      </c>
      <c r="B24" s="16" t="s">
        <v>46</v>
      </c>
      <c r="C24" s="17" t="s">
        <v>123</v>
      </c>
      <c r="D24" s="21" t="s">
        <v>147</v>
      </c>
      <c r="E24" s="16" t="s">
        <v>148</v>
      </c>
      <c r="F24" s="16" t="s">
        <v>50</v>
      </c>
      <c r="G24" s="16" t="s">
        <v>149</v>
      </c>
      <c r="H24" s="30" t="s">
        <v>150</v>
      </c>
      <c r="I24" s="36" t="s">
        <v>53</v>
      </c>
      <c r="J24" s="32" t="s">
        <v>128</v>
      </c>
      <c r="K24" s="30" t="s">
        <v>151</v>
      </c>
      <c r="L24" s="36">
        <v>45</v>
      </c>
      <c r="M24" s="36">
        <v>75</v>
      </c>
      <c r="N24" s="36">
        <v>108</v>
      </c>
      <c r="O24" s="36">
        <v>78</v>
      </c>
      <c r="P24" s="54">
        <f>SUM(L24:O24)</f>
        <v>306</v>
      </c>
      <c r="Q24" s="43" t="s">
        <v>70</v>
      </c>
      <c r="R24" s="49" t="s">
        <v>152</v>
      </c>
      <c r="S24" s="30" t="s">
        <v>153</v>
      </c>
      <c r="T24" s="30" t="s">
        <v>132</v>
      </c>
      <c r="U24" s="44" t="s">
        <v>133</v>
      </c>
      <c r="V24" s="72">
        <f t="shared" si="0"/>
        <v>45</v>
      </c>
      <c r="W24" s="83">
        <v>5</v>
      </c>
      <c r="X24" s="81">
        <f t="shared" si="4"/>
        <v>0.1111111111111111</v>
      </c>
      <c r="Y24" s="16" t="s">
        <v>154</v>
      </c>
      <c r="Z24" s="16" t="s">
        <v>155</v>
      </c>
      <c r="AA24" s="84">
        <f t="shared" si="1"/>
        <v>75</v>
      </c>
      <c r="AB24" s="17">
        <v>8</v>
      </c>
      <c r="AC24" s="101">
        <f t="shared" si="5"/>
        <v>0.10666666666666667</v>
      </c>
      <c r="AD24" s="16" t="s">
        <v>156</v>
      </c>
      <c r="AE24" s="16" t="s">
        <v>146</v>
      </c>
      <c r="AF24" s="84">
        <f t="shared" si="6"/>
        <v>108</v>
      </c>
      <c r="AG24" s="17">
        <v>78</v>
      </c>
      <c r="AH24" s="101">
        <f t="shared" si="7"/>
        <v>0.72222222222222221</v>
      </c>
      <c r="AI24" s="16" t="s">
        <v>293</v>
      </c>
      <c r="AJ24" s="16" t="s">
        <v>146</v>
      </c>
      <c r="AK24" s="84">
        <f t="shared" si="2"/>
        <v>78</v>
      </c>
      <c r="AL24" s="17"/>
      <c r="AM24" s="85">
        <f t="shared" si="8"/>
        <v>0</v>
      </c>
      <c r="AN24" s="16"/>
      <c r="AO24" s="16"/>
      <c r="AP24" s="17">
        <f t="shared" si="3"/>
        <v>306</v>
      </c>
      <c r="AQ24" s="17">
        <f t="shared" si="10"/>
        <v>91</v>
      </c>
      <c r="AR24" s="81">
        <f t="shared" si="9"/>
        <v>0.29738562091503268</v>
      </c>
      <c r="AS24" s="16" t="s">
        <v>157</v>
      </c>
    </row>
    <row r="25" spans="1:45" s="23" customFormat="1" ht="210" x14ac:dyDescent="0.25">
      <c r="A25" s="17">
        <v>4</v>
      </c>
      <c r="B25" s="16" t="s">
        <v>46</v>
      </c>
      <c r="C25" s="17" t="s">
        <v>123</v>
      </c>
      <c r="D25" s="21" t="s">
        <v>158</v>
      </c>
      <c r="E25" s="16" t="s">
        <v>159</v>
      </c>
      <c r="F25" s="16" t="s">
        <v>98</v>
      </c>
      <c r="G25" s="16" t="s">
        <v>160</v>
      </c>
      <c r="H25" s="30" t="s">
        <v>161</v>
      </c>
      <c r="I25" s="36" t="s">
        <v>53</v>
      </c>
      <c r="J25" s="32" t="s">
        <v>128</v>
      </c>
      <c r="K25" s="30" t="s">
        <v>162</v>
      </c>
      <c r="L25" s="36">
        <v>30</v>
      </c>
      <c r="M25" s="36">
        <v>51</v>
      </c>
      <c r="N25" s="36">
        <v>69</v>
      </c>
      <c r="O25" s="36">
        <v>50</v>
      </c>
      <c r="P25" s="54">
        <f t="shared" ref="P25:P29" si="11">SUM(L25:O25)</f>
        <v>200</v>
      </c>
      <c r="Q25" s="43" t="s">
        <v>70</v>
      </c>
      <c r="R25" s="49" t="s">
        <v>152</v>
      </c>
      <c r="S25" s="30" t="s">
        <v>153</v>
      </c>
      <c r="T25" s="30" t="s">
        <v>132</v>
      </c>
      <c r="U25" s="44" t="s">
        <v>133</v>
      </c>
      <c r="V25" s="72">
        <f t="shared" si="0"/>
        <v>30</v>
      </c>
      <c r="W25" s="17">
        <v>19</v>
      </c>
      <c r="X25" s="81">
        <f t="shared" si="4"/>
        <v>0.6333333333333333</v>
      </c>
      <c r="Y25" s="16" t="s">
        <v>163</v>
      </c>
      <c r="Z25" s="16" t="s">
        <v>155</v>
      </c>
      <c r="AA25" s="84">
        <f t="shared" si="1"/>
        <v>51</v>
      </c>
      <c r="AB25" s="17">
        <v>48</v>
      </c>
      <c r="AC25" s="101">
        <f t="shared" si="5"/>
        <v>0.94117647058823528</v>
      </c>
      <c r="AD25" s="16" t="s">
        <v>164</v>
      </c>
      <c r="AE25" s="16" t="s">
        <v>165</v>
      </c>
      <c r="AF25" s="84">
        <f t="shared" si="6"/>
        <v>69</v>
      </c>
      <c r="AG25" s="17">
        <v>76</v>
      </c>
      <c r="AH25" s="101">
        <f t="shared" si="7"/>
        <v>1</v>
      </c>
      <c r="AI25" s="16" t="s">
        <v>294</v>
      </c>
      <c r="AJ25" s="16" t="s">
        <v>165</v>
      </c>
      <c r="AK25" s="84">
        <f t="shared" si="2"/>
        <v>50</v>
      </c>
      <c r="AL25" s="17"/>
      <c r="AM25" s="85">
        <f t="shared" si="8"/>
        <v>0</v>
      </c>
      <c r="AN25" s="16"/>
      <c r="AO25" s="16"/>
      <c r="AP25" s="17">
        <f t="shared" si="3"/>
        <v>200</v>
      </c>
      <c r="AQ25" s="17">
        <f t="shared" si="10"/>
        <v>143</v>
      </c>
      <c r="AR25" s="81">
        <f t="shared" si="9"/>
        <v>0.71499999999999997</v>
      </c>
      <c r="AS25" s="16" t="s">
        <v>164</v>
      </c>
    </row>
    <row r="26" spans="1:45" s="23" customFormat="1" ht="209.25" customHeight="1" x14ac:dyDescent="0.25">
      <c r="A26" s="17">
        <v>4</v>
      </c>
      <c r="B26" s="16" t="s">
        <v>46</v>
      </c>
      <c r="C26" s="17" t="s">
        <v>123</v>
      </c>
      <c r="D26" s="21" t="s">
        <v>166</v>
      </c>
      <c r="E26" s="16" t="s">
        <v>167</v>
      </c>
      <c r="F26" s="16" t="s">
        <v>98</v>
      </c>
      <c r="G26" s="16" t="s">
        <v>168</v>
      </c>
      <c r="H26" s="30" t="s">
        <v>169</v>
      </c>
      <c r="I26" s="36" t="s">
        <v>53</v>
      </c>
      <c r="J26" s="32" t="s">
        <v>128</v>
      </c>
      <c r="K26" s="30" t="s">
        <v>170</v>
      </c>
      <c r="L26" s="36">
        <v>28</v>
      </c>
      <c r="M26" s="36">
        <v>36</v>
      </c>
      <c r="N26" s="36">
        <v>34</v>
      </c>
      <c r="O26" s="36">
        <v>28</v>
      </c>
      <c r="P26" s="54">
        <f t="shared" si="11"/>
        <v>126</v>
      </c>
      <c r="Q26" s="43" t="s">
        <v>70</v>
      </c>
      <c r="R26" s="50" t="s">
        <v>171</v>
      </c>
      <c r="S26" s="30" t="s">
        <v>172</v>
      </c>
      <c r="T26" s="30" t="s">
        <v>132</v>
      </c>
      <c r="U26" s="44" t="s">
        <v>121</v>
      </c>
      <c r="V26" s="72">
        <f t="shared" si="0"/>
        <v>28</v>
      </c>
      <c r="W26" s="17">
        <v>143</v>
      </c>
      <c r="X26" s="74">
        <f t="shared" si="4"/>
        <v>1</v>
      </c>
      <c r="Y26" s="16" t="s">
        <v>173</v>
      </c>
      <c r="Z26" s="16" t="s">
        <v>174</v>
      </c>
      <c r="AA26" s="84">
        <f t="shared" si="1"/>
        <v>36</v>
      </c>
      <c r="AB26" s="17">
        <v>161</v>
      </c>
      <c r="AC26" s="101">
        <f t="shared" si="5"/>
        <v>1</v>
      </c>
      <c r="AD26" s="16" t="s">
        <v>175</v>
      </c>
      <c r="AE26" s="16"/>
      <c r="AF26" s="84">
        <f t="shared" si="6"/>
        <v>34</v>
      </c>
      <c r="AG26" s="17">
        <v>208</v>
      </c>
      <c r="AH26" s="101">
        <f t="shared" si="7"/>
        <v>1</v>
      </c>
      <c r="AI26" s="16" t="s">
        <v>295</v>
      </c>
      <c r="AJ26" s="16" t="s">
        <v>296</v>
      </c>
      <c r="AK26" s="84">
        <f t="shared" si="2"/>
        <v>28</v>
      </c>
      <c r="AL26" s="17"/>
      <c r="AM26" s="85">
        <f t="shared" si="8"/>
        <v>0</v>
      </c>
      <c r="AN26" s="16"/>
      <c r="AO26" s="16"/>
      <c r="AP26" s="17">
        <f t="shared" si="3"/>
        <v>126</v>
      </c>
      <c r="AQ26" s="17">
        <f>SUM(W26,AB26,AG26,AL26)</f>
        <v>512</v>
      </c>
      <c r="AR26" s="81">
        <f t="shared" si="9"/>
        <v>1</v>
      </c>
      <c r="AS26" s="16" t="s">
        <v>175</v>
      </c>
    </row>
    <row r="27" spans="1:45" s="23" customFormat="1" ht="221.25" customHeight="1" x14ac:dyDescent="0.25">
      <c r="A27" s="17">
        <v>4</v>
      </c>
      <c r="B27" s="16" t="s">
        <v>46</v>
      </c>
      <c r="C27" s="17" t="s">
        <v>123</v>
      </c>
      <c r="D27" s="21" t="s">
        <v>176</v>
      </c>
      <c r="E27" s="16" t="s">
        <v>177</v>
      </c>
      <c r="F27" s="16" t="s">
        <v>98</v>
      </c>
      <c r="G27" s="16" t="s">
        <v>178</v>
      </c>
      <c r="H27" s="30" t="s">
        <v>179</v>
      </c>
      <c r="I27" s="36" t="s">
        <v>53</v>
      </c>
      <c r="J27" s="32" t="s">
        <v>128</v>
      </c>
      <c r="K27" s="30" t="s">
        <v>170</v>
      </c>
      <c r="L27" s="36">
        <v>90</v>
      </c>
      <c r="M27" s="36">
        <v>90</v>
      </c>
      <c r="N27" s="36">
        <v>90</v>
      </c>
      <c r="O27" s="36">
        <v>90</v>
      </c>
      <c r="P27" s="54">
        <f t="shared" si="11"/>
        <v>360</v>
      </c>
      <c r="Q27" s="43" t="s">
        <v>70</v>
      </c>
      <c r="R27" s="50" t="s">
        <v>171</v>
      </c>
      <c r="S27" s="30" t="s">
        <v>172</v>
      </c>
      <c r="T27" s="30" t="s">
        <v>132</v>
      </c>
      <c r="U27" s="44" t="s">
        <v>121</v>
      </c>
      <c r="V27" s="72">
        <f t="shared" si="0"/>
        <v>90</v>
      </c>
      <c r="W27" s="17">
        <v>90</v>
      </c>
      <c r="X27" s="74">
        <f t="shared" si="4"/>
        <v>1</v>
      </c>
      <c r="Y27" s="16" t="s">
        <v>180</v>
      </c>
      <c r="Z27" s="16" t="s">
        <v>181</v>
      </c>
      <c r="AA27" s="84">
        <f t="shared" si="1"/>
        <v>90</v>
      </c>
      <c r="AB27" s="17">
        <v>92</v>
      </c>
      <c r="AC27" s="101">
        <f t="shared" si="5"/>
        <v>1</v>
      </c>
      <c r="AD27" s="16" t="s">
        <v>182</v>
      </c>
      <c r="AE27" s="16"/>
      <c r="AF27" s="84">
        <f t="shared" si="6"/>
        <v>90</v>
      </c>
      <c r="AG27" s="17">
        <v>99</v>
      </c>
      <c r="AH27" s="101">
        <f t="shared" si="7"/>
        <v>1</v>
      </c>
      <c r="AI27" s="16" t="s">
        <v>297</v>
      </c>
      <c r="AJ27" s="16">
        <v>208</v>
      </c>
      <c r="AK27" s="84">
        <f t="shared" si="2"/>
        <v>90</v>
      </c>
      <c r="AL27" s="17"/>
      <c r="AM27" s="85">
        <f t="shared" si="8"/>
        <v>0</v>
      </c>
      <c r="AN27" s="16"/>
      <c r="AO27" s="16"/>
      <c r="AP27" s="17">
        <f t="shared" si="3"/>
        <v>360</v>
      </c>
      <c r="AQ27" s="17">
        <f t="shared" si="10"/>
        <v>281</v>
      </c>
      <c r="AR27" s="81">
        <f t="shared" si="9"/>
        <v>0.78055555555555556</v>
      </c>
      <c r="AS27" s="16" t="s">
        <v>183</v>
      </c>
    </row>
    <row r="28" spans="1:45" s="23" customFormat="1" ht="217.5" customHeight="1" x14ac:dyDescent="0.25">
      <c r="A28" s="17">
        <v>4</v>
      </c>
      <c r="B28" s="16" t="s">
        <v>46</v>
      </c>
      <c r="C28" s="17" t="s">
        <v>123</v>
      </c>
      <c r="D28" s="21" t="s">
        <v>184</v>
      </c>
      <c r="E28" s="16" t="s">
        <v>185</v>
      </c>
      <c r="F28" s="16" t="s">
        <v>98</v>
      </c>
      <c r="G28" s="16" t="s">
        <v>186</v>
      </c>
      <c r="H28" s="30" t="s">
        <v>187</v>
      </c>
      <c r="I28" s="36" t="s">
        <v>53</v>
      </c>
      <c r="J28" s="32" t="s">
        <v>128</v>
      </c>
      <c r="K28" s="30" t="s">
        <v>170</v>
      </c>
      <c r="L28" s="36">
        <v>6</v>
      </c>
      <c r="M28" s="36">
        <v>12</v>
      </c>
      <c r="N28" s="36">
        <v>12</v>
      </c>
      <c r="O28" s="36">
        <v>9</v>
      </c>
      <c r="P28" s="54">
        <f t="shared" si="11"/>
        <v>39</v>
      </c>
      <c r="Q28" s="44" t="s">
        <v>70</v>
      </c>
      <c r="R28" s="50" t="s">
        <v>171</v>
      </c>
      <c r="S28" s="30" t="s">
        <v>172</v>
      </c>
      <c r="T28" s="30" t="s">
        <v>132</v>
      </c>
      <c r="U28" s="44" t="s">
        <v>121</v>
      </c>
      <c r="V28" s="72">
        <f t="shared" si="0"/>
        <v>6</v>
      </c>
      <c r="W28" s="17">
        <v>6</v>
      </c>
      <c r="X28" s="74">
        <f t="shared" si="4"/>
        <v>1</v>
      </c>
      <c r="Y28" s="16" t="s">
        <v>188</v>
      </c>
      <c r="Z28" s="16" t="s">
        <v>181</v>
      </c>
      <c r="AA28" s="84">
        <f t="shared" si="1"/>
        <v>12</v>
      </c>
      <c r="AB28" s="17">
        <v>12</v>
      </c>
      <c r="AC28" s="101">
        <f t="shared" si="5"/>
        <v>1</v>
      </c>
      <c r="AD28" s="16" t="s">
        <v>189</v>
      </c>
      <c r="AE28" s="16" t="s">
        <v>181</v>
      </c>
      <c r="AF28" s="84">
        <f t="shared" si="6"/>
        <v>12</v>
      </c>
      <c r="AG28" s="17">
        <v>14</v>
      </c>
      <c r="AH28" s="101">
        <f t="shared" si="7"/>
        <v>1</v>
      </c>
      <c r="AI28" s="16" t="s">
        <v>298</v>
      </c>
      <c r="AJ28" s="16">
        <v>99</v>
      </c>
      <c r="AK28" s="84">
        <f t="shared" si="2"/>
        <v>9</v>
      </c>
      <c r="AL28" s="17"/>
      <c r="AM28" s="85">
        <f t="shared" si="8"/>
        <v>0</v>
      </c>
      <c r="AN28" s="16"/>
      <c r="AO28" s="16"/>
      <c r="AP28" s="17">
        <f t="shared" si="3"/>
        <v>39</v>
      </c>
      <c r="AQ28" s="17">
        <f>SUM(W28,AB28,AG28,AL28)</f>
        <v>32</v>
      </c>
      <c r="AR28" s="81">
        <f t="shared" si="9"/>
        <v>0.82051282051282048</v>
      </c>
      <c r="AS28" s="16" t="s">
        <v>189</v>
      </c>
    </row>
    <row r="29" spans="1:45" s="23" customFormat="1" ht="213" customHeight="1" x14ac:dyDescent="0.25">
      <c r="A29" s="17">
        <v>4</v>
      </c>
      <c r="B29" s="16" t="s">
        <v>46</v>
      </c>
      <c r="C29" s="17" t="s">
        <v>123</v>
      </c>
      <c r="D29" s="21" t="s">
        <v>190</v>
      </c>
      <c r="E29" s="16" t="s">
        <v>191</v>
      </c>
      <c r="F29" s="16" t="s">
        <v>98</v>
      </c>
      <c r="G29" s="16" t="s">
        <v>192</v>
      </c>
      <c r="H29" s="37" t="s">
        <v>193</v>
      </c>
      <c r="I29" s="38" t="s">
        <v>53</v>
      </c>
      <c r="J29" s="39" t="s">
        <v>128</v>
      </c>
      <c r="K29" s="37" t="s">
        <v>170</v>
      </c>
      <c r="L29" s="38">
        <v>5</v>
      </c>
      <c r="M29" s="38">
        <v>9</v>
      </c>
      <c r="N29" s="38">
        <v>9</v>
      </c>
      <c r="O29" s="38">
        <v>6</v>
      </c>
      <c r="P29" s="54">
        <f t="shared" si="11"/>
        <v>29</v>
      </c>
      <c r="Q29" s="45" t="s">
        <v>70</v>
      </c>
      <c r="R29" s="51" t="s">
        <v>171</v>
      </c>
      <c r="S29" s="37" t="s">
        <v>172</v>
      </c>
      <c r="T29" s="37" t="s">
        <v>132</v>
      </c>
      <c r="U29" s="53" t="s">
        <v>121</v>
      </c>
      <c r="V29" s="72">
        <f t="shared" si="0"/>
        <v>5</v>
      </c>
      <c r="W29" s="17">
        <v>40</v>
      </c>
      <c r="X29" s="74">
        <f t="shared" si="4"/>
        <v>1</v>
      </c>
      <c r="Y29" s="16" t="s">
        <v>194</v>
      </c>
      <c r="Z29" s="16" t="s">
        <v>195</v>
      </c>
      <c r="AA29" s="84">
        <f t="shared" si="1"/>
        <v>9</v>
      </c>
      <c r="AB29" s="17">
        <v>28</v>
      </c>
      <c r="AC29" s="101">
        <f t="shared" si="5"/>
        <v>1</v>
      </c>
      <c r="AD29" s="16" t="s">
        <v>196</v>
      </c>
      <c r="AE29" s="16" t="s">
        <v>195</v>
      </c>
      <c r="AF29" s="84">
        <f t="shared" si="6"/>
        <v>9</v>
      </c>
      <c r="AG29" s="17">
        <v>128</v>
      </c>
      <c r="AH29" s="101">
        <f t="shared" si="7"/>
        <v>1</v>
      </c>
      <c r="AI29" s="16" t="s">
        <v>299</v>
      </c>
      <c r="AJ29" s="16">
        <v>14</v>
      </c>
      <c r="AK29" s="84">
        <f t="shared" si="2"/>
        <v>6</v>
      </c>
      <c r="AL29" s="17"/>
      <c r="AM29" s="85">
        <f t="shared" si="8"/>
        <v>0</v>
      </c>
      <c r="AN29" s="16"/>
      <c r="AO29" s="16"/>
      <c r="AP29" s="17">
        <f t="shared" si="3"/>
        <v>29</v>
      </c>
      <c r="AQ29" s="17">
        <f t="shared" si="10"/>
        <v>196</v>
      </c>
      <c r="AR29" s="81">
        <f t="shared" si="9"/>
        <v>1</v>
      </c>
      <c r="AS29" s="16" t="s">
        <v>194</v>
      </c>
    </row>
    <row r="30" spans="1:45" s="5" customFormat="1" ht="15.75" x14ac:dyDescent="0.25">
      <c r="A30" s="10"/>
      <c r="B30" s="10"/>
      <c r="C30" s="10"/>
      <c r="D30" s="10"/>
      <c r="E30" s="13" t="s">
        <v>197</v>
      </c>
      <c r="F30" s="10"/>
      <c r="G30" s="10"/>
      <c r="H30" s="10"/>
      <c r="I30" s="10"/>
      <c r="J30" s="10"/>
      <c r="K30" s="10"/>
      <c r="L30" s="14"/>
      <c r="M30" s="14"/>
      <c r="N30" s="14"/>
      <c r="O30" s="14"/>
      <c r="P30" s="14"/>
      <c r="Q30" s="10"/>
      <c r="R30" s="10"/>
      <c r="S30" s="10"/>
      <c r="T30" s="10"/>
      <c r="U30" s="10"/>
      <c r="V30" s="73"/>
      <c r="W30" s="73"/>
      <c r="X30" s="73">
        <f>AVERAGE(X14:X29)*80%</f>
        <v>0.6453850046685341</v>
      </c>
      <c r="Y30" s="14"/>
      <c r="Z30" s="14"/>
      <c r="AA30" s="73"/>
      <c r="AB30" s="73"/>
      <c r="AC30" s="102">
        <f>AVERAGE(AC14:AC29)*80%</f>
        <v>0.72061096638655475</v>
      </c>
      <c r="AD30" s="14"/>
      <c r="AE30" s="14"/>
      <c r="AF30" s="73"/>
      <c r="AG30" s="73"/>
      <c r="AH30" s="102">
        <f>AVERAGE(AH14:AH29)*80%</f>
        <v>0.76860396825396826</v>
      </c>
      <c r="AI30" s="14"/>
      <c r="AJ30" s="14"/>
      <c r="AK30" s="73"/>
      <c r="AL30" s="73"/>
      <c r="AM30" s="73">
        <f>AVERAGE(AM14:AM29)*80%</f>
        <v>0</v>
      </c>
      <c r="AN30" s="10"/>
      <c r="AO30" s="10"/>
      <c r="AP30" s="73"/>
      <c r="AQ30" s="73"/>
      <c r="AR30" s="102">
        <f>AVERAGE(AR14:AR29)*80%</f>
        <v>0.58282628288139371</v>
      </c>
      <c r="AS30" s="10"/>
    </row>
    <row r="31" spans="1:45" s="23" customFormat="1" ht="240" x14ac:dyDescent="0.25">
      <c r="A31" s="24">
        <v>7</v>
      </c>
      <c r="B31" s="22" t="s">
        <v>198</v>
      </c>
      <c r="C31" s="22" t="s">
        <v>199</v>
      </c>
      <c r="D31" s="56" t="s">
        <v>200</v>
      </c>
      <c r="E31" s="57" t="s">
        <v>201</v>
      </c>
      <c r="F31" s="57" t="s">
        <v>202</v>
      </c>
      <c r="G31" s="57" t="s">
        <v>203</v>
      </c>
      <c r="H31" s="57" t="s">
        <v>204</v>
      </c>
      <c r="I31" s="58" t="s">
        <v>205</v>
      </c>
      <c r="J31" s="57" t="s">
        <v>206</v>
      </c>
      <c r="K31" s="57" t="s">
        <v>207</v>
      </c>
      <c r="L31" s="59" t="s">
        <v>208</v>
      </c>
      <c r="M31" s="60">
        <v>0.8</v>
      </c>
      <c r="N31" s="59" t="s">
        <v>208</v>
      </c>
      <c r="O31" s="61">
        <v>0.8</v>
      </c>
      <c r="P31" s="61">
        <v>0.8</v>
      </c>
      <c r="Q31" s="62" t="s">
        <v>70</v>
      </c>
      <c r="R31" s="62" t="s">
        <v>209</v>
      </c>
      <c r="S31" s="57" t="s">
        <v>210</v>
      </c>
      <c r="T31" s="57" t="s">
        <v>211</v>
      </c>
      <c r="U31" s="63" t="s">
        <v>212</v>
      </c>
      <c r="V31" s="96" t="str">
        <f>L31</f>
        <v>No programada</v>
      </c>
      <c r="W31" s="24" t="s">
        <v>213</v>
      </c>
      <c r="X31" s="24" t="s">
        <v>213</v>
      </c>
      <c r="Y31" s="22" t="s">
        <v>62</v>
      </c>
      <c r="Z31" s="87" t="s">
        <v>213</v>
      </c>
      <c r="AA31" s="87">
        <f>M31</f>
        <v>0.8</v>
      </c>
      <c r="AB31" s="104">
        <v>0.94</v>
      </c>
      <c r="AC31" s="105">
        <f t="shared" ref="AC31:AC35" si="12">IF(AB31/AA31&gt;100%,100%,AB31/AA31)</f>
        <v>1</v>
      </c>
      <c r="AD31" s="22" t="s">
        <v>214</v>
      </c>
      <c r="AE31" s="22" t="s">
        <v>215</v>
      </c>
      <c r="AF31" s="90" t="str">
        <f>N31</f>
        <v>No programada</v>
      </c>
      <c r="AG31" s="86" t="s">
        <v>213</v>
      </c>
      <c r="AH31" s="105" t="s">
        <v>213</v>
      </c>
      <c r="AI31" s="22" t="s">
        <v>213</v>
      </c>
      <c r="AJ31" s="22" t="s">
        <v>213</v>
      </c>
      <c r="AK31" s="87">
        <f>O31</f>
        <v>0.8</v>
      </c>
      <c r="AL31" s="86"/>
      <c r="AM31" s="86">
        <f t="shared" ref="AM31" si="13">IF(AL31/AK31&gt;100%,100%,AL31/AK31)</f>
        <v>0</v>
      </c>
      <c r="AN31" s="22"/>
      <c r="AO31" s="22"/>
      <c r="AP31" s="93">
        <f>P31</f>
        <v>0.8</v>
      </c>
      <c r="AQ31" s="94">
        <f>AVERAGE(AB31,AL31)</f>
        <v>0.94</v>
      </c>
      <c r="AR31" s="95">
        <f t="shared" ref="AR31:AR35" si="14">IF(AQ31/AP31&gt;100%,100%,AQ31/AP31)</f>
        <v>1</v>
      </c>
      <c r="AS31" s="22" t="s">
        <v>214</v>
      </c>
    </row>
    <row r="32" spans="1:45" s="23" customFormat="1" ht="105" x14ac:dyDescent="0.25">
      <c r="A32" s="24">
        <v>7</v>
      </c>
      <c r="B32" s="22" t="s">
        <v>198</v>
      </c>
      <c r="C32" s="22" t="s">
        <v>199</v>
      </c>
      <c r="D32" s="64" t="s">
        <v>216</v>
      </c>
      <c r="E32" s="62" t="s">
        <v>217</v>
      </c>
      <c r="F32" s="62" t="s">
        <v>202</v>
      </c>
      <c r="G32" s="62" t="s">
        <v>218</v>
      </c>
      <c r="H32" s="62" t="s">
        <v>219</v>
      </c>
      <c r="I32" s="62" t="s">
        <v>220</v>
      </c>
      <c r="J32" s="62" t="s">
        <v>206</v>
      </c>
      <c r="K32" s="62" t="s">
        <v>221</v>
      </c>
      <c r="L32" s="65">
        <v>1</v>
      </c>
      <c r="M32" s="65">
        <v>1</v>
      </c>
      <c r="N32" s="65">
        <v>1</v>
      </c>
      <c r="O32" s="66">
        <v>1</v>
      </c>
      <c r="P32" s="66">
        <v>1</v>
      </c>
      <c r="Q32" s="62" t="s">
        <v>70</v>
      </c>
      <c r="R32" s="62" t="s">
        <v>222</v>
      </c>
      <c r="S32" s="62" t="s">
        <v>223</v>
      </c>
      <c r="T32" s="57" t="s">
        <v>211</v>
      </c>
      <c r="U32" s="63" t="s">
        <v>224</v>
      </c>
      <c r="V32" s="93">
        <f t="shared" ref="V32:V37" si="15">L32</f>
        <v>1</v>
      </c>
      <c r="W32" s="97">
        <v>0.9</v>
      </c>
      <c r="X32" s="98">
        <f t="shared" ref="X32:X37" si="16">IF(W32/V32&gt;100%,100%,W32/V32)</f>
        <v>0.9</v>
      </c>
      <c r="Y32" s="70" t="s">
        <v>225</v>
      </c>
      <c r="Z32" s="22" t="s">
        <v>226</v>
      </c>
      <c r="AA32" s="87">
        <f t="shared" ref="AA32:AA37" si="17">M32</f>
        <v>1</v>
      </c>
      <c r="AB32" s="104">
        <v>0.9</v>
      </c>
      <c r="AC32" s="105">
        <f t="shared" si="12"/>
        <v>0.9</v>
      </c>
      <c r="AD32" s="22" t="s">
        <v>227</v>
      </c>
      <c r="AE32" s="22"/>
      <c r="AF32" s="87">
        <f t="shared" ref="AF32:AF37" si="18">N32</f>
        <v>1</v>
      </c>
      <c r="AG32" s="108">
        <v>1</v>
      </c>
      <c r="AH32" s="105">
        <f t="shared" ref="AH32:AH37" si="19">IF(AG32/AF32&gt;100%,100%,AG32/AF32)</f>
        <v>1</v>
      </c>
      <c r="AI32" s="22" t="s">
        <v>302</v>
      </c>
      <c r="AJ32" s="22" t="s">
        <v>303</v>
      </c>
      <c r="AK32" s="87">
        <f t="shared" ref="AK32:AK37" si="20">O32</f>
        <v>1</v>
      </c>
      <c r="AL32" s="86"/>
      <c r="AM32" s="86"/>
      <c r="AN32" s="22"/>
      <c r="AO32" s="22"/>
      <c r="AP32" s="93">
        <f t="shared" ref="AP32:AP37" si="21">P32</f>
        <v>1</v>
      </c>
      <c r="AQ32" s="94">
        <f t="shared" ref="AQ32:AQ33" si="22">AVERAGE(W32,AB32,AG32,AL32)</f>
        <v>0.93333333333333324</v>
      </c>
      <c r="AR32" s="95">
        <f t="shared" si="14"/>
        <v>0.93333333333333324</v>
      </c>
      <c r="AS32" s="22" t="s">
        <v>227</v>
      </c>
    </row>
    <row r="33" spans="1:45" s="23" customFormat="1" ht="150" x14ac:dyDescent="0.25">
      <c r="A33" s="24">
        <v>7</v>
      </c>
      <c r="B33" s="22" t="s">
        <v>198</v>
      </c>
      <c r="C33" s="22" t="s">
        <v>228</v>
      </c>
      <c r="D33" s="64" t="s">
        <v>229</v>
      </c>
      <c r="E33" s="62" t="s">
        <v>230</v>
      </c>
      <c r="F33" s="62" t="s">
        <v>202</v>
      </c>
      <c r="G33" s="62" t="s">
        <v>231</v>
      </c>
      <c r="H33" s="62" t="s">
        <v>232</v>
      </c>
      <c r="I33" s="62" t="s">
        <v>233</v>
      </c>
      <c r="J33" s="62" t="s">
        <v>206</v>
      </c>
      <c r="K33" s="62" t="s">
        <v>234</v>
      </c>
      <c r="L33" s="59" t="s">
        <v>208</v>
      </c>
      <c r="M33" s="60">
        <v>1</v>
      </c>
      <c r="N33" s="60">
        <v>1</v>
      </c>
      <c r="O33" s="61">
        <v>1</v>
      </c>
      <c r="P33" s="61">
        <v>1</v>
      </c>
      <c r="Q33" s="62" t="s">
        <v>70</v>
      </c>
      <c r="R33" s="62" t="s">
        <v>235</v>
      </c>
      <c r="S33" s="62" t="s">
        <v>236</v>
      </c>
      <c r="T33" s="57" t="s">
        <v>211</v>
      </c>
      <c r="U33" s="63" t="s">
        <v>237</v>
      </c>
      <c r="V33" s="96" t="str">
        <f t="shared" si="15"/>
        <v>No programada</v>
      </c>
      <c r="W33" s="24" t="s">
        <v>213</v>
      </c>
      <c r="X33" s="24" t="s">
        <v>213</v>
      </c>
      <c r="Y33" s="22" t="s">
        <v>238</v>
      </c>
      <c r="Z33" s="87" t="s">
        <v>213</v>
      </c>
      <c r="AA33" s="87">
        <f t="shared" si="17"/>
        <v>1</v>
      </c>
      <c r="AB33" s="104">
        <v>1</v>
      </c>
      <c r="AC33" s="105">
        <f t="shared" si="12"/>
        <v>1</v>
      </c>
      <c r="AD33" s="22" t="s">
        <v>239</v>
      </c>
      <c r="AE33" s="22"/>
      <c r="AF33" s="87">
        <f t="shared" si="18"/>
        <v>1</v>
      </c>
      <c r="AG33" s="108">
        <v>1</v>
      </c>
      <c r="AH33" s="105">
        <f t="shared" si="19"/>
        <v>1</v>
      </c>
      <c r="AI33" s="22" t="s">
        <v>304</v>
      </c>
      <c r="AJ33" s="22" t="s">
        <v>305</v>
      </c>
      <c r="AK33" s="87">
        <f t="shared" si="20"/>
        <v>1</v>
      </c>
      <c r="AL33" s="86"/>
      <c r="AM33" s="86"/>
      <c r="AN33" s="22"/>
      <c r="AO33" s="22"/>
      <c r="AP33" s="93">
        <f t="shared" si="21"/>
        <v>1</v>
      </c>
      <c r="AQ33" s="94">
        <f t="shared" si="22"/>
        <v>1</v>
      </c>
      <c r="AR33" s="95">
        <f t="shared" si="14"/>
        <v>1</v>
      </c>
      <c r="AS33" s="22" t="s">
        <v>239</v>
      </c>
    </row>
    <row r="34" spans="1:45" s="23" customFormat="1" ht="105" x14ac:dyDescent="0.25">
      <c r="A34" s="24">
        <v>7</v>
      </c>
      <c r="B34" s="22" t="s">
        <v>198</v>
      </c>
      <c r="C34" s="22" t="s">
        <v>199</v>
      </c>
      <c r="D34" s="64" t="s">
        <v>240</v>
      </c>
      <c r="E34" s="62" t="s">
        <v>241</v>
      </c>
      <c r="F34" s="62" t="s">
        <v>202</v>
      </c>
      <c r="G34" s="62" t="s">
        <v>242</v>
      </c>
      <c r="H34" s="62" t="s">
        <v>243</v>
      </c>
      <c r="I34" s="62" t="s">
        <v>220</v>
      </c>
      <c r="J34" s="62" t="s">
        <v>101</v>
      </c>
      <c r="K34" s="62" t="s">
        <v>242</v>
      </c>
      <c r="L34" s="60">
        <v>1</v>
      </c>
      <c r="M34" s="60">
        <v>1</v>
      </c>
      <c r="N34" s="59" t="s">
        <v>208</v>
      </c>
      <c r="O34" s="61" t="s">
        <v>208</v>
      </c>
      <c r="P34" s="61">
        <v>1</v>
      </c>
      <c r="Q34" s="62" t="s">
        <v>244</v>
      </c>
      <c r="R34" s="62" t="s">
        <v>245</v>
      </c>
      <c r="S34" s="62" t="s">
        <v>245</v>
      </c>
      <c r="T34" s="57" t="s">
        <v>211</v>
      </c>
      <c r="U34" s="63" t="s">
        <v>224</v>
      </c>
      <c r="V34" s="93">
        <f t="shared" si="15"/>
        <v>1</v>
      </c>
      <c r="W34" s="94">
        <v>1</v>
      </c>
      <c r="X34" s="93">
        <f t="shared" si="16"/>
        <v>1</v>
      </c>
      <c r="Y34" s="22" t="s">
        <v>246</v>
      </c>
      <c r="Z34" s="22" t="s">
        <v>247</v>
      </c>
      <c r="AA34" s="87">
        <f t="shared" si="17"/>
        <v>1</v>
      </c>
      <c r="AB34" s="108">
        <v>1</v>
      </c>
      <c r="AC34" s="105">
        <f t="shared" si="12"/>
        <v>1</v>
      </c>
      <c r="AD34" s="22" t="s">
        <v>248</v>
      </c>
      <c r="AE34" s="22" t="s">
        <v>247</v>
      </c>
      <c r="AF34" s="90" t="str">
        <f t="shared" si="18"/>
        <v>No programada</v>
      </c>
      <c r="AG34" s="86" t="s">
        <v>213</v>
      </c>
      <c r="AH34" s="105" t="s">
        <v>213</v>
      </c>
      <c r="AI34" s="22" t="s">
        <v>213</v>
      </c>
      <c r="AJ34" s="22" t="s">
        <v>213</v>
      </c>
      <c r="AK34" s="90" t="str">
        <f t="shared" si="20"/>
        <v>No programada</v>
      </c>
      <c r="AL34" s="86"/>
      <c r="AM34" s="86"/>
      <c r="AN34" s="22"/>
      <c r="AO34" s="22"/>
      <c r="AP34" s="93">
        <f t="shared" si="21"/>
        <v>1</v>
      </c>
      <c r="AQ34" s="94">
        <f>AVERAGE(W34,AB34)</f>
        <v>1</v>
      </c>
      <c r="AR34" s="95">
        <f t="shared" si="14"/>
        <v>1</v>
      </c>
      <c r="AS34" s="22" t="s">
        <v>249</v>
      </c>
    </row>
    <row r="35" spans="1:45" s="23" customFormat="1" ht="135" x14ac:dyDescent="0.25">
      <c r="A35" s="24">
        <v>7</v>
      </c>
      <c r="B35" s="22" t="s">
        <v>198</v>
      </c>
      <c r="C35" s="22" t="s">
        <v>199</v>
      </c>
      <c r="D35" s="64" t="s">
        <v>250</v>
      </c>
      <c r="E35" s="62" t="s">
        <v>251</v>
      </c>
      <c r="F35" s="62" t="s">
        <v>202</v>
      </c>
      <c r="G35" s="62" t="s">
        <v>252</v>
      </c>
      <c r="H35" s="62" t="s">
        <v>253</v>
      </c>
      <c r="I35" s="62" t="s">
        <v>119</v>
      </c>
      <c r="J35" s="62" t="s">
        <v>128</v>
      </c>
      <c r="K35" s="62" t="s">
        <v>252</v>
      </c>
      <c r="L35" s="67">
        <v>0</v>
      </c>
      <c r="M35" s="67">
        <v>1</v>
      </c>
      <c r="N35" s="68">
        <v>1</v>
      </c>
      <c r="O35" s="69">
        <v>0</v>
      </c>
      <c r="P35" s="69">
        <v>2</v>
      </c>
      <c r="Q35" s="62" t="s">
        <v>244</v>
      </c>
      <c r="R35" s="62" t="s">
        <v>245</v>
      </c>
      <c r="S35" s="62" t="s">
        <v>245</v>
      </c>
      <c r="T35" s="57" t="s">
        <v>211</v>
      </c>
      <c r="U35" s="57" t="s">
        <v>211</v>
      </c>
      <c r="V35" s="93">
        <f t="shared" si="15"/>
        <v>0</v>
      </c>
      <c r="W35" s="24" t="s">
        <v>213</v>
      </c>
      <c r="X35" s="93" t="s">
        <v>213</v>
      </c>
      <c r="Y35" s="22" t="s">
        <v>238</v>
      </c>
      <c r="Z35" s="87" t="s">
        <v>213</v>
      </c>
      <c r="AA35" s="90">
        <f t="shared" si="17"/>
        <v>1</v>
      </c>
      <c r="AB35" s="86">
        <v>1</v>
      </c>
      <c r="AC35" s="105">
        <f t="shared" si="12"/>
        <v>1</v>
      </c>
      <c r="AD35" s="22" t="s">
        <v>254</v>
      </c>
      <c r="AE35" s="22" t="s">
        <v>255</v>
      </c>
      <c r="AF35" s="90">
        <f t="shared" si="18"/>
        <v>1</v>
      </c>
      <c r="AG35" s="86">
        <v>1</v>
      </c>
      <c r="AH35" s="105">
        <f t="shared" si="19"/>
        <v>1</v>
      </c>
      <c r="AI35" s="22" t="s">
        <v>300</v>
      </c>
      <c r="AJ35" s="22" t="s">
        <v>247</v>
      </c>
      <c r="AK35" s="90">
        <f t="shared" si="20"/>
        <v>0</v>
      </c>
      <c r="AL35" s="86"/>
      <c r="AM35" s="86"/>
      <c r="AN35" s="22"/>
      <c r="AO35" s="22"/>
      <c r="AP35" s="24">
        <f t="shared" si="21"/>
        <v>2</v>
      </c>
      <c r="AQ35" s="107">
        <f>SUM(AB35,AG35)</f>
        <v>2</v>
      </c>
      <c r="AR35" s="95">
        <f t="shared" si="14"/>
        <v>1</v>
      </c>
      <c r="AS35" s="22" t="s">
        <v>256</v>
      </c>
    </row>
    <row r="36" spans="1:45" s="23" customFormat="1" ht="135" x14ac:dyDescent="0.25">
      <c r="A36" s="24">
        <v>5</v>
      </c>
      <c r="B36" s="22" t="s">
        <v>257</v>
      </c>
      <c r="C36" s="22" t="s">
        <v>258</v>
      </c>
      <c r="D36" s="64" t="s">
        <v>259</v>
      </c>
      <c r="E36" s="62" t="s">
        <v>260</v>
      </c>
      <c r="F36" s="62" t="s">
        <v>202</v>
      </c>
      <c r="G36" s="62" t="s">
        <v>261</v>
      </c>
      <c r="H36" s="62" t="s">
        <v>262</v>
      </c>
      <c r="I36" s="62" t="s">
        <v>220</v>
      </c>
      <c r="J36" s="62" t="s">
        <v>54</v>
      </c>
      <c r="K36" s="62" t="s">
        <v>261</v>
      </c>
      <c r="L36" s="60">
        <v>0.33</v>
      </c>
      <c r="M36" s="60">
        <v>0.67</v>
      </c>
      <c r="N36" s="60">
        <v>0.84</v>
      </c>
      <c r="O36" s="61">
        <v>1</v>
      </c>
      <c r="P36" s="61">
        <v>1</v>
      </c>
      <c r="Q36" s="62" t="s">
        <v>70</v>
      </c>
      <c r="R36" s="62" t="s">
        <v>263</v>
      </c>
      <c r="S36" s="62" t="s">
        <v>264</v>
      </c>
      <c r="T36" s="57" t="s">
        <v>211</v>
      </c>
      <c r="U36" s="63" t="s">
        <v>265</v>
      </c>
      <c r="V36" s="93">
        <f t="shared" si="15"/>
        <v>0.33</v>
      </c>
      <c r="W36" s="94">
        <v>1</v>
      </c>
      <c r="X36" s="99">
        <f>IF(W36/V36&gt;100%,100%,W36/V36)</f>
        <v>1</v>
      </c>
      <c r="Y36" s="70" t="s">
        <v>281</v>
      </c>
      <c r="Z36" s="92" t="s">
        <v>266</v>
      </c>
      <c r="AA36" s="87">
        <v>0</v>
      </c>
      <c r="AB36" s="115" t="s">
        <v>213</v>
      </c>
      <c r="AC36" s="116" t="s">
        <v>208</v>
      </c>
      <c r="AD36" s="110" t="s">
        <v>276</v>
      </c>
      <c r="AE36" s="110" t="s">
        <v>275</v>
      </c>
      <c r="AF36" s="111">
        <v>0</v>
      </c>
      <c r="AG36" s="111" t="s">
        <v>213</v>
      </c>
      <c r="AH36" s="105" t="s">
        <v>213</v>
      </c>
      <c r="AI36" s="110" t="s">
        <v>213</v>
      </c>
      <c r="AJ36" s="110" t="s">
        <v>213</v>
      </c>
      <c r="AK36" s="111">
        <f t="shared" si="20"/>
        <v>1</v>
      </c>
      <c r="AL36" s="111"/>
      <c r="AM36" s="111"/>
      <c r="AN36" s="110"/>
      <c r="AO36" s="110"/>
      <c r="AP36" s="112">
        <f t="shared" si="21"/>
        <v>1</v>
      </c>
      <c r="AQ36" s="113" t="s">
        <v>208</v>
      </c>
      <c r="AR36" s="113" t="s">
        <v>213</v>
      </c>
      <c r="AS36" s="114" t="s">
        <v>282</v>
      </c>
    </row>
    <row r="37" spans="1:45" s="23" customFormat="1" ht="122.25" customHeight="1" x14ac:dyDescent="0.25">
      <c r="A37" s="24">
        <v>5</v>
      </c>
      <c r="B37" s="22" t="s">
        <v>257</v>
      </c>
      <c r="C37" s="22" t="s">
        <v>258</v>
      </c>
      <c r="D37" s="64" t="s">
        <v>267</v>
      </c>
      <c r="E37" s="62" t="s">
        <v>268</v>
      </c>
      <c r="F37" s="62" t="s">
        <v>202</v>
      </c>
      <c r="G37" s="62" t="s">
        <v>261</v>
      </c>
      <c r="H37" s="62" t="s">
        <v>269</v>
      </c>
      <c r="I37" s="62" t="s">
        <v>119</v>
      </c>
      <c r="J37" s="62" t="s">
        <v>54</v>
      </c>
      <c r="K37" s="62" t="s">
        <v>261</v>
      </c>
      <c r="L37" s="60">
        <v>0.2</v>
      </c>
      <c r="M37" s="60">
        <v>0.4</v>
      </c>
      <c r="N37" s="60">
        <v>0.6</v>
      </c>
      <c r="O37" s="61">
        <v>0.8</v>
      </c>
      <c r="P37" s="61">
        <v>0.8</v>
      </c>
      <c r="Q37" s="62" t="s">
        <v>70</v>
      </c>
      <c r="R37" s="62" t="s">
        <v>263</v>
      </c>
      <c r="S37" s="62" t="s">
        <v>270</v>
      </c>
      <c r="T37" s="57" t="s">
        <v>211</v>
      </c>
      <c r="U37" s="63" t="s">
        <v>265</v>
      </c>
      <c r="V37" s="93">
        <f t="shared" si="15"/>
        <v>0.2</v>
      </c>
      <c r="W37" s="95">
        <v>0.75</v>
      </c>
      <c r="X37" s="99">
        <f t="shared" si="16"/>
        <v>1</v>
      </c>
      <c r="Y37" s="70" t="s">
        <v>271</v>
      </c>
      <c r="Z37" s="92" t="s">
        <v>266</v>
      </c>
      <c r="AA37" s="87">
        <f t="shared" si="17"/>
        <v>0.4</v>
      </c>
      <c r="AB37" s="104">
        <v>0.79</v>
      </c>
      <c r="AC37" s="105">
        <f>IF(AB37/AA37&gt;100%,100%,AB37/AA37)</f>
        <v>1</v>
      </c>
      <c r="AD37" s="118" t="s">
        <v>301</v>
      </c>
      <c r="AE37" s="70" t="s">
        <v>272</v>
      </c>
      <c r="AF37" s="87">
        <f t="shared" si="18"/>
        <v>0.6</v>
      </c>
      <c r="AG37" s="87">
        <v>0.88</v>
      </c>
      <c r="AH37" s="105">
        <f t="shared" si="19"/>
        <v>1</v>
      </c>
      <c r="AI37" s="70" t="s">
        <v>306</v>
      </c>
      <c r="AJ37" s="70"/>
      <c r="AK37" s="87">
        <f t="shared" si="20"/>
        <v>0.8</v>
      </c>
      <c r="AL37" s="87"/>
      <c r="AM37" s="87"/>
      <c r="AN37" s="70"/>
      <c r="AO37" s="70"/>
      <c r="AP37" s="93">
        <f t="shared" si="21"/>
        <v>0.8</v>
      </c>
      <c r="AQ37" s="94" t="s">
        <v>277</v>
      </c>
      <c r="AR37" s="95" t="s">
        <v>277</v>
      </c>
      <c r="AS37" s="22" t="s">
        <v>308</v>
      </c>
    </row>
    <row r="38" spans="1:45" s="5" customFormat="1" ht="15.75" x14ac:dyDescent="0.25">
      <c r="A38" s="10"/>
      <c r="B38" s="10"/>
      <c r="C38" s="10"/>
      <c r="D38" s="10"/>
      <c r="E38" s="11" t="s">
        <v>273</v>
      </c>
      <c r="F38" s="11"/>
      <c r="G38" s="11"/>
      <c r="H38" s="11"/>
      <c r="I38" s="11"/>
      <c r="J38" s="11"/>
      <c r="K38" s="11"/>
      <c r="L38" s="12"/>
      <c r="M38" s="12"/>
      <c r="N38" s="12"/>
      <c r="O38" s="12"/>
      <c r="P38" s="12"/>
      <c r="Q38" s="11"/>
      <c r="R38" s="10"/>
      <c r="S38" s="10"/>
      <c r="T38" s="10"/>
      <c r="U38" s="10"/>
      <c r="V38" s="75"/>
      <c r="W38" s="75"/>
      <c r="X38" s="73">
        <f>AVERAGE(X31:X37)*20%</f>
        <v>0.19500000000000001</v>
      </c>
      <c r="Y38" s="10"/>
      <c r="Z38" s="10"/>
      <c r="AA38" s="75"/>
      <c r="AB38" s="75"/>
      <c r="AC38" s="102">
        <f>AVERAGE(AC31:AC37)*20%</f>
        <v>0.19666666666666668</v>
      </c>
      <c r="AD38" s="10"/>
      <c r="AE38" s="10"/>
      <c r="AF38" s="75"/>
      <c r="AG38" s="75"/>
      <c r="AH38" s="89">
        <f>AVERAGE(AH31:AH37)*20%</f>
        <v>0.2</v>
      </c>
      <c r="AI38" s="10"/>
      <c r="AJ38" s="10"/>
      <c r="AK38" s="75"/>
      <c r="AL38" s="75"/>
      <c r="AM38" s="78" t="e">
        <f>AVERAGE(#REF!)*20%</f>
        <v>#REF!</v>
      </c>
      <c r="AN38" s="10"/>
      <c r="AO38" s="10"/>
      <c r="AP38" s="75"/>
      <c r="AQ38" s="75"/>
      <c r="AR38" s="89">
        <f>AVERAGE(AR31:AR37)*20%</f>
        <v>0.19733333333333336</v>
      </c>
      <c r="AS38" s="10"/>
    </row>
    <row r="39" spans="1:45" s="9" customFormat="1" ht="18.75" x14ac:dyDescent="0.3">
      <c r="A39" s="6"/>
      <c r="B39" s="6"/>
      <c r="C39" s="6"/>
      <c r="D39" s="6"/>
      <c r="E39" s="7" t="s">
        <v>274</v>
      </c>
      <c r="F39" s="6"/>
      <c r="G39" s="6"/>
      <c r="H39" s="6"/>
      <c r="I39" s="6"/>
      <c r="J39" s="6"/>
      <c r="K39" s="6"/>
      <c r="L39" s="8"/>
      <c r="M39" s="8"/>
      <c r="N39" s="8"/>
      <c r="O39" s="8"/>
      <c r="P39" s="8"/>
      <c r="Q39" s="6"/>
      <c r="R39" s="6"/>
      <c r="S39" s="6"/>
      <c r="T39" s="6"/>
      <c r="U39" s="6"/>
      <c r="V39" s="76"/>
      <c r="W39" s="76"/>
      <c r="X39" s="100">
        <f>X30+X38</f>
        <v>0.84038500466853416</v>
      </c>
      <c r="Y39" s="6"/>
      <c r="Z39" s="6"/>
      <c r="AA39" s="76"/>
      <c r="AB39" s="76"/>
      <c r="AC39" s="106">
        <f>AC30+AC38</f>
        <v>0.91727763305322141</v>
      </c>
      <c r="AD39" s="6"/>
      <c r="AE39" s="6"/>
      <c r="AF39" s="76"/>
      <c r="AG39" s="76"/>
      <c r="AH39" s="100">
        <f>AH30+AH38</f>
        <v>0.96860396825396822</v>
      </c>
      <c r="AI39" s="6"/>
      <c r="AJ39" s="6"/>
      <c r="AK39" s="76"/>
      <c r="AL39" s="76"/>
      <c r="AM39" s="79" t="e">
        <f>AM30+AM38</f>
        <v>#REF!</v>
      </c>
      <c r="AN39" s="6"/>
      <c r="AO39" s="6"/>
      <c r="AP39" s="76"/>
      <c r="AQ39" s="76"/>
      <c r="AR39" s="100">
        <f>AR30+AR38</f>
        <v>0.78015961621472707</v>
      </c>
      <c r="AS39" s="6"/>
    </row>
    <row r="42" spans="1:45" x14ac:dyDescent="0.25">
      <c r="AD42" s="109"/>
    </row>
    <row r="43" spans="1:45" x14ac:dyDescent="0.25">
      <c r="V43" s="88"/>
      <c r="W43" s="88"/>
      <c r="AD43" s="109"/>
    </row>
    <row r="44" spans="1:45" x14ac:dyDescent="0.25">
      <c r="AD44" s="117"/>
    </row>
  </sheetData>
  <mergeCells count="19">
    <mergeCell ref="V11:Z12"/>
    <mergeCell ref="AA11:AE12"/>
    <mergeCell ref="AF11:AJ12"/>
    <mergeCell ref="AK11:AO12"/>
    <mergeCell ref="AP11:AS12"/>
    <mergeCell ref="A11:B12"/>
    <mergeCell ref="C11:C13"/>
    <mergeCell ref="A1:K1"/>
    <mergeCell ref="L1:P1"/>
    <mergeCell ref="D11:F12"/>
    <mergeCell ref="G11:Q12"/>
    <mergeCell ref="A2:K2"/>
    <mergeCell ref="R11:U12"/>
    <mergeCell ref="F4:K4"/>
    <mergeCell ref="H5:K5"/>
    <mergeCell ref="H6:K6"/>
    <mergeCell ref="H7:K7"/>
    <mergeCell ref="H8:K8"/>
    <mergeCell ref="H9:K9"/>
  </mergeCells>
  <dataValidations disablePrompts="1" count="1">
    <dataValidation allowBlank="1" showInputMessage="1" showErrorMessage="1" error="Escriba un texto " promptTitle="Cualquier contenido" sqref="F13 F3:F10" xr:uid="{00000000-0002-0000-0000-000000000000}"/>
  </dataValidations>
  <pageMargins left="0.7" right="0.7" top="0.75" bottom="0.75" header="0.3" footer="0.3"/>
  <pageSetup paperSize="9" orientation="portrait" r:id="rId1"/>
  <ignoredErrors>
    <ignoredError sqref="D14:D15" numberStoredAsText="1"/>
  </ignoredErrors>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Escriba un texto " promptTitle="Cualquier contenido" xr:uid="{00000000-0002-0000-0000-000001000000}">
          <x14:formula1>
            <xm:f>Listas!$A$2:$A$4</xm:f>
          </x14:formula1>
          <xm:sqref>F1 F11:F12 F14:F20 F22:F30 F38:F1048576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25</v>
      </c>
    </row>
    <row r="2" spans="1:1" x14ac:dyDescent="0.25">
      <c r="A2" t="s">
        <v>98</v>
      </c>
    </row>
    <row r="3" spans="1:1" x14ac:dyDescent="0.25">
      <c r="A3" t="s">
        <v>50</v>
      </c>
    </row>
    <row r="4" spans="1:1" x14ac:dyDescent="0.25">
      <c r="A4" t="s">
        <v>202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D912C2-67FF-4F74-B857-B8D2F5FE6CA6}">
  <ds:schemaRefs>
    <ds:schemaRef ds:uri="http://schemas.microsoft.com/office/2006/metadata/properties"/>
    <ds:schemaRef ds:uri="http://schemas.microsoft.com/office/infopath/2007/PartnerControls"/>
    <ds:schemaRef ds:uri="20cb614e-b45f-4877-aa77-0fc3e5f2c8f0"/>
    <ds:schemaRef ds:uri="f8dc1254-f694-4df3-a50d-d4e607c93dc9"/>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0686B7ED-5FF0-4BA6-A251-F0D8C83ABF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2023-11-08T23:31:47Z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