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dora.guevara\Downloads\"/>
    </mc:Choice>
  </mc:AlternateContent>
  <xr:revisionPtr revIDLastSave="0" documentId="8_{06D1B830-6D26-4DB0-893F-B05396CC728F}" xr6:coauthVersionLast="47" xr6:coauthVersionMax="47" xr10:uidLastSave="{00000000-0000-0000-0000-000000000000}"/>
  <bookViews>
    <workbookView xWindow="-120" yWindow="-120" windowWidth="29040" windowHeight="15840" xr2:uid="{00000000-000D-0000-FFFF-FFFF00000000}"/>
  </bookViews>
  <sheets>
    <sheet name="Hoja1" sheetId="1" r:id="rId1"/>
    <sheet name="Listas" sheetId="2" r:id="rId2"/>
  </sheets>
  <definedNames>
    <definedName name="_xlnm._FilterDatabase" localSheetId="0" hidden="1">Hoja1!$A$12:$AS$38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34" i="1" l="1"/>
  <c r="AQ34" i="1"/>
  <c r="AQ33" i="1"/>
  <c r="AQ32" i="1"/>
  <c r="AQ30" i="1"/>
  <c r="AQ31" i="1"/>
  <c r="AQ22" i="1"/>
  <c r="AQ23" i="1"/>
  <c r="AQ24" i="1"/>
  <c r="AQ25" i="1"/>
  <c r="AQ26" i="1"/>
  <c r="AQ27" i="1"/>
  <c r="AQ28" i="1"/>
  <c r="AQ21" i="1"/>
  <c r="AQ19" i="1"/>
  <c r="AQ18" i="1"/>
  <c r="AP18" i="1"/>
  <c r="V21" i="1" l="1"/>
  <c r="X21" i="1" s="1"/>
  <c r="X19" i="1"/>
  <c r="X18" i="1"/>
  <c r="X17" i="1"/>
  <c r="X16" i="1"/>
  <c r="X15" i="1"/>
  <c r="X14" i="1"/>
  <c r="V13" i="1"/>
  <c r="AP36" i="1" l="1"/>
  <c r="AK36" i="1"/>
  <c r="AF36" i="1"/>
  <c r="AA36" i="1"/>
  <c r="V36" i="1"/>
  <c r="X36" i="1" s="1"/>
  <c r="AP35" i="1"/>
  <c r="AK35" i="1"/>
  <c r="AF35" i="1"/>
  <c r="AA35" i="1"/>
  <c r="V35" i="1"/>
  <c r="X35" i="1" s="1"/>
  <c r="AP34" i="1"/>
  <c r="AR34" i="1" s="1"/>
  <c r="AK34" i="1"/>
  <c r="AF34" i="1"/>
  <c r="AA34" i="1"/>
  <c r="V34" i="1"/>
  <c r="AP33" i="1"/>
  <c r="AR33" i="1" s="1"/>
  <c r="AK33" i="1"/>
  <c r="AF33" i="1"/>
  <c r="AA33" i="1"/>
  <c r="AC33" i="1" s="1"/>
  <c r="V33" i="1"/>
  <c r="X33" i="1" s="1"/>
  <c r="AP32" i="1"/>
  <c r="AR32" i="1" s="1"/>
  <c r="AK32" i="1"/>
  <c r="AF32" i="1"/>
  <c r="AA32" i="1"/>
  <c r="AC32" i="1" s="1"/>
  <c r="V32" i="1"/>
  <c r="AP31" i="1"/>
  <c r="AR31" i="1" s="1"/>
  <c r="AK31" i="1"/>
  <c r="AF31" i="1"/>
  <c r="AA31" i="1"/>
  <c r="AC31" i="1" s="1"/>
  <c r="V31" i="1"/>
  <c r="X31" i="1" s="1"/>
  <c r="X37" i="1" s="1"/>
  <c r="AP30" i="1"/>
  <c r="AR30" i="1" s="1"/>
  <c r="AK30" i="1"/>
  <c r="AM30" i="1" s="1"/>
  <c r="AF30" i="1"/>
  <c r="AH30" i="1" s="1"/>
  <c r="AA30" i="1"/>
  <c r="AC30" i="1" s="1"/>
  <c r="V30" i="1"/>
  <c r="P21" i="1"/>
  <c r="P22" i="1"/>
  <c r="P28" i="1"/>
  <c r="P27" i="1"/>
  <c r="P26" i="1"/>
  <c r="P25" i="1"/>
  <c r="P24" i="1"/>
  <c r="P23" i="1"/>
  <c r="AR37" i="1" l="1"/>
  <c r="AC37" i="1"/>
  <c r="AP13" i="1"/>
  <c r="AR13" i="1" s="1"/>
  <c r="AK13" i="1"/>
  <c r="AM13" i="1" s="1"/>
  <c r="AM37" i="1"/>
  <c r="AP28" i="1"/>
  <c r="AR28" i="1" s="1"/>
  <c r="AP27" i="1"/>
  <c r="AR27" i="1" s="1"/>
  <c r="AP26" i="1"/>
  <c r="AR26" i="1" s="1"/>
  <c r="AP25" i="1"/>
  <c r="AR25" i="1" s="1"/>
  <c r="AP24" i="1"/>
  <c r="AR24" i="1" s="1"/>
  <c r="AP23" i="1"/>
  <c r="AR23" i="1" s="1"/>
  <c r="AP22" i="1"/>
  <c r="AR22" i="1" s="1"/>
  <c r="AP21" i="1"/>
  <c r="AR21" i="1" s="1"/>
  <c r="AP20" i="1"/>
  <c r="AR20" i="1" s="1"/>
  <c r="AP19" i="1"/>
  <c r="AR19" i="1" s="1"/>
  <c r="AR18" i="1"/>
  <c r="AP17" i="1"/>
  <c r="AR17" i="1" s="1"/>
  <c r="AP16" i="1"/>
  <c r="AR16" i="1" s="1"/>
  <c r="AP15" i="1"/>
  <c r="AR15" i="1" s="1"/>
  <c r="AP14" i="1"/>
  <c r="AR14" i="1" s="1"/>
  <c r="AK28" i="1"/>
  <c r="AM28" i="1" s="1"/>
  <c r="AK27" i="1"/>
  <c r="AM27" i="1" s="1"/>
  <c r="AK26" i="1"/>
  <c r="AM26" i="1" s="1"/>
  <c r="AK25" i="1"/>
  <c r="AM25" i="1" s="1"/>
  <c r="AK24" i="1"/>
  <c r="AM24" i="1" s="1"/>
  <c r="AK23" i="1"/>
  <c r="AM23" i="1" s="1"/>
  <c r="AK22" i="1"/>
  <c r="AM22" i="1" s="1"/>
  <c r="AK21" i="1"/>
  <c r="AM21" i="1" s="1"/>
  <c r="AK20" i="1"/>
  <c r="AM20" i="1" s="1"/>
  <c r="AK19" i="1"/>
  <c r="AM19" i="1" s="1"/>
  <c r="AK18" i="1"/>
  <c r="AM18" i="1" s="1"/>
  <c r="AK17" i="1"/>
  <c r="AM17" i="1" s="1"/>
  <c r="AK16" i="1"/>
  <c r="AM16" i="1" s="1"/>
  <c r="AK15" i="1"/>
  <c r="AM15" i="1" s="1"/>
  <c r="AK14" i="1"/>
  <c r="AM14" i="1" s="1"/>
  <c r="AF28" i="1"/>
  <c r="AH28" i="1" s="1"/>
  <c r="AF27" i="1"/>
  <c r="AH27" i="1" s="1"/>
  <c r="AF26" i="1"/>
  <c r="AH26" i="1" s="1"/>
  <c r="AF25" i="1"/>
  <c r="AH25" i="1" s="1"/>
  <c r="AF24" i="1"/>
  <c r="AH24" i="1" s="1"/>
  <c r="AF23" i="1"/>
  <c r="AH23" i="1" s="1"/>
  <c r="AF22" i="1"/>
  <c r="AH22" i="1" s="1"/>
  <c r="AF21" i="1"/>
  <c r="AH21" i="1" s="1"/>
  <c r="AF20" i="1"/>
  <c r="AH20" i="1" s="1"/>
  <c r="AF19" i="1"/>
  <c r="AH19" i="1" s="1"/>
  <c r="AF18" i="1"/>
  <c r="AH18" i="1" s="1"/>
  <c r="AF17" i="1"/>
  <c r="AH17" i="1" s="1"/>
  <c r="AF16" i="1"/>
  <c r="AH16" i="1" s="1"/>
  <c r="AF15" i="1"/>
  <c r="AH15" i="1" s="1"/>
  <c r="AF14" i="1"/>
  <c r="AH14" i="1" s="1"/>
  <c r="AF13" i="1"/>
  <c r="AH13" i="1" s="1"/>
  <c r="AA28" i="1"/>
  <c r="AC28" i="1" s="1"/>
  <c r="AA27" i="1"/>
  <c r="AC27" i="1" s="1"/>
  <c r="AA26" i="1"/>
  <c r="AC26" i="1" s="1"/>
  <c r="AA25" i="1"/>
  <c r="AC25" i="1" s="1"/>
  <c r="AA24" i="1"/>
  <c r="AC24" i="1" s="1"/>
  <c r="AA23" i="1"/>
  <c r="AC23" i="1" s="1"/>
  <c r="AA22" i="1"/>
  <c r="AC22" i="1" s="1"/>
  <c r="AA21" i="1"/>
  <c r="AC21" i="1" s="1"/>
  <c r="AA20" i="1"/>
  <c r="AC20" i="1" s="1"/>
  <c r="AA19" i="1"/>
  <c r="AC19" i="1" s="1"/>
  <c r="AA18" i="1"/>
  <c r="AC18" i="1" s="1"/>
  <c r="AA17" i="1"/>
  <c r="AC17" i="1" s="1"/>
  <c r="AA16" i="1"/>
  <c r="AC16" i="1" s="1"/>
  <c r="AA15" i="1"/>
  <c r="AC15" i="1" s="1"/>
  <c r="AA14" i="1"/>
  <c r="AC14" i="1" s="1"/>
  <c r="AA13" i="1"/>
  <c r="AC13" i="1" s="1"/>
  <c r="V28" i="1"/>
  <c r="X28" i="1" s="1"/>
  <c r="V27" i="1"/>
  <c r="X27" i="1" s="1"/>
  <c r="V26" i="1"/>
  <c r="X26" i="1" s="1"/>
  <c r="V25" i="1"/>
  <c r="X25" i="1" s="1"/>
  <c r="V24" i="1"/>
  <c r="X24" i="1" s="1"/>
  <c r="V23" i="1"/>
  <c r="X23" i="1" s="1"/>
  <c r="V22" i="1"/>
  <c r="X22" i="1" s="1"/>
  <c r="AH37" i="1"/>
  <c r="X29" i="1" l="1"/>
  <c r="AC29" i="1"/>
  <c r="AC38" i="1" s="1"/>
  <c r="AH29" i="1"/>
  <c r="AH38" i="1" s="1"/>
  <c r="AR29" i="1"/>
  <c r="AR38" i="1" s="1"/>
  <c r="AM29" i="1"/>
  <c r="AM38" i="1" s="1"/>
  <c r="X3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F4" authorId="0" shapeId="0" xr:uid="{00000000-0006-0000-0000-000001000000}">
      <text>
        <r>
          <rPr>
            <b/>
            <sz val="9"/>
            <color indexed="81"/>
            <rFont val="Tahoma"/>
            <family val="2"/>
          </rPr>
          <t>Cuadro que resume los cambios realizados de una versión a otra</t>
        </r>
      </text>
    </comment>
    <comment ref="F5" authorId="0" shapeId="0" xr:uid="{00000000-0006-0000-0000-000002000000}">
      <text>
        <r>
          <rPr>
            <b/>
            <sz val="9"/>
            <color indexed="81"/>
            <rFont val="Tahoma"/>
            <family val="2"/>
          </rPr>
          <t xml:space="preserve">Número consecutivo de la versión generada </t>
        </r>
      </text>
    </comment>
    <comment ref="G5" authorId="0" shapeId="0" xr:uid="{00000000-0006-0000-0000-000003000000}">
      <text>
        <r>
          <rPr>
            <b/>
            <sz val="9"/>
            <color indexed="81"/>
            <rFont val="Tahoma"/>
            <family val="2"/>
          </rPr>
          <t>Fecha de la versión generada</t>
        </r>
      </text>
    </comment>
    <comment ref="H5" authorId="0" shapeId="0" xr:uid="{00000000-0006-0000-0000-000004000000}">
      <text>
        <r>
          <rPr>
            <b/>
            <sz val="9"/>
            <color indexed="81"/>
            <rFont val="Tahoma"/>
            <family val="2"/>
          </rPr>
          <t>Breve descripción del cambio realizado en la nueva versión</t>
        </r>
      </text>
    </comment>
    <comment ref="C10" authorId="0" shapeId="0" xr:uid="{00000000-0006-0000-0000-000005000000}">
      <text>
        <r>
          <rPr>
            <b/>
            <sz val="9"/>
            <color indexed="81"/>
            <rFont val="Tahoma"/>
            <family val="2"/>
          </rPr>
          <t>Indique el nombre del proceso al cual está asociada la meta</t>
        </r>
      </text>
    </comment>
    <comment ref="A12" authorId="0" shapeId="0" xr:uid="{00000000-0006-0000-0000-000006000000}">
      <text>
        <r>
          <rPr>
            <b/>
            <sz val="9"/>
            <color indexed="81"/>
            <rFont val="Tahoma"/>
            <family val="2"/>
          </rPr>
          <t>Incluya el número del objetivo estratégico, de acuerdo con lo adoptado en el Plan Estratégico Institucional</t>
        </r>
      </text>
    </comment>
    <comment ref="B12" authorId="0" shapeId="0" xr:uid="{00000000-0006-0000-0000-000007000000}">
      <text>
        <r>
          <rPr>
            <b/>
            <sz val="9"/>
            <color indexed="81"/>
            <rFont val="Tahoma"/>
            <family val="2"/>
          </rPr>
          <t>Incluya el objetivo estratégico, de acuerdo con lo adoptado en el Plan Estratégico Institucional, al cual se asocia la meta</t>
        </r>
      </text>
    </comment>
    <comment ref="D12" authorId="0" shapeId="0" xr:uid="{00000000-0006-0000-0000-000008000000}">
      <text>
        <r>
          <rPr>
            <b/>
            <sz val="9"/>
            <color indexed="81"/>
            <rFont val="Tahoma"/>
            <family val="2"/>
          </rPr>
          <t>Escriba el número de la meta, en orden consecutivo</t>
        </r>
      </text>
    </comment>
    <comment ref="E12" authorId="0" shapeId="0" xr:uid="{00000000-0006-0000-0000-000009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F12" authorId="0" shapeId="0" xr:uid="{00000000-0006-0000-0000-00000A000000}">
      <text>
        <r>
          <rPr>
            <b/>
            <sz val="9"/>
            <color indexed="81"/>
            <rFont val="Tahoma"/>
            <family val="2"/>
          </rPr>
          <t xml:space="preserve">Seleccione la opción que corresponda
</t>
        </r>
      </text>
    </comment>
    <comment ref="G12" authorId="0" shapeId="0" xr:uid="{00000000-0006-0000-0000-00000B000000}">
      <text>
        <r>
          <rPr>
            <b/>
            <sz val="9"/>
            <color indexed="81"/>
            <rFont val="Tahoma"/>
            <family val="2"/>
          </rPr>
          <t>Indique un nombre corto que refleje lo que pretende medir. 
Ej. Porcentaje de giros acumulados</t>
        </r>
      </text>
    </comment>
    <comment ref="H12" authorId="0" shapeId="0" xr:uid="{00000000-0006-0000-0000-00000C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I12" authorId="0" shapeId="0" xr:uid="{00000000-0006-0000-0000-00000D000000}">
      <text>
        <r>
          <rPr>
            <b/>
            <sz val="9"/>
            <color indexed="81"/>
            <rFont val="Tahoma"/>
            <family val="2"/>
          </rPr>
          <t>Valor inicial que se toma como referencia para comparar el avance de la meta. Es imporante indicar la magnitud, unidad de medida y la vigencia en la cual se obtuvo</t>
        </r>
      </text>
    </comment>
    <comment ref="J12" authorId="0" shapeId="0" xr:uid="{00000000-0006-0000-0000-00000E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K12" authorId="0" shapeId="0" xr:uid="{00000000-0006-0000-0000-00000F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L12" authorId="0" shapeId="0" xr:uid="{00000000-0006-0000-0000-000010000000}">
      <text>
        <r>
          <rPr>
            <b/>
            <sz val="9"/>
            <color indexed="81"/>
            <rFont val="Tahoma"/>
            <family val="2"/>
          </rPr>
          <t xml:space="preserve">Indique la magnitud programada para el trimestre. </t>
        </r>
      </text>
    </comment>
    <comment ref="M12" authorId="0" shapeId="0" xr:uid="{00000000-0006-0000-0000-000011000000}">
      <text>
        <r>
          <rPr>
            <b/>
            <sz val="9"/>
            <color indexed="81"/>
            <rFont val="Tahoma"/>
            <family val="2"/>
          </rPr>
          <t xml:space="preserve">Indique la magnitud programada para el trimestre. </t>
        </r>
      </text>
    </comment>
    <comment ref="N12" authorId="0" shapeId="0" xr:uid="{00000000-0006-0000-0000-000012000000}">
      <text>
        <r>
          <rPr>
            <b/>
            <sz val="9"/>
            <color indexed="81"/>
            <rFont val="Tahoma"/>
            <family val="2"/>
          </rPr>
          <t xml:space="preserve">Indique la magnitud programada para el trimestre. </t>
        </r>
      </text>
    </comment>
    <comment ref="O12" authorId="0" shapeId="0" xr:uid="{00000000-0006-0000-0000-000013000000}">
      <text>
        <r>
          <rPr>
            <b/>
            <sz val="9"/>
            <color indexed="81"/>
            <rFont val="Tahoma"/>
            <family val="2"/>
          </rPr>
          <t xml:space="preserve">Indique la magnitud programada para el trimestre. </t>
        </r>
      </text>
    </comment>
    <comment ref="P12" authorId="0" shapeId="0" xr:uid="{00000000-0006-0000-0000-000014000000}">
      <text>
        <r>
          <rPr>
            <b/>
            <sz val="9"/>
            <color indexed="81"/>
            <rFont val="Tahoma"/>
            <family val="2"/>
          </rPr>
          <t>Indique la programación total de la vigencia. 
Debe ser coherente con la meta.</t>
        </r>
      </text>
    </comment>
    <comment ref="Q12" authorId="0" shapeId="0" xr:uid="{00000000-0006-0000-0000-000015000000}">
      <text>
        <r>
          <rPr>
            <b/>
            <sz val="9"/>
            <color indexed="81"/>
            <rFont val="Tahoma"/>
            <family val="2"/>
          </rPr>
          <t xml:space="preserve">Indique el tipo de indicador: 
- Eficancia 
- Eficiencia 
- Efectividad </t>
        </r>
      </text>
    </comment>
    <comment ref="R12" authorId="0" shapeId="0" xr:uid="{00000000-0006-0000-0000-000016000000}">
      <text>
        <r>
          <rPr>
            <b/>
            <sz val="9"/>
            <color indexed="81"/>
            <rFont val="Tahoma"/>
            <family val="2"/>
          </rPr>
          <t>Indique la evidencia a presentar del cumplimiento de la meta. Se debe redactar de forma concreta y coherente con la meta</t>
        </r>
      </text>
    </comment>
    <comment ref="S12" authorId="0" shapeId="0" xr:uid="{00000000-0006-0000-0000-000017000000}">
      <text>
        <r>
          <rPr>
            <b/>
            <sz val="9"/>
            <color indexed="81"/>
            <rFont val="Tahoma"/>
            <family val="2"/>
          </rPr>
          <t>Indique la herramienta o aplicativo donde reposa la información que da origen al entregable o en el que es posible contrastar o verificar la información de ser necesario.</t>
        </r>
      </text>
    </comment>
    <comment ref="T12" authorId="0" shapeId="0" xr:uid="{00000000-0006-0000-0000-000018000000}">
      <text>
        <r>
          <rPr>
            <b/>
            <sz val="9"/>
            <color indexed="81"/>
            <rFont val="Tahoma"/>
            <family val="2"/>
          </rPr>
          <t>Indique el área y grupo de trabajo (si se tiene), responsable de cumplir o ejecutar la meta</t>
        </r>
      </text>
    </comment>
    <comment ref="U12" authorId="0" shapeId="0" xr:uid="{00000000-0006-0000-0000-000019000000}">
      <text>
        <r>
          <rPr>
            <b/>
            <sz val="9"/>
            <color indexed="81"/>
            <rFont val="Tahoma"/>
            <family val="2"/>
          </rPr>
          <t>Indique el nombre de la dependencia responsable de reportar trimestralmente la meta a la OAP</t>
        </r>
      </text>
    </comment>
    <comment ref="V12" authorId="0" shapeId="0" xr:uid="{00000000-0006-0000-0000-00001A000000}">
      <text>
        <r>
          <rPr>
            <b/>
            <sz val="9"/>
            <color indexed="81"/>
            <rFont val="Tahoma"/>
            <family val="2"/>
          </rPr>
          <t>Indique la magnitud programada</t>
        </r>
      </text>
    </comment>
    <comment ref="W12" authorId="0" shapeId="0" xr:uid="{00000000-0006-0000-0000-00001B000000}">
      <text>
        <r>
          <rPr>
            <b/>
            <sz val="9"/>
            <color indexed="81"/>
            <rFont val="Tahoma"/>
            <family val="2"/>
          </rPr>
          <t>Indique la magnitud ejecutada. Corresponde al resultado de medir el indicador de la meta</t>
        </r>
      </text>
    </comment>
    <comment ref="X12" authorId="0" shapeId="0" xr:uid="{00000000-0006-0000-0000-00001C000000}">
      <text>
        <r>
          <rPr>
            <b/>
            <sz val="9"/>
            <color indexed="81"/>
            <rFont val="Tahoma"/>
            <family val="2"/>
          </rPr>
          <t>Es el resultado porcentual de dividir lo ejecutado vs. lo programado. En caso de sobre ejecución, el resultado máximo es el 100%</t>
        </r>
      </text>
    </comment>
    <comment ref="Y12" authorId="0" shapeId="0" xr:uid="{00000000-0006-0000-0000-00001D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Z12" authorId="0" shapeId="0" xr:uid="{00000000-0006-0000-0000-00001E000000}">
      <text>
        <r>
          <rPr>
            <b/>
            <sz val="9"/>
            <color indexed="81"/>
            <rFont val="Tahoma"/>
            <family val="2"/>
          </rPr>
          <t xml:space="preserve">Indicar el nombre concreto de la evidencia aportada. </t>
        </r>
      </text>
    </comment>
    <comment ref="AA12" authorId="0" shapeId="0" xr:uid="{00000000-0006-0000-0000-00001F000000}">
      <text>
        <r>
          <rPr>
            <b/>
            <sz val="9"/>
            <color indexed="81"/>
            <rFont val="Tahoma"/>
            <family val="2"/>
          </rPr>
          <t>Indique la magnitud programada</t>
        </r>
      </text>
    </comment>
    <comment ref="AB12" authorId="0" shapeId="0" xr:uid="{00000000-0006-0000-0000-000020000000}">
      <text>
        <r>
          <rPr>
            <b/>
            <sz val="9"/>
            <color indexed="81"/>
            <rFont val="Tahoma"/>
            <family val="2"/>
          </rPr>
          <t>Indique la magnitud ejecutada. Corresponde al resultado de medir el indicador de la meta</t>
        </r>
      </text>
    </comment>
    <comment ref="AC12" authorId="0" shapeId="0" xr:uid="{00000000-0006-0000-0000-000021000000}">
      <text>
        <r>
          <rPr>
            <b/>
            <sz val="9"/>
            <color indexed="81"/>
            <rFont val="Tahoma"/>
            <family val="2"/>
          </rPr>
          <t>Es el resultado porcentual de dividir lo ejecutado vs. lo programado. En caso de sobre ejecución, el resultado máximo es el 100%</t>
        </r>
      </text>
    </comment>
    <comment ref="AD12" authorId="0" shapeId="0" xr:uid="{00000000-0006-0000-0000-000022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E12" authorId="0" shapeId="0" xr:uid="{00000000-0006-0000-0000-000023000000}">
      <text>
        <r>
          <rPr>
            <b/>
            <sz val="9"/>
            <color indexed="81"/>
            <rFont val="Tahoma"/>
            <family val="2"/>
          </rPr>
          <t xml:space="preserve">Indicar el nombre concreto de la evidencia aportada. </t>
        </r>
      </text>
    </comment>
    <comment ref="AF12" authorId="0" shapeId="0" xr:uid="{00000000-0006-0000-0000-000024000000}">
      <text>
        <r>
          <rPr>
            <b/>
            <sz val="9"/>
            <color indexed="81"/>
            <rFont val="Tahoma"/>
            <family val="2"/>
          </rPr>
          <t>Indique la magnitud programada</t>
        </r>
      </text>
    </comment>
    <comment ref="AG12" authorId="0" shapeId="0" xr:uid="{00000000-0006-0000-0000-000025000000}">
      <text>
        <r>
          <rPr>
            <b/>
            <sz val="9"/>
            <color indexed="81"/>
            <rFont val="Tahoma"/>
            <family val="2"/>
          </rPr>
          <t>Indique la magnitud ejecutada. Corresponde al resultado de medir el indicador de la meta</t>
        </r>
      </text>
    </comment>
    <comment ref="AH12" authorId="0" shapeId="0" xr:uid="{00000000-0006-0000-0000-000026000000}">
      <text>
        <r>
          <rPr>
            <b/>
            <sz val="9"/>
            <color indexed="81"/>
            <rFont val="Tahoma"/>
            <family val="2"/>
          </rPr>
          <t>Es el resultado porcentual de dividir lo ejecutado vs. lo programado. En caso de sobre ejecución, el resultado máximo es el 100%</t>
        </r>
      </text>
    </comment>
    <comment ref="AI12" authorId="0" shapeId="0" xr:uid="{00000000-0006-0000-0000-000027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J12" authorId="0" shapeId="0" xr:uid="{00000000-0006-0000-0000-000028000000}">
      <text>
        <r>
          <rPr>
            <b/>
            <sz val="9"/>
            <color indexed="81"/>
            <rFont val="Tahoma"/>
            <family val="2"/>
          </rPr>
          <t xml:space="preserve">Indicar el nombre concreto de la evidencia aportada. </t>
        </r>
      </text>
    </comment>
    <comment ref="AK12" authorId="0" shapeId="0" xr:uid="{00000000-0006-0000-0000-000029000000}">
      <text>
        <r>
          <rPr>
            <b/>
            <sz val="9"/>
            <color indexed="81"/>
            <rFont val="Tahoma"/>
            <family val="2"/>
          </rPr>
          <t>Indique la magnitud programada</t>
        </r>
      </text>
    </comment>
    <comment ref="AL12" authorId="0" shapeId="0" xr:uid="{00000000-0006-0000-0000-00002A000000}">
      <text>
        <r>
          <rPr>
            <b/>
            <sz val="9"/>
            <color indexed="81"/>
            <rFont val="Tahoma"/>
            <family val="2"/>
          </rPr>
          <t>Indique la magnitud ejecutada. Corresponde al resultado de medir el indicador de la meta</t>
        </r>
      </text>
    </comment>
    <comment ref="AM12" authorId="0" shapeId="0" xr:uid="{00000000-0006-0000-0000-00002B000000}">
      <text>
        <r>
          <rPr>
            <b/>
            <sz val="9"/>
            <color indexed="81"/>
            <rFont val="Tahoma"/>
            <family val="2"/>
          </rPr>
          <t>Es el resultado porcentual de dividir lo ejecutado vs. lo programado. En caso de sobre ejecución, el resultado máximo es el 100%</t>
        </r>
      </text>
    </comment>
    <comment ref="AN12" authorId="0" shapeId="0" xr:uid="{00000000-0006-0000-0000-00002C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O12" authorId="0" shapeId="0" xr:uid="{00000000-0006-0000-0000-00002D000000}">
      <text>
        <r>
          <rPr>
            <b/>
            <sz val="9"/>
            <color indexed="81"/>
            <rFont val="Tahoma"/>
            <family val="2"/>
          </rPr>
          <t xml:space="preserve">Indicar el nombre concreto de la evidencia aportada. </t>
        </r>
      </text>
    </comment>
    <comment ref="AP12" authorId="0" shapeId="0" xr:uid="{00000000-0006-0000-0000-00002E000000}">
      <text>
        <r>
          <rPr>
            <b/>
            <sz val="9"/>
            <color indexed="81"/>
            <rFont val="Tahoma"/>
            <family val="2"/>
          </rPr>
          <t>Indique la magnitud total programada para la vigencia</t>
        </r>
      </text>
    </comment>
    <comment ref="AQ12" authorId="0" shapeId="0" xr:uid="{00000000-0006-0000-0000-00002F000000}">
      <text>
        <r>
          <rPr>
            <b/>
            <sz val="9"/>
            <color indexed="81"/>
            <rFont val="Tahoma"/>
            <family val="2"/>
          </rPr>
          <t xml:space="preserve">Indique la magnitud ejecutada acumulada para la vigencia </t>
        </r>
      </text>
    </comment>
    <comment ref="AR12" authorId="0" shapeId="0" xr:uid="{00000000-0006-0000-0000-000030000000}">
      <text>
        <r>
          <rPr>
            <b/>
            <sz val="9"/>
            <color indexed="81"/>
            <rFont val="Tahoma"/>
            <family val="2"/>
          </rPr>
          <t>Es el resultado porcentual de dividir lo ejecutado vs. lo programado. En caso de sobre ejecución, el resultado máximo es el 100%</t>
        </r>
      </text>
    </comment>
    <comment ref="AS12" authorId="0" shapeId="0" xr:uid="{00000000-0006-0000-0000-000031000000}">
      <text>
        <r>
          <rPr>
            <b/>
            <sz val="9"/>
            <color indexed="81"/>
            <rFont val="Tahoma"/>
            <family val="2"/>
          </rPr>
          <t>Es la descripción detallada de los avances y logros obtenidos con la ejecución de la meta acumulados para la vigencia</t>
        </r>
      </text>
    </comment>
    <comment ref="E29" authorId="0" shapeId="0" xr:uid="{00000000-0006-0000-0000-000032000000}">
      <text>
        <r>
          <rPr>
            <b/>
            <sz val="9"/>
            <color indexed="81"/>
            <rFont val="Tahoma"/>
            <family val="2"/>
          </rPr>
          <t>Promedio obtenido para el periodo x 80%</t>
        </r>
      </text>
    </comment>
    <comment ref="E37" authorId="0" shapeId="0" xr:uid="{00000000-0006-0000-0000-000033000000}">
      <text>
        <r>
          <rPr>
            <b/>
            <sz val="9"/>
            <color indexed="81"/>
            <rFont val="Tahoma"/>
            <family val="2"/>
          </rPr>
          <t>Promedio obtenido en las metas transversales para el periodo x 20%</t>
        </r>
      </text>
    </comment>
    <comment ref="E38" authorId="0" shapeId="0" xr:uid="{00000000-0006-0000-0000-000034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<sst xmlns="http://schemas.openxmlformats.org/spreadsheetml/2006/main" count="550" uniqueCount="290">
  <si>
    <r>
      <rPr>
        <b/>
        <sz val="14"/>
        <rFont val="Calibri Light"/>
        <family val="2"/>
        <scheme val="major"/>
      </rPr>
      <t>FORMULACIÓN Y SEGUIMIENTO PLANES DE GESTIÓN NIVEL LOCAL</t>
    </r>
    <r>
      <rPr>
        <b/>
        <sz val="11"/>
        <color theme="1"/>
        <rFont val="Calibri Light"/>
        <family val="2"/>
        <scheme val="major"/>
      </rPr>
      <t xml:space="preserve">
ALCALDÍA LOCAL DE USAQUÉN</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</si>
  <si>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</si>
  <si>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</si>
  <si>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CONTROL DE CAMBIOS</t>
  </si>
  <si>
    <t>VERSIÓN</t>
  </si>
  <si>
    <t>FECHA</t>
  </si>
  <si>
    <t>DESCRIPCIÓN DE LA MODIFICACIÓN</t>
  </si>
  <si>
    <t>27 de enero de 2023</t>
  </si>
  <si>
    <t>Publicación del plan de gestión aprobado. Caso HOLA: 292162</t>
  </si>
  <si>
    <t>26 de abril de 2023</t>
  </si>
  <si>
    <t xml:space="preserve">Para el primer trimteste de la vigencia 2023, el Plan de Gestión de la Alcaldia Local alcanzó un nivel de desempeño del 93,01% y del 32,01% acumulado para la vigencia. Se corrige responsable de las metas No 8 y de la 13 a la 16 a cargo de la alcaldia Local. </t>
  </si>
  <si>
    <t>PLAN ESTRATÉGICO INSTITUCIONAL</t>
  </si>
  <si>
    <t>PROCESO</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</si>
  <si>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</si>
  <si>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</si>
  <si>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</si>
  <si>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</si>
  <si>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</si>
  <si>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</si>
  <si>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</si>
  <si>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</si>
  <si>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</si>
  <si>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</si>
  <si>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</si>
  <si>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</si>
  <si>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</si>
  <si>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</si>
  <si>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</si>
  <si>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</si>
  <si>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</si>
  <si>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</si>
  <si>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</si>
  <si>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</si>
  <si>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</si>
  <si>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</si>
  <si>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</si>
  <si>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</si>
  <si>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</si>
  <si>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</si>
  <si>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</si>
  <si>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</si>
  <si>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</si>
  <si>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</si>
  <si>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</si>
  <si>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</si>
  <si>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 xml:space="preserve">EVIDENCIA </t>
  </si>
  <si>
    <t>Realizar acciones enfocadas al fortalecimiento de la gobernabilidad democrática local.</t>
  </si>
  <si>
    <t>Gestión Pública Territorial Local</t>
  </si>
  <si>
    <t>1</t>
  </si>
  <si>
    <t>Aumentar 10 puntos porcentuales el avance de las metas del Plan de Desarrollo Local acumuladas al 30 de septiembre de 2023, con respecto al avance a 31 de diciembre de 2022 (metas entregadas)</t>
  </si>
  <si>
    <t>Retadora (mejora)</t>
  </si>
  <si>
    <t>Avance cuplimiento metas Plan de Desarrollo Local (metas entregadas).</t>
  </si>
  <si>
    <t>% Avance metas Plan de Desarrollo Local acumulado al periodo evaluado  (-)  % Avance acumulado metas entregadas Plan de Desarrollo Local al 31 de diciembre de 2022. (metas entregadas)</t>
  </si>
  <si>
    <t>Resultados a 31 de diciembre de 2022</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</si>
  <si>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</si>
  <si>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</si>
  <si>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</si>
  <si>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</si>
  <si>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</si>
  <si>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</si>
  <si>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</si>
  <si>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No programada</t>
  </si>
  <si>
    <t>No programada para el I trimestre de 2023. 
En este periodo no se registran datos en razón a que la información oficial de avance en las metas del Plan de Desarrollo Local aún no es publicada por la SDP</t>
  </si>
  <si>
    <t>Con un avance del 14,20%  de conformidad a la información oficial de avance en las metas del Plan de Desarrollo Local (PDL) publicada por la SDP para el segundo r trimestre de 2023. Es importante mencionar que el reporte del segundo semestre se encuentra en construccción para posterior aprobación de SDP de acuerdo con los tiempos establecidos por esta entidad, por lo que no se puede aportar el reporte de avance del PDL con corte a 30 de junio.</t>
  </si>
  <si>
    <t>Reporte plan de gestion alcaldias locales GDL II Trimestre</t>
  </si>
  <si>
    <t>14,20%  de conformidad a la información oficial de avance en las metas del Plan de Desarrollo Local (PDL) publicada por la SDP para el primer trimestre de 2023. Es importante mencionar que el reporte del segundo semestre se encuentra en construccción para posterior aprobación de SDP de acuerdo con los tiempos establecidos por esta entidad, por lo que no se puede aportar el reporte de avance del PDL con corte a 30 de junio.</t>
  </si>
  <si>
    <t>Gestión Corporativa Institucional</t>
  </si>
  <si>
    <t>2</t>
  </si>
  <si>
    <t>Girar mínimo el 72% del presupuesto comprometido constituido como obligaciones por pagar de la vigencia 2022.</t>
  </si>
  <si>
    <t>Porcentaje de giros acumulados de obligaciones por pagar de la vigencia 2022</t>
  </si>
  <si>
    <t>(Giros acumulados/Presupuesto comprometido constituido como obligaciones por pagar de la vigencia 2022)*100</t>
  </si>
  <si>
    <t xml:space="preserve">Eficacia </t>
  </si>
  <si>
    <t>Reporte seguimiento mensual consolidado</t>
  </si>
  <si>
    <t>BOGDATA</t>
  </si>
  <si>
    <t>Al corte de 31 de marzo de 2023, se realizó el pago del 47,4% de las obligaciones por pagar constituidas de la vigencia 2022, se pagaron $4.887.958.245</t>
  </si>
  <si>
    <t>Informe de ejecución presupuestal con corte 31-03-2023</t>
  </si>
  <si>
    <t>Al corte de 30 de junio de 2023, se realizó el pago del 70.1% de las obligaciones por pagar constituidas de la vigencia 2022, se pagaron $ 7.085.665.614</t>
  </si>
  <si>
    <t>3</t>
  </si>
  <si>
    <t>Girar mínimo el 70 % del presupuesto comprometido constituido como obligaciones por pagar de la vigencia 2021 y anteriores.</t>
  </si>
  <si>
    <t>Porcentaje de giros acumulados de obligaciones por pagar de la vigencia 2021 y anteriores</t>
  </si>
  <si>
    <t>(Giros acumulados/Presupuesto comprometido constituido como obligaciones por pagar de la vigencia 2021 y anteriores)*100</t>
  </si>
  <si>
    <t>Al corte de 31 de marzo de 2023, se realizó el pago del 14% de las obligaciones por pagar de la vigencia 2021 y anteriores, se pagaron $59.129.955</t>
  </si>
  <si>
    <t>Al corte de 30 de junio de 2023, se realizó el pago del 35.6% de las obligaciones por pagar constituidas de la vigencia 2022, se pagaron $ 150.593.298</t>
  </si>
  <si>
    <t>4</t>
  </si>
  <si>
    <t>Comprometer mínimo el 50% al 30 de junio y el 98,5% al 31 de diciembre del presupuesto de inversión directa de la vigencia 2023</t>
  </si>
  <si>
    <t>Porcentaje de compromiso del presupuesto de inversión directa de la vigencia 2023</t>
  </si>
  <si>
    <t>(Valor de RP de inversión directa de la vigencia  / Valor total del presupuesto de inversión directa de la Vigencia)*100</t>
  </si>
  <si>
    <t>Al corte de 31 de marzo de 2023, se comprometio el 26,08% de la apropiación disponible por valor de $16.193.447.621</t>
  </si>
  <si>
    <t>Al corte de 30 de junio de 2023, se comprometió el  87.78%, de la apropiación disponible por valor de $ 57.499.464.209</t>
  </si>
  <si>
    <t>Reporte plan de gestion alcaldias locales GDL  II Trimestre</t>
  </si>
  <si>
    <t>5</t>
  </si>
  <si>
    <t>Girar mínimo el 55% del presupuesto total  disponible de inversión directa de la vigencia.</t>
  </si>
  <si>
    <t>Porcentaje de giros acumulados</t>
  </si>
  <si>
    <t>(Giros acumulados de inversión directa/Presupuesto disponible de inversión directa de la vigencia)*100</t>
  </si>
  <si>
    <t>Al corte de 31 de marzo de 2023, se giró el 1.79% del valor apropiado por valor de $1.114.263.397.</t>
  </si>
  <si>
    <t>Informe de ejecución presupuestal con corte 31-03-2023  -Matriz CRP  corte 31 de marzo</t>
  </si>
  <si>
    <t xml:space="preserve">Al corte de 30 de junio de 2023, se giró el 17.15 % del valor apropiado por valor de $11.232.558.770, se aclara que la meta del 20% sigue siendo alta para el segundo trimeste, aunque la gestión realizada en comprometer los recursos en este periodo es considerablemente alta que permitirá lacanzar el porcentaje proyectado  en giros vigencia 2023 del tercer trimestre. </t>
  </si>
  <si>
    <t>6</t>
  </si>
  <si>
    <t>Registrar en el sistema SIPSE Local, el 100% de los contratos publicados en la plataforma SECOP II de la vigencia. (Con excepción de comodatos, procesos de contratos de corredor de seguros, convenios interadministrativos, procesos de contratación por Tienda Virtual).</t>
  </si>
  <si>
    <t>Gestión</t>
  </si>
  <si>
    <t>Porcentaje de contratos registrados en SIPSE Local</t>
  </si>
  <si>
    <t>(Número de contratos registrados en SIPSE Local /Número de contratos publicados en la plataforma SECOP II)*100%</t>
  </si>
  <si>
    <t>Constante</t>
  </si>
  <si>
    <t>Reporte de seguimiento  consolidado</t>
  </si>
  <si>
    <t>SIPSE LOCAL y SECOP</t>
  </si>
  <si>
    <t>SIPSE Local, de los 353 contratos publicados en la plataforma SECOP I y II, lo que representa una ejecución de la meta del 100% para el periodo.</t>
  </si>
  <si>
    <t>Matriz con informacion de contratos  sipse y secop</t>
  </si>
  <si>
    <t>Falta por cargar contratos 444, 459, 472, 490, 503, 509, 522, 536, 552, 572, 595, 610 Y 624</t>
  </si>
  <si>
    <t>Falta por cargar contratos 444, 459, 472, 490, 503, 509, 522, 536, 552, 572, 595, 610 Y 624.</t>
  </si>
  <si>
    <t>7</t>
  </si>
  <si>
    <t>Lograr que el 100% de los contratos registrados en SIPSE-Local se encuentren, dentro del sistema, en estado “ejecución”.</t>
  </si>
  <si>
    <t>Porcentaje de contratos en estado ejecución registrados en SIPSE Local</t>
  </si>
  <si>
    <t>(Número de contratos registrados en SIPSE Local en estado ejecución /Número total de contratos registrados en SECOP en estado En ejecucion o Firmado)*100%</t>
  </si>
  <si>
    <t>SIPSE LOCAL</t>
  </si>
  <si>
    <t>Es importante señalar que desde el área de contratación se realizó la trazabilidad y el seguimiento al sipse 88615, que corresponde al contrato FDLUSA-CPS-365-2023, toda vez que se interpusieron en 2 ocasiones caso hola en las fechas de 31 de marzo y 10 de abril del presente año, quedando interpuesto con la siguiente referencia Caso RF-268538-1-312851. 
Así mismo estamos inmersos a la espera de culminar en plataforma el proceso sipse, ya que Por parte del area de contratacion se encuentra cumplidos los requisitos de perfeccionamiento y ejecución sin embargo, la plataforma no ha permitido cumplir con la etapa de ejecución, ya que no permite generar acta de inicio toda vez que se deriva el error "ORA-06502: PL/SQL: numeric or value error: character to number conversion error". 
Por lo anterior los contratos: 41 y  0364 que es el mismo 364 ya se encuentran en ejecución.Se remite insumo de la contratación vigencia 2023 de los contratos que se encuentran en ejecución a la fecha en plataforma sipse y SECOP,para los fines pertinentes</t>
  </si>
  <si>
    <t>Sin cargar 13 contratos y 27 contratos en estado suscrito o legalizado</t>
  </si>
  <si>
    <t xml:space="preserve">Sin cargar 13 contratos y 27 contratos en estado suscrito o legalizado </t>
  </si>
  <si>
    <t>8</t>
  </si>
  <si>
    <t>Registrar y actualizar al 80% la información en el Módulo de proyectos de SIPSE LOCAL de proyectos de inversión de la vigencia 2023</t>
  </si>
  <si>
    <t>Porcentaje de proyectos de inversión con información de resultados actualizada en SIPSE Local</t>
  </si>
  <si>
    <t>(Porcentaje trimestral de Proyectos de inversión con información de seguimiento actualizada en SIPSE Local / Porcentaje de Proyectos de inversión registrados en SIPSE LOCAL (SEGPLAN))*80%</t>
  </si>
  <si>
    <t>N/A</t>
  </si>
  <si>
    <t>Reporte de seguimiento
consolidado</t>
  </si>
  <si>
    <t>Alcaldía local</t>
  </si>
  <si>
    <t>De acuerdo con el indicador con corte al primer trimestre  de 2023, se encuentran  registrados  y conciliados la totalidad de los proyectos que tiene  asignación presupuestal en vigencia 2023. En las evidencias se anexa pantallazo donde se demuestra el estado conciliado en los 27 proyectos de la localidad.</t>
  </si>
  <si>
    <t>-Matriz de reporte contratos vigencia + inclusión de meta por proyecto.
-Pantallazo donde se demuestra el estado conciliado en los 27 proyectos de la localidad.</t>
  </si>
  <si>
    <t>De acuerdo con el indicador con corte al segundo trimestre  de 2023, se encuentran  registrados todos los proyectos de inversión  y  conciliados la totalidad de los proyectos que tiene  asignación presupuestal en vigencia 2023. En las evidencias se anexa pantallazo donde se demuestra el estado conciliado en los 27 proyectos de la localidad.</t>
  </si>
  <si>
    <t>Matriz de reporte contratos vigencia + inclusión de meta por proyecto.
-Pantallazo donde se demuestra el estado conciliado en los 27 proyectos de la localidad.</t>
  </si>
  <si>
    <t>De acuerdo con el indicador con corte al primer trimestre  de 2023, se encuentran  registrados  y conciliados la totalidad de los proyectos que tiene  asignación presupuestal en vigencia 2023. En las evidencias se anexa pantallazo donde se demuestra el estado conciliado en los 27 proyectos de la localidad.
Matriz de reporte contratos vigencia + inclusión de meta por proyecto.
-Pantallazo donde se demuestra el estado conciliado en los 27 proyectos de la localidad.</t>
  </si>
  <si>
    <t>Inspección, Vigilancia y Control</t>
  </si>
  <si>
    <t>9</t>
  </si>
  <si>
    <t>Realizar 15.000 impulsos procesales (avocar, rechazar, enviar al competente y todo lo que derive del desarrollo de la actuación) sobre las actuaciones de policía que se encuentran a cargo de las inspecciones de policía.</t>
  </si>
  <si>
    <t xml:space="preserve">Expedientes a cargo de las inspecciones de policía impulsados </t>
  </si>
  <si>
    <t xml:space="preserve">Número de expedientes a cargo de las inspecciones de policía impulsados </t>
  </si>
  <si>
    <t>Suma</t>
  </si>
  <si>
    <t xml:space="preserve">Expedientes de actuaciones de policía </t>
  </si>
  <si>
    <t>Reporte de seguimiento de impulsos procesales</t>
  </si>
  <si>
    <t>Aplicativo ARCO</t>
  </si>
  <si>
    <t>Alcaldía Local - Área de Gestión Policiva</t>
  </si>
  <si>
    <t>Dirección para la Gestión Policiva</t>
  </si>
  <si>
    <t>La alcaldía local realizó 10300 impulsos procesales sobre las actuaciones de policía que se encuentran a cargo de las inspecciones de policía</t>
  </si>
  <si>
    <t>Reporte DGP</t>
  </si>
  <si>
    <t>La alcaldía local realizó 9.932  impulsos procesales sobre las actuaciones de policía que se encuentran a cargo de las inspecciones de policía</t>
  </si>
  <si>
    <t xml:space="preserve">Reporte DGP </t>
  </si>
  <si>
    <t>La alcaldía local realizó 9932 impulsos procesales sobre las actuaciones de policía que se encuentran a cargo de las inspecciones de policía</t>
  </si>
  <si>
    <t>10</t>
  </si>
  <si>
    <t>Proferir 5.400 fallos de fondo en primera instancia sobre las actuaciones de policía que se encuentran a cargo de las inspecciones de policía.</t>
  </si>
  <si>
    <t>Fallos de fondo en primera instancia proferidos</t>
  </si>
  <si>
    <t>Número de Fallos de fondo en primera instancia proferidos</t>
  </si>
  <si>
    <t>Fallos de fondo</t>
  </si>
  <si>
    <t>Reporte de seguimiento de fallos de fondo de actuaciones de policía</t>
  </si>
  <si>
    <t>La alcaldía local profirió 759 fallos de fondo en primera instancia sobre las actuaciones de policía que se encuentran a cargo de las inspecciones de policía</t>
  </si>
  <si>
    <t xml:space="preserve">Fallos de fondo en primera instancia Reporte IVC </t>
  </si>
  <si>
    <t>Fallos de fondo en primera instancia Reporte IVC</t>
  </si>
  <si>
    <t>11</t>
  </si>
  <si>
    <t>Terminar (archivar) 997 actuaciones administrativas activas.</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</si>
  <si>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</si>
  <si>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</si>
  <si>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</si>
  <si>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</si>
  <si>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</si>
  <si>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La alcaldía local terminó 150 actuaciones administrativas activas</t>
  </si>
  <si>
    <t>La alcaldía local terminó 101 actuaciones administrativas activas. D</t>
  </si>
  <si>
    <t>La alcaldía local terminó 101 actuaciones administrativas activas.</t>
  </si>
  <si>
    <t>12</t>
  </si>
  <si>
    <t>Terminar 1.048 actuaciones administrativas en primera instancia.</t>
  </si>
  <si>
    <t>Actuaciones Administrativas terminadas hasta la primera instancia</t>
  </si>
  <si>
    <t>Número de Actuaciones Administrativas terminadas hasta la primera instancia</t>
  </si>
  <si>
    <t>Actuaciones administrativas terminadas por vía gubernativa</t>
  </si>
  <si>
    <t>La alcaldía local terminó 218 actuaciones administrativas activas</t>
  </si>
  <si>
    <t>La alcaldía local terminó 135 actuaciones administrativas activas. D</t>
  </si>
  <si>
    <t>La alcaldía local terminó 135 actuaciones administrativas activas.</t>
  </si>
  <si>
    <t>13</t>
  </si>
  <si>
    <t>Realizar 111 operativos de inspección, vigilancia y control en materia de integridad del espacio público.</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</si>
  <si>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</si>
  <si>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</si>
  <si>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</si>
  <si>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</si>
  <si>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</si>
  <si>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Se realizaron 26 operativos de inspección, vigilancia y control en materia de integridad del espacio público</t>
  </si>
  <si>
    <t>Actas de operativos</t>
  </si>
  <si>
    <t>Se realizaron 35 operativos de inspección, vigilancia y control en materia de integridad del espacio público (movilidad, vendedores informales, domicialiarios, entre otros).</t>
  </si>
  <si>
    <t xml:space="preserve">Actas de operativos </t>
  </si>
  <si>
    <t>Se realizaron 61 operativos de inspección, vigilancia y control en materia de integridad del espacio público</t>
  </si>
  <si>
    <t>14</t>
  </si>
  <si>
    <t>Realizar 183 operativos de inspección, vigilancia y control en materia de actividad económica.</t>
  </si>
  <si>
    <t>Acciones de control u operativos en materia actividad económica realizadas</t>
  </si>
  <si>
    <t>Número de Acciones de control u operativos en materia actividad económica realizadas</t>
  </si>
  <si>
    <t>Se realizaron 44 operativos de inspección, vigilancia y control en materia de actividad económica</t>
  </si>
  <si>
    <t>Se realizaron 52 operativos de inspección, vigilancia y control en materia de actividad económica</t>
  </si>
  <si>
    <t>15</t>
  </si>
  <si>
    <t>Realizar 39 operativos de inspección, vigilancia y control para dar cumplimiento a los fallos de cerros orientales.</t>
  </si>
  <si>
    <t>Acciones de control u operativos para el cumplimiento de los fallos de cerros orientales realizadas</t>
  </si>
  <si>
    <t>Número de Acciones de control u operativos para el cumplimiento de los fallos de cerros orientales realizadas</t>
  </si>
  <si>
    <t>Se realizaron 8 operativos de inspección, vigilancia y control en el marco del cumplimiento del Fallo de Cerros Orientales</t>
  </si>
  <si>
    <t>Se realizaron 12 operativos de inspección, vigilancia y control en el marco del cumplimiento del F</t>
  </si>
  <si>
    <t>Se realizaron 12 operativos de inspección, vigilancia y control en el marco del cumplimiento del Fallo de Cerros Orientales</t>
  </si>
  <si>
    <t>16</t>
  </si>
  <si>
    <t>Realizar 38 operativos de inspección, vigilancia y control en materia de actividad ambiental</t>
  </si>
  <si>
    <t>Acciones de control u operativos en materia de actividad ambiental realizadas</t>
  </si>
  <si>
    <t>Número de Acciones de control u operativos en materia actividad ambiental realizadas</t>
  </si>
  <si>
    <t>Se realizaron 38 operativos en materia de actividad ambiental.  Se presenta sobre ejecución de la meta, teniendo en cuenta la estrategia distrital en el marco del Decreto Distrital 014 de 2023 que deriva en el incremento en la cantidad de operativos de cambuches y carreteros</t>
  </si>
  <si>
    <t>Se realizaron 26 operativos en materia de actividad ambiental.  Se presenta sobre ejecución de la meta, teniendo en cuenta la estrategia distrital en el marco del Decreto Distrital 014 de 2023 que deriva en el incremento en la cantidad de operativos de cambuches y carreteros</t>
  </si>
  <si>
    <t>Total metas técnicas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</si>
  <si>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</si>
  <si>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</si>
  <si>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</si>
  <si>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</si>
  <si>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</si>
  <si>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</si>
  <si>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</si>
  <si>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2022</t>
  </si>
  <si>
    <t xml:space="preserve">Constante </t>
  </si>
  <si>
    <t>Porcentaje de buenas prácticas ambientales implementadas</t>
  </si>
  <si>
    <t>Reporte de resultados de medición de los criterios ambientales</t>
  </si>
  <si>
    <t>Herramienta Oficina Asesora de Planeación</t>
  </si>
  <si>
    <t>Oficina Asesora de Planeación Institucional - Equipo de gestión ambiental</t>
  </si>
  <si>
    <t xml:space="preserve">NO PROGRAMADO </t>
  </si>
  <si>
    <t>La calificación se otorga teniendo en cuenta los siguientes parámetros:  
*Inspección ambiental ( ponderación 60%): La Alcaldía obtiene calificación de 80%. 
*Indicadores agua, energía ( ponderación 20%): Se encuentran actualizados hasta el mes de marzo de 2023.
* Reporte consumo de papel ( ponderación 10%):  Se encuentra reportado hasta el mes de mayo de 2023.
*Reporte ciclistas ( ponderación 10%): Se encuentra reportado hasta el mes de mayo de 2023.</t>
  </si>
  <si>
    <t xml:space="preserve">Reporte seguimiento metas ambientales </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</si>
  <si>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</si>
  <si>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</si>
  <si>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</si>
  <si>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</si>
  <si>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2022</t>
  </si>
  <si>
    <t>Porcentaje de planes de mejora sin vencimientos</t>
  </si>
  <si>
    <t>Reporte de acciones de mejora sin vencimiento</t>
  </si>
  <si>
    <t>MIMEC - SIG</t>
  </si>
  <si>
    <t>Oficina Asesora de Planeación Institucional - Equipo de planeación institucional y sectorial</t>
  </si>
  <si>
    <t xml:space="preserve">La alcaldía local cuenta con 0 acciones de mejora vencidas de las 16 acciones de mejora abiertas, lo que representa una ejecución de la meta del 100%. </t>
  </si>
  <si>
    <t xml:space="preserve">Informe planes de mejora del MIMEC 2023 primer trimestre </t>
  </si>
  <si>
    <t xml:space="preserve">La alcaldía local cuenta con 7 acciones de mejora vencidas de las 23 acciones de mejora abiertas, lo que representa una ejecución de la meta del 69,57%. </t>
  </si>
  <si>
    <t>Informe planes de merjora MIMEC</t>
  </si>
  <si>
    <t xml:space="preserve">Comunicación Estratégica </t>
  </si>
  <si>
    <t>MT3</t>
  </si>
  <si>
    <t>Mantener el 100% de la información de la página Web actualizada, de acuerdo a lo establecido en la Resolución 1519 de 2020 de MINTIC</t>
  </si>
  <si>
    <t>Porcentaje de cumplimiento en la publicación de información</t>
  </si>
  <si>
    <t>(No. de requisitos de la Resolución 1519 de 2020 de MINTIC de publicación de la información en la página web cumplidos / No total de requisitos de la Resolución 1519 de 2020 de MINTIC de publicación de la información) X 100</t>
  </si>
  <si>
    <t>100% meta 2022 Ley 1712/2014</t>
  </si>
  <si>
    <t>Porcentaje de requisitos cumplidos</t>
  </si>
  <si>
    <t>Reporte de actualización de la información en la página web de la alcaldía local</t>
  </si>
  <si>
    <t>Página Web Alcaldía Local</t>
  </si>
  <si>
    <t>Oficina Asesora de Comunicaciones</t>
  </si>
  <si>
    <t>Número de requisitos de la Ley 1712 de 2014 de publicación de la información cumplidos en la página web</t>
  </si>
  <si>
    <t xml:space="preserve">Reporte  </t>
  </si>
  <si>
    <t>MT4</t>
  </si>
  <si>
    <t>Participar del 100% de las capacitaciones que se realicen por parte de la Oficina Asesora de Planeación relacionadas con el Modelo Integrado de Planeación y Gestión</t>
  </si>
  <si>
    <t>Porcentaje de partipación en capacitaciones</t>
  </si>
  <si>
    <t>(Número de capacitaciones en las que se participó la alcaldía local / Número de capacitaciones convocadas) *100</t>
  </si>
  <si>
    <t>Eficacia</t>
  </si>
  <si>
    <t>Formato Evidencia de Reunión GDI-GPD-F029 diligenciado y presentación realizada</t>
  </si>
  <si>
    <t>Se realizó capacitación el 27 de marzo con los promotores de mejora sobre el Sistema de Gestión.</t>
  </si>
  <si>
    <t>Listancia de asistencia</t>
  </si>
  <si>
    <t>La alcaldia local participo de la jornada de capactiacion realizada el dia 17 de mayo de 2023</t>
  </si>
  <si>
    <t xml:space="preserve">Acta de asistecia </t>
  </si>
  <si>
    <t>MT5</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</si>
  <si>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</si>
  <si>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</si>
  <si>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</si>
  <si>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 xml:space="preserve"> Jornada de capacitación o entrenamiento por parte de los promotores de mejora sobre el sistema de gestión y/o los procesos, dirigidas al personal </t>
  </si>
  <si>
    <t xml:space="preserve">https://gobiernobogota-my.sharepoint.com/:f:/g/personal/miguel_cardozo_gobiernobogota_gov_co/Em3Cl6hCPQhDioiu_JLgoPYBkPVfsju4ScZS7Z6vKKn1PQ?e=Q2RSJH  </t>
  </si>
  <si>
    <t xml:space="preserve"> jornadas de capacitación o entrenamiento por parte de los promotores de mejora sobre el sistema de gestión y/o los procesos, dirigidas al personal d</t>
  </si>
  <si>
    <t>Brindar atención oportuna y de calidad a los diferentes sectores poblacionales, generando relaciones de confianza y respeto por la diferencia.</t>
  </si>
  <si>
    <t>Servicio a la Ciudadanía</t>
  </si>
  <si>
    <t>MT6</t>
  </si>
  <si>
    <t>Dar respuesta al 100% de los requerimientos ciudadanos asignados a la alcaldía local con corte a 31 de diciembre de 2022 tipificadas como Derechos de Petición registradas en el aplicativo Bogotá te Escucha y gestor documental ORFEO.</t>
  </si>
  <si>
    <t>Porcentaje de requerimientos ciudadanos con respuesta definitiva</t>
  </si>
  <si>
    <t>(No. de respuestas efectuadas / No. requerimientos instaurados antes del 31 de diciembre 2022) X 100</t>
  </si>
  <si>
    <t>Reporte de respuestas a la ciudadania</t>
  </si>
  <si>
    <t xml:space="preserve">Reporte Aplicativo BOGOTA TE ESCUCHA </t>
  </si>
  <si>
    <t>Subsecretaria de Gestión Institucional - Grupo Oficina de atención a la Ciudadanía</t>
  </si>
  <si>
    <t>Se atendieron 29 requerimientos ciudadanos de la vigencia 2022, equivalentes al 100% de la meta</t>
  </si>
  <si>
    <t>Reporte SGI</t>
  </si>
  <si>
    <t>NO PROGRAMADO</t>
  </si>
  <si>
    <t xml:space="preserve">No programado </t>
  </si>
  <si>
    <t>MT7</t>
  </si>
  <si>
    <t>Dar respuesta al 80%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t>
  </si>
  <si>
    <t>(No. de respuestas efectuadas / No. requerimientos instaurados en la vigencia 2023 que deben tener respuesta) X 100</t>
  </si>
  <si>
    <t>Reporte Aplicativo BOGOTA TE ESCUCHA.</t>
  </si>
  <si>
    <t>Se atendieron 153 requerimientos ciudadanos de la vigencia 2023</t>
  </si>
  <si>
    <t xml:space="preserve">Reporte requerimientos ciudadanos </t>
  </si>
  <si>
    <t>Total metas transversales (20%)</t>
  </si>
  <si>
    <t xml:space="preserve">Total plan de gestión </t>
  </si>
  <si>
    <t>Reporte requerimientos ciudadanos 
Requerimientos ciudadanos rad No 2023460025228 y radicado alcance 20234600272223</t>
  </si>
  <si>
    <t>31  julio de 2023</t>
  </si>
  <si>
    <t xml:space="preserve">Debido a las inconsistencias presentadas entre el reporte recibido en los  memorandos 20231300110163 ,20234600272223y 20234600252283 , no se reporta esta meta en este periodo y el mismo se realizara en el proximo periodo de acuerdo con las indicaciones </t>
  </si>
  <si>
    <t xml:space="preserve">Requerimientos ciudadanos rad No 2023460025228 y memorando de alcance y correccion  del 31 de Julio No 20234600272223 de atencion a la Ciudadania 
Debido a las inconsistencias presentadas entre el reporte recibido en los  memorandos 20231300110163 ,20234600272223y 20234600252283 , no se reporta esta meta en este periodo y el mismo se realizara en el proximo periodo de acuerdo con las indicaciones </t>
  </si>
  <si>
    <t xml:space="preserve">Se atendieron 163 requerimientos ciudadanos de los 187.
Debido a las inconsistencias presentadas entre el reporte recibido en los  memorandos 20231300110163 ,20234600272223y 20234600252283 , no se reporta esta meta en este periodo y el mismo se realizara en el proximo periodo de acuerdo con las indicaciones </t>
  </si>
  <si>
    <t xml:space="preserve">No reportado </t>
  </si>
  <si>
    <t xml:space="preserve">Para el segundo trimteste de la vigencia 2023, el Plan de Gestión de la Alcaldia Local alcanzó un nivel de desempeño del 91,15% y del 68,46% acumulado para la vigencia.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</si>
</sst>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24"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rgb="FF9C0006"/>
      <name val="Calibri"/>
      <family val="2"/>
      <scheme val="minor"/>
    </font>
    <font>
      <sz val="11"/>
      <color rgb="FF000000"/>
      <name val="Calibri Light"/>
      <family val="2"/>
    </font>
    <font>
      <sz val="11"/>
      <color theme="1"/>
      <name val="Calibri Light"/>
      <family val="2"/>
    </font>
    <font>
      <sz val="11"/>
      <name val="Calibri Light"/>
      <family val="2"/>
    </font>
    <font>
      <sz val="11"/>
      <color rgb="FF000000"/>
      <name val="Calibri"/>
      <family val="2"/>
    </font>
    <font>
      <sz val="11"/>
      <name val="Calibri Light"/>
      <family val="2"/>
      <scheme val="major"/>
    </font>
    <font>
      <sz val="11"/>
      <color rgb="FF4472C4"/>
      <name val="Calibri Light"/>
      <family val="2"/>
      <scheme val="major"/>
    </font>
    <font>
      <sz val="11"/>
      <color rgb="FF4472C4"/>
      <name val="Calibri Light"/>
      <family val="2"/>
    </font>
    <font>
      <sz val="11"/>
      <color rgb="FF4472C4"/>
      <name val="Calibri"/>
      <family val="2"/>
      <charset val="1"/>
    </font>
    <font>
      <sz val="11"/>
      <color rgb="FF000000"/>
      <name val="Calibri Light"/>
      <family val="2"/>
    </font>
    <font>
      <u/>
      <sz val="11"/>
      <color theme="10"/>
      <name val="Calibri"/>
      <family val="2"/>
      <scheme val="minor"/>
    </font>
    <font>
      <sz val="11"/>
      <color rgb="FF000000"/>
      <name val="Calibri Light"/>
      <family val="2"/>
      <scheme val="major"/>
    </font>
  </fonts>
  <fills count="11">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C7CE"/>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style="thin">
        <color rgb="FF000000"/>
      </right>
      <top/>
      <bottom/>
      <diagonal/>
    </border>
  </borders>
  <cellStyleXfs count="5">
    <xf numFmtId="0" fontId="0" fillId="0" borderId="0"/>
    <xf numFmtId="9" fontId="3" fillId="0" borderId="0" applyFont="0" applyFill="0" applyBorder="0" applyAlignment="0" applyProtection="0"/>
    <xf numFmtId="0" fontId="12" fillId="10" borderId="0" applyNumberFormat="0" applyBorder="0" applyAlignment="0" applyProtection="0"/>
    <xf numFmtId="43" fontId="3" fillId="0" borderId="0" applyFont="0" applyFill="0" applyBorder="0" applyAlignment="0" applyProtection="0"/>
    <xf numFmtId="0" fontId="22" fillId="0" borderId="0" applyNumberFormat="0" applyFill="0" applyBorder="0" applyAlignment="0" applyProtection="0"/>
  </cellStyleXfs>
  <cellXfs count="184">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4" fillId="0" borderId="0" xfId="0" applyFont="1" applyAlignment="1">
      <alignment wrapText="1"/>
    </xf>
    <xf numFmtId="0" fontId="6" fillId="2" borderId="1" xfId="0" applyFont="1" applyFill="1" applyBorder="1" applyAlignment="1">
      <alignment wrapText="1"/>
    </xf>
    <xf numFmtId="0" fontId="7" fillId="2" borderId="1" xfId="0" applyFont="1" applyFill="1" applyBorder="1" applyAlignment="1">
      <alignment wrapText="1"/>
    </xf>
    <xf numFmtId="9" fontId="6" fillId="2" borderId="1" xfId="1" applyFont="1" applyFill="1" applyBorder="1" applyAlignment="1">
      <alignment wrapText="1"/>
    </xf>
    <xf numFmtId="0" fontId="6" fillId="0" borderId="0" xfId="0" applyFont="1" applyAlignment="1">
      <alignment wrapText="1"/>
    </xf>
    <xf numFmtId="0" fontId="4" fillId="3" borderId="1" xfId="0" applyFont="1" applyFill="1" applyBorder="1" applyAlignment="1">
      <alignment wrapText="1"/>
    </xf>
    <xf numFmtId="0" fontId="8" fillId="3" borderId="1" xfId="0" applyFont="1" applyFill="1" applyBorder="1" applyAlignment="1">
      <alignment wrapText="1"/>
    </xf>
    <xf numFmtId="9" fontId="8" fillId="3" borderId="1" xfId="0" applyNumberFormat="1" applyFont="1" applyFill="1" applyBorder="1" applyAlignment="1">
      <alignment wrapText="1"/>
    </xf>
    <xf numFmtId="0" fontId="5" fillId="3" borderId="1" xfId="0" applyFont="1" applyFill="1" applyBorder="1"/>
    <xf numFmtId="0" fontId="5" fillId="3" borderId="1" xfId="0" applyFont="1" applyFill="1" applyBorder="1" applyAlignment="1">
      <alignment wrapText="1"/>
    </xf>
    <xf numFmtId="9" fontId="5" fillId="3" borderId="1" xfId="1" applyFont="1" applyFill="1" applyBorder="1" applyAlignment="1">
      <alignment wrapText="1"/>
    </xf>
    <xf numFmtId="9" fontId="5" fillId="3" borderId="1" xfId="1" applyFont="1" applyFill="1" applyBorder="1" applyAlignment="1">
      <alignment horizontal="right" wrapText="1"/>
    </xf>
    <xf numFmtId="9" fontId="8" fillId="3" borderId="1" xfId="0" applyNumberFormat="1" applyFont="1" applyFill="1" applyBorder="1" applyAlignment="1">
      <alignment horizontal="right" wrapText="1"/>
    </xf>
    <xf numFmtId="9" fontId="6" fillId="2" borderId="1" xfId="1" applyFont="1" applyFill="1" applyBorder="1" applyAlignment="1">
      <alignment horizontal="right" wrapText="1"/>
    </xf>
    <xf numFmtId="9" fontId="7"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13" fillId="0" borderId="1" xfId="0" applyFont="1" applyBorder="1" applyAlignment="1">
      <alignment horizontal="left" vertical="top" wrapText="1"/>
    </xf>
    <xf numFmtId="0" fontId="13" fillId="0" borderId="12" xfId="0" applyFont="1" applyBorder="1" applyAlignment="1">
      <alignment horizontal="center" vertical="center" wrapText="1"/>
    </xf>
    <xf numFmtId="0" fontId="14" fillId="0" borderId="1" xfId="0" applyFont="1" applyBorder="1" applyAlignment="1" applyProtection="1">
      <alignment horizontal="left" vertical="center" wrapText="1"/>
      <protection hidden="1"/>
    </xf>
    <xf numFmtId="9" fontId="14" fillId="0" borderId="1" xfId="0" applyNumberFormat="1" applyFont="1" applyBorder="1" applyAlignment="1" applyProtection="1">
      <alignment horizontal="center" vertical="center" wrapText="1"/>
      <protection hidden="1"/>
    </xf>
    <xf numFmtId="0" fontId="14" fillId="0" borderId="1" xfId="0" applyFont="1" applyBorder="1" applyAlignment="1" applyProtection="1">
      <alignment horizontal="center" vertical="center" wrapText="1"/>
      <protection hidden="1"/>
    </xf>
    <xf numFmtId="10" fontId="14" fillId="0" borderId="1" xfId="0" applyNumberFormat="1" applyFont="1" applyBorder="1" applyAlignment="1" applyProtection="1">
      <alignment horizontal="center" vertical="center" wrapText="1"/>
      <protection hidden="1"/>
    </xf>
    <xf numFmtId="0" fontId="13" fillId="0" borderId="1" xfId="0" applyFont="1" applyBorder="1" applyAlignment="1">
      <alignment horizontal="left" vertical="center" wrapText="1"/>
    </xf>
    <xf numFmtId="9"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4" fillId="0" borderId="11" xfId="0" applyFont="1" applyBorder="1" applyAlignment="1" applyProtection="1">
      <alignment horizontal="left" vertical="center" wrapText="1"/>
      <protection hidden="1"/>
    </xf>
    <xf numFmtId="0" fontId="13" fillId="0" borderId="11" xfId="0" applyFont="1" applyBorder="1" applyAlignment="1">
      <alignment horizontal="center" vertical="center" wrapText="1"/>
    </xf>
    <xf numFmtId="0" fontId="14" fillId="0" borderId="11" xfId="0" applyFont="1" applyBorder="1" applyAlignment="1" applyProtection="1">
      <alignment horizontal="center" vertical="center" wrapText="1"/>
      <protection hidden="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9" fontId="14" fillId="0" borderId="1" xfId="0" applyNumberFormat="1" applyFont="1" applyBorder="1" applyAlignment="1">
      <alignment horizontal="center" vertical="center" wrapText="1"/>
    </xf>
    <xf numFmtId="0" fontId="14" fillId="0" borderId="13" xfId="0" applyFont="1" applyBorder="1" applyAlignment="1" applyProtection="1">
      <alignment horizontal="left" vertical="center" wrapText="1"/>
      <protection hidden="1"/>
    </xf>
    <xf numFmtId="0" fontId="14" fillId="0" borderId="13" xfId="0" applyFont="1" applyBorder="1" applyAlignment="1">
      <alignment horizontal="left" vertical="center" wrapText="1"/>
    </xf>
    <xf numFmtId="0" fontId="13" fillId="0" borderId="14" xfId="0" applyFont="1" applyBorder="1" applyAlignment="1">
      <alignment horizontal="left" vertical="center" wrapText="1"/>
    </xf>
    <xf numFmtId="0" fontId="13" fillId="0" borderId="3" xfId="0" applyFont="1" applyBorder="1" applyAlignment="1">
      <alignment horizontal="left" vertical="center" wrapText="1"/>
    </xf>
    <xf numFmtId="0" fontId="14" fillId="0" borderId="3" xfId="0" applyFont="1" applyBorder="1" applyAlignment="1" applyProtection="1">
      <alignment horizontal="left" vertical="center" wrapText="1"/>
      <protection hidden="1"/>
    </xf>
    <xf numFmtId="0" fontId="15" fillId="0" borderId="1" xfId="0" applyFont="1" applyBorder="1" applyAlignment="1" applyProtection="1">
      <alignment horizontal="left" vertical="center" wrapText="1"/>
      <protection hidden="1"/>
    </xf>
    <xf numFmtId="0" fontId="15" fillId="0" borderId="3" xfId="0" applyFont="1" applyBorder="1" applyAlignment="1" applyProtection="1">
      <alignment horizontal="left" vertical="center" wrapText="1"/>
      <protection hidden="1"/>
    </xf>
    <xf numFmtId="0" fontId="15" fillId="0" borderId="3" xfId="2" applyFont="1" applyFill="1" applyBorder="1" applyAlignment="1" applyProtection="1">
      <alignment horizontal="left" vertical="center" wrapText="1"/>
      <protection hidden="1"/>
    </xf>
    <xf numFmtId="0" fontId="15" fillId="0" borderId="7" xfId="2" applyFont="1" applyFill="1" applyBorder="1" applyAlignment="1" applyProtection="1">
      <alignment horizontal="left" vertical="center" wrapText="1"/>
      <protection hidden="1"/>
    </xf>
    <xf numFmtId="0" fontId="13" fillId="0" borderId="15" xfId="0" applyFont="1" applyBorder="1" applyAlignment="1">
      <alignment horizontal="left" vertical="center" wrapText="1"/>
    </xf>
    <xf numFmtId="0" fontId="14" fillId="0" borderId="14" xfId="0" applyFont="1" applyBorder="1" applyAlignment="1">
      <alignment horizontal="left" vertical="center" wrapText="1"/>
    </xf>
    <xf numFmtId="1" fontId="13" fillId="0" borderId="1" xfId="3" applyNumberFormat="1" applyFont="1" applyFill="1" applyBorder="1" applyAlignment="1">
      <alignment horizontal="center" vertical="center" wrapText="1"/>
    </xf>
    <xf numFmtId="164" fontId="13" fillId="0" borderId="1" xfId="0" applyNumberFormat="1" applyFont="1" applyBorder="1" applyAlignment="1">
      <alignment horizontal="center" vertical="center" wrapText="1"/>
    </xf>
    <xf numFmtId="9" fontId="1" fillId="0" borderId="1" xfId="1" applyFont="1" applyBorder="1" applyAlignment="1">
      <alignment horizontal="justify" vertical="center" wrapText="1"/>
    </xf>
    <xf numFmtId="9" fontId="1" fillId="0" borderId="1" xfId="0" applyNumberFormat="1" applyFont="1" applyBorder="1" applyAlignment="1">
      <alignment horizontal="justify" vertical="center" wrapText="1"/>
    </xf>
    <xf numFmtId="10" fontId="16" fillId="0" borderId="1" xfId="0" applyNumberFormat="1" applyFont="1" applyBorder="1" applyAlignment="1">
      <alignment horizontal="center" vertical="center"/>
    </xf>
    <xf numFmtId="164" fontId="1" fillId="9" borderId="0" xfId="1" applyNumberFormat="1" applyFont="1" applyFill="1" applyAlignment="1">
      <alignment wrapText="1"/>
    </xf>
    <xf numFmtId="164" fontId="1" fillId="9" borderId="0" xfId="1" applyNumberFormat="1" applyFont="1" applyFill="1" applyAlignment="1">
      <alignment vertical="center" wrapText="1"/>
    </xf>
    <xf numFmtId="164" fontId="2" fillId="4" borderId="1" xfId="1" applyNumberFormat="1" applyFont="1" applyFill="1" applyBorder="1" applyAlignment="1">
      <alignment horizontal="center" vertical="center" wrapText="1"/>
    </xf>
    <xf numFmtId="164" fontId="1" fillId="0" borderId="1" xfId="1" applyNumberFormat="1" applyFont="1" applyBorder="1" applyAlignment="1">
      <alignment horizontal="center" vertical="center" wrapText="1"/>
    </xf>
    <xf numFmtId="164" fontId="14" fillId="0" borderId="1" xfId="1" applyNumberFormat="1" applyFont="1" applyBorder="1" applyAlignment="1">
      <alignment horizontal="center" vertical="center" wrapText="1"/>
    </xf>
    <xf numFmtId="164" fontId="13" fillId="0" borderId="1" xfId="1" applyNumberFormat="1" applyFont="1" applyBorder="1" applyAlignment="1">
      <alignment horizontal="center" vertical="center" wrapText="1"/>
    </xf>
    <xf numFmtId="164" fontId="5" fillId="3" borderId="1" xfId="1" applyNumberFormat="1" applyFont="1" applyFill="1" applyBorder="1" applyAlignment="1">
      <alignment wrapText="1"/>
    </xf>
    <xf numFmtId="164" fontId="8" fillId="3" borderId="1" xfId="1" applyNumberFormat="1" applyFont="1" applyFill="1" applyBorder="1" applyAlignment="1">
      <alignment wrapText="1"/>
    </xf>
    <xf numFmtId="164" fontId="6" fillId="2" borderId="1" xfId="1" applyNumberFormat="1" applyFont="1" applyFill="1" applyBorder="1" applyAlignment="1">
      <alignment wrapText="1"/>
    </xf>
    <xf numFmtId="164" fontId="1" fillId="0" borderId="0" xfId="1" applyNumberFormat="1" applyFont="1" applyAlignment="1">
      <alignment wrapText="1"/>
    </xf>
    <xf numFmtId="10" fontId="1" fillId="0" borderId="1" xfId="1" applyNumberFormat="1" applyFont="1" applyBorder="1" applyAlignment="1">
      <alignment horizontal="justify" vertical="center" wrapText="1"/>
    </xf>
    <xf numFmtId="10" fontId="1" fillId="0" borderId="1" xfId="1" applyNumberFormat="1" applyFont="1" applyBorder="1" applyAlignment="1">
      <alignment horizontal="center" vertical="center" wrapText="1"/>
    </xf>
    <xf numFmtId="1" fontId="1" fillId="0" borderId="1" xfId="1" applyNumberFormat="1" applyFont="1" applyBorder="1" applyAlignment="1">
      <alignment horizontal="justify" vertical="center" wrapText="1"/>
    </xf>
    <xf numFmtId="0" fontId="13" fillId="0" borderId="12" xfId="0" applyFont="1" applyBorder="1" applyAlignment="1">
      <alignment horizontal="justify" vertical="center" wrapText="1"/>
    </xf>
    <xf numFmtId="10" fontId="5" fillId="3" borderId="1" xfId="1" applyNumberFormat="1" applyFont="1" applyFill="1" applyBorder="1" applyAlignment="1">
      <alignment wrapText="1"/>
    </xf>
    <xf numFmtId="10" fontId="7" fillId="2" borderId="1" xfId="0" applyNumberFormat="1" applyFont="1" applyFill="1" applyBorder="1" applyAlignment="1">
      <alignment wrapText="1"/>
    </xf>
    <xf numFmtId="10" fontId="5" fillId="3" borderId="1" xfId="1" applyNumberFormat="1" applyFont="1" applyFill="1" applyBorder="1" applyAlignment="1">
      <alignment horizontal="center" wrapText="1"/>
    </xf>
    <xf numFmtId="10" fontId="14" fillId="0" borderId="1" xfId="0" applyNumberFormat="1" applyFont="1" applyBorder="1" applyAlignment="1">
      <alignment horizontal="center" vertical="center" wrapText="1"/>
    </xf>
    <xf numFmtId="10" fontId="1" fillId="0" borderId="1" xfId="0" applyNumberFormat="1" applyFont="1" applyBorder="1" applyAlignment="1">
      <alignment horizontal="center" vertical="center" wrapText="1"/>
    </xf>
    <xf numFmtId="0" fontId="1" fillId="9" borderId="0" xfId="0" applyFont="1" applyFill="1" applyAlignment="1">
      <alignment horizontal="center" wrapText="1"/>
    </xf>
    <xf numFmtId="0" fontId="1" fillId="9" borderId="0" xfId="0" applyFont="1" applyFill="1" applyAlignment="1">
      <alignment horizontal="center" vertical="center" wrapText="1"/>
    </xf>
    <xf numFmtId="0" fontId="1" fillId="0" borderId="0" xfId="0" applyFont="1" applyAlignment="1">
      <alignment horizontal="center" wrapText="1"/>
    </xf>
    <xf numFmtId="0" fontId="1" fillId="9" borderId="0" xfId="0" applyFont="1" applyFill="1" applyAlignment="1">
      <alignment horizontal="justify" vertical="center" wrapText="1"/>
    </xf>
    <xf numFmtId="0" fontId="2" fillId="8" borderId="1" xfId="0" applyFont="1" applyFill="1" applyBorder="1" applyAlignment="1">
      <alignment horizontal="justify" vertical="center" wrapText="1"/>
    </xf>
    <xf numFmtId="0" fontId="13" fillId="0" borderId="1" xfId="0" applyFont="1" applyBorder="1" applyAlignment="1">
      <alignment horizontal="justify" vertical="center" wrapText="1"/>
    </xf>
    <xf numFmtId="0" fontId="4" fillId="3" borderId="1" xfId="0" applyFont="1" applyFill="1" applyBorder="1" applyAlignment="1">
      <alignment horizontal="justify" vertical="center" wrapText="1"/>
    </xf>
    <xf numFmtId="0" fontId="6" fillId="2" borderId="1" xfId="0" applyFont="1" applyFill="1" applyBorder="1" applyAlignment="1">
      <alignment horizontal="justify" vertical="center" wrapText="1"/>
    </xf>
    <xf numFmtId="0" fontId="2" fillId="4" borderId="1" xfId="0" applyFont="1" applyFill="1" applyBorder="1" applyAlignment="1">
      <alignment horizontal="justify" vertical="center" wrapText="1"/>
    </xf>
    <xf numFmtId="9" fontId="5" fillId="3" borderId="1" xfId="1" applyFont="1" applyFill="1" applyBorder="1" applyAlignment="1">
      <alignment horizontal="justify" vertical="center" wrapText="1"/>
    </xf>
    <xf numFmtId="0" fontId="13" fillId="0" borderId="13" xfId="0" applyFont="1" applyBorder="1" applyAlignment="1">
      <alignment horizontal="justify" vertical="center" wrapText="1"/>
    </xf>
    <xf numFmtId="0" fontId="13" fillId="0" borderId="3" xfId="0" applyFont="1" applyBorder="1" applyAlignment="1">
      <alignment horizontal="justify" vertical="center" wrapText="1"/>
    </xf>
    <xf numFmtId="0" fontId="13" fillId="0" borderId="10" xfId="0" applyFont="1" applyBorder="1" applyAlignment="1">
      <alignment horizontal="justify" vertical="center" wrapText="1"/>
    </xf>
    <xf numFmtId="0" fontId="18" fillId="0" borderId="1" xfId="0" applyFont="1" applyBorder="1" applyAlignment="1">
      <alignment horizontal="center" vertical="center" wrapText="1"/>
    </xf>
    <xf numFmtId="0" fontId="18" fillId="0" borderId="1" xfId="0" applyFont="1" applyBorder="1" applyAlignment="1">
      <alignment horizontal="justify" vertical="center" wrapText="1"/>
    </xf>
    <xf numFmtId="0" fontId="19" fillId="0" borderId="12" xfId="0" applyFont="1" applyBorder="1" applyAlignment="1">
      <alignment horizontal="center" vertical="center" wrapText="1"/>
    </xf>
    <xf numFmtId="0" fontId="19" fillId="0" borderId="12" xfId="0" applyFont="1" applyBorder="1" applyAlignment="1">
      <alignment horizontal="left" vertical="center" wrapText="1"/>
    </xf>
    <xf numFmtId="9" fontId="19" fillId="0" borderId="12" xfId="0" applyNumberFormat="1" applyFont="1" applyBorder="1" applyAlignment="1">
      <alignment horizontal="left" vertical="center" wrapText="1"/>
    </xf>
    <xf numFmtId="0" fontId="19" fillId="0" borderId="11" xfId="0" applyFont="1" applyBorder="1" applyAlignment="1">
      <alignment horizontal="center" vertical="center" wrapText="1"/>
    </xf>
    <xf numFmtId="9" fontId="19" fillId="0" borderId="11" xfId="1" applyFont="1" applyBorder="1" applyAlignment="1">
      <alignment horizontal="center" vertical="center" wrapText="1"/>
    </xf>
    <xf numFmtId="9" fontId="19" fillId="0" borderId="1" xfId="1" applyFont="1" applyBorder="1" applyAlignment="1">
      <alignment horizontal="center" vertical="center" wrapText="1"/>
    </xf>
    <xf numFmtId="0" fontId="19" fillId="0" borderId="1" xfId="0" applyFont="1" applyBorder="1" applyAlignment="1">
      <alignment horizontal="left" vertical="center" wrapText="1"/>
    </xf>
    <xf numFmtId="0" fontId="19" fillId="0" borderId="8" xfId="0" applyFont="1" applyBorder="1" applyAlignment="1">
      <alignment horizontal="left" vertical="center" wrapText="1"/>
    </xf>
    <xf numFmtId="164" fontId="18" fillId="0" borderId="1" xfId="1" applyNumberFormat="1" applyFont="1" applyBorder="1" applyAlignment="1">
      <alignment horizontal="justify" vertical="center" wrapText="1"/>
    </xf>
    <xf numFmtId="9" fontId="18" fillId="0" borderId="1" xfId="1" applyFont="1" applyBorder="1" applyAlignment="1">
      <alignment horizontal="justify" vertical="center" wrapText="1"/>
    </xf>
    <xf numFmtId="1" fontId="18" fillId="0" borderId="1" xfId="0" applyNumberFormat="1" applyFont="1" applyBorder="1" applyAlignment="1">
      <alignment horizontal="justify" vertical="center" wrapText="1"/>
    </xf>
    <xf numFmtId="9" fontId="18" fillId="0" borderId="1" xfId="0" applyNumberFormat="1" applyFont="1" applyBorder="1" applyAlignment="1">
      <alignment horizontal="justify" vertical="center" wrapText="1"/>
    </xf>
    <xf numFmtId="10" fontId="18" fillId="0" borderId="1" xfId="1" applyNumberFormat="1" applyFont="1" applyBorder="1" applyAlignment="1">
      <alignment horizontal="center" vertical="center" wrapText="1"/>
    </xf>
    <xf numFmtId="0" fontId="19" fillId="0" borderId="1" xfId="0" applyFont="1" applyBorder="1" applyAlignment="1">
      <alignment horizontal="center" vertical="center" wrapText="1"/>
    </xf>
    <xf numFmtId="9" fontId="19" fillId="0" borderId="11" xfId="1" applyFont="1" applyFill="1" applyBorder="1" applyAlignment="1">
      <alignment horizontal="center" vertical="center" wrapText="1"/>
    </xf>
    <xf numFmtId="9" fontId="19" fillId="0" borderId="1" xfId="1" applyFont="1" applyFill="1" applyBorder="1" applyAlignment="1">
      <alignment horizontal="center" vertical="center" wrapText="1"/>
    </xf>
    <xf numFmtId="0" fontId="20" fillId="0" borderId="0" xfId="0" applyFont="1" applyAlignment="1">
      <alignment horizontal="justify" vertical="center" wrapText="1"/>
    </xf>
    <xf numFmtId="1" fontId="19" fillId="0" borderId="11" xfId="1" applyNumberFormat="1" applyFont="1" applyBorder="1" applyAlignment="1">
      <alignment horizontal="center" vertical="center" wrapText="1"/>
    </xf>
    <xf numFmtId="1" fontId="19" fillId="0" borderId="11" xfId="0" applyNumberFormat="1" applyFont="1" applyBorder="1" applyAlignment="1">
      <alignment horizontal="center" vertical="center" wrapText="1"/>
    </xf>
    <xf numFmtId="1" fontId="19" fillId="0" borderId="1" xfId="1" applyNumberFormat="1" applyFont="1" applyBorder="1" applyAlignment="1">
      <alignment horizontal="center" vertical="center" wrapText="1"/>
    </xf>
    <xf numFmtId="164" fontId="1" fillId="0" borderId="1" xfId="1" applyNumberFormat="1" applyFont="1" applyBorder="1" applyAlignment="1">
      <alignment horizontal="justify" vertical="center" wrapText="1"/>
    </xf>
    <xf numFmtId="164" fontId="18" fillId="0" borderId="1" xfId="0" applyNumberFormat="1" applyFont="1" applyBorder="1" applyAlignment="1">
      <alignment horizontal="justify" vertical="center" wrapText="1"/>
    </xf>
    <xf numFmtId="10" fontId="18" fillId="0" borderId="1" xfId="1" applyNumberFormat="1" applyFont="1" applyBorder="1" applyAlignment="1">
      <alignment horizontal="justify" vertical="center" wrapText="1"/>
    </xf>
    <xf numFmtId="10" fontId="1" fillId="0" borderId="1" xfId="0" applyNumberFormat="1" applyFont="1" applyBorder="1" applyAlignment="1">
      <alignment horizontal="justify" vertical="center" wrapText="1"/>
    </xf>
    <xf numFmtId="0" fontId="21" fillId="0" borderId="0" xfId="0" applyFont="1" applyAlignment="1">
      <alignment vertical="center" wrapText="1"/>
    </xf>
    <xf numFmtId="10" fontId="5" fillId="3" borderId="1" xfId="0" applyNumberFormat="1" applyFont="1" applyFill="1" applyBorder="1" applyAlignment="1">
      <alignment wrapText="1"/>
    </xf>
    <xf numFmtId="1" fontId="18" fillId="9" borderId="1" xfId="0" applyNumberFormat="1" applyFont="1" applyFill="1" applyBorder="1" applyAlignment="1">
      <alignment horizontal="justify" vertical="center" wrapText="1"/>
    </xf>
    <xf numFmtId="0" fontId="18" fillId="9" borderId="1" xfId="0" applyFont="1" applyFill="1" applyBorder="1" applyAlignment="1">
      <alignment horizontal="justify" vertical="center" wrapText="1"/>
    </xf>
    <xf numFmtId="10" fontId="18" fillId="9" borderId="1" xfId="1" applyNumberFormat="1" applyFont="1" applyFill="1" applyBorder="1" applyAlignment="1">
      <alignment horizontal="justify" vertical="center" wrapText="1"/>
    </xf>
    <xf numFmtId="10" fontId="18" fillId="9" borderId="1" xfId="1" applyNumberFormat="1" applyFont="1" applyFill="1" applyBorder="1" applyAlignment="1">
      <alignment horizontal="center" vertical="center" wrapText="1"/>
    </xf>
    <xf numFmtId="0" fontId="22" fillId="9" borderId="1" xfId="4" applyFill="1" applyBorder="1" applyAlignment="1">
      <alignment horizontal="justify" vertical="center" wrapText="1"/>
    </xf>
    <xf numFmtId="0" fontId="1" fillId="9" borderId="1" xfId="0" applyFont="1" applyFill="1" applyBorder="1" applyAlignment="1">
      <alignment horizontal="justify" vertical="center" wrapText="1"/>
    </xf>
    <xf numFmtId="10" fontId="1" fillId="9" borderId="1" xfId="0" applyNumberFormat="1" applyFont="1" applyFill="1" applyBorder="1" applyAlignment="1">
      <alignment horizontal="justify" vertical="center" wrapText="1"/>
    </xf>
    <xf numFmtId="10" fontId="1" fillId="9" borderId="1" xfId="1" applyNumberFormat="1" applyFont="1" applyFill="1" applyBorder="1" applyAlignment="1">
      <alignment horizontal="justify" vertical="center" wrapText="1"/>
    </xf>
    <xf numFmtId="9" fontId="1" fillId="9" borderId="1" xfId="1" applyFont="1" applyFill="1" applyBorder="1" applyAlignment="1">
      <alignment horizontal="justify" vertical="center" wrapText="1"/>
    </xf>
    <xf numFmtId="164" fontId="1" fillId="9" borderId="1" xfId="1" applyNumberFormat="1" applyFont="1" applyFill="1" applyBorder="1" applyAlignment="1">
      <alignment horizontal="justify" vertical="center" wrapText="1"/>
    </xf>
    <xf numFmtId="10" fontId="1" fillId="9" borderId="1" xfId="1" applyNumberFormat="1" applyFont="1" applyFill="1" applyBorder="1" applyAlignment="1">
      <alignment horizontal="center" vertical="center" wrapText="1"/>
    </xf>
    <xf numFmtId="9" fontId="18" fillId="9" borderId="1" xfId="1" applyFont="1" applyFill="1" applyBorder="1" applyAlignment="1">
      <alignment horizontal="justify" vertical="center" wrapText="1"/>
    </xf>
    <xf numFmtId="1" fontId="18" fillId="9" borderId="1" xfId="1" applyNumberFormat="1" applyFont="1" applyFill="1" applyBorder="1" applyAlignment="1">
      <alignment horizontal="justify" vertical="center" wrapText="1"/>
    </xf>
    <xf numFmtId="164" fontId="18" fillId="9" borderId="1" xfId="0" applyNumberFormat="1" applyFont="1" applyFill="1" applyBorder="1" applyAlignment="1">
      <alignment horizontal="justify" vertical="center" wrapText="1"/>
    </xf>
    <xf numFmtId="0" fontId="19" fillId="9" borderId="16" xfId="0" applyFont="1" applyFill="1" applyBorder="1" applyAlignment="1">
      <alignment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5" fillId="9" borderId="1" xfId="0" applyFont="1" applyFill="1" applyBorder="1" applyAlignment="1">
      <alignment horizontal="justify" vertical="center"/>
    </xf>
    <xf numFmtId="0" fontId="17" fillId="9" borderId="1" xfId="0" applyFont="1" applyFill="1" applyBorder="1" applyAlignment="1">
      <alignment horizontal="justify" vertical="center"/>
    </xf>
    <xf numFmtId="0" fontId="23" fillId="9" borderId="1" xfId="0" applyFont="1" applyFill="1" applyBorder="1" applyAlignment="1">
      <alignment horizontal="justify" vertical="center" wrapText="1"/>
    </xf>
    <xf numFmtId="0" fontId="1" fillId="9" borderId="1" xfId="0" applyFont="1" applyFill="1" applyBorder="1" applyAlignment="1">
      <alignment horizontal="justify" vertical="center"/>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cellXfs>
  <cellStyles count="5">
    <cellStyle name="Hyperlink" xfId="4" xr:uid="{00000000-000B-0000-0000-000008000000}"/>
    <cellStyle name="Incorrecto" xfId="2" builtinId="27"/>
    <cellStyle name="Millares" xfId="3"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biernobogota-my.sharepoint.com/personal/:f:/g/personal/miguel_cardozo_gobiernobogota_gov_co/Em3Cl6hCPQhDioiu_JLgoPYBkPVfsju4ScZS7Z6vKKn1PQ?e=Q2RSJ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38"/>
  <sheetViews>
    <sheetView tabSelected="1" zoomScale="80" zoomScaleNormal="80" workbookViewId="0">
      <selection activeCell="H8" sqref="H8:K8"/>
    </sheetView>
  </sheetViews>
  <sheetFormatPr baseColWidth="10" defaultColWidth="10.85546875" defaultRowHeight="15" x14ac:dyDescent="0.25"/>
  <cols>
    <col min="1" max="1" width="4.140625" style="1" customWidth="1"/>
    <col min="2" max="2" width="25.5703125" style="1" customWidth="1"/>
    <col min="3" max="3" width="13.85546875" style="1" customWidth="1"/>
    <col min="4" max="4" width="8.140625" style="1" customWidth="1"/>
    <col min="5" max="5" width="44.28515625" style="1" bestFit="1" customWidth="1"/>
    <col min="6" max="6" width="10.85546875" style="1" customWidth="1"/>
    <col min="7" max="7" width="24.42578125" style="1" customWidth="1"/>
    <col min="8" max="8" width="23.5703125" style="1" customWidth="1"/>
    <col min="9" max="9" width="10" style="1" customWidth="1"/>
    <col min="10" max="10" width="18.42578125" style="1" customWidth="1"/>
    <col min="11" max="11" width="15.85546875" style="1" customWidth="1"/>
    <col min="12" max="15" width="7.28515625" style="1" customWidth="1"/>
    <col min="16" max="16" width="22.5703125" style="1" customWidth="1"/>
    <col min="17" max="17" width="17.85546875" style="1" customWidth="1"/>
    <col min="18" max="18" width="19.7109375" style="1" hidden="1" customWidth="1"/>
    <col min="19" max="19" width="21.7109375" style="1" hidden="1" customWidth="1"/>
    <col min="20" max="21" width="25.42578125" style="1" hidden="1" customWidth="1"/>
    <col min="22" max="22" width="16.5703125" style="73" customWidth="1"/>
    <col min="23" max="24" width="16.5703125" style="1" customWidth="1"/>
    <col min="25" max="25" width="40.28515625" style="28" customWidth="1"/>
    <col min="26" max="26" width="16.5703125" style="28" customWidth="1"/>
    <col min="27" max="29" width="16.5703125" style="1" customWidth="1"/>
    <col min="30" max="30" width="33.42578125" style="1" customWidth="1"/>
    <col min="31" max="31" width="16.5703125" style="1" customWidth="1"/>
    <col min="32" max="34" width="16.5703125" style="1" hidden="1" customWidth="1"/>
    <col min="35" max="35" width="43.7109375" style="1" hidden="1" customWidth="1"/>
    <col min="36" max="36" width="16.5703125" style="1" hidden="1" customWidth="1"/>
    <col min="37" max="38" width="22" style="1" hidden="1" customWidth="1"/>
    <col min="39" max="39" width="16.5703125" style="1" hidden="1" customWidth="1"/>
    <col min="40" max="40" width="34.85546875" style="1" hidden="1" customWidth="1"/>
    <col min="41" max="41" width="16.5703125" style="1" hidden="1" customWidth="1"/>
    <col min="42" max="43" width="16.5703125" style="1" customWidth="1"/>
    <col min="44" max="44" width="21.5703125" style="85" customWidth="1"/>
    <col min="45" max="45" width="39.42578125" style="28" customWidth="1"/>
    <col min="46" max="16384" width="10.85546875" style="1"/>
  </cols>
  <sheetData>
    <row r="1" spans="1:45" s="29" customFormat="1" ht="70.5" customHeight="1" x14ac:dyDescent="0.25">
      <c r="A1" s="148" t="s">
        <v>0</v>
      </c>
      <c r="B1" s="149"/>
      <c r="C1" s="149"/>
      <c r="D1" s="149"/>
      <c r="E1" s="149"/>
      <c r="F1" s="149"/>
      <c r="G1" s="149"/>
      <c r="H1" s="149"/>
      <c r="I1" s="149"/>
      <c r="J1" s="149"/>
      <c r="K1" s="149"/>
      <c r="L1" s="150" t="s">
        <v>1</v>
      </c>
      <c r="M1" s="150"/>
      <c r="N1" s="150"/>
      <c r="O1" s="150"/>
      <c r="P1" s="150"/>
      <c r="V1" s="64"/>
      <c r="Y1" s="86"/>
      <c r="Z1" s="86"/>
      <c r="AR1" s="83"/>
      <c r="AS1" s="86"/>
    </row>
    <row r="2" spans="1:45" s="31" customFormat="1" ht="23.45" customHeight="1" x14ac:dyDescent="0.25">
      <c r="A2" s="152" t="s">
        <v>2</v>
      </c>
      <c r="B2" s="153"/>
      <c r="C2" s="153"/>
      <c r="D2" s="153"/>
      <c r="E2" s="153"/>
      <c r="F2" s="153"/>
      <c r="G2" s="153"/>
      <c r="H2" s="153"/>
      <c r="I2" s="153"/>
      <c r="J2" s="153"/>
      <c r="K2" s="153"/>
      <c r="L2" s="30"/>
      <c r="M2" s="30"/>
      <c r="N2" s="30"/>
      <c r="O2" s="30"/>
      <c r="P2" s="30"/>
      <c r="V2" s="65"/>
      <c r="Y2" s="86"/>
      <c r="Z2" s="86"/>
      <c r="AR2" s="84"/>
      <c r="AS2" s="86"/>
    </row>
    <row r="3" spans="1:45" s="29" customFormat="1" x14ac:dyDescent="0.25">
      <c r="V3" s="64"/>
      <c r="Y3" s="86"/>
      <c r="Z3" s="86"/>
      <c r="AR3" s="83"/>
      <c r="AS3" s="86"/>
    </row>
    <row r="4" spans="1:45" s="29" customFormat="1" ht="29.1" customHeight="1" x14ac:dyDescent="0.25">
      <c r="F4" s="140" t="s">
        <v>3</v>
      </c>
      <c r="G4" s="141"/>
      <c r="H4" s="141"/>
      <c r="I4" s="141"/>
      <c r="J4" s="141"/>
      <c r="K4" s="142"/>
      <c r="V4" s="64"/>
      <c r="Y4" s="86"/>
      <c r="Z4" s="86"/>
      <c r="AR4" s="83"/>
      <c r="AS4" s="86"/>
    </row>
    <row r="5" spans="1:45" s="29" customFormat="1" ht="15" customHeight="1" x14ac:dyDescent="0.25">
      <c r="F5" s="2" t="s">
        <v>4</v>
      </c>
      <c r="G5" s="2" t="s">
        <v>5</v>
      </c>
      <c r="H5" s="140" t="s">
        <v>6</v>
      </c>
      <c r="I5" s="141"/>
      <c r="J5" s="141"/>
      <c r="K5" s="142"/>
      <c r="V5" s="64"/>
      <c r="Y5" s="86"/>
      <c r="Z5" s="86"/>
      <c r="AR5" s="83"/>
      <c r="AS5" s="86"/>
    </row>
    <row r="6" spans="1:45" s="29" customFormat="1" ht="23.25" customHeight="1" x14ac:dyDescent="0.25">
      <c r="F6" s="32">
        <v>1</v>
      </c>
      <c r="G6" s="32" t="s">
        <v>7</v>
      </c>
      <c r="H6" s="143" t="s">
        <v>8</v>
      </c>
      <c r="I6" s="143"/>
      <c r="J6" s="143"/>
      <c r="K6" s="143"/>
      <c r="V6" s="64"/>
      <c r="Y6" s="86"/>
      <c r="Z6" s="86"/>
      <c r="AR6" s="83"/>
      <c r="AS6" s="86"/>
    </row>
    <row r="7" spans="1:45" s="29" customFormat="1" ht="61.5" customHeight="1" x14ac:dyDescent="0.25">
      <c r="F7" s="32">
        <v>2</v>
      </c>
      <c r="G7" s="32" t="s">
        <v>9</v>
      </c>
      <c r="H7" s="144" t="s">
        <v>10</v>
      </c>
      <c r="I7" s="145"/>
      <c r="J7" s="145"/>
      <c r="K7" s="145"/>
      <c r="V7" s="64"/>
      <c r="Y7" s="86"/>
      <c r="Z7" s="86"/>
      <c r="AR7" s="83"/>
      <c r="AS7" s="86"/>
    </row>
    <row r="8" spans="1:45" s="29" customFormat="1" ht="54.75" customHeight="1" x14ac:dyDescent="0.25">
      <c r="F8" s="32">
        <v>3</v>
      </c>
      <c r="G8" s="32" t="s">
        <v>284</v>
      </c>
      <c r="H8" s="146" t="s">
        <v>289</v>
      </c>
      <c r="I8" s="147"/>
      <c r="J8" s="147"/>
      <c r="K8" s="147"/>
      <c r="V8" s="64"/>
      <c r="Y8" s="86"/>
      <c r="Z8" s="86"/>
      <c r="AR8" s="83"/>
      <c r="AS8" s="86"/>
    </row>
    <row r="9" spans="1:45" s="29" customFormat="1" x14ac:dyDescent="0.25">
      <c r="V9" s="64"/>
      <c r="Y9" s="86"/>
      <c r="Z9" s="86"/>
      <c r="AR9" s="83"/>
      <c r="AS9" s="86"/>
    </row>
    <row r="10" spans="1:45" ht="14.45" customHeight="1" x14ac:dyDescent="0.25">
      <c r="A10" s="139" t="s">
        <v>11</v>
      </c>
      <c r="B10" s="139"/>
      <c r="C10" s="139" t="s">
        <v>12</v>
      </c>
      <c r="D10" s="139" t="s">
        <v>13</v>
      </c>
      <c r="E10" s="139"/>
      <c r="F10" s="139"/>
      <c r="G10" s="151" t="s">
        <v>14</v>
      </c>
      <c r="H10" s="151"/>
      <c r="I10" s="151"/>
      <c r="J10" s="151"/>
      <c r="K10" s="151"/>
      <c r="L10" s="151"/>
      <c r="M10" s="151"/>
      <c r="N10" s="151"/>
      <c r="O10" s="151"/>
      <c r="P10" s="151"/>
      <c r="Q10" s="151"/>
      <c r="R10" s="139" t="s">
        <v>15</v>
      </c>
      <c r="S10" s="139"/>
      <c r="T10" s="139"/>
      <c r="U10" s="139"/>
      <c r="V10" s="154" t="s">
        <v>16</v>
      </c>
      <c r="W10" s="155"/>
      <c r="X10" s="155"/>
      <c r="Y10" s="155"/>
      <c r="Z10" s="156"/>
      <c r="AA10" s="160" t="s">
        <v>17</v>
      </c>
      <c r="AB10" s="161"/>
      <c r="AC10" s="161"/>
      <c r="AD10" s="161"/>
      <c r="AE10" s="162"/>
      <c r="AF10" s="166" t="s">
        <v>18</v>
      </c>
      <c r="AG10" s="167"/>
      <c r="AH10" s="167"/>
      <c r="AI10" s="167"/>
      <c r="AJ10" s="168"/>
      <c r="AK10" s="172" t="s">
        <v>19</v>
      </c>
      <c r="AL10" s="173"/>
      <c r="AM10" s="173"/>
      <c r="AN10" s="173"/>
      <c r="AO10" s="174"/>
      <c r="AP10" s="178" t="s">
        <v>20</v>
      </c>
      <c r="AQ10" s="179"/>
      <c r="AR10" s="179"/>
      <c r="AS10" s="180"/>
    </row>
    <row r="11" spans="1:45" ht="14.45" customHeight="1" x14ac:dyDescent="0.25">
      <c r="A11" s="139"/>
      <c r="B11" s="139"/>
      <c r="C11" s="139"/>
      <c r="D11" s="139"/>
      <c r="E11" s="139"/>
      <c r="F11" s="139"/>
      <c r="G11" s="151"/>
      <c r="H11" s="151"/>
      <c r="I11" s="151"/>
      <c r="J11" s="151"/>
      <c r="K11" s="151"/>
      <c r="L11" s="151"/>
      <c r="M11" s="151"/>
      <c r="N11" s="151"/>
      <c r="O11" s="151"/>
      <c r="P11" s="151"/>
      <c r="Q11" s="151"/>
      <c r="R11" s="139"/>
      <c r="S11" s="139"/>
      <c r="T11" s="139"/>
      <c r="U11" s="139"/>
      <c r="V11" s="157"/>
      <c r="W11" s="158"/>
      <c r="X11" s="158"/>
      <c r="Y11" s="158"/>
      <c r="Z11" s="159"/>
      <c r="AA11" s="163"/>
      <c r="AB11" s="164"/>
      <c r="AC11" s="164"/>
      <c r="AD11" s="164"/>
      <c r="AE11" s="165"/>
      <c r="AF11" s="169"/>
      <c r="AG11" s="170"/>
      <c r="AH11" s="170"/>
      <c r="AI11" s="170"/>
      <c r="AJ11" s="171"/>
      <c r="AK11" s="175"/>
      <c r="AL11" s="176"/>
      <c r="AM11" s="176"/>
      <c r="AN11" s="176"/>
      <c r="AO11" s="177"/>
      <c r="AP11" s="181"/>
      <c r="AQ11" s="182"/>
      <c r="AR11" s="182"/>
      <c r="AS11" s="183"/>
    </row>
    <row r="12" spans="1:45" ht="45.75" thickBot="1" x14ac:dyDescent="0.3">
      <c r="A12" s="2" t="s">
        <v>21</v>
      </c>
      <c r="B12" s="2" t="s">
        <v>22</v>
      </c>
      <c r="C12" s="139"/>
      <c r="D12" s="2" t="s">
        <v>23</v>
      </c>
      <c r="E12" s="2" t="s">
        <v>24</v>
      </c>
      <c r="F12" s="2" t="s">
        <v>25</v>
      </c>
      <c r="G12" s="20" t="s">
        <v>26</v>
      </c>
      <c r="H12" s="20" t="s">
        <v>27</v>
      </c>
      <c r="I12" s="20" t="s">
        <v>28</v>
      </c>
      <c r="J12" s="20" t="s">
        <v>29</v>
      </c>
      <c r="K12" s="20" t="s">
        <v>30</v>
      </c>
      <c r="L12" s="20" t="s">
        <v>31</v>
      </c>
      <c r="M12" s="20" t="s">
        <v>32</v>
      </c>
      <c r="N12" s="20" t="s">
        <v>33</v>
      </c>
      <c r="O12" s="20" t="s">
        <v>34</v>
      </c>
      <c r="P12" s="20" t="s">
        <v>35</v>
      </c>
      <c r="Q12" s="20" t="s">
        <v>36</v>
      </c>
      <c r="R12" s="2" t="s">
        <v>37</v>
      </c>
      <c r="S12" s="2" t="s">
        <v>38</v>
      </c>
      <c r="T12" s="2" t="s">
        <v>39</v>
      </c>
      <c r="U12" s="2" t="s">
        <v>40</v>
      </c>
      <c r="V12" s="66" t="s">
        <v>41</v>
      </c>
      <c r="W12" s="3" t="s">
        <v>42</v>
      </c>
      <c r="X12" s="3" t="s">
        <v>43</v>
      </c>
      <c r="Y12" s="91" t="s">
        <v>44</v>
      </c>
      <c r="Z12" s="91" t="s">
        <v>45</v>
      </c>
      <c r="AA12" s="23" t="s">
        <v>41</v>
      </c>
      <c r="AB12" s="23" t="s">
        <v>42</v>
      </c>
      <c r="AC12" s="23" t="s">
        <v>43</v>
      </c>
      <c r="AD12" s="23" t="s">
        <v>44</v>
      </c>
      <c r="AE12" s="23" t="s">
        <v>45</v>
      </c>
      <c r="AF12" s="24" t="s">
        <v>41</v>
      </c>
      <c r="AG12" s="24" t="s">
        <v>42</v>
      </c>
      <c r="AH12" s="24" t="s">
        <v>43</v>
      </c>
      <c r="AI12" s="24" t="s">
        <v>44</v>
      </c>
      <c r="AJ12" s="24" t="s">
        <v>45</v>
      </c>
      <c r="AK12" s="25" t="s">
        <v>41</v>
      </c>
      <c r="AL12" s="25" t="s">
        <v>42</v>
      </c>
      <c r="AM12" s="25" t="s">
        <v>43</v>
      </c>
      <c r="AN12" s="25" t="s">
        <v>44</v>
      </c>
      <c r="AO12" s="25" t="s">
        <v>45</v>
      </c>
      <c r="AP12" s="4" t="s">
        <v>41</v>
      </c>
      <c r="AQ12" s="4" t="s">
        <v>42</v>
      </c>
      <c r="AR12" s="4" t="s">
        <v>43</v>
      </c>
      <c r="AS12" s="87" t="s">
        <v>44</v>
      </c>
    </row>
    <row r="13" spans="1:45" s="28" customFormat="1" ht="195" x14ac:dyDescent="0.25">
      <c r="A13" s="22">
        <v>4</v>
      </c>
      <c r="B13" s="21" t="s">
        <v>46</v>
      </c>
      <c r="C13" s="22" t="s">
        <v>47</v>
      </c>
      <c r="D13" s="26" t="s">
        <v>48</v>
      </c>
      <c r="E13" s="21" t="s">
        <v>49</v>
      </c>
      <c r="F13" s="21" t="s">
        <v>50</v>
      </c>
      <c r="G13" s="21" t="s">
        <v>51</v>
      </c>
      <c r="H13" s="33" t="s">
        <v>52</v>
      </c>
      <c r="I13" s="41" t="s">
        <v>53</v>
      </c>
      <c r="J13" s="34" t="s">
        <v>54</v>
      </c>
      <c r="K13" s="45" t="s">
        <v>55</v>
      </c>
      <c r="L13" s="40">
        <v>0</v>
      </c>
      <c r="M13" s="40">
        <v>0.02</v>
      </c>
      <c r="N13" s="40">
        <v>0.05</v>
      </c>
      <c r="O13" s="40">
        <v>0.1</v>
      </c>
      <c r="P13" s="40">
        <v>0.1</v>
      </c>
      <c r="Q13" s="46" t="s">
        <v>56</v>
      </c>
      <c r="R13" s="51" t="s">
        <v>57</v>
      </c>
      <c r="S13" s="39" t="s">
        <v>58</v>
      </c>
      <c r="T13" s="45" t="s">
        <v>59</v>
      </c>
      <c r="U13" s="57" t="s">
        <v>60</v>
      </c>
      <c r="V13" s="67">
        <f t="shared" ref="V13" si="0">L13</f>
        <v>0</v>
      </c>
      <c r="W13" s="22" t="s">
        <v>61</v>
      </c>
      <c r="X13" s="75" t="s">
        <v>61</v>
      </c>
      <c r="Y13" s="77" t="s">
        <v>62</v>
      </c>
      <c r="Z13" s="21" t="s">
        <v>61</v>
      </c>
      <c r="AA13" s="61">
        <f t="shared" ref="AA13:AA28" si="1">M13</f>
        <v>0.02</v>
      </c>
      <c r="AB13" s="74">
        <v>0.14199999999999999</v>
      </c>
      <c r="AC13" s="74">
        <f>IF(AB13/AA13&gt;100%,100%,AB13/AA13)</f>
        <v>1</v>
      </c>
      <c r="AD13" s="21" t="s">
        <v>63</v>
      </c>
      <c r="AE13" s="21" t="s">
        <v>64</v>
      </c>
      <c r="AF13" s="61">
        <f t="shared" ref="AF13:AF28" si="2">N13</f>
        <v>0.05</v>
      </c>
      <c r="AG13" s="21"/>
      <c r="AH13" s="74">
        <f>IF(AG13/AF13&gt;100%,100%,AG13/AF13)</f>
        <v>0</v>
      </c>
      <c r="AI13" s="21"/>
      <c r="AJ13" s="21"/>
      <c r="AK13" s="61">
        <f t="shared" ref="AK13:AK28" si="3">O13</f>
        <v>0.1</v>
      </c>
      <c r="AL13" s="21"/>
      <c r="AM13" s="74">
        <f>IF(AL13/AK13&gt;100%,100%,AL13/AK13)</f>
        <v>0</v>
      </c>
      <c r="AN13" s="21"/>
      <c r="AO13" s="21"/>
      <c r="AP13" s="61">
        <f t="shared" ref="AP13:AP28" si="4">P13</f>
        <v>0.1</v>
      </c>
      <c r="AQ13" s="118">
        <v>0.14199999999999999</v>
      </c>
      <c r="AR13" s="75">
        <f>IF(AQ13/AP13&gt;100%,100%,AQ13/AP13)</f>
        <v>1</v>
      </c>
      <c r="AS13" s="77" t="s">
        <v>65</v>
      </c>
    </row>
    <row r="14" spans="1:45" s="28" customFormat="1" ht="90" x14ac:dyDescent="0.25">
      <c r="A14" s="22">
        <v>4</v>
      </c>
      <c r="B14" s="21" t="s">
        <v>46</v>
      </c>
      <c r="C14" s="22" t="s">
        <v>66</v>
      </c>
      <c r="D14" s="26" t="s">
        <v>67</v>
      </c>
      <c r="E14" s="21" t="s">
        <v>68</v>
      </c>
      <c r="F14" s="21" t="s">
        <v>50</v>
      </c>
      <c r="G14" s="21" t="s">
        <v>69</v>
      </c>
      <c r="H14" s="35" t="s">
        <v>70</v>
      </c>
      <c r="I14" s="36">
        <v>0.6</v>
      </c>
      <c r="J14" s="37" t="s">
        <v>54</v>
      </c>
      <c r="K14" s="45" t="s">
        <v>55</v>
      </c>
      <c r="L14" s="47">
        <v>0.12</v>
      </c>
      <c r="M14" s="47">
        <v>0.35</v>
      </c>
      <c r="N14" s="47">
        <v>0.51</v>
      </c>
      <c r="O14" s="47">
        <v>0.72</v>
      </c>
      <c r="P14" s="47">
        <v>0.72</v>
      </c>
      <c r="Q14" s="48" t="s">
        <v>71</v>
      </c>
      <c r="R14" s="52" t="s">
        <v>72</v>
      </c>
      <c r="S14" s="35" t="s">
        <v>73</v>
      </c>
      <c r="T14" s="45" t="s">
        <v>59</v>
      </c>
      <c r="U14" s="49" t="s">
        <v>60</v>
      </c>
      <c r="V14" s="68">
        <v>0.12</v>
      </c>
      <c r="W14" s="81">
        <v>0.47399999999999998</v>
      </c>
      <c r="X14" s="75">
        <f>IF(W14/V14&gt;100%,100%,W14/V14)</f>
        <v>1</v>
      </c>
      <c r="Y14" s="21" t="s">
        <v>74</v>
      </c>
      <c r="Z14" s="21" t="s">
        <v>75</v>
      </c>
      <c r="AA14" s="61">
        <f t="shared" si="1"/>
        <v>0.35</v>
      </c>
      <c r="AB14" s="74">
        <v>0.70099999999999996</v>
      </c>
      <c r="AC14" s="74">
        <f t="shared" ref="AC14:AC28" si="5">IF(AB14/AA14&gt;100%,100%,AB14/AA14)</f>
        <v>1</v>
      </c>
      <c r="AD14" s="21" t="s">
        <v>76</v>
      </c>
      <c r="AE14" s="21" t="s">
        <v>64</v>
      </c>
      <c r="AF14" s="61">
        <f t="shared" si="2"/>
        <v>0.51</v>
      </c>
      <c r="AG14" s="21"/>
      <c r="AH14" s="74">
        <f t="shared" ref="AH14:AH28" si="6">IF(AG14/AF14&gt;100%,100%,AG14/AF14)</f>
        <v>0</v>
      </c>
      <c r="AI14" s="21"/>
      <c r="AJ14" s="21"/>
      <c r="AK14" s="61">
        <f t="shared" si="3"/>
        <v>0.72</v>
      </c>
      <c r="AL14" s="21"/>
      <c r="AM14" s="74">
        <f t="shared" ref="AM14:AM28" si="7">IF(AL14/AK14&gt;100%,100%,AL14/AK14)</f>
        <v>0</v>
      </c>
      <c r="AN14" s="21"/>
      <c r="AO14" s="21"/>
      <c r="AP14" s="61">
        <f t="shared" si="4"/>
        <v>0.72</v>
      </c>
      <c r="AQ14" s="74">
        <v>0.70099999999999996</v>
      </c>
      <c r="AR14" s="75">
        <f>IF(AQ14/AP14&gt;100%,100%,AQ14/AP14)</f>
        <v>0.97361111111111109</v>
      </c>
      <c r="AS14" s="21" t="s">
        <v>76</v>
      </c>
    </row>
    <row r="15" spans="1:45" s="28" customFormat="1" ht="105" x14ac:dyDescent="0.25">
      <c r="A15" s="22">
        <v>4</v>
      </c>
      <c r="B15" s="21" t="s">
        <v>46</v>
      </c>
      <c r="C15" s="22" t="s">
        <v>66</v>
      </c>
      <c r="D15" s="26" t="s">
        <v>77</v>
      </c>
      <c r="E15" s="21" t="s">
        <v>78</v>
      </c>
      <c r="F15" s="21" t="s">
        <v>50</v>
      </c>
      <c r="G15" s="21" t="s">
        <v>79</v>
      </c>
      <c r="H15" s="35" t="s">
        <v>80</v>
      </c>
      <c r="I15" s="36">
        <v>0.6</v>
      </c>
      <c r="J15" s="37" t="s">
        <v>54</v>
      </c>
      <c r="K15" s="45" t="s">
        <v>55</v>
      </c>
      <c r="L15" s="40">
        <v>0.12</v>
      </c>
      <c r="M15" s="40">
        <v>0.3</v>
      </c>
      <c r="N15" s="40">
        <v>0.49</v>
      </c>
      <c r="O15" s="40">
        <v>0.7</v>
      </c>
      <c r="P15" s="40">
        <v>0.7</v>
      </c>
      <c r="Q15" s="48" t="s">
        <v>71</v>
      </c>
      <c r="R15" s="52" t="s">
        <v>72</v>
      </c>
      <c r="S15" s="35" t="s">
        <v>73</v>
      </c>
      <c r="T15" s="45" t="s">
        <v>59</v>
      </c>
      <c r="U15" s="49" t="s">
        <v>60</v>
      </c>
      <c r="V15" s="69">
        <v>0.12</v>
      </c>
      <c r="W15" s="81">
        <v>0.14000000000000001</v>
      </c>
      <c r="X15" s="75">
        <f t="shared" ref="X15:X21" si="8">IF(W15/V15&gt;100%,100%,W15/V15)</f>
        <v>1</v>
      </c>
      <c r="Y15" s="21" t="s">
        <v>81</v>
      </c>
      <c r="Z15" s="21" t="s">
        <v>75</v>
      </c>
      <c r="AA15" s="61">
        <f t="shared" si="1"/>
        <v>0.3</v>
      </c>
      <c r="AB15" s="74">
        <v>0.85599999999999998</v>
      </c>
      <c r="AC15" s="74">
        <f t="shared" si="5"/>
        <v>1</v>
      </c>
      <c r="AD15" s="21" t="s">
        <v>82</v>
      </c>
      <c r="AE15" s="21" t="s">
        <v>64</v>
      </c>
      <c r="AF15" s="61">
        <f t="shared" si="2"/>
        <v>0.49</v>
      </c>
      <c r="AG15" s="21"/>
      <c r="AH15" s="74">
        <f t="shared" si="6"/>
        <v>0</v>
      </c>
      <c r="AI15" s="21"/>
      <c r="AJ15" s="21"/>
      <c r="AK15" s="61">
        <f t="shared" si="3"/>
        <v>0.7</v>
      </c>
      <c r="AL15" s="21"/>
      <c r="AM15" s="74">
        <f t="shared" si="7"/>
        <v>0</v>
      </c>
      <c r="AN15" s="21"/>
      <c r="AO15" s="21"/>
      <c r="AP15" s="61">
        <f t="shared" si="4"/>
        <v>0.7</v>
      </c>
      <c r="AQ15" s="74">
        <v>0.85599999999999998</v>
      </c>
      <c r="AR15" s="75">
        <f t="shared" ref="AR15:AR34" si="9">IF(AQ15/AP15&gt;100%,100%,AQ15/AP15)</f>
        <v>1</v>
      </c>
      <c r="AS15" s="21" t="s">
        <v>82</v>
      </c>
    </row>
    <row r="16" spans="1:45" s="28" customFormat="1" ht="90" x14ac:dyDescent="0.25">
      <c r="A16" s="22">
        <v>4</v>
      </c>
      <c r="B16" s="21" t="s">
        <v>46</v>
      </c>
      <c r="C16" s="22" t="s">
        <v>66</v>
      </c>
      <c r="D16" s="26" t="s">
        <v>83</v>
      </c>
      <c r="E16" s="21" t="s">
        <v>84</v>
      </c>
      <c r="F16" s="21" t="s">
        <v>50</v>
      </c>
      <c r="G16" s="21" t="s">
        <v>85</v>
      </c>
      <c r="H16" s="35" t="s">
        <v>86</v>
      </c>
      <c r="I16" s="38">
        <v>0.96489999999999998</v>
      </c>
      <c r="J16" s="37" t="s">
        <v>54</v>
      </c>
      <c r="K16" s="45" t="s">
        <v>55</v>
      </c>
      <c r="L16" s="40">
        <v>0.25</v>
      </c>
      <c r="M16" s="40">
        <v>0.5</v>
      </c>
      <c r="N16" s="40">
        <v>0.7</v>
      </c>
      <c r="O16" s="60">
        <v>0.98499999999999999</v>
      </c>
      <c r="P16" s="60">
        <v>0.98499999999999999</v>
      </c>
      <c r="Q16" s="48" t="s">
        <v>71</v>
      </c>
      <c r="R16" s="52" t="s">
        <v>72</v>
      </c>
      <c r="S16" s="35" t="s">
        <v>73</v>
      </c>
      <c r="T16" s="45" t="s">
        <v>59</v>
      </c>
      <c r="U16" s="49" t="s">
        <v>60</v>
      </c>
      <c r="V16" s="69">
        <v>0.25</v>
      </c>
      <c r="W16" s="82">
        <v>0.26079999999999998</v>
      </c>
      <c r="X16" s="75">
        <f t="shared" si="8"/>
        <v>1</v>
      </c>
      <c r="Y16" s="21" t="s">
        <v>87</v>
      </c>
      <c r="Z16" s="21" t="s">
        <v>75</v>
      </c>
      <c r="AA16" s="61">
        <f t="shared" si="1"/>
        <v>0.5</v>
      </c>
      <c r="AB16" s="74">
        <v>0.87780000000000002</v>
      </c>
      <c r="AC16" s="74">
        <f t="shared" si="5"/>
        <v>1</v>
      </c>
      <c r="AD16" s="21" t="s">
        <v>88</v>
      </c>
      <c r="AE16" s="21" t="s">
        <v>89</v>
      </c>
      <c r="AF16" s="61">
        <f t="shared" si="2"/>
        <v>0.7</v>
      </c>
      <c r="AG16" s="21"/>
      <c r="AH16" s="74">
        <f t="shared" si="6"/>
        <v>0</v>
      </c>
      <c r="AI16" s="21"/>
      <c r="AJ16" s="21"/>
      <c r="AK16" s="61">
        <f t="shared" si="3"/>
        <v>0.98499999999999999</v>
      </c>
      <c r="AL16" s="21"/>
      <c r="AM16" s="74">
        <f t="shared" si="7"/>
        <v>0</v>
      </c>
      <c r="AN16" s="21"/>
      <c r="AO16" s="21"/>
      <c r="AP16" s="61">
        <f t="shared" si="4"/>
        <v>0.98499999999999999</v>
      </c>
      <c r="AQ16" s="74">
        <v>0.87780000000000002</v>
      </c>
      <c r="AR16" s="75">
        <f t="shared" si="9"/>
        <v>0.89116751269035532</v>
      </c>
      <c r="AS16" s="21" t="s">
        <v>88</v>
      </c>
    </row>
    <row r="17" spans="1:45" s="28" customFormat="1" ht="165" x14ac:dyDescent="0.25">
      <c r="A17" s="22">
        <v>4</v>
      </c>
      <c r="B17" s="21" t="s">
        <v>46</v>
      </c>
      <c r="C17" s="22" t="s">
        <v>66</v>
      </c>
      <c r="D17" s="26" t="s">
        <v>90</v>
      </c>
      <c r="E17" s="21" t="s">
        <v>91</v>
      </c>
      <c r="F17" s="21" t="s">
        <v>50</v>
      </c>
      <c r="G17" s="21" t="s">
        <v>92</v>
      </c>
      <c r="H17" s="39" t="s">
        <v>93</v>
      </c>
      <c r="I17" s="40">
        <v>0.25</v>
      </c>
      <c r="J17" s="41" t="s">
        <v>54</v>
      </c>
      <c r="K17" s="45" t="s">
        <v>55</v>
      </c>
      <c r="L17" s="40">
        <v>0.08</v>
      </c>
      <c r="M17" s="40">
        <v>0.2</v>
      </c>
      <c r="N17" s="40">
        <v>0.3</v>
      </c>
      <c r="O17" s="40">
        <v>0.55000000000000004</v>
      </c>
      <c r="P17" s="40">
        <v>0.55000000000000004</v>
      </c>
      <c r="Q17" s="46" t="s">
        <v>71</v>
      </c>
      <c r="R17" s="51" t="s">
        <v>72</v>
      </c>
      <c r="S17" s="35" t="s">
        <v>73</v>
      </c>
      <c r="T17" s="45" t="s">
        <v>59</v>
      </c>
      <c r="U17" s="49" t="s">
        <v>60</v>
      </c>
      <c r="V17" s="69">
        <v>0.08</v>
      </c>
      <c r="W17" s="63">
        <v>1.7899999999999999E-2</v>
      </c>
      <c r="X17" s="75">
        <f t="shared" si="8"/>
        <v>0.22374999999999998</v>
      </c>
      <c r="Y17" s="21" t="s">
        <v>94</v>
      </c>
      <c r="Z17" s="21" t="s">
        <v>95</v>
      </c>
      <c r="AA17" s="61">
        <f t="shared" si="1"/>
        <v>0.2</v>
      </c>
      <c r="AB17" s="74">
        <v>0.17150000000000001</v>
      </c>
      <c r="AC17" s="74">
        <f t="shared" si="5"/>
        <v>0.85750000000000004</v>
      </c>
      <c r="AD17" s="21" t="s">
        <v>96</v>
      </c>
      <c r="AE17" s="21" t="s">
        <v>89</v>
      </c>
      <c r="AF17" s="61">
        <f t="shared" si="2"/>
        <v>0.3</v>
      </c>
      <c r="AG17" s="21"/>
      <c r="AH17" s="74">
        <f t="shared" si="6"/>
        <v>0</v>
      </c>
      <c r="AI17" s="21"/>
      <c r="AJ17" s="21"/>
      <c r="AK17" s="61">
        <f t="shared" si="3"/>
        <v>0.55000000000000004</v>
      </c>
      <c r="AL17" s="21"/>
      <c r="AM17" s="74">
        <f t="shared" si="7"/>
        <v>0</v>
      </c>
      <c r="AN17" s="21"/>
      <c r="AO17" s="21"/>
      <c r="AP17" s="61">
        <f t="shared" si="4"/>
        <v>0.55000000000000004</v>
      </c>
      <c r="AQ17" s="74">
        <v>0.17150000000000001</v>
      </c>
      <c r="AR17" s="75">
        <f t="shared" si="9"/>
        <v>0.31181818181818183</v>
      </c>
      <c r="AS17" s="21" t="s">
        <v>96</v>
      </c>
    </row>
    <row r="18" spans="1:45" s="28" customFormat="1" ht="90" x14ac:dyDescent="0.25">
      <c r="A18" s="22">
        <v>4</v>
      </c>
      <c r="B18" s="21" t="s">
        <v>46</v>
      </c>
      <c r="C18" s="22" t="s">
        <v>66</v>
      </c>
      <c r="D18" s="26" t="s">
        <v>97</v>
      </c>
      <c r="E18" s="21" t="s">
        <v>98</v>
      </c>
      <c r="F18" s="21" t="s">
        <v>99</v>
      </c>
      <c r="G18" s="21" t="s">
        <v>100</v>
      </c>
      <c r="H18" s="35" t="s">
        <v>101</v>
      </c>
      <c r="I18" s="36">
        <v>0.95</v>
      </c>
      <c r="J18" s="37" t="s">
        <v>102</v>
      </c>
      <c r="K18" s="45" t="s">
        <v>55</v>
      </c>
      <c r="L18" s="40">
        <v>0.98</v>
      </c>
      <c r="M18" s="40">
        <v>1</v>
      </c>
      <c r="N18" s="40">
        <v>1</v>
      </c>
      <c r="O18" s="40">
        <v>1</v>
      </c>
      <c r="P18" s="40">
        <v>1</v>
      </c>
      <c r="Q18" s="48" t="s">
        <v>71</v>
      </c>
      <c r="R18" s="52" t="s">
        <v>103</v>
      </c>
      <c r="S18" s="35" t="s">
        <v>104</v>
      </c>
      <c r="T18" s="45" t="s">
        <v>59</v>
      </c>
      <c r="U18" s="49" t="s">
        <v>60</v>
      </c>
      <c r="V18" s="69">
        <v>0.98</v>
      </c>
      <c r="W18" s="75">
        <v>1</v>
      </c>
      <c r="X18" s="75">
        <f t="shared" si="8"/>
        <v>1</v>
      </c>
      <c r="Y18" s="21" t="s">
        <v>105</v>
      </c>
      <c r="Z18" s="21" t="s">
        <v>106</v>
      </c>
      <c r="AA18" s="61">
        <f t="shared" si="1"/>
        <v>1</v>
      </c>
      <c r="AB18" s="121">
        <v>0.97750000000000004</v>
      </c>
      <c r="AC18" s="74">
        <f t="shared" si="5"/>
        <v>0.97750000000000004</v>
      </c>
      <c r="AD18" s="21" t="s">
        <v>107</v>
      </c>
      <c r="AE18" s="21" t="s">
        <v>89</v>
      </c>
      <c r="AF18" s="61">
        <f t="shared" si="2"/>
        <v>1</v>
      </c>
      <c r="AG18" s="62">
        <v>0</v>
      </c>
      <c r="AH18" s="74">
        <f t="shared" si="6"/>
        <v>0</v>
      </c>
      <c r="AI18" s="21"/>
      <c r="AJ18" s="21"/>
      <c r="AK18" s="61">
        <f t="shared" si="3"/>
        <v>1</v>
      </c>
      <c r="AL18" s="62">
        <v>0</v>
      </c>
      <c r="AM18" s="74">
        <f t="shared" si="7"/>
        <v>0</v>
      </c>
      <c r="AN18" s="21"/>
      <c r="AO18" s="21"/>
      <c r="AP18" s="61">
        <f>P18</f>
        <v>1</v>
      </c>
      <c r="AQ18" s="118">
        <f>AVERAGE(W18,AB18,AG18,AL18)</f>
        <v>0.49437500000000001</v>
      </c>
      <c r="AR18" s="75">
        <f t="shared" si="9"/>
        <v>0.49437500000000001</v>
      </c>
      <c r="AS18" s="21" t="s">
        <v>108</v>
      </c>
    </row>
    <row r="19" spans="1:45" s="28" customFormat="1" ht="105" customHeight="1" x14ac:dyDescent="0.25">
      <c r="A19" s="22">
        <v>4</v>
      </c>
      <c r="B19" s="21" t="s">
        <v>46</v>
      </c>
      <c r="C19" s="22" t="s">
        <v>66</v>
      </c>
      <c r="D19" s="26" t="s">
        <v>109</v>
      </c>
      <c r="E19" s="21" t="s">
        <v>110</v>
      </c>
      <c r="F19" s="21" t="s">
        <v>50</v>
      </c>
      <c r="G19" s="21" t="s">
        <v>111</v>
      </c>
      <c r="H19" s="35" t="s">
        <v>112</v>
      </c>
      <c r="I19" s="36">
        <v>1</v>
      </c>
      <c r="J19" s="37" t="s">
        <v>102</v>
      </c>
      <c r="K19" s="45" t="s">
        <v>55</v>
      </c>
      <c r="L19" s="47">
        <v>1</v>
      </c>
      <c r="M19" s="47">
        <v>1</v>
      </c>
      <c r="N19" s="47">
        <v>1</v>
      </c>
      <c r="O19" s="47">
        <v>1</v>
      </c>
      <c r="P19" s="47">
        <v>1</v>
      </c>
      <c r="Q19" s="48" t="s">
        <v>71</v>
      </c>
      <c r="R19" s="52" t="s">
        <v>103</v>
      </c>
      <c r="S19" s="53" t="s">
        <v>113</v>
      </c>
      <c r="T19" s="45" t="s">
        <v>59</v>
      </c>
      <c r="U19" s="49" t="s">
        <v>60</v>
      </c>
      <c r="V19" s="47">
        <v>1</v>
      </c>
      <c r="W19" s="82">
        <v>0.99150000000000005</v>
      </c>
      <c r="X19" s="75">
        <f t="shared" si="8"/>
        <v>0.99150000000000005</v>
      </c>
      <c r="Y19" s="21" t="s">
        <v>114</v>
      </c>
      <c r="Z19" s="21" t="s">
        <v>106</v>
      </c>
      <c r="AA19" s="61">
        <f t="shared" si="1"/>
        <v>1</v>
      </c>
      <c r="AB19" s="121">
        <v>0.93899999999999995</v>
      </c>
      <c r="AC19" s="74">
        <f t="shared" si="5"/>
        <v>0.93899999999999995</v>
      </c>
      <c r="AD19" s="21" t="s">
        <v>115</v>
      </c>
      <c r="AE19" s="21" t="s">
        <v>89</v>
      </c>
      <c r="AF19" s="61">
        <f t="shared" si="2"/>
        <v>1</v>
      </c>
      <c r="AG19" s="62">
        <v>0</v>
      </c>
      <c r="AH19" s="74">
        <f t="shared" si="6"/>
        <v>0</v>
      </c>
      <c r="AI19" s="21"/>
      <c r="AJ19" s="21"/>
      <c r="AK19" s="61">
        <f t="shared" si="3"/>
        <v>1</v>
      </c>
      <c r="AL19" s="62">
        <v>0</v>
      </c>
      <c r="AM19" s="74">
        <f t="shared" si="7"/>
        <v>0</v>
      </c>
      <c r="AN19" s="21"/>
      <c r="AO19" s="21"/>
      <c r="AP19" s="61">
        <f t="shared" si="4"/>
        <v>1</v>
      </c>
      <c r="AQ19" s="118">
        <f>AVERAGE(W19,AB19,AG19,AL19)</f>
        <v>0.48262499999999997</v>
      </c>
      <c r="AR19" s="75">
        <f t="shared" si="9"/>
        <v>0.48262499999999997</v>
      </c>
      <c r="AS19" s="21" t="s">
        <v>116</v>
      </c>
    </row>
    <row r="20" spans="1:45" s="28" customFormat="1" ht="195" x14ac:dyDescent="0.25">
      <c r="A20" s="22">
        <v>4</v>
      </c>
      <c r="B20" s="21" t="s">
        <v>46</v>
      </c>
      <c r="C20" s="22" t="s">
        <v>66</v>
      </c>
      <c r="D20" s="26" t="s">
        <v>117</v>
      </c>
      <c r="E20" s="21" t="s">
        <v>118</v>
      </c>
      <c r="F20" s="21" t="s">
        <v>50</v>
      </c>
      <c r="G20" s="21" t="s">
        <v>119</v>
      </c>
      <c r="H20" s="35" t="s">
        <v>120</v>
      </c>
      <c r="I20" s="36" t="s">
        <v>121</v>
      </c>
      <c r="J20" s="37" t="s">
        <v>54</v>
      </c>
      <c r="K20" s="45" t="s">
        <v>55</v>
      </c>
      <c r="L20" s="47">
        <v>0</v>
      </c>
      <c r="M20" s="47">
        <v>0.4</v>
      </c>
      <c r="N20" s="47">
        <v>0.6</v>
      </c>
      <c r="O20" s="47">
        <v>0.8</v>
      </c>
      <c r="P20" s="47">
        <v>0.8</v>
      </c>
      <c r="Q20" s="48" t="s">
        <v>71</v>
      </c>
      <c r="R20" s="54" t="s">
        <v>122</v>
      </c>
      <c r="S20" s="35" t="s">
        <v>113</v>
      </c>
      <c r="T20" s="45" t="s">
        <v>59</v>
      </c>
      <c r="U20" s="49" t="s">
        <v>123</v>
      </c>
      <c r="V20" s="47">
        <v>0</v>
      </c>
      <c r="W20" s="82">
        <v>1</v>
      </c>
      <c r="X20" s="75" t="s">
        <v>61</v>
      </c>
      <c r="Y20" s="21" t="s">
        <v>124</v>
      </c>
      <c r="Z20" s="21" t="s">
        <v>125</v>
      </c>
      <c r="AA20" s="61">
        <f t="shared" si="1"/>
        <v>0.4</v>
      </c>
      <c r="AB20" s="130">
        <v>1</v>
      </c>
      <c r="AC20" s="131">
        <f t="shared" si="5"/>
        <v>1</v>
      </c>
      <c r="AD20" s="129" t="s">
        <v>126</v>
      </c>
      <c r="AE20" s="129" t="s">
        <v>127</v>
      </c>
      <c r="AF20" s="61">
        <f t="shared" si="2"/>
        <v>0.6</v>
      </c>
      <c r="AG20" s="62">
        <v>0</v>
      </c>
      <c r="AH20" s="74">
        <f t="shared" si="6"/>
        <v>0</v>
      </c>
      <c r="AI20" s="21"/>
      <c r="AJ20" s="21"/>
      <c r="AK20" s="61">
        <f t="shared" si="3"/>
        <v>0.8</v>
      </c>
      <c r="AL20" s="62">
        <v>0</v>
      </c>
      <c r="AM20" s="74">
        <f t="shared" si="7"/>
        <v>0</v>
      </c>
      <c r="AN20" s="21"/>
      <c r="AO20" s="21"/>
      <c r="AP20" s="132">
        <f t="shared" si="4"/>
        <v>0.8</v>
      </c>
      <c r="AQ20" s="133">
        <v>1</v>
      </c>
      <c r="AR20" s="134">
        <f t="shared" si="9"/>
        <v>1</v>
      </c>
      <c r="AS20" s="129" t="s">
        <v>128</v>
      </c>
    </row>
    <row r="21" spans="1:45" s="28" customFormat="1" ht="75" x14ac:dyDescent="0.25">
      <c r="A21" s="22">
        <v>4</v>
      </c>
      <c r="B21" s="21" t="s">
        <v>46</v>
      </c>
      <c r="C21" s="22" t="s">
        <v>129</v>
      </c>
      <c r="D21" s="26" t="s">
        <v>130</v>
      </c>
      <c r="E21" s="21" t="s">
        <v>131</v>
      </c>
      <c r="F21" s="21" t="s">
        <v>99</v>
      </c>
      <c r="G21" s="21" t="s">
        <v>132</v>
      </c>
      <c r="H21" s="35" t="s">
        <v>133</v>
      </c>
      <c r="I21" s="41" t="s">
        <v>53</v>
      </c>
      <c r="J21" s="37" t="s">
        <v>134</v>
      </c>
      <c r="K21" s="35" t="s">
        <v>135</v>
      </c>
      <c r="L21" s="41">
        <v>3750</v>
      </c>
      <c r="M21" s="41">
        <v>3750</v>
      </c>
      <c r="N21" s="41">
        <v>3750</v>
      </c>
      <c r="O21" s="41">
        <v>3750</v>
      </c>
      <c r="P21" s="59">
        <f t="shared" ref="P21:P28" si="10">SUM(L21:O21)</f>
        <v>15000</v>
      </c>
      <c r="Q21" s="48" t="s">
        <v>71</v>
      </c>
      <c r="R21" s="54" t="s">
        <v>136</v>
      </c>
      <c r="S21" s="35" t="s">
        <v>137</v>
      </c>
      <c r="T21" s="35" t="s">
        <v>138</v>
      </c>
      <c r="U21" s="49" t="s">
        <v>139</v>
      </c>
      <c r="V21" s="76">
        <f>L21</f>
        <v>3750</v>
      </c>
      <c r="W21" s="22">
        <v>10300</v>
      </c>
      <c r="X21" s="75">
        <f t="shared" si="8"/>
        <v>1</v>
      </c>
      <c r="Y21" s="77" t="s">
        <v>140</v>
      </c>
      <c r="Z21" s="93" t="s">
        <v>141</v>
      </c>
      <c r="AA21" s="27">
        <f t="shared" si="1"/>
        <v>3750</v>
      </c>
      <c r="AB21" s="21">
        <v>9932</v>
      </c>
      <c r="AC21" s="74">
        <f t="shared" si="5"/>
        <v>1</v>
      </c>
      <c r="AD21" s="21" t="s">
        <v>142</v>
      </c>
      <c r="AE21" s="21" t="s">
        <v>143</v>
      </c>
      <c r="AF21" s="27">
        <f t="shared" si="2"/>
        <v>3750</v>
      </c>
      <c r="AG21" s="21"/>
      <c r="AH21" s="74">
        <f t="shared" si="6"/>
        <v>0</v>
      </c>
      <c r="AI21" s="21"/>
      <c r="AJ21" s="21"/>
      <c r="AK21" s="27">
        <f t="shared" si="3"/>
        <v>3750</v>
      </c>
      <c r="AL21" s="21"/>
      <c r="AM21" s="74">
        <f t="shared" si="7"/>
        <v>0</v>
      </c>
      <c r="AN21" s="21"/>
      <c r="AO21" s="21"/>
      <c r="AP21" s="21">
        <f t="shared" si="4"/>
        <v>15000</v>
      </c>
      <c r="AQ21" s="27">
        <f>SUM(W21,AB21,AG18,AL18)</f>
        <v>20232</v>
      </c>
      <c r="AR21" s="75">
        <f t="shared" si="9"/>
        <v>1</v>
      </c>
      <c r="AS21" s="77" t="s">
        <v>144</v>
      </c>
    </row>
    <row r="22" spans="1:45" s="28" customFormat="1" ht="60" x14ac:dyDescent="0.25">
      <c r="A22" s="22">
        <v>4</v>
      </c>
      <c r="B22" s="21" t="s">
        <v>46</v>
      </c>
      <c r="C22" s="22" t="s">
        <v>129</v>
      </c>
      <c r="D22" s="26" t="s">
        <v>145</v>
      </c>
      <c r="E22" s="21" t="s">
        <v>146</v>
      </c>
      <c r="F22" s="21" t="s">
        <v>50</v>
      </c>
      <c r="G22" s="21" t="s">
        <v>147</v>
      </c>
      <c r="H22" s="35" t="s">
        <v>148</v>
      </c>
      <c r="I22" s="41" t="s">
        <v>53</v>
      </c>
      <c r="J22" s="37" t="s">
        <v>134</v>
      </c>
      <c r="K22" s="35" t="s">
        <v>149</v>
      </c>
      <c r="L22" s="41">
        <v>1350</v>
      </c>
      <c r="M22" s="41">
        <v>1350</v>
      </c>
      <c r="N22" s="41">
        <v>1350</v>
      </c>
      <c r="O22" s="41">
        <v>1350</v>
      </c>
      <c r="P22" s="59">
        <f t="shared" si="10"/>
        <v>5400</v>
      </c>
      <c r="Q22" s="48" t="s">
        <v>71</v>
      </c>
      <c r="R22" s="54" t="s">
        <v>150</v>
      </c>
      <c r="S22" s="35" t="s">
        <v>137</v>
      </c>
      <c r="T22" s="35" t="s">
        <v>138</v>
      </c>
      <c r="U22" s="49" t="s">
        <v>139</v>
      </c>
      <c r="V22" s="76">
        <f t="shared" ref="V22:V28" si="11">L22</f>
        <v>1350</v>
      </c>
      <c r="W22" s="22">
        <v>759</v>
      </c>
      <c r="X22" s="75">
        <f>IF(W22/V22&gt;100%,100%,W22/V22)</f>
        <v>0.56222222222222218</v>
      </c>
      <c r="Y22" s="77" t="s">
        <v>151</v>
      </c>
      <c r="Z22" s="93" t="s">
        <v>141</v>
      </c>
      <c r="AA22" s="27">
        <f t="shared" si="1"/>
        <v>1350</v>
      </c>
      <c r="AB22" s="21">
        <v>1656</v>
      </c>
      <c r="AC22" s="74">
        <f t="shared" si="5"/>
        <v>1</v>
      </c>
      <c r="AD22" s="21" t="s">
        <v>152</v>
      </c>
      <c r="AE22" s="21" t="s">
        <v>143</v>
      </c>
      <c r="AF22" s="27">
        <f t="shared" si="2"/>
        <v>1350</v>
      </c>
      <c r="AG22" s="21"/>
      <c r="AH22" s="74">
        <f t="shared" si="6"/>
        <v>0</v>
      </c>
      <c r="AI22" s="21"/>
      <c r="AJ22" s="21"/>
      <c r="AK22" s="27">
        <f t="shared" si="3"/>
        <v>1350</v>
      </c>
      <c r="AL22" s="21"/>
      <c r="AM22" s="74">
        <f t="shared" si="7"/>
        <v>0</v>
      </c>
      <c r="AN22" s="21"/>
      <c r="AO22" s="21"/>
      <c r="AP22" s="21">
        <f t="shared" si="4"/>
        <v>5400</v>
      </c>
      <c r="AQ22" s="27">
        <f t="shared" ref="AQ22:AQ28" si="12">SUM(W22,AB22,AG19,AL19)</f>
        <v>2415</v>
      </c>
      <c r="AR22" s="75">
        <f t="shared" si="9"/>
        <v>0.44722222222222224</v>
      </c>
      <c r="AS22" s="122" t="s">
        <v>153</v>
      </c>
    </row>
    <row r="23" spans="1:45" s="28" customFormat="1" ht="90" x14ac:dyDescent="0.25">
      <c r="A23" s="22">
        <v>4</v>
      </c>
      <c r="B23" s="21" t="s">
        <v>46</v>
      </c>
      <c r="C23" s="22" t="s">
        <v>129</v>
      </c>
      <c r="D23" s="26" t="s">
        <v>154</v>
      </c>
      <c r="E23" s="21" t="s">
        <v>155</v>
      </c>
      <c r="F23" s="21" t="s">
        <v>50</v>
      </c>
      <c r="G23" s="21" t="s">
        <v>156</v>
      </c>
      <c r="H23" s="35" t="s">
        <v>157</v>
      </c>
      <c r="I23" s="41" t="s">
        <v>53</v>
      </c>
      <c r="J23" s="37" t="s">
        <v>134</v>
      </c>
      <c r="K23" s="35" t="s">
        <v>158</v>
      </c>
      <c r="L23" s="41">
        <v>150</v>
      </c>
      <c r="M23" s="41">
        <v>249</v>
      </c>
      <c r="N23" s="41">
        <v>348</v>
      </c>
      <c r="O23" s="41">
        <v>250</v>
      </c>
      <c r="P23" s="59">
        <f t="shared" si="10"/>
        <v>997</v>
      </c>
      <c r="Q23" s="48" t="s">
        <v>71</v>
      </c>
      <c r="R23" s="54" t="s">
        <v>159</v>
      </c>
      <c r="S23" s="35" t="s">
        <v>160</v>
      </c>
      <c r="T23" s="35" t="s">
        <v>138</v>
      </c>
      <c r="U23" s="49" t="s">
        <v>139</v>
      </c>
      <c r="V23" s="76">
        <f t="shared" si="11"/>
        <v>150</v>
      </c>
      <c r="W23" s="22">
        <v>150</v>
      </c>
      <c r="X23" s="75">
        <f t="shared" ref="X23:X28" si="13">IF(W23/V23&gt;100%,100%,W23/V23)</f>
        <v>1</v>
      </c>
      <c r="Y23" s="77" t="s">
        <v>161</v>
      </c>
      <c r="Z23" s="93" t="s">
        <v>141</v>
      </c>
      <c r="AA23" s="27">
        <f t="shared" si="1"/>
        <v>249</v>
      </c>
      <c r="AB23" s="21">
        <v>101</v>
      </c>
      <c r="AC23" s="74">
        <f t="shared" si="5"/>
        <v>0.40562248995983935</v>
      </c>
      <c r="AD23" s="21" t="s">
        <v>162</v>
      </c>
      <c r="AE23" s="21" t="s">
        <v>143</v>
      </c>
      <c r="AF23" s="27">
        <f t="shared" si="2"/>
        <v>348</v>
      </c>
      <c r="AG23" s="21"/>
      <c r="AH23" s="74">
        <f t="shared" si="6"/>
        <v>0</v>
      </c>
      <c r="AI23" s="21"/>
      <c r="AJ23" s="21"/>
      <c r="AK23" s="27">
        <f t="shared" si="3"/>
        <v>250</v>
      </c>
      <c r="AL23" s="21"/>
      <c r="AM23" s="74">
        <f t="shared" si="7"/>
        <v>0</v>
      </c>
      <c r="AN23" s="21"/>
      <c r="AO23" s="21"/>
      <c r="AP23" s="21">
        <f t="shared" si="4"/>
        <v>997</v>
      </c>
      <c r="AQ23" s="27">
        <f t="shared" si="12"/>
        <v>251</v>
      </c>
      <c r="AR23" s="75">
        <f t="shared" si="9"/>
        <v>0.25175526579739216</v>
      </c>
      <c r="AS23" s="122" t="s">
        <v>163</v>
      </c>
    </row>
    <row r="24" spans="1:45" s="28" customFormat="1" ht="90" x14ac:dyDescent="0.25">
      <c r="A24" s="22">
        <v>4</v>
      </c>
      <c r="B24" s="21" t="s">
        <v>46</v>
      </c>
      <c r="C24" s="22" t="s">
        <v>129</v>
      </c>
      <c r="D24" s="26" t="s">
        <v>164</v>
      </c>
      <c r="E24" s="21" t="s">
        <v>165</v>
      </c>
      <c r="F24" s="21" t="s">
        <v>99</v>
      </c>
      <c r="G24" s="21" t="s">
        <v>166</v>
      </c>
      <c r="H24" s="35" t="s">
        <v>167</v>
      </c>
      <c r="I24" s="41" t="s">
        <v>53</v>
      </c>
      <c r="J24" s="37" t="s">
        <v>134</v>
      </c>
      <c r="K24" s="35" t="s">
        <v>168</v>
      </c>
      <c r="L24" s="41">
        <v>156</v>
      </c>
      <c r="M24" s="41">
        <v>261</v>
      </c>
      <c r="N24" s="41">
        <v>366</v>
      </c>
      <c r="O24" s="41">
        <v>265</v>
      </c>
      <c r="P24" s="59">
        <f t="shared" si="10"/>
        <v>1048</v>
      </c>
      <c r="Q24" s="48" t="s">
        <v>71</v>
      </c>
      <c r="R24" s="54" t="s">
        <v>159</v>
      </c>
      <c r="S24" s="35" t="s">
        <v>160</v>
      </c>
      <c r="T24" s="35" t="s">
        <v>138</v>
      </c>
      <c r="U24" s="49" t="s">
        <v>139</v>
      </c>
      <c r="V24" s="76">
        <f t="shared" si="11"/>
        <v>156</v>
      </c>
      <c r="W24" s="22">
        <v>218</v>
      </c>
      <c r="X24" s="75">
        <f t="shared" si="13"/>
        <v>1</v>
      </c>
      <c r="Y24" s="77" t="s">
        <v>169</v>
      </c>
      <c r="Z24" s="93" t="s">
        <v>141</v>
      </c>
      <c r="AA24" s="27">
        <f t="shared" si="1"/>
        <v>261</v>
      </c>
      <c r="AB24" s="21">
        <v>135</v>
      </c>
      <c r="AC24" s="74">
        <f t="shared" si="5"/>
        <v>0.51724137931034486</v>
      </c>
      <c r="AD24" s="21" t="s">
        <v>170</v>
      </c>
      <c r="AE24" s="21" t="s">
        <v>143</v>
      </c>
      <c r="AF24" s="27">
        <f t="shared" si="2"/>
        <v>366</v>
      </c>
      <c r="AG24" s="21"/>
      <c r="AH24" s="74">
        <f t="shared" si="6"/>
        <v>0</v>
      </c>
      <c r="AI24" s="21"/>
      <c r="AJ24" s="21"/>
      <c r="AK24" s="27">
        <f t="shared" si="3"/>
        <v>265</v>
      </c>
      <c r="AL24" s="21"/>
      <c r="AM24" s="74">
        <f t="shared" si="7"/>
        <v>0</v>
      </c>
      <c r="AN24" s="21"/>
      <c r="AO24" s="21"/>
      <c r="AP24" s="21">
        <f t="shared" si="4"/>
        <v>1048</v>
      </c>
      <c r="AQ24" s="27">
        <f t="shared" si="12"/>
        <v>353</v>
      </c>
      <c r="AR24" s="75">
        <f t="shared" si="9"/>
        <v>0.33683206106870228</v>
      </c>
      <c r="AS24" s="77" t="s">
        <v>171</v>
      </c>
    </row>
    <row r="25" spans="1:45" s="28" customFormat="1" ht="90" x14ac:dyDescent="0.25">
      <c r="A25" s="22">
        <v>4</v>
      </c>
      <c r="B25" s="21" t="s">
        <v>46</v>
      </c>
      <c r="C25" s="22" t="s">
        <v>129</v>
      </c>
      <c r="D25" s="26" t="s">
        <v>172</v>
      </c>
      <c r="E25" s="21" t="s">
        <v>173</v>
      </c>
      <c r="F25" s="21" t="s">
        <v>99</v>
      </c>
      <c r="G25" s="21" t="s">
        <v>174</v>
      </c>
      <c r="H25" s="35" t="s">
        <v>175</v>
      </c>
      <c r="I25" s="41" t="s">
        <v>53</v>
      </c>
      <c r="J25" s="37" t="s">
        <v>134</v>
      </c>
      <c r="K25" s="35" t="s">
        <v>176</v>
      </c>
      <c r="L25" s="41">
        <v>25</v>
      </c>
      <c r="M25" s="41">
        <v>30</v>
      </c>
      <c r="N25" s="41">
        <v>30</v>
      </c>
      <c r="O25" s="41">
        <v>26</v>
      </c>
      <c r="P25" s="59">
        <f t="shared" si="10"/>
        <v>111</v>
      </c>
      <c r="Q25" s="48" t="s">
        <v>71</v>
      </c>
      <c r="R25" s="55" t="s">
        <v>177</v>
      </c>
      <c r="S25" s="35" t="s">
        <v>178</v>
      </c>
      <c r="T25" s="35" t="s">
        <v>138</v>
      </c>
      <c r="U25" s="49" t="s">
        <v>123</v>
      </c>
      <c r="V25" s="76">
        <f t="shared" si="11"/>
        <v>25</v>
      </c>
      <c r="W25" s="41">
        <v>26</v>
      </c>
      <c r="X25" s="75">
        <f t="shared" si="13"/>
        <v>1</v>
      </c>
      <c r="Y25" s="88" t="s">
        <v>179</v>
      </c>
      <c r="Z25" s="94" t="s">
        <v>180</v>
      </c>
      <c r="AA25" s="27">
        <f t="shared" si="1"/>
        <v>30</v>
      </c>
      <c r="AB25" s="21">
        <v>35</v>
      </c>
      <c r="AC25" s="74">
        <f t="shared" si="5"/>
        <v>1</v>
      </c>
      <c r="AD25" s="21" t="s">
        <v>181</v>
      </c>
      <c r="AE25" s="21" t="s">
        <v>182</v>
      </c>
      <c r="AF25" s="27">
        <f t="shared" si="2"/>
        <v>30</v>
      </c>
      <c r="AG25" s="21"/>
      <c r="AH25" s="74">
        <f t="shared" si="6"/>
        <v>0</v>
      </c>
      <c r="AI25" s="21"/>
      <c r="AJ25" s="21"/>
      <c r="AK25" s="27">
        <f t="shared" si="3"/>
        <v>26</v>
      </c>
      <c r="AL25" s="21"/>
      <c r="AM25" s="74">
        <f t="shared" si="7"/>
        <v>0</v>
      </c>
      <c r="AN25" s="21"/>
      <c r="AO25" s="21"/>
      <c r="AP25" s="21">
        <f t="shared" si="4"/>
        <v>111</v>
      </c>
      <c r="AQ25" s="27">
        <f t="shared" si="12"/>
        <v>61</v>
      </c>
      <c r="AR25" s="75">
        <f t="shared" si="9"/>
        <v>0.5495495495495496</v>
      </c>
      <c r="AS25" s="88" t="s">
        <v>183</v>
      </c>
    </row>
    <row r="26" spans="1:45" s="28" customFormat="1" ht="60" x14ac:dyDescent="0.25">
      <c r="A26" s="22">
        <v>4</v>
      </c>
      <c r="B26" s="21" t="s">
        <v>46</v>
      </c>
      <c r="C26" s="22" t="s">
        <v>129</v>
      </c>
      <c r="D26" s="26" t="s">
        <v>184</v>
      </c>
      <c r="E26" s="21" t="s">
        <v>185</v>
      </c>
      <c r="F26" s="21" t="s">
        <v>99</v>
      </c>
      <c r="G26" s="21" t="s">
        <v>186</v>
      </c>
      <c r="H26" s="35" t="s">
        <v>187</v>
      </c>
      <c r="I26" s="41" t="s">
        <v>53</v>
      </c>
      <c r="J26" s="37" t="s">
        <v>134</v>
      </c>
      <c r="K26" s="35" t="s">
        <v>176</v>
      </c>
      <c r="L26" s="41">
        <v>40</v>
      </c>
      <c r="M26" s="41">
        <v>48</v>
      </c>
      <c r="N26" s="41">
        <v>48</v>
      </c>
      <c r="O26" s="41">
        <v>47</v>
      </c>
      <c r="P26" s="59">
        <f t="shared" si="10"/>
        <v>183</v>
      </c>
      <c r="Q26" s="48" t="s">
        <v>71</v>
      </c>
      <c r="R26" s="55" t="s">
        <v>177</v>
      </c>
      <c r="S26" s="35" t="s">
        <v>178</v>
      </c>
      <c r="T26" s="35" t="s">
        <v>138</v>
      </c>
      <c r="U26" s="49" t="s">
        <v>123</v>
      </c>
      <c r="V26" s="76">
        <f t="shared" si="11"/>
        <v>40</v>
      </c>
      <c r="W26" s="34">
        <v>44</v>
      </c>
      <c r="X26" s="75">
        <f t="shared" si="13"/>
        <v>1</v>
      </c>
      <c r="Y26" s="77" t="s">
        <v>188</v>
      </c>
      <c r="Z26" s="95" t="s">
        <v>180</v>
      </c>
      <c r="AA26" s="27">
        <f t="shared" si="1"/>
        <v>48</v>
      </c>
      <c r="AB26" s="21">
        <v>52</v>
      </c>
      <c r="AC26" s="74">
        <f t="shared" si="5"/>
        <v>1</v>
      </c>
      <c r="AD26" s="21" t="s">
        <v>189</v>
      </c>
      <c r="AE26" s="21" t="s">
        <v>182</v>
      </c>
      <c r="AF26" s="27">
        <f t="shared" si="2"/>
        <v>48</v>
      </c>
      <c r="AG26" s="21"/>
      <c r="AH26" s="74">
        <f t="shared" si="6"/>
        <v>0</v>
      </c>
      <c r="AI26" s="21"/>
      <c r="AJ26" s="21"/>
      <c r="AK26" s="27">
        <f t="shared" si="3"/>
        <v>47</v>
      </c>
      <c r="AL26" s="21"/>
      <c r="AM26" s="74">
        <f t="shared" si="7"/>
        <v>0</v>
      </c>
      <c r="AN26" s="21"/>
      <c r="AO26" s="21"/>
      <c r="AP26" s="21">
        <f t="shared" si="4"/>
        <v>183</v>
      </c>
      <c r="AQ26" s="27">
        <f t="shared" si="12"/>
        <v>96</v>
      </c>
      <c r="AR26" s="75">
        <f t="shared" si="9"/>
        <v>0.52459016393442626</v>
      </c>
      <c r="AS26" s="77" t="s">
        <v>189</v>
      </c>
    </row>
    <row r="27" spans="1:45" s="28" customFormat="1" ht="75" x14ac:dyDescent="0.25">
      <c r="A27" s="22">
        <v>4</v>
      </c>
      <c r="B27" s="21" t="s">
        <v>46</v>
      </c>
      <c r="C27" s="22" t="s">
        <v>129</v>
      </c>
      <c r="D27" s="26" t="s">
        <v>190</v>
      </c>
      <c r="E27" s="21" t="s">
        <v>191</v>
      </c>
      <c r="F27" s="21" t="s">
        <v>99</v>
      </c>
      <c r="G27" s="21" t="s">
        <v>192</v>
      </c>
      <c r="H27" s="35" t="s">
        <v>193</v>
      </c>
      <c r="I27" s="41" t="s">
        <v>53</v>
      </c>
      <c r="J27" s="37" t="s">
        <v>134</v>
      </c>
      <c r="K27" s="35" t="s">
        <v>176</v>
      </c>
      <c r="L27" s="41">
        <v>6</v>
      </c>
      <c r="M27" s="41">
        <v>12</v>
      </c>
      <c r="N27" s="41">
        <v>12</v>
      </c>
      <c r="O27" s="41">
        <v>9</v>
      </c>
      <c r="P27" s="59">
        <f t="shared" si="10"/>
        <v>39</v>
      </c>
      <c r="Q27" s="49" t="s">
        <v>71</v>
      </c>
      <c r="R27" s="55" t="s">
        <v>177</v>
      </c>
      <c r="S27" s="35" t="s">
        <v>178</v>
      </c>
      <c r="T27" s="35" t="s">
        <v>138</v>
      </c>
      <c r="U27" s="49" t="s">
        <v>123</v>
      </c>
      <c r="V27" s="76">
        <f t="shared" si="11"/>
        <v>6</v>
      </c>
      <c r="W27" s="34">
        <v>8</v>
      </c>
      <c r="X27" s="75">
        <f t="shared" si="13"/>
        <v>1</v>
      </c>
      <c r="Y27" s="77" t="s">
        <v>194</v>
      </c>
      <c r="Z27" s="95" t="s">
        <v>180</v>
      </c>
      <c r="AA27" s="27">
        <f t="shared" si="1"/>
        <v>12</v>
      </c>
      <c r="AB27" s="21">
        <v>12</v>
      </c>
      <c r="AC27" s="74">
        <f t="shared" si="5"/>
        <v>1</v>
      </c>
      <c r="AD27" s="21" t="s">
        <v>195</v>
      </c>
      <c r="AE27" s="21" t="s">
        <v>182</v>
      </c>
      <c r="AF27" s="27">
        <f t="shared" si="2"/>
        <v>12</v>
      </c>
      <c r="AG27" s="21"/>
      <c r="AH27" s="74">
        <f t="shared" si="6"/>
        <v>0</v>
      </c>
      <c r="AI27" s="21"/>
      <c r="AJ27" s="21"/>
      <c r="AK27" s="27">
        <f t="shared" si="3"/>
        <v>9</v>
      </c>
      <c r="AL27" s="21"/>
      <c r="AM27" s="74">
        <f t="shared" si="7"/>
        <v>0</v>
      </c>
      <c r="AN27" s="21"/>
      <c r="AO27" s="21"/>
      <c r="AP27" s="21">
        <f t="shared" si="4"/>
        <v>39</v>
      </c>
      <c r="AQ27" s="27">
        <f t="shared" si="12"/>
        <v>20</v>
      </c>
      <c r="AR27" s="75">
        <f t="shared" si="9"/>
        <v>0.51282051282051277</v>
      </c>
      <c r="AS27" s="77" t="s">
        <v>196</v>
      </c>
    </row>
    <row r="28" spans="1:45" s="28" customFormat="1" ht="135" x14ac:dyDescent="0.25">
      <c r="A28" s="22">
        <v>4</v>
      </c>
      <c r="B28" s="21" t="s">
        <v>46</v>
      </c>
      <c r="C28" s="22" t="s">
        <v>129</v>
      </c>
      <c r="D28" s="26" t="s">
        <v>197</v>
      </c>
      <c r="E28" s="21" t="s">
        <v>198</v>
      </c>
      <c r="F28" s="21" t="s">
        <v>99</v>
      </c>
      <c r="G28" s="21" t="s">
        <v>199</v>
      </c>
      <c r="H28" s="42" t="s">
        <v>200</v>
      </c>
      <c r="I28" s="43" t="s">
        <v>53</v>
      </c>
      <c r="J28" s="44" t="s">
        <v>134</v>
      </c>
      <c r="K28" s="42" t="s">
        <v>176</v>
      </c>
      <c r="L28" s="43">
        <v>6</v>
      </c>
      <c r="M28" s="43">
        <v>12</v>
      </c>
      <c r="N28" s="43">
        <v>12</v>
      </c>
      <c r="O28" s="43">
        <v>8</v>
      </c>
      <c r="P28" s="59">
        <f t="shared" si="10"/>
        <v>38</v>
      </c>
      <c r="Q28" s="50" t="s">
        <v>71</v>
      </c>
      <c r="R28" s="56" t="s">
        <v>177</v>
      </c>
      <c r="S28" s="42" t="s">
        <v>178</v>
      </c>
      <c r="T28" s="42" t="s">
        <v>138</v>
      </c>
      <c r="U28" s="58" t="s">
        <v>123</v>
      </c>
      <c r="V28" s="76">
        <f t="shared" si="11"/>
        <v>6</v>
      </c>
      <c r="W28" s="34">
        <v>38</v>
      </c>
      <c r="X28" s="75">
        <f t="shared" si="13"/>
        <v>1</v>
      </c>
      <c r="Y28" s="77" t="s">
        <v>201</v>
      </c>
      <c r="Z28" s="95" t="s">
        <v>180</v>
      </c>
      <c r="AA28" s="27">
        <f t="shared" si="1"/>
        <v>12</v>
      </c>
      <c r="AB28" s="21">
        <v>26</v>
      </c>
      <c r="AC28" s="74">
        <f t="shared" si="5"/>
        <v>1</v>
      </c>
      <c r="AD28" s="21" t="s">
        <v>202</v>
      </c>
      <c r="AE28" s="21" t="s">
        <v>182</v>
      </c>
      <c r="AF28" s="27">
        <f t="shared" si="2"/>
        <v>12</v>
      </c>
      <c r="AG28" s="21"/>
      <c r="AH28" s="74">
        <f t="shared" si="6"/>
        <v>0</v>
      </c>
      <c r="AI28" s="21"/>
      <c r="AJ28" s="21"/>
      <c r="AK28" s="27">
        <f t="shared" si="3"/>
        <v>8</v>
      </c>
      <c r="AL28" s="21"/>
      <c r="AM28" s="74">
        <f t="shared" si="7"/>
        <v>0</v>
      </c>
      <c r="AN28" s="21"/>
      <c r="AO28" s="21"/>
      <c r="AP28" s="21">
        <f t="shared" si="4"/>
        <v>38</v>
      </c>
      <c r="AQ28" s="27">
        <f t="shared" si="12"/>
        <v>64</v>
      </c>
      <c r="AR28" s="75">
        <f t="shared" si="9"/>
        <v>1</v>
      </c>
      <c r="AS28" s="77" t="s">
        <v>202</v>
      </c>
    </row>
    <row r="29" spans="1:45" s="5" customFormat="1" ht="15.75" x14ac:dyDescent="0.25">
      <c r="A29" s="10"/>
      <c r="B29" s="10"/>
      <c r="C29" s="10"/>
      <c r="D29" s="10"/>
      <c r="E29" s="13" t="s">
        <v>203</v>
      </c>
      <c r="F29" s="10"/>
      <c r="G29" s="10"/>
      <c r="H29" s="10"/>
      <c r="I29" s="10"/>
      <c r="J29" s="10"/>
      <c r="K29" s="10"/>
      <c r="L29" s="15"/>
      <c r="M29" s="15"/>
      <c r="N29" s="15"/>
      <c r="O29" s="15"/>
      <c r="P29" s="15"/>
      <c r="Q29" s="10"/>
      <c r="R29" s="10"/>
      <c r="S29" s="10"/>
      <c r="T29" s="10"/>
      <c r="U29" s="10"/>
      <c r="V29" s="70"/>
      <c r="W29" s="15"/>
      <c r="X29" s="80">
        <f>AVERAGE(X13:X28)*80%</f>
        <v>0.73014126984126992</v>
      </c>
      <c r="Y29" s="92"/>
      <c r="Z29" s="92"/>
      <c r="AA29" s="15"/>
      <c r="AB29" s="15"/>
      <c r="AC29" s="78">
        <f>AVERAGE(AC13:AC28)*80%</f>
        <v>0.73484319346350935</v>
      </c>
      <c r="AD29" s="15"/>
      <c r="AE29" s="15"/>
      <c r="AF29" s="15"/>
      <c r="AG29" s="15"/>
      <c r="AH29" s="15">
        <f>AVERAGE(AH13:AH28)*80%</f>
        <v>0</v>
      </c>
      <c r="AI29" s="15"/>
      <c r="AJ29" s="15"/>
      <c r="AK29" s="15"/>
      <c r="AL29" s="15"/>
      <c r="AM29" s="15">
        <f>AVERAGE(AM13:AM28)*80%</f>
        <v>0</v>
      </c>
      <c r="AN29" s="10"/>
      <c r="AO29" s="10"/>
      <c r="AP29" s="16"/>
      <c r="AQ29" s="16"/>
      <c r="AR29" s="80">
        <f>AVERAGE(AR13:AR28)*80%</f>
        <v>0.53881832905062266</v>
      </c>
      <c r="AS29" s="89"/>
    </row>
    <row r="30" spans="1:45" s="28" customFormat="1" ht="240" x14ac:dyDescent="0.25">
      <c r="A30" s="96">
        <v>7</v>
      </c>
      <c r="B30" s="97" t="s">
        <v>204</v>
      </c>
      <c r="C30" s="97" t="s">
        <v>205</v>
      </c>
      <c r="D30" s="98" t="s">
        <v>206</v>
      </c>
      <c r="E30" s="99" t="s">
        <v>207</v>
      </c>
      <c r="F30" s="99" t="s">
        <v>208</v>
      </c>
      <c r="G30" s="99" t="s">
        <v>209</v>
      </c>
      <c r="H30" s="99" t="s">
        <v>210</v>
      </c>
      <c r="I30" s="100" t="s">
        <v>211</v>
      </c>
      <c r="J30" s="99" t="s">
        <v>212</v>
      </c>
      <c r="K30" s="99" t="s">
        <v>213</v>
      </c>
      <c r="L30" s="101" t="s">
        <v>61</v>
      </c>
      <c r="M30" s="102">
        <v>0.8</v>
      </c>
      <c r="N30" s="101" t="s">
        <v>61</v>
      </c>
      <c r="O30" s="103">
        <v>0.8</v>
      </c>
      <c r="P30" s="103">
        <v>0.8</v>
      </c>
      <c r="Q30" s="104" t="s">
        <v>71</v>
      </c>
      <c r="R30" s="104" t="s">
        <v>214</v>
      </c>
      <c r="S30" s="99" t="s">
        <v>215</v>
      </c>
      <c r="T30" s="99" t="s">
        <v>123</v>
      </c>
      <c r="U30" s="105" t="s">
        <v>216</v>
      </c>
      <c r="V30" s="106" t="str">
        <f>L30</f>
        <v>No programada</v>
      </c>
      <c r="W30" s="97" t="s">
        <v>217</v>
      </c>
      <c r="X30" s="97" t="s">
        <v>217</v>
      </c>
      <c r="Y30" s="97" t="s">
        <v>217</v>
      </c>
      <c r="Z30" s="97" t="s">
        <v>217</v>
      </c>
      <c r="AA30" s="107">
        <f>M30</f>
        <v>0.8</v>
      </c>
      <c r="AB30" s="119">
        <v>0.86</v>
      </c>
      <c r="AC30" s="120">
        <f>IF(AB30/AA30&gt;100%,100%,AB30/AA30)</f>
        <v>1</v>
      </c>
      <c r="AD30" s="97" t="s">
        <v>218</v>
      </c>
      <c r="AE30" s="97" t="s">
        <v>219</v>
      </c>
      <c r="AF30" s="108" t="str">
        <f>N30</f>
        <v>No programada</v>
      </c>
      <c r="AG30" s="97"/>
      <c r="AH30" s="120" t="e">
        <f t="shared" ref="AH30" si="14">IF(AG30/AF30&gt;100%,100%,AG30/AF30)</f>
        <v>#VALUE!</v>
      </c>
      <c r="AI30" s="97"/>
      <c r="AJ30" s="97"/>
      <c r="AK30" s="107">
        <f>O30</f>
        <v>0.8</v>
      </c>
      <c r="AL30" s="97"/>
      <c r="AM30" s="120">
        <f t="shared" ref="AM30" si="15">IF(AL30/AK30&gt;100%,100%,AL30/AK30)</f>
        <v>0</v>
      </c>
      <c r="AN30" s="97"/>
      <c r="AO30" s="97"/>
      <c r="AP30" s="107">
        <f>P30</f>
        <v>0.8</v>
      </c>
      <c r="AQ30" s="119">
        <f>AVERAGE(AB30,AL30)</f>
        <v>0.86</v>
      </c>
      <c r="AR30" s="110">
        <f t="shared" si="9"/>
        <v>1</v>
      </c>
      <c r="AS30" s="97" t="s">
        <v>218</v>
      </c>
    </row>
    <row r="31" spans="1:45" s="28" customFormat="1" ht="105" x14ac:dyDescent="0.25">
      <c r="A31" s="96">
        <v>7</v>
      </c>
      <c r="B31" s="97" t="s">
        <v>204</v>
      </c>
      <c r="C31" s="97" t="s">
        <v>205</v>
      </c>
      <c r="D31" s="111" t="s">
        <v>220</v>
      </c>
      <c r="E31" s="104" t="s">
        <v>221</v>
      </c>
      <c r="F31" s="104" t="s">
        <v>208</v>
      </c>
      <c r="G31" s="104" t="s">
        <v>222</v>
      </c>
      <c r="H31" s="104" t="s">
        <v>223</v>
      </c>
      <c r="I31" s="104" t="s">
        <v>224</v>
      </c>
      <c r="J31" s="104" t="s">
        <v>212</v>
      </c>
      <c r="K31" s="104" t="s">
        <v>225</v>
      </c>
      <c r="L31" s="112">
        <v>1</v>
      </c>
      <c r="M31" s="112">
        <v>1</v>
      </c>
      <c r="N31" s="112">
        <v>1</v>
      </c>
      <c r="O31" s="113">
        <v>1</v>
      </c>
      <c r="P31" s="113">
        <v>1</v>
      </c>
      <c r="Q31" s="104" t="s">
        <v>71</v>
      </c>
      <c r="R31" s="104" t="s">
        <v>226</v>
      </c>
      <c r="S31" s="104" t="s">
        <v>227</v>
      </c>
      <c r="T31" s="99" t="s">
        <v>123</v>
      </c>
      <c r="U31" s="105" t="s">
        <v>228</v>
      </c>
      <c r="V31" s="106">
        <f t="shared" ref="V31:V36" si="16">L31</f>
        <v>1</v>
      </c>
      <c r="W31" s="109">
        <v>1</v>
      </c>
      <c r="X31" s="110">
        <f t="shared" ref="X31:X36" si="17">IF(W31/V31&gt;100%,100%,W31/V31)</f>
        <v>1</v>
      </c>
      <c r="Y31" s="97" t="s">
        <v>229</v>
      </c>
      <c r="Z31" s="97" t="s">
        <v>230</v>
      </c>
      <c r="AA31" s="107">
        <f t="shared" ref="AA31:AA36" si="18">M31</f>
        <v>1</v>
      </c>
      <c r="AB31" s="119">
        <v>0.69569999999999999</v>
      </c>
      <c r="AC31" s="120">
        <f t="shared" ref="AC31:AC33" si="19">IF(AB31/AA31&gt;100%,100%,AB31/AA31)</f>
        <v>0.69569999999999999</v>
      </c>
      <c r="AD31" s="97" t="s">
        <v>231</v>
      </c>
      <c r="AE31" s="97" t="s">
        <v>232</v>
      </c>
      <c r="AF31" s="107">
        <f t="shared" ref="AF31:AF36" si="20">N31</f>
        <v>1</v>
      </c>
      <c r="AG31" s="109">
        <v>0</v>
      </c>
      <c r="AH31" s="120"/>
      <c r="AI31" s="97"/>
      <c r="AJ31" s="97"/>
      <c r="AK31" s="107">
        <f t="shared" ref="AK31:AK36" si="21">O31</f>
        <v>1</v>
      </c>
      <c r="AL31" s="109">
        <v>0</v>
      </c>
      <c r="AM31" s="120"/>
      <c r="AN31" s="97"/>
      <c r="AO31" s="97"/>
      <c r="AP31" s="107">
        <f t="shared" ref="AP31:AP36" si="22">P31</f>
        <v>1</v>
      </c>
      <c r="AQ31" s="119">
        <f t="shared" ref="AQ31" si="23">AVERAGE(W31,AB31,AG31,AL31)</f>
        <v>0.423925</v>
      </c>
      <c r="AR31" s="110">
        <f t="shared" si="9"/>
        <v>0.423925</v>
      </c>
      <c r="AS31" s="114" t="s">
        <v>231</v>
      </c>
    </row>
    <row r="32" spans="1:45" s="28" customFormat="1" ht="150" x14ac:dyDescent="0.25">
      <c r="A32" s="96">
        <v>7</v>
      </c>
      <c r="B32" s="97" t="s">
        <v>204</v>
      </c>
      <c r="C32" s="97" t="s">
        <v>233</v>
      </c>
      <c r="D32" s="111" t="s">
        <v>234</v>
      </c>
      <c r="E32" s="104" t="s">
        <v>235</v>
      </c>
      <c r="F32" s="104" t="s">
        <v>208</v>
      </c>
      <c r="G32" s="104" t="s">
        <v>236</v>
      </c>
      <c r="H32" s="104" t="s">
        <v>237</v>
      </c>
      <c r="I32" s="104" t="s">
        <v>238</v>
      </c>
      <c r="J32" s="104" t="s">
        <v>212</v>
      </c>
      <c r="K32" s="104" t="s">
        <v>239</v>
      </c>
      <c r="L32" s="101" t="s">
        <v>61</v>
      </c>
      <c r="M32" s="102">
        <v>1</v>
      </c>
      <c r="N32" s="102">
        <v>1</v>
      </c>
      <c r="O32" s="103">
        <v>1</v>
      </c>
      <c r="P32" s="103">
        <v>1</v>
      </c>
      <c r="Q32" s="104" t="s">
        <v>71</v>
      </c>
      <c r="R32" s="104" t="s">
        <v>240</v>
      </c>
      <c r="S32" s="104" t="s">
        <v>241</v>
      </c>
      <c r="T32" s="99" t="s">
        <v>123</v>
      </c>
      <c r="U32" s="105" t="s">
        <v>242</v>
      </c>
      <c r="V32" s="106" t="str">
        <f t="shared" si="16"/>
        <v>No programada</v>
      </c>
      <c r="W32" s="97" t="s">
        <v>217</v>
      </c>
      <c r="X32" s="97" t="s">
        <v>217</v>
      </c>
      <c r="Y32" s="97" t="s">
        <v>217</v>
      </c>
      <c r="Z32" s="97" t="s">
        <v>217</v>
      </c>
      <c r="AA32" s="107">
        <f t="shared" si="18"/>
        <v>1</v>
      </c>
      <c r="AB32" s="119">
        <v>0.72170000000000001</v>
      </c>
      <c r="AC32" s="120">
        <f t="shared" si="19"/>
        <v>0.72170000000000001</v>
      </c>
      <c r="AD32" s="97" t="s">
        <v>243</v>
      </c>
      <c r="AE32" s="97" t="s">
        <v>244</v>
      </c>
      <c r="AF32" s="107">
        <f t="shared" si="20"/>
        <v>1</v>
      </c>
      <c r="AG32" s="97"/>
      <c r="AH32" s="120"/>
      <c r="AI32" s="97"/>
      <c r="AJ32" s="97"/>
      <c r="AK32" s="107">
        <f t="shared" si="21"/>
        <v>1</v>
      </c>
      <c r="AL32" s="97"/>
      <c r="AM32" s="120"/>
      <c r="AN32" s="97"/>
      <c r="AO32" s="97"/>
      <c r="AP32" s="107">
        <f t="shared" si="22"/>
        <v>1</v>
      </c>
      <c r="AQ32" s="119">
        <f>AVERAGE(AB32,AG32,AL32)</f>
        <v>0.72170000000000001</v>
      </c>
      <c r="AR32" s="110">
        <f t="shared" ref="AR32" si="24">IF(AQ32/AP32&gt;100%,100%,AQ32/AP32)</f>
        <v>0.72170000000000001</v>
      </c>
      <c r="AS32" s="97" t="s">
        <v>243</v>
      </c>
    </row>
    <row r="33" spans="1:45" s="28" customFormat="1" ht="105" x14ac:dyDescent="0.25">
      <c r="A33" s="96">
        <v>7</v>
      </c>
      <c r="B33" s="97" t="s">
        <v>204</v>
      </c>
      <c r="C33" s="97" t="s">
        <v>205</v>
      </c>
      <c r="D33" s="111" t="s">
        <v>245</v>
      </c>
      <c r="E33" s="104" t="s">
        <v>246</v>
      </c>
      <c r="F33" s="104" t="s">
        <v>208</v>
      </c>
      <c r="G33" s="104" t="s">
        <v>247</v>
      </c>
      <c r="H33" s="104" t="s">
        <v>248</v>
      </c>
      <c r="I33" s="104" t="s">
        <v>224</v>
      </c>
      <c r="J33" s="104" t="s">
        <v>102</v>
      </c>
      <c r="K33" s="104" t="s">
        <v>247</v>
      </c>
      <c r="L33" s="102">
        <v>1</v>
      </c>
      <c r="M33" s="102">
        <v>1</v>
      </c>
      <c r="N33" s="101" t="s">
        <v>61</v>
      </c>
      <c r="O33" s="103" t="s">
        <v>61</v>
      </c>
      <c r="P33" s="103">
        <v>1</v>
      </c>
      <c r="Q33" s="104" t="s">
        <v>249</v>
      </c>
      <c r="R33" s="104" t="s">
        <v>250</v>
      </c>
      <c r="S33" s="104" t="s">
        <v>250</v>
      </c>
      <c r="T33" s="99" t="s">
        <v>123</v>
      </c>
      <c r="U33" s="105" t="s">
        <v>228</v>
      </c>
      <c r="V33" s="106">
        <f t="shared" si="16"/>
        <v>1</v>
      </c>
      <c r="W33" s="109">
        <v>1</v>
      </c>
      <c r="X33" s="110">
        <f t="shared" si="17"/>
        <v>1</v>
      </c>
      <c r="Y33" s="97" t="s">
        <v>251</v>
      </c>
      <c r="Z33" s="97" t="s">
        <v>252</v>
      </c>
      <c r="AA33" s="107">
        <f t="shared" si="18"/>
        <v>1</v>
      </c>
      <c r="AB33" s="119">
        <v>1</v>
      </c>
      <c r="AC33" s="120">
        <f t="shared" si="19"/>
        <v>1</v>
      </c>
      <c r="AD33" s="97" t="s">
        <v>253</v>
      </c>
      <c r="AE33" s="97" t="s">
        <v>254</v>
      </c>
      <c r="AF33" s="108" t="str">
        <f t="shared" si="20"/>
        <v>No programada</v>
      </c>
      <c r="AG33" s="109">
        <v>0</v>
      </c>
      <c r="AH33" s="120"/>
      <c r="AI33" s="97"/>
      <c r="AJ33" s="97"/>
      <c r="AK33" s="108" t="str">
        <f t="shared" si="21"/>
        <v>No programada</v>
      </c>
      <c r="AL33" s="109">
        <v>0</v>
      </c>
      <c r="AM33" s="120"/>
      <c r="AN33" s="97"/>
      <c r="AO33" s="97"/>
      <c r="AP33" s="107">
        <f t="shared" si="22"/>
        <v>1</v>
      </c>
      <c r="AQ33" s="119">
        <f>AVERAGE(W33,AB33)</f>
        <v>1</v>
      </c>
      <c r="AR33" s="110">
        <f t="shared" si="9"/>
        <v>1</v>
      </c>
      <c r="AS33" s="97" t="s">
        <v>251</v>
      </c>
    </row>
    <row r="34" spans="1:45" s="28" customFormat="1" ht="165" x14ac:dyDescent="0.25">
      <c r="A34" s="96">
        <v>7</v>
      </c>
      <c r="B34" s="97" t="s">
        <v>204</v>
      </c>
      <c r="C34" s="97" t="s">
        <v>205</v>
      </c>
      <c r="D34" s="111" t="s">
        <v>255</v>
      </c>
      <c r="E34" s="104" t="s">
        <v>256</v>
      </c>
      <c r="F34" s="104" t="s">
        <v>208</v>
      </c>
      <c r="G34" s="104" t="s">
        <v>257</v>
      </c>
      <c r="H34" s="104" t="s">
        <v>258</v>
      </c>
      <c r="I34" s="104" t="s">
        <v>121</v>
      </c>
      <c r="J34" s="104" t="s">
        <v>134</v>
      </c>
      <c r="K34" s="104" t="s">
        <v>257</v>
      </c>
      <c r="L34" s="115">
        <v>0</v>
      </c>
      <c r="M34" s="115">
        <v>1</v>
      </c>
      <c r="N34" s="116">
        <v>1</v>
      </c>
      <c r="O34" s="117">
        <v>0</v>
      </c>
      <c r="P34" s="117">
        <v>2</v>
      </c>
      <c r="Q34" s="104" t="s">
        <v>249</v>
      </c>
      <c r="R34" s="104" t="s">
        <v>250</v>
      </c>
      <c r="S34" s="104" t="s">
        <v>250</v>
      </c>
      <c r="T34" s="99" t="s">
        <v>123</v>
      </c>
      <c r="U34" s="99" t="s">
        <v>123</v>
      </c>
      <c r="V34" s="106">
        <f t="shared" si="16"/>
        <v>0</v>
      </c>
      <c r="W34" s="97" t="s">
        <v>217</v>
      </c>
      <c r="X34" s="97" t="s">
        <v>217</v>
      </c>
      <c r="Y34" s="97" t="s">
        <v>217</v>
      </c>
      <c r="Z34" s="97" t="s">
        <v>217</v>
      </c>
      <c r="AA34" s="124">
        <f t="shared" si="18"/>
        <v>1</v>
      </c>
      <c r="AB34" s="125">
        <v>1</v>
      </c>
      <c r="AC34" s="126">
        <f>IF(AB34/AA34&gt;100%,100%,AB34/AA34)</f>
        <v>1</v>
      </c>
      <c r="AD34" s="125" t="s">
        <v>259</v>
      </c>
      <c r="AE34" s="128" t="s">
        <v>260</v>
      </c>
      <c r="AF34" s="124">
        <f t="shared" si="20"/>
        <v>1</v>
      </c>
      <c r="AG34" s="136">
        <v>0</v>
      </c>
      <c r="AH34" s="126"/>
      <c r="AI34" s="125"/>
      <c r="AJ34" s="125"/>
      <c r="AK34" s="135">
        <f t="shared" si="21"/>
        <v>0</v>
      </c>
      <c r="AL34" s="136">
        <v>0</v>
      </c>
      <c r="AM34" s="126"/>
      <c r="AN34" s="125"/>
      <c r="AO34" s="125"/>
      <c r="AP34" s="125">
        <f t="shared" si="22"/>
        <v>2</v>
      </c>
      <c r="AQ34" s="124">
        <f>SUM(AB34,AL34)</f>
        <v>1</v>
      </c>
      <c r="AR34" s="127">
        <f t="shared" si="9"/>
        <v>0.5</v>
      </c>
      <c r="AS34" s="125" t="s">
        <v>261</v>
      </c>
    </row>
    <row r="35" spans="1:45" s="28" customFormat="1" ht="180" x14ac:dyDescent="0.25">
      <c r="A35" s="96">
        <v>5</v>
      </c>
      <c r="B35" s="97" t="s">
        <v>262</v>
      </c>
      <c r="C35" s="97" t="s">
        <v>263</v>
      </c>
      <c r="D35" s="111" t="s">
        <v>264</v>
      </c>
      <c r="E35" s="104" t="s">
        <v>265</v>
      </c>
      <c r="F35" s="104" t="s">
        <v>208</v>
      </c>
      <c r="G35" s="104" t="s">
        <v>266</v>
      </c>
      <c r="H35" s="104" t="s">
        <v>267</v>
      </c>
      <c r="I35" s="104" t="s">
        <v>224</v>
      </c>
      <c r="J35" s="104" t="s">
        <v>54</v>
      </c>
      <c r="K35" s="104" t="s">
        <v>266</v>
      </c>
      <c r="L35" s="102">
        <v>0.33</v>
      </c>
      <c r="M35" s="102">
        <v>0.67</v>
      </c>
      <c r="N35" s="102">
        <v>0.84</v>
      </c>
      <c r="O35" s="103">
        <v>1</v>
      </c>
      <c r="P35" s="103">
        <v>1</v>
      </c>
      <c r="Q35" s="104" t="s">
        <v>71</v>
      </c>
      <c r="R35" s="104" t="s">
        <v>268</v>
      </c>
      <c r="S35" s="104" t="s">
        <v>269</v>
      </c>
      <c r="T35" s="99" t="s">
        <v>123</v>
      </c>
      <c r="U35" s="105" t="s">
        <v>270</v>
      </c>
      <c r="V35" s="106">
        <f t="shared" si="16"/>
        <v>0.33</v>
      </c>
      <c r="W35" s="107">
        <v>1</v>
      </c>
      <c r="X35" s="110">
        <f>IF(W35/V35&gt;100%,100%,W35/V35)</f>
        <v>1</v>
      </c>
      <c r="Y35" s="107" t="s">
        <v>271</v>
      </c>
      <c r="Z35" s="107" t="s">
        <v>272</v>
      </c>
      <c r="AA35" s="107">
        <f t="shared" si="18"/>
        <v>0.67</v>
      </c>
      <c r="AB35" s="135" t="s">
        <v>273</v>
      </c>
      <c r="AC35" s="126" t="s">
        <v>217</v>
      </c>
      <c r="AD35" s="135" t="s">
        <v>285</v>
      </c>
      <c r="AE35" s="135" t="s">
        <v>283</v>
      </c>
      <c r="AF35" s="135">
        <f t="shared" si="20"/>
        <v>0.84</v>
      </c>
      <c r="AG35" s="135">
        <v>0</v>
      </c>
      <c r="AH35" s="126"/>
      <c r="AI35" s="135"/>
      <c r="AJ35" s="135"/>
      <c r="AK35" s="135">
        <f t="shared" si="21"/>
        <v>1</v>
      </c>
      <c r="AL35" s="135">
        <v>0</v>
      </c>
      <c r="AM35" s="126"/>
      <c r="AN35" s="135"/>
      <c r="AO35" s="135"/>
      <c r="AP35" s="135">
        <f t="shared" si="22"/>
        <v>1</v>
      </c>
      <c r="AQ35" s="137" t="s">
        <v>274</v>
      </c>
      <c r="AR35" s="127" t="s">
        <v>274</v>
      </c>
      <c r="AS35" s="138" t="s">
        <v>286</v>
      </c>
    </row>
    <row r="36" spans="1:45" s="28" customFormat="1" ht="122.25" customHeight="1" x14ac:dyDescent="0.25">
      <c r="A36" s="96">
        <v>5</v>
      </c>
      <c r="B36" s="97" t="s">
        <v>262</v>
      </c>
      <c r="C36" s="97" t="s">
        <v>263</v>
      </c>
      <c r="D36" s="111" t="s">
        <v>275</v>
      </c>
      <c r="E36" s="104" t="s">
        <v>276</v>
      </c>
      <c r="F36" s="104" t="s">
        <v>208</v>
      </c>
      <c r="G36" s="104" t="s">
        <v>266</v>
      </c>
      <c r="H36" s="104" t="s">
        <v>277</v>
      </c>
      <c r="I36" s="104" t="s">
        <v>121</v>
      </c>
      <c r="J36" s="104" t="s">
        <v>54</v>
      </c>
      <c r="K36" s="104" t="s">
        <v>266</v>
      </c>
      <c r="L36" s="102">
        <v>0.2</v>
      </c>
      <c r="M36" s="102">
        <v>0.4</v>
      </c>
      <c r="N36" s="102">
        <v>0.6</v>
      </c>
      <c r="O36" s="103">
        <v>0.8</v>
      </c>
      <c r="P36" s="103">
        <v>0.8</v>
      </c>
      <c r="Q36" s="104" t="s">
        <v>71</v>
      </c>
      <c r="R36" s="104" t="s">
        <v>268</v>
      </c>
      <c r="S36" s="104" t="s">
        <v>278</v>
      </c>
      <c r="T36" s="99" t="s">
        <v>123</v>
      </c>
      <c r="U36" s="105" t="s">
        <v>270</v>
      </c>
      <c r="V36" s="106">
        <f t="shared" si="16"/>
        <v>0.2</v>
      </c>
      <c r="W36" s="107">
        <v>0.88</v>
      </c>
      <c r="X36" s="110">
        <f t="shared" si="17"/>
        <v>1</v>
      </c>
      <c r="Y36" s="107" t="s">
        <v>279</v>
      </c>
      <c r="Z36" s="107" t="s">
        <v>272</v>
      </c>
      <c r="AA36" s="107">
        <f t="shared" si="18"/>
        <v>0.4</v>
      </c>
      <c r="AB36" s="106" t="s">
        <v>274</v>
      </c>
      <c r="AC36" s="120" t="s">
        <v>274</v>
      </c>
      <c r="AD36" s="107" t="s">
        <v>285</v>
      </c>
      <c r="AE36" s="107" t="s">
        <v>280</v>
      </c>
      <c r="AF36" s="107">
        <f t="shared" si="20"/>
        <v>0.6</v>
      </c>
      <c r="AG36" s="107"/>
      <c r="AH36" s="120"/>
      <c r="AI36" s="107"/>
      <c r="AJ36" s="107"/>
      <c r="AK36" s="107">
        <f t="shared" si="21"/>
        <v>0.8</v>
      </c>
      <c r="AL36" s="107"/>
      <c r="AM36" s="120"/>
      <c r="AN36" s="107"/>
      <c r="AO36" s="107"/>
      <c r="AP36" s="107">
        <f t="shared" si="22"/>
        <v>0.8</v>
      </c>
      <c r="AQ36" s="119" t="s">
        <v>288</v>
      </c>
      <c r="AR36" s="110" t="s">
        <v>288</v>
      </c>
      <c r="AS36" s="97" t="s">
        <v>287</v>
      </c>
    </row>
    <row r="37" spans="1:45" s="5" customFormat="1" ht="15.75" x14ac:dyDescent="0.25">
      <c r="A37" s="10"/>
      <c r="B37" s="10"/>
      <c r="C37" s="10"/>
      <c r="D37" s="10"/>
      <c r="E37" s="11" t="s">
        <v>281</v>
      </c>
      <c r="F37" s="11"/>
      <c r="G37" s="11"/>
      <c r="H37" s="11"/>
      <c r="I37" s="11"/>
      <c r="J37" s="11"/>
      <c r="K37" s="11"/>
      <c r="L37" s="12"/>
      <c r="M37" s="12"/>
      <c r="N37" s="12"/>
      <c r="O37" s="12"/>
      <c r="P37" s="12"/>
      <c r="Q37" s="11"/>
      <c r="R37" s="10"/>
      <c r="S37" s="10"/>
      <c r="T37" s="10"/>
      <c r="U37" s="10"/>
      <c r="V37" s="71"/>
      <c r="W37" s="12"/>
      <c r="X37" s="78">
        <f>AVERAGE(X30:X36)*20%</f>
        <v>0.2</v>
      </c>
      <c r="Y37" s="89"/>
      <c r="Z37" s="89"/>
      <c r="AA37" s="12"/>
      <c r="AB37" s="12"/>
      <c r="AC37" s="123">
        <f>AVERAGE(AC30:AC36)*20%</f>
        <v>0.17669599999999999</v>
      </c>
      <c r="AD37" s="10"/>
      <c r="AE37" s="10"/>
      <c r="AF37" s="12"/>
      <c r="AG37" s="12"/>
      <c r="AH37" s="14" t="e">
        <f>AVERAGE(#REF!)*20%</f>
        <v>#REF!</v>
      </c>
      <c r="AI37" s="10"/>
      <c r="AJ37" s="10"/>
      <c r="AK37" s="12"/>
      <c r="AL37" s="12"/>
      <c r="AM37" s="14" t="e">
        <f>AVERAGE(#REF!)*20%</f>
        <v>#REF!</v>
      </c>
      <c r="AN37" s="10"/>
      <c r="AO37" s="10"/>
      <c r="AP37" s="17"/>
      <c r="AQ37" s="17"/>
      <c r="AR37" s="78">
        <f>AVERAGE(AR30:AR36)*20%</f>
        <v>0.14582500000000001</v>
      </c>
      <c r="AS37" s="89"/>
    </row>
    <row r="38" spans="1:45" s="9" customFormat="1" ht="18.75" x14ac:dyDescent="0.3">
      <c r="A38" s="6"/>
      <c r="B38" s="6"/>
      <c r="C38" s="6"/>
      <c r="D38" s="6"/>
      <c r="E38" s="7" t="s">
        <v>282</v>
      </c>
      <c r="F38" s="6"/>
      <c r="G38" s="6"/>
      <c r="H38" s="6"/>
      <c r="I38" s="6"/>
      <c r="J38" s="6"/>
      <c r="K38" s="6"/>
      <c r="L38" s="8"/>
      <c r="M38" s="8"/>
      <c r="N38" s="8"/>
      <c r="O38" s="8"/>
      <c r="P38" s="8"/>
      <c r="Q38" s="6"/>
      <c r="R38" s="6"/>
      <c r="S38" s="6"/>
      <c r="T38" s="6"/>
      <c r="U38" s="6"/>
      <c r="V38" s="72"/>
      <c r="W38" s="8"/>
      <c r="X38" s="79">
        <f>X29+X37</f>
        <v>0.93014126984126988</v>
      </c>
      <c r="Y38" s="90"/>
      <c r="Z38" s="90"/>
      <c r="AA38" s="8"/>
      <c r="AB38" s="8"/>
      <c r="AC38" s="79">
        <f>AC29+AC37</f>
        <v>0.91153919346350931</v>
      </c>
      <c r="AD38" s="6"/>
      <c r="AE38" s="6"/>
      <c r="AF38" s="8"/>
      <c r="AG38" s="8"/>
      <c r="AH38" s="19" t="e">
        <f>AH29+AH37</f>
        <v>#REF!</v>
      </c>
      <c r="AI38" s="6"/>
      <c r="AJ38" s="6"/>
      <c r="AK38" s="8"/>
      <c r="AL38" s="8"/>
      <c r="AM38" s="19" t="e">
        <f>AM29+AM37</f>
        <v>#REF!</v>
      </c>
      <c r="AN38" s="6"/>
      <c r="AO38" s="6"/>
      <c r="AP38" s="18"/>
      <c r="AQ38" s="18"/>
      <c r="AR38" s="79">
        <f>AR29+AR37</f>
        <v>0.68464332905062264</v>
      </c>
      <c r="AS38" s="90"/>
    </row>
  </sheetData>
  <autoFilter ref="A12:AS38" xr:uid="{00000000-0001-0000-0000-000000000000}"/>
  <mergeCells count="18">
    <mergeCell ref="V10:Z11"/>
    <mergeCell ref="AA10:AE11"/>
    <mergeCell ref="AF10:AJ11"/>
    <mergeCell ref="AK10:AO11"/>
    <mergeCell ref="AP10:AS11"/>
    <mergeCell ref="A10:B11"/>
    <mergeCell ref="C10:C12"/>
    <mergeCell ref="A1:K1"/>
    <mergeCell ref="L1:P1"/>
    <mergeCell ref="D10:F11"/>
    <mergeCell ref="G10:Q11"/>
    <mergeCell ref="A2:K2"/>
    <mergeCell ref="R10:U11"/>
    <mergeCell ref="F4:K4"/>
    <mergeCell ref="H5:K5"/>
    <mergeCell ref="H6:K6"/>
    <mergeCell ref="H7:K7"/>
    <mergeCell ref="H8:K8"/>
  </mergeCells>
  <dataValidations count="1">
    <dataValidation allowBlank="1" showInputMessage="1" showErrorMessage="1" error="Escriba un texto " promptTitle="Cualquier contenido" sqref="F12 F3:F9" xr:uid="{00000000-0002-0000-0000-000000000000}"/>
  </dataValidations>
  <hyperlinks>
    <hyperlink ref="AE34" r:id="rId1" xr:uid="{8352AE84-0A54-4D3B-9364-30BC52BC576B}"/>
  </hyperlinks>
  <pageMargins left="0.7" right="0.7" top="0.75" bottom="0.75" header="0.3" footer="0.3"/>
  <pageSetup paperSize="9" orientation="portrait" r:id="rId2"/>
  <ignoredErrors>
    <ignoredError sqref="D13:D14" numberStoredAsText="1"/>
  </ignoredErrors>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F1 F10:F11 F13:F19 F21:F29 F37:F1048576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25</v>
      </c>
    </row>
    <row r="2" spans="1:1" x14ac:dyDescent="0.25">
      <c r="A2" t="s">
        <v>99</v>
      </c>
    </row>
    <row r="3" spans="1:1" x14ac:dyDescent="0.25">
      <c r="A3" t="s">
        <v>50</v>
      </c>
    </row>
    <row r="4" spans="1:1" x14ac:dyDescent="0.25">
      <c r="A4" t="s">
        <v>208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79AF05B0CA4944BB83126E48AFF4035" ma:contentTypeVersion="15" ma:contentTypeDescription="Crear nuevo documento." ma:contentTypeScope="" ma:versionID="9d19657c730e78c3d355ddf0d62e8d13">
  <xsd:schema xmlns:xsd="http://www.w3.org/2001/XMLSchema" xmlns:xs="http://www.w3.org/2001/XMLSchema" xmlns:p="http://schemas.microsoft.com/office/2006/metadata/properties" xmlns:ns2="f8dc1254-f694-4df3-a50d-d4e607c93dc9" xmlns:ns3="20cb614e-b45f-4877-aa77-0fc3e5f2c8f0" targetNamespace="http://schemas.microsoft.com/office/2006/metadata/properties" ma:root="true" ma:fieldsID="17866b5252e4077bf448069177ed2070" ns2:_="" ns3:_="">
    <xsd:import namespace="f8dc1254-f694-4df3-a50d-d4e607c93dc9"/>
    <xsd:import namespace="20cb614e-b45f-4877-aa77-0fc3e5f2c8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dc1254-f694-4df3-a50d-d4e607c93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cb614e-b45f-4877-aa77-0fc3e5f2c8f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d5d71684-cc2f-47e5-af77-6d773671f415}" ma:internalName="TaxCatchAll" ma:showField="CatchAllData" ma:web="20cb614e-b45f-4877-aa77-0fc3e5f2c8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20cb614e-b45f-4877-aa77-0fc3e5f2c8f0" xsi:nil="true"/>
    <lcf76f155ced4ddcb4097134ff3c332f xmlns="f8dc1254-f694-4df3-a50d-d4e607c93dc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2.xml><?xml version="1.0" encoding="utf-8"?>
<ds:datastoreItem xmlns:ds="http://schemas.openxmlformats.org/officeDocument/2006/customXml" ds:itemID="{B09EE446-326B-4201-B53A-E0E871853F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dc1254-f694-4df3-a50d-d4e607c93dc9"/>
    <ds:schemaRef ds:uri="20cb614e-b45f-4877-aa77-0fc3e5f2c8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D912C2-67FF-4F74-B857-B8D2F5FE6CA6}">
  <ds:schemaRefs>
    <ds:schemaRef ds:uri="http://schemas.microsoft.com/office/2006/metadata/properties"/>
    <ds:schemaRef ds:uri="http://schemas.microsoft.com/office/infopath/2007/PartnerControls"/>
    <ds:schemaRef ds:uri="20cb614e-b45f-4877-aa77-0fc3e5f2c8f0"/>
    <ds:schemaRef ds:uri="f8dc1254-f694-4df3-a50d-d4e607c93dc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2023-08-04T17:38:02Z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0x010100479AF05B0CA4944BB83126E48AFF4035</vt:lpwstr>
  </property>
  <property fmtid="{D5CDD505-2E9C-101B-9397-08002B2CF9AE}" pid="3" name="MediaServiceImageTags">
    <vt:lpwstr/>
  </property>
</Properties>
</file>