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A6EEDD49-54F4-4CA0-A6D4-CFECB18BA98A}"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3" i="1" l="1"/>
  <c r="AQ29" i="1"/>
  <c r="AQ28" i="1"/>
  <c r="AR28" i="1" s="1"/>
  <c r="AQ27" i="1"/>
  <c r="AR27" i="1" s="1"/>
  <c r="AQ26" i="1"/>
  <c r="AQ25" i="1"/>
  <c r="AR25" i="1" s="1"/>
  <c r="AQ22" i="1"/>
  <c r="AQ23" i="1"/>
  <c r="AQ21" i="1"/>
  <c r="AQ19" i="1"/>
  <c r="AQ18" i="1"/>
  <c r="AP27" i="1"/>
  <c r="AA26" i="1"/>
  <c r="AA27" i="1"/>
  <c r="AA28" i="1"/>
  <c r="AA29" i="1"/>
  <c r="AA30" i="1"/>
  <c r="AA31" i="1"/>
  <c r="AC27" i="1"/>
  <c r="AC26" i="1"/>
  <c r="AC28" i="1"/>
  <c r="AC29" i="1"/>
  <c r="AC23" i="1"/>
  <c r="AC22" i="1"/>
  <c r="AC21" i="1"/>
  <c r="X16" i="1"/>
  <c r="AR20" i="1"/>
  <c r="X15" i="1"/>
  <c r="X32" i="1"/>
  <c r="AP31" i="1"/>
  <c r="AK31" i="1"/>
  <c r="AF31" i="1"/>
  <c r="X31" i="1"/>
  <c r="AP30" i="1"/>
  <c r="AK30" i="1"/>
  <c r="AF30" i="1"/>
  <c r="X30" i="1"/>
  <c r="AP29" i="1"/>
  <c r="AK29" i="1"/>
  <c r="AF29" i="1"/>
  <c r="V29" i="1"/>
  <c r="AP28" i="1"/>
  <c r="AK28" i="1"/>
  <c r="AF28" i="1"/>
  <c r="V28" i="1"/>
  <c r="X28" i="1" s="1"/>
  <c r="AN27" i="1"/>
  <c r="AI27" i="1"/>
  <c r="Z27" i="1"/>
  <c r="AP25" i="1"/>
  <c r="AK25" i="1"/>
  <c r="AM25" i="1" s="1"/>
  <c r="AF25" i="1"/>
  <c r="AH25" i="1" s="1"/>
  <c r="AC25" i="1"/>
  <c r="AA25" i="1"/>
  <c r="V25" i="1"/>
  <c r="AR29" i="1" l="1"/>
  <c r="AC32" i="1"/>
  <c r="AR26" i="1"/>
  <c r="AR32" i="1" s="1"/>
  <c r="V15" i="1"/>
  <c r="V14" i="1"/>
  <c r="V13" i="1"/>
  <c r="V16" i="1"/>
  <c r="V17" i="1"/>
  <c r="V18" i="1"/>
  <c r="V19" i="1"/>
  <c r="V20" i="1"/>
  <c r="V21" i="1"/>
  <c r="V22" i="1"/>
  <c r="V23" i="1"/>
  <c r="X26" i="1"/>
  <c r="V31" i="1"/>
  <c r="V30" i="1"/>
  <c r="AP26" i="1"/>
  <c r="AK26" i="1"/>
  <c r="AF26" i="1"/>
  <c r="V26" i="1"/>
  <c r="P21" i="1"/>
  <c r="P22" i="1"/>
  <c r="P23" i="1"/>
  <c r="AP13" i="1" l="1"/>
  <c r="AK13" i="1"/>
  <c r="AM13" i="1" s="1"/>
  <c r="AM32" i="1"/>
  <c r="AP23" i="1"/>
  <c r="AR23" i="1" s="1"/>
  <c r="AP22" i="1"/>
  <c r="AR22" i="1" s="1"/>
  <c r="AP21" i="1"/>
  <c r="AR21" i="1" s="1"/>
  <c r="AP20" i="1"/>
  <c r="AP19" i="1"/>
  <c r="AR19" i="1" s="1"/>
  <c r="AP18" i="1"/>
  <c r="AR18" i="1" s="1"/>
  <c r="AP17" i="1"/>
  <c r="AR17" i="1" s="1"/>
  <c r="AP16" i="1"/>
  <c r="AR16" i="1" s="1"/>
  <c r="AP15" i="1"/>
  <c r="AR15" i="1" s="1"/>
  <c r="AP14" i="1"/>
  <c r="AR14" i="1" s="1"/>
  <c r="AK23" i="1"/>
  <c r="AM23" i="1" s="1"/>
  <c r="AK22" i="1"/>
  <c r="AM22" i="1" s="1"/>
  <c r="AK21" i="1"/>
  <c r="AM21" i="1" s="1"/>
  <c r="AK20" i="1"/>
  <c r="AM20" i="1"/>
  <c r="AK19" i="1"/>
  <c r="AM19" i="1" s="1"/>
  <c r="AK18" i="1"/>
  <c r="AM18" i="1"/>
  <c r="AK17" i="1"/>
  <c r="AM17" i="1" s="1"/>
  <c r="AK16" i="1"/>
  <c r="AM16" i="1" s="1"/>
  <c r="AK15" i="1"/>
  <c r="AM15" i="1" s="1"/>
  <c r="AK14" i="1"/>
  <c r="AM14" i="1" s="1"/>
  <c r="AH32" i="1"/>
  <c r="AF23" i="1"/>
  <c r="AH23" i="1" s="1"/>
  <c r="AF22" i="1"/>
  <c r="AH22" i="1" s="1"/>
  <c r="AF21" i="1"/>
  <c r="AH21" i="1" s="1"/>
  <c r="AF20" i="1"/>
  <c r="AH20" i="1"/>
  <c r="AF19" i="1"/>
  <c r="AH19" i="1" s="1"/>
  <c r="AF18" i="1"/>
  <c r="AH18" i="1" s="1"/>
  <c r="AF17" i="1"/>
  <c r="AH17" i="1" s="1"/>
  <c r="AF16" i="1"/>
  <c r="AH16" i="1" s="1"/>
  <c r="AF15" i="1"/>
  <c r="AH15" i="1"/>
  <c r="AF14" i="1"/>
  <c r="AH14" i="1" s="1"/>
  <c r="AF13" i="1"/>
  <c r="AH13" i="1" s="1"/>
  <c r="AA23" i="1"/>
  <c r="AA22" i="1"/>
  <c r="AA21" i="1"/>
  <c r="AA20" i="1"/>
  <c r="AC20" i="1" s="1"/>
  <c r="AA19" i="1"/>
  <c r="AC19" i="1" s="1"/>
  <c r="AA18" i="1"/>
  <c r="AC18" i="1" s="1"/>
  <c r="AA17" i="1"/>
  <c r="AC17" i="1" s="1"/>
  <c r="AA16" i="1"/>
  <c r="AC16" i="1" s="1"/>
  <c r="AA15" i="1"/>
  <c r="AC15" i="1" s="1"/>
  <c r="AA14" i="1"/>
  <c r="AC14" i="1" s="1"/>
  <c r="AA13" i="1"/>
  <c r="AC13" i="1" s="1"/>
  <c r="X23" i="1"/>
  <c r="X22" i="1"/>
  <c r="X21" i="1"/>
  <c r="X19" i="1"/>
  <c r="X18" i="1"/>
  <c r="X17" i="1"/>
  <c r="X14" i="1"/>
  <c r="X24" i="1" s="1"/>
  <c r="X33" i="1" s="1"/>
  <c r="AR24" i="1" l="1"/>
  <c r="AR33" i="1" s="1"/>
  <c r="AM24" i="1"/>
  <c r="AM33" i="1" s="1"/>
  <c r="AH24" i="1"/>
  <c r="AH33" i="1" s="1"/>
  <c r="AC24" i="1"/>
  <c r="AC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4" authorId="0" shapeId="0" xr:uid="{00000000-0006-0000-0000-000032000000}">
      <text>
        <r>
          <rPr>
            <b/>
            <sz val="9"/>
            <color indexed="81"/>
            <rFont val="Tahoma"/>
            <family val="2"/>
          </rPr>
          <t>Promedio obtenido para el periodo x 80%</t>
        </r>
      </text>
    </comment>
    <comment ref="E32" authorId="0" shapeId="0" xr:uid="{00000000-0006-0000-0000-000033000000}">
      <text>
        <r>
          <rPr>
            <b/>
            <sz val="9"/>
            <color indexed="81"/>
            <rFont val="Tahoma"/>
            <family val="2"/>
          </rPr>
          <t>Promedio obtenido en las metas transversales para el periodo x 20%</t>
        </r>
      </text>
    </comment>
    <comment ref="E33"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<sst xmlns="http://schemas.openxmlformats.org/spreadsheetml/2006/main" count="449" uniqueCount="234">
  <si>
    <r>
      <rPr>
        <b/>
        <sz val="14"/>
        <rFont val="Calibri Light"/>
        <family val="2"/>
        <scheme val="major"/>
      </rPr>
      <t>FORMULACIÓN Y SEGUIMIENTO PLANES DE GESTIÓN NIVEL LOCAL</t>
    </r>
    <r>
      <rPr>
        <b/>
        <sz val="11"/>
        <color theme="1"/>
        <rFont val="Calibri Light"/>
        <family val="2"/>
        <scheme val="major"/>
      </rPr>
      <t xml:space="preserve">
ALCALDÍA LOCAL DE SUMAPAZ</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</si>
  <si>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</si>
  <si>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</si>
  <si>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</si>
  <si>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</si>
  <si>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</si>
  <si>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</si>
  <si>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</si>
  <si>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293138</t>
  </si>
  <si>
    <t>26 de abril de 2023</t>
  </si>
  <si>
    <t>Para el primer trimteste de la vigencia 2023, el Plan de Gestión de la Alcaldia Local alcanzó un nivel de desempeño del 87% y del 31 % acumulado para la vigencia. Se corrige responsable de las metas No 8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</si>
  <si>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</si>
  <si>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</si>
  <si>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</si>
  <si>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</si>
  <si>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</si>
  <si>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</si>
  <si>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</si>
  <si>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</si>
  <si>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</si>
  <si>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</si>
  <si>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</si>
  <si>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</si>
  <si>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</si>
  <si>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</si>
  <si>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</si>
  <si>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</si>
  <si>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</si>
  <si>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</si>
  <si>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</si>
  <si>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</si>
  <si>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</si>
  <si>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</si>
  <si>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</si>
  <si>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</si>
  <si>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</si>
  <si>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</si>
  <si>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</si>
  <si>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</si>
  <si>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</si>
  <si>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</si>
  <si>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</si>
  <si>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</si>
  <si>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</si>
  <si>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</si>
  <si>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</si>
  <si>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</si>
  <si>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</si>
  <si>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</si>
  <si>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</si>
  <si>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</si>
  <si>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</si>
  <si>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</si>
  <si>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</si>
  <si>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</si>
  <si>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</si>
  <si>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</si>
  <si>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</si>
  <si>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</si>
  <si>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</si>
  <si>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</si>
  <si>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</si>
  <si>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programada para el I trimestre de 2023. </t>
  </si>
  <si>
    <t xml:space="preserve">NO PROGRAMADO </t>
  </si>
  <si>
    <t>A la fecha del presente informe no se ha recibido reporte de la SDH por lo cual una vez se tenga la información se dará respuesta</t>
  </si>
  <si>
    <t xml:space="preserve">Reporte plan de gestión Alcaldías Locales </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</si>
  <si>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</si>
  <si>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</si>
  <si>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</si>
  <si>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</si>
  <si>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</si>
  <si>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</si>
  <si>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</si>
  <si>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</si>
  <si>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14,3% de las obligaciones por pagar constituidas de la vigencia 2022, se pagaron $3.886.082.760</t>
  </si>
  <si>
    <t>Informe de ejecución presupuestal con corte 31-03-2023</t>
  </si>
  <si>
    <t>En este segundo trimestre de 2023, se alcanzó la meta en un 107,7% (37,7%) superando la meta  proyectada del 35%,por cuanto en este período, se hizo un seguimiento permanente a la liquidación y, liberación de saldos así como al pago de algunos compromisos que estaban pendientes de pago por falta del cumplimiento de algunos requisitos, así mismo, el valor que se liberó por las liquidaciones y liberaciones de saldos fueron trasladados a la vigencia, con el fin de poder utilizar estos recursos en nuevos componentes de los proyectos adonde se trasladaron.</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</si>
  <si>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</si>
  <si>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</si>
  <si>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</si>
  <si>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</si>
  <si>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este primer trimestre se hizo un seguimiento también a las obligaciones de 2021 y anteriores, permitiendo cumplir el indicador al   13,8%.   Igualmente hubo demora en la expedición de CDPs y CRPs y en la programación del Plan Anual de Caja.</t>
  </si>
  <si>
    <t>En este segundo trimestre a pesar de que se hizo un seguimiento también a las obligaciones por Pagar de la vigencia 2021 y anteriores, no se obtuvo el mismo resultado (17%) que corresponde al 56,7% del cumplimiento de la meta, por cuanto hay varios saldos que están en procesos jurídicos, otros que están pendientes de autorizacions por parte de otras entidadse y otros por cuanto no se incluyeron los recuros suficientes en la programación del Plan Anual de Caja PAC.</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</si>
  <si>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</si>
  <si>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</si>
  <si>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</si>
  <si>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</si>
  <si>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15,06% de la apropiación disponible por valor de $25.645.298.902. Con relación a este indicador se logró un avance del (79,2%) con relación al 25% señalado para este primer trimestre y la razón por lo cual no se logró un porcentaje más alto, es que la gran mayoría de los contratos suscritos en la vigencia 2022, hasta ahora están iniciando su ejecución y no es posible hacer nuevos procesos hasta que no termine la ejecución de los anteriores.</t>
  </si>
  <si>
    <t>Con relación a este indicador se logró un avance del (59,6%) con relación al 30% señalado para este segundo trimestre y la razón por lo cual no se logró un porcentaje más alto, es que algunos de los contratos suscritos en la vigencia 2022, no han avanzado mucho en su ejecución lo que hace complejo realizar nuevos procesos hasta que no termine la ejecución de los anteriores, la administración ha venido realizando sendas jornadas para planear lo que se contratará en el 2023, acorde con los contratos que están en ejecución.</t>
  </si>
  <si>
    <t>5</t>
  </si>
  <si>
    <t>Girar mínimo el 55% del presupuesto total  disponible de inversión directa de la vigencia.</t>
  </si>
  <si>
    <t>Porcentaje de giros acumulados</t>
  </si>
  <si>
    <t>(Giros acumulados de inversión directa/Presupuesto disponible de inversión directa de la vigencia)*100</t>
  </si>
  <si>
    <t>En el 1er. trimestre se logró ejecutar el 1,79%, que equivale a un cumplimiento del 22,4% de la meta. La principal razón es la misma que se está señalando en el indicador anterior, pues hasta no tener en ejecución los contratos no se pueden efectuar giros sobre estos. Teniendo en cuenta la planeación que se ha venido organizando, se espera que al segundo trimestre este porcentaje se supere.</t>
  </si>
  <si>
    <t>En el 2do. trimestre se logró ejecutar el 7,7%, que equivale a un cumplimiento del 38,5% de la meta. La principal razón es la misma que se está señalando en el indicador anterior, pues hasta no tener en ejecución los contratos no se pueden efectuar giros sobre estos. Teniendo en cuenta la planeaciòn que se ha venido organizando, se espera que al tercer trimestre este porcentaje se supere.</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</si>
  <si>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</si>
  <si>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</si>
  <si>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</si>
  <si>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</si>
  <si>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</si>
  <si>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</si>
  <si>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</si>
  <si>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</si>
  <si>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Los siguientes contratos quedaron sin los 3 dígitos: 1, 2, 6, 11, 12, 28, 30, 32, 36, 37, 40 y 68.</t>
  </si>
  <si>
    <t xml:space="preserve">REGISTRO SIPSE </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</si>
  <si>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Solicitud, 83670, por error se asocio la actividad con vigencia 2022 y no se pudo corregir en SIPSE quededando la solicitud estancada en la estación "EXPEDICION CDP" y el contrato 085-2023 se tuvo que sacar directamente en SECOP.
• Solicitud, 90373 en SIPSE quedo como contrato 48, en secop es el contrato 434.
• Los siguientes contratos quedaron sin los 3 dígitos: 1, 2, 6, 11, 12, 28, 30, 32, 36, 37, 40 y 68.</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</si>
  <si>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</si>
  <si>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</si>
  <si>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</si>
  <si>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</si>
  <si>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</si>
  <si>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Al dia de hoy 04/04/2023, se encuentran 12 contratos en estado "Suscritos o legalizados", tanto en SIPSE, como en SECOP; de los cuales 4 estan pendientes de GENERAR ACTA DE INICIO (el 157 se va ceder. Hasta que no suceda ese trámite no se puede poner en ejecución) y 8 en póliza cargue.
Por lo anterior se confirma que del total de contratos en estado "EJECUCIÓN" en SECOP, el 100% se encuentra en "EJECUCIÓN" en SIPSE.</t>
  </si>
  <si>
    <t>• Al dia de hoy 11/07/2023, se encuentran 20 contratos en estado "Suscritos o legalizados", tanto en SIPSE como en SECOP, de los cuales 1 esta pendiente de GENERAR ACTA DE INICIO (Convenio 8569 ) y 19 en póliza cargue.
Por lo anterior se confirma que del total de contratos en estado "EJECUCIÓN" en SECOP, el 100% se encuentra en "EJECUCIÓN" en SIPSE.</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</si>
  <si>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</si>
  <si>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</si>
  <si>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</si>
  <si>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</si>
  <si>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</si>
  <si>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</si>
  <si>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</si>
  <si>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En cumplimiento a la meta se allega reporte SIPSE donde se determina el cumplimiento de los registros por proyectos SIPSE</t>
  </si>
  <si>
    <t>Reporte SIPSE</t>
  </si>
  <si>
    <t>Inspección, Vigilancia y Control</t>
  </si>
  <si>
    <t>9</t>
  </si>
  <si>
    <t xml:space="preserve">Realizar 12 actividades de prevención en materia de convivencia relacionadas con artículos pirotécnicos y sustancias peligrosas (socialización, sensibilización, charlas pedagógicas). </t>
  </si>
  <si>
    <t>Actividades de prevención en materia de convivencia</t>
  </si>
  <si>
    <t>Número de actividades de prevención en materia de convivencia</t>
  </si>
  <si>
    <t>Suma</t>
  </si>
  <si>
    <t>Reporte de seguimiento de impulsos procesales</t>
  </si>
  <si>
    <t>Aplicativo ARCO</t>
  </si>
  <si>
    <t>Alcaldía Local - Área de Gestión Policiva</t>
  </si>
  <si>
    <t>Dirección para la Gestión Policiva</t>
  </si>
  <si>
    <t>En cumplimiento a la meta se realizan las siguientes actividades:
1. SOCIALIZACIÓN ACTIVIDAD DE PREVENCIÓN EN MATERIA DE  ARTICULOS PIROTÉCNICOS BETANIA   22 de febrero de 2023.
2.SOCIALIZACIÓN ACTIVIDAD DE PREVENCIÓN EN MATERIA DE ARTICULOS PIROTECNICOS SAN JUAN 11 de febrero de 2023.
3. SOCIALIZACION Y SENSIBILIZACIÓN DE PREVENCIÓN NAZARETH 15 de febrero de 2023</t>
  </si>
  <si>
    <t>Evidencia actas de reunión</t>
  </si>
  <si>
    <t>En cumplimiento a la metas se realizan las siguientes actualizaciones:
1. 09-05-2023 BETANIA Actividad de prevención en materia de Convivencia relacionada con artículos pirotécnicos y sustancias peligrosas
2. 18-05-2023 NAZARETH Actividad de prevención en materia de Convivencia relacionada con artículos pirotécnicos y sustancias peligrosas.
3. 23-04-2023 SAN JUAN  Actividad de prevención en materia de Convivencia relacionada con artículos pirotécnicos y sustancias peligrosas.</t>
  </si>
  <si>
    <t>10</t>
  </si>
  <si>
    <t>Realizar 16 actividades de prevención (socialización, sensibilización, charlas pedagógicas) del código nacional de policía Ley 1801 de 2016 (2018) y métodos alternativos de resolución de conflictos a los habitantes de la localidad.</t>
  </si>
  <si>
    <t>Actividades de prevención del Código Nacional de Policía</t>
  </si>
  <si>
    <t>Número de actividades de prevención del Código Nacional de Policía</t>
  </si>
  <si>
    <t>Reporte de seguimiento de fallos de fondo de actuaciones de policía</t>
  </si>
  <si>
    <t>En cumplimiento a la meta se realizan las siguientes actividades:
1. SOCIALIZACIÓN Y SENSIBILIZACIÓN LEY 1801 RESOLUCIÓN DE CONFLICTOS RIO BLANCO el día 04 de marzo de 2023.
2. SOCIALIZACIÓN Y SENSIBILIZACIÓN LEY 1801 RESOLUCIÓN DE CONFLICTOS RIO SUMAPAZ, el día 11 de marzo de 2023.</t>
  </si>
  <si>
    <t>En cumplimiento de la meta se realizan las siguientes actividades:
1. 18 de mayo del 2023 BETANIA LEY 1801 RESOLUCION DE CONFLICTOS AGPJ
2. 18 de mayo del 2023 NAZARETH LEY 1801 RESOLUCIÒN DE CONFLICTOS AGPJ
3. 19 de mayo del 2023 NAZARETH LEY 1801 RESOLUCION DE CONFLICTOS NAZARETH
4. 09 de junio del 2023 SAN JUAN LEY 1801 RESOLUCIÒN DE CONLFICTOS AGPJ
5. 17 de mayo del 2023 SAN JUAN LEY 1801 RESOLUCIÒNDE CONFLICTOS SAN JUAN</t>
  </si>
  <si>
    <t>11</t>
  </si>
  <si>
    <t>Realizar 12 actividades de prevención (socialización, sensibilización, charlas pedagógicas, orientación personalizada) en materia de minería, medio ambiente y relación con los animales.</t>
  </si>
  <si>
    <t>Actividades de prevención en materia de minería, medio ambiente y relación con los animales.</t>
  </si>
  <si>
    <t>Número de actividades de prevención en materia de minería, medio ambiente y relación con los animales.</t>
  </si>
  <si>
    <t>Reporte de seguimiento de actuaciones administrativas terminadas por vía gubernativa</t>
  </si>
  <si>
    <t>Aplicativo Si Actúa I</t>
  </si>
  <si>
    <t>En cumplimiento a la meta se realizan las siguientes actividades:
1. ACTIVIDAD DE PREVENCIÓN EN MATERIA DE  MEDIO AMBIENTE, MINERIA Y RELACION CON LOS ANIMALES BETANIA el día 21 de marzo de 2023
2. ACTIVIDAD DE PREVENCIÓN EN MATERIA DE MEDIO AMBIENTE Y RELACIÓN CON LOS ANIMALES, el día 08 de marzo de 2023.
3. ACTIVIDAD DE PREVENCIÓN EN MATERIA DE MEDIO AMBIENTE, MINERIA Y RELACIÓN CON LOS ANIMALES NAZARETH. El día 08 de marzo de 2023</t>
  </si>
  <si>
    <t>En cumplimiento a la meta se realizan las siguientes actividades:
1. 09 DE MAYO Veredas del Corregimiento Nazareth incluido el Centro Poblado NAZARETH
2. 11 DE MAYO Veredas Laguna Verde, Peñaliza, El Raizal, El Istmo, y Betania.BETANIA
3. 28 DE MAYO SAN JUAN</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</si>
  <si>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</si>
  <si>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</si>
  <si>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</si>
  <si>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</si>
  <si>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</si>
  <si>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</si>
  <si>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</si>
  <si>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</si>
  <si>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</si>
  <si>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</si>
  <si>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</si>
  <si>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</si>
  <si>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</si>
  <si>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</si>
  <si>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</si>
  <si>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</si>
  <si>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87%.
*Indicadores agua, energía ( ponderación 20%):   información reportad a Abril 2023 
* Reporte consumo de papel ( ponderación 10%):  información reportada a junio 2023
*Reporte ciclistas ( ponderación 10%):   información reportada a Junio 202</t>
  </si>
  <si>
    <t>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</si>
  <si>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</si>
  <si>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</si>
  <si>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</si>
  <si>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</si>
  <si>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</si>
  <si>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</si>
  <si>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</si>
  <si>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</si>
  <si>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</si>
  <si>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 acciones de mejora vencidas de las 2 acciones de mejora abiertas, lo que representa una ejecución de la meta del 50%</t>
  </si>
  <si>
    <t>Reporte  MIMEC</t>
  </si>
  <si>
    <t xml:space="preserve">Reporte MIMEC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</si>
  <si>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</si>
  <si>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</si>
  <si>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</si>
  <si>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</si>
  <si>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</si>
  <si>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</si>
  <si>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</si>
  <si>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</si>
  <si>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</si>
  <si>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</si>
  <si>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Número de requisitos de la Ley 1712 de 2014 de publicación de la información cumplidos en la página web</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</si>
  <si>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</si>
  <si>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</si>
  <si>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</si>
  <si>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</si>
  <si>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</si>
  <si>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</si>
  <si>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</si>
  <si>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</si>
  <si>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</si>
  <si>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Capacitación del 17 de Mayo de 2023 sobre mejora continua</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</si>
  <si>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</si>
  <si>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</si>
  <si>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</si>
  <si>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</si>
  <si>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</si>
  <si>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</si>
  <si>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Evidencias jornada de capacitacion – dia del sistema de gestion (22-junio-2023)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</si>
  <si>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</si>
  <si>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</si>
  <si>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</si>
  <si>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</si>
  <si>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</si>
  <si>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</si>
  <si>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</si>
  <si>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</si>
  <si>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</si>
  <si>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5 requerimientos ciudadanos de la vigencia 2022, equivalentes al 83,33%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</si>
  <si>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</si>
  <si>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</si>
  <si>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</si>
  <si>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</si>
  <si>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</si>
  <si>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27 requerimientos ciudadanos de los 39 requerimientos instaurados, los cuales equivalen al 69,23% de la vigencia 2023</t>
  </si>
  <si>
    <t>Reporte meta requerimiento ciudadanos II Trimestre 2023. Radicado No. 20234600252283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</si>
  <si>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</si>
  <si>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</si>
  <si>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</si>
  <si>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5 requerimientos ciudadanos de la vigencia 2022, equivalentes al 83,33%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</si>
  <si>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(23) sobre el No. de Requerimientos instaurados (23) para la vigencia 2023.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</si>
  <si>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</si>
  <si>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</si>
  <si>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Para el segundo trimestre de la vigencia 2023, el Plan de Gestión de la Alcaldia Local alcanzó un nivel de desempeño del 87,65% y del 58,78 % acumulado para la vigencia</t>
  </si>
  <si>
    <t>31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</si>
</sst>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1"/>
      <color theme="1"/>
      <name val="Calibri Light"/>
      <family val="2"/>
    </font>
    <font>
      <sz val="11"/>
      <name val="Calibri Light"/>
      <family val="2"/>
    </font>
    <font>
      <sz val="11"/>
      <color rgb="FF0070C0"/>
      <name val="Calibri Light"/>
      <family val="2"/>
    </font>
    <font>
      <sz val="12"/>
      <color rgb="FF000000"/>
      <name val="Calibri Light"/>
      <family val="2"/>
      <scheme val="major"/>
    </font>
    <font>
      <u/>
      <sz val="11"/>
      <color theme="10"/>
      <name val="Calibri"/>
      <family val="2"/>
      <scheme val="minor"/>
    </font>
    <font>
      <sz val="11"/>
      <color theme="1"/>
      <name val="Calibri Light"/>
      <family val="2"/>
      <scheme val="major"/>
    </font>
    <font>
      <sz val="11"/>
      <color rgb="FF0070C0"/>
      <name val="Calibri Light"/>
      <family val="2"/>
      <scheme val="major"/>
    </font>
    <font>
      <sz val="11"/>
      <color rgb="FF0070C0"/>
      <name val="Calibri"/>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bottom style="thin">
        <color indexed="64"/>
      </bottom>
      <diagonal/>
    </border>
  </borders>
  <cellStyleXfs count="5">
    <xf numFmtId="0" fontId="0"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18" fillId="0" borderId="0" applyNumberFormat="0" applyFill="0" applyBorder="0" applyAlignment="0" applyProtection="0"/>
  </cellStyleXfs>
  <cellXfs count="15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horizontal="left" vertical="center" wrapText="1"/>
    </xf>
    <xf numFmtId="9" fontId="16" fillId="0" borderId="12" xfId="0" applyNumberFormat="1" applyFont="1" applyBorder="1" applyAlignment="1">
      <alignment horizontal="left" vertical="center" wrapText="1"/>
    </xf>
    <xf numFmtId="0" fontId="16" fillId="0" borderId="11" xfId="0" applyFont="1" applyBorder="1" applyAlignment="1">
      <alignment horizontal="center" vertical="center" wrapText="1"/>
    </xf>
    <xf numFmtId="9" fontId="16" fillId="0" borderId="11" xfId="1" applyFont="1" applyBorder="1" applyAlignment="1">
      <alignment horizontal="center" vertical="center" wrapText="1"/>
    </xf>
    <xf numFmtId="9" fontId="16" fillId="0" borderId="1" xfId="1" applyFont="1" applyBorder="1" applyAlignment="1">
      <alignment horizontal="center"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center" vertical="center" wrapText="1"/>
    </xf>
    <xf numFmtId="9" fontId="16" fillId="0" borderId="11" xfId="1" applyFont="1" applyFill="1" applyBorder="1" applyAlignment="1">
      <alignment horizontal="center" vertical="center" wrapText="1"/>
    </xf>
    <xf numFmtId="9" fontId="16" fillId="0" borderId="1" xfId="1" applyFont="1" applyFill="1" applyBorder="1" applyAlignment="1">
      <alignment horizontal="center" vertical="center" wrapText="1"/>
    </xf>
    <xf numFmtId="1" fontId="16" fillId="0" borderId="11" xfId="1" applyNumberFormat="1" applyFont="1" applyBorder="1" applyAlignment="1">
      <alignment horizontal="center" vertical="center" wrapText="1"/>
    </xf>
    <xf numFmtId="1" fontId="16" fillId="0" borderId="11" xfId="0" applyNumberFormat="1" applyFont="1" applyBorder="1" applyAlignment="1">
      <alignment horizontal="center" vertical="center" wrapText="1"/>
    </xf>
    <xf numFmtId="1" fontId="16"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1" applyFont="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0" fontId="1" fillId="0" borderId="0" xfId="0" applyFont="1" applyAlignment="1">
      <alignment horizontal="center" vertical="center" wrapText="1"/>
    </xf>
    <xf numFmtId="165" fontId="1" fillId="0" borderId="1" xfId="3"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7" fillId="0" borderId="15" xfId="0" applyFont="1" applyBorder="1" applyAlignment="1">
      <alignment vertical="center" wrapText="1"/>
    </xf>
    <xf numFmtId="10" fontId="6" fillId="3" borderId="1" xfId="1" applyNumberFormat="1" applyFont="1" applyFill="1" applyBorder="1" applyAlignment="1">
      <alignment horizontal="center" vertical="center" wrapText="1"/>
    </xf>
    <xf numFmtId="10" fontId="6" fillId="3" borderId="1" xfId="0" applyNumberFormat="1" applyFont="1" applyFill="1" applyBorder="1" applyAlignment="1">
      <alignment wrapText="1"/>
    </xf>
    <xf numFmtId="164" fontId="4" fillId="0" borderId="1" xfId="1" applyNumberFormat="1" applyFont="1" applyBorder="1" applyAlignment="1">
      <alignment horizontal="center" vertical="center" wrapText="1"/>
    </xf>
    <xf numFmtId="9" fontId="4" fillId="0" borderId="1" xfId="1"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4" fillId="0" borderId="0" xfId="0" applyFont="1" applyAlignment="1">
      <alignment horizontal="justify"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wrapText="1"/>
    </xf>
    <xf numFmtId="2" fontId="6" fillId="3" borderId="1" xfId="1" applyNumberFormat="1" applyFont="1" applyFill="1" applyBorder="1" applyAlignment="1">
      <alignment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left" vertical="center" wrapText="1"/>
    </xf>
    <xf numFmtId="164" fontId="4" fillId="0" borderId="1" xfId="0" applyNumberFormat="1" applyFont="1" applyBorder="1" applyAlignment="1">
      <alignment horizontal="center"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10" fontId="19" fillId="0" borderId="1" xfId="0" applyNumberFormat="1" applyFont="1" applyBorder="1" applyAlignment="1">
      <alignment horizontal="justify" vertical="center" wrapText="1"/>
    </xf>
    <xf numFmtId="0" fontId="21" fillId="0" borderId="1" xfId="0" applyFont="1" applyBorder="1" applyAlignment="1">
      <alignment vertical="center" wrapText="1"/>
    </xf>
    <xf numFmtId="9" fontId="20" fillId="0" borderId="1" xfId="1" applyFont="1" applyBorder="1" applyAlignment="1">
      <alignment horizontal="center" vertical="center" wrapText="1"/>
    </xf>
    <xf numFmtId="10" fontId="20" fillId="0" borderId="1" xfId="1" applyNumberFormat="1" applyFont="1" applyBorder="1" applyAlignment="1">
      <alignment horizontal="center" vertical="center" wrapText="1"/>
    </xf>
    <xf numFmtId="0" fontId="18" fillId="0" borderId="0" xfId="4" applyAlignment="1">
      <alignment vertical="center" wrapText="1"/>
    </xf>
    <xf numFmtId="10" fontId="4" fillId="0" borderId="1" xfId="0" applyNumberFormat="1" applyFont="1" applyBorder="1" applyAlignment="1">
      <alignment horizontal="center"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wrapText="1"/>
    </xf>
    <xf numFmtId="164" fontId="4" fillId="0" borderId="1" xfId="1" applyNumberFormat="1" applyFont="1" applyFill="1" applyBorder="1" applyAlignment="1">
      <alignment horizontal="center" vertical="center" wrapText="1"/>
    </xf>
    <xf numFmtId="10" fontId="20" fillId="0" borderId="1" xfId="0" applyNumberFormat="1" applyFont="1" applyBorder="1" applyAlignment="1">
      <alignment horizontal="center" vertical="center" wrapText="1"/>
    </xf>
    <xf numFmtId="9" fontId="4" fillId="9" borderId="1" xfId="1" applyFont="1" applyFill="1" applyBorder="1" applyAlignment="1">
      <alignment horizontal="center" vertical="center" wrapText="1"/>
    </xf>
    <xf numFmtId="10" fontId="4" fillId="9" borderId="1" xfId="0"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10" fontId="4" fillId="9" borderId="1" xfId="1" applyNumberFormat="1" applyFont="1" applyFill="1" applyBorder="1" applyAlignment="1">
      <alignment horizontal="center" vertical="center" wrapText="1"/>
    </xf>
    <xf numFmtId="9" fontId="4" fillId="9" borderId="1" xfId="1"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cellXfs>
  <cellStyles count="5">
    <cellStyle name="Hyperlink" xfId="4" xr:uid="{00000000-000B-0000-0000-000008000000}"/>
    <cellStyle name="Millares" xfId="3" builtinId="3"/>
    <cellStyle name="Millares [0] 2" xfId="2" xr:uid="{52D6ACDF-65F9-4451-A7CA-92659C19AD7E}"/>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4"/>
  <sheetViews>
    <sheetView tabSelected="1" topLeftCell="E4" zoomScale="60" zoomScaleNormal="60" workbookViewId="0">
      <selection activeCell="N14" sqref="N14"/>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7.7109375" style="1" customWidth="1"/>
    <col min="9" max="9" width="13.285156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hidden="1" customWidth="1"/>
    <col min="19" max="19" width="21.7109375" style="1" hidden="1" customWidth="1"/>
    <col min="20" max="21" width="25.42578125" style="1" hidden="1" customWidth="1"/>
    <col min="22" max="22" width="23.85546875" style="1" hidden="1" customWidth="1"/>
    <col min="23" max="24" width="16.5703125" style="1" hidden="1" customWidth="1"/>
    <col min="25" max="25" width="40.28515625" style="1" hidden="1" customWidth="1"/>
    <col min="26" max="26" width="16.5703125" style="1" hidden="1" customWidth="1"/>
    <col min="27"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46" t="s">
        <v>0</v>
      </c>
      <c r="B1" s="147"/>
      <c r="C1" s="147"/>
      <c r="D1" s="147"/>
      <c r="E1" s="147"/>
      <c r="F1" s="147"/>
      <c r="G1" s="147"/>
      <c r="H1" s="147"/>
      <c r="I1" s="147"/>
      <c r="J1" s="147"/>
      <c r="K1" s="147"/>
      <c r="L1" s="151" t="s">
        <v>1</v>
      </c>
      <c r="M1" s="151"/>
      <c r="N1" s="151"/>
      <c r="O1" s="151"/>
      <c r="P1" s="151"/>
    </row>
    <row r="2" spans="1:45" s="33" customFormat="1" ht="23.45" customHeight="1" x14ac:dyDescent="0.25">
      <c r="A2" s="149" t="s">
        <v>2</v>
      </c>
      <c r="B2" s="150"/>
      <c r="C2" s="150"/>
      <c r="D2" s="150"/>
      <c r="E2" s="150"/>
      <c r="F2" s="150"/>
      <c r="G2" s="150"/>
      <c r="H2" s="150"/>
      <c r="I2" s="150"/>
      <c r="J2" s="150"/>
      <c r="K2" s="150"/>
      <c r="L2" s="32"/>
      <c r="M2" s="32"/>
      <c r="N2" s="32"/>
      <c r="O2" s="32"/>
      <c r="P2" s="32"/>
    </row>
    <row r="3" spans="1:45" s="31" customFormat="1" x14ac:dyDescent="0.25"/>
    <row r="4" spans="1:45" s="31" customFormat="1" ht="29.1" customHeight="1" x14ac:dyDescent="0.25">
      <c r="F4" s="152" t="s">
        <v>3</v>
      </c>
      <c r="G4" s="153"/>
      <c r="H4" s="153"/>
      <c r="I4" s="153"/>
      <c r="J4" s="153"/>
      <c r="K4" s="154"/>
    </row>
    <row r="5" spans="1:45" s="31" customFormat="1" ht="15" customHeight="1" x14ac:dyDescent="0.25">
      <c r="F5" s="2" t="s">
        <v>4</v>
      </c>
      <c r="G5" s="2" t="s">
        <v>5</v>
      </c>
      <c r="H5" s="152" t="s">
        <v>6</v>
      </c>
      <c r="I5" s="153"/>
      <c r="J5" s="153"/>
      <c r="K5" s="154"/>
    </row>
    <row r="6" spans="1:45" s="31" customFormat="1" x14ac:dyDescent="0.25">
      <c r="F6" s="34">
        <v>1</v>
      </c>
      <c r="G6" s="34" t="s">
        <v>7</v>
      </c>
      <c r="H6" s="155" t="s">
        <v>8</v>
      </c>
      <c r="I6" s="155"/>
      <c r="J6" s="155"/>
      <c r="K6" s="155"/>
    </row>
    <row r="7" spans="1:45" s="31" customFormat="1" ht="73.5" customHeight="1" x14ac:dyDescent="0.25">
      <c r="F7" s="34">
        <v>2</v>
      </c>
      <c r="G7" s="34" t="s">
        <v>9</v>
      </c>
      <c r="H7" s="156" t="s">
        <v>10</v>
      </c>
      <c r="I7" s="155"/>
      <c r="J7" s="155"/>
      <c r="K7" s="155"/>
    </row>
    <row r="8" spans="1:45" s="31" customFormat="1" ht="75.75" customHeight="1" x14ac:dyDescent="0.25">
      <c r="F8" s="34">
        <v>3</v>
      </c>
      <c r="G8" s="34" t="s">
        <v>233</v>
      </c>
      <c r="H8" s="155" t="s">
        <v>232</v>
      </c>
      <c r="I8" s="155"/>
      <c r="J8" s="155"/>
      <c r="K8" s="155"/>
    </row>
    <row r="9" spans="1:45" s="31" customFormat="1" x14ac:dyDescent="0.25"/>
    <row r="10" spans="1:45" ht="14.45" customHeight="1" x14ac:dyDescent="0.25">
      <c r="A10" s="145" t="s">
        <v>11</v>
      </c>
      <c r="B10" s="145"/>
      <c r="C10" s="145" t="s">
        <v>12</v>
      </c>
      <c r="D10" s="145" t="s">
        <v>13</v>
      </c>
      <c r="E10" s="145"/>
      <c r="F10" s="145"/>
      <c r="G10" s="148" t="s">
        <v>14</v>
      </c>
      <c r="H10" s="148"/>
      <c r="I10" s="148"/>
      <c r="J10" s="148"/>
      <c r="K10" s="148"/>
      <c r="L10" s="148"/>
      <c r="M10" s="148"/>
      <c r="N10" s="148"/>
      <c r="O10" s="148"/>
      <c r="P10" s="148"/>
      <c r="Q10" s="148"/>
      <c r="R10" s="145" t="s">
        <v>15</v>
      </c>
      <c r="S10" s="145"/>
      <c r="T10" s="145"/>
      <c r="U10" s="145"/>
      <c r="V10" s="115" t="s">
        <v>16</v>
      </c>
      <c r="W10" s="116"/>
      <c r="X10" s="116"/>
      <c r="Y10" s="116"/>
      <c r="Z10" s="117"/>
      <c r="AA10" s="121" t="s">
        <v>17</v>
      </c>
      <c r="AB10" s="122"/>
      <c r="AC10" s="122"/>
      <c r="AD10" s="122"/>
      <c r="AE10" s="123"/>
      <c r="AF10" s="127" t="s">
        <v>18</v>
      </c>
      <c r="AG10" s="128"/>
      <c r="AH10" s="128"/>
      <c r="AI10" s="128"/>
      <c r="AJ10" s="129"/>
      <c r="AK10" s="133" t="s">
        <v>19</v>
      </c>
      <c r="AL10" s="134"/>
      <c r="AM10" s="134"/>
      <c r="AN10" s="134"/>
      <c r="AO10" s="135"/>
      <c r="AP10" s="139" t="s">
        <v>20</v>
      </c>
      <c r="AQ10" s="140"/>
      <c r="AR10" s="140"/>
      <c r="AS10" s="141"/>
    </row>
    <row r="11" spans="1:45" ht="14.45" customHeight="1" x14ac:dyDescent="0.25">
      <c r="A11" s="145"/>
      <c r="B11" s="145"/>
      <c r="C11" s="145"/>
      <c r="D11" s="145"/>
      <c r="E11" s="145"/>
      <c r="F11" s="145"/>
      <c r="G11" s="148"/>
      <c r="H11" s="148"/>
      <c r="I11" s="148"/>
      <c r="J11" s="148"/>
      <c r="K11" s="148"/>
      <c r="L11" s="148"/>
      <c r="M11" s="148"/>
      <c r="N11" s="148"/>
      <c r="O11" s="148"/>
      <c r="P11" s="148"/>
      <c r="Q11" s="148"/>
      <c r="R11" s="145"/>
      <c r="S11" s="145"/>
      <c r="T11" s="145"/>
      <c r="U11" s="145"/>
      <c r="V11" s="118"/>
      <c r="W11" s="119"/>
      <c r="X11" s="119"/>
      <c r="Y11" s="119"/>
      <c r="Z11" s="120"/>
      <c r="AA11" s="124"/>
      <c r="AB11" s="125"/>
      <c r="AC11" s="125"/>
      <c r="AD11" s="125"/>
      <c r="AE11" s="126"/>
      <c r="AF11" s="130"/>
      <c r="AG11" s="131"/>
      <c r="AH11" s="131"/>
      <c r="AI11" s="131"/>
      <c r="AJ11" s="132"/>
      <c r="AK11" s="136"/>
      <c r="AL11" s="137"/>
      <c r="AM11" s="137"/>
      <c r="AN11" s="137"/>
      <c r="AO11" s="138"/>
      <c r="AP11" s="142"/>
      <c r="AQ11" s="143"/>
      <c r="AR11" s="143"/>
      <c r="AS11" s="144"/>
    </row>
    <row r="12" spans="1:45" ht="45.75" thickBot="1" x14ac:dyDescent="0.3">
      <c r="A12" s="2" t="s">
        <v>21</v>
      </c>
      <c r="B12" s="2" t="s">
        <v>22</v>
      </c>
      <c r="C12" s="145"/>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60" x14ac:dyDescent="0.25">
      <c r="A13" s="22">
        <v>4</v>
      </c>
      <c r="B13" s="21" t="s">
        <v>46</v>
      </c>
      <c r="C13" s="22" t="s">
        <v>47</v>
      </c>
      <c r="D13" s="26" t="s">
        <v>48</v>
      </c>
      <c r="E13" s="21" t="s">
        <v>49</v>
      </c>
      <c r="F13" s="21" t="s">
        <v>50</v>
      </c>
      <c r="G13" s="21" t="s">
        <v>51</v>
      </c>
      <c r="H13" s="40" t="s">
        <v>52</v>
      </c>
      <c r="I13" s="42" t="s">
        <v>53</v>
      </c>
      <c r="J13" s="35" t="s">
        <v>54</v>
      </c>
      <c r="K13" s="43" t="s">
        <v>55</v>
      </c>
      <c r="L13" s="41">
        <v>0</v>
      </c>
      <c r="M13" s="41">
        <v>0.4</v>
      </c>
      <c r="N13" s="41">
        <v>0.48</v>
      </c>
      <c r="O13" s="41">
        <v>0.55000000000000004</v>
      </c>
      <c r="P13" s="41">
        <v>0.55000000000000004</v>
      </c>
      <c r="Q13" s="44" t="s">
        <v>56</v>
      </c>
      <c r="R13" s="48" t="s">
        <v>57</v>
      </c>
      <c r="S13" s="40" t="s">
        <v>58</v>
      </c>
      <c r="T13" s="43" t="s">
        <v>59</v>
      </c>
      <c r="U13" s="52" t="s">
        <v>60</v>
      </c>
      <c r="V13" s="70">
        <f>L13</f>
        <v>0</v>
      </c>
      <c r="W13" s="42" t="s">
        <v>61</v>
      </c>
      <c r="X13" s="22" t="s">
        <v>61</v>
      </c>
      <c r="Y13" s="21" t="s">
        <v>62</v>
      </c>
      <c r="Z13" s="21" t="s">
        <v>63</v>
      </c>
      <c r="AA13" s="93">
        <f t="shared" ref="AA13:AA23" si="0">M13</f>
        <v>0.4</v>
      </c>
      <c r="AB13" s="98">
        <v>0.40600000000000003</v>
      </c>
      <c r="AC13" s="94">
        <f>IF(AB13/AA13&gt;100%,100%,AB13/AA13)</f>
        <v>1</v>
      </c>
      <c r="AD13" s="95" t="s">
        <v>64</v>
      </c>
      <c r="AE13" s="22" t="s">
        <v>65</v>
      </c>
      <c r="AF13" s="28">
        <f t="shared" ref="AF13:AF23" si="1">N13</f>
        <v>0.48</v>
      </c>
      <c r="AG13" s="21"/>
      <c r="AH13" s="21">
        <f>IF(AG13/AF13&gt;100%,100%,AG13/AF13)</f>
        <v>0</v>
      </c>
      <c r="AI13" s="21"/>
      <c r="AJ13" s="21"/>
      <c r="AK13" s="28">
        <f t="shared" ref="AK13:AK23" si="2">O13</f>
        <v>0.55000000000000004</v>
      </c>
      <c r="AL13" s="21"/>
      <c r="AM13" s="21">
        <f>IF(AL13/AK13&gt;100%,100%,AL13/AK13)</f>
        <v>0</v>
      </c>
      <c r="AN13" s="21"/>
      <c r="AO13" s="21"/>
      <c r="AP13" s="70">
        <f t="shared" ref="AP13:AP23" si="3">P13</f>
        <v>0.55000000000000004</v>
      </c>
      <c r="AQ13" s="98">
        <v>0.40600000000000003</v>
      </c>
      <c r="AR13" s="77">
        <f>IF(AQ13/AP13&gt;100%,100%,AQ13/AP13)</f>
        <v>0.73818181818181816</v>
      </c>
      <c r="AS13" s="95" t="s">
        <v>64</v>
      </c>
    </row>
    <row r="14" spans="1:45" s="29" customFormat="1" ht="255" x14ac:dyDescent="0.25">
      <c r="A14" s="22">
        <v>4</v>
      </c>
      <c r="B14" s="21" t="s">
        <v>46</v>
      </c>
      <c r="C14" s="22" t="s">
        <v>66</v>
      </c>
      <c r="D14" s="26" t="s">
        <v>67</v>
      </c>
      <c r="E14" s="21" t="s">
        <v>68</v>
      </c>
      <c r="F14" s="21" t="s">
        <v>50</v>
      </c>
      <c r="G14" s="21" t="s">
        <v>69</v>
      </c>
      <c r="H14" s="36" t="s">
        <v>70</v>
      </c>
      <c r="I14" s="37">
        <v>0.6</v>
      </c>
      <c r="J14" s="38" t="s">
        <v>54</v>
      </c>
      <c r="K14" s="43" t="s">
        <v>55</v>
      </c>
      <c r="L14" s="45">
        <v>0.12</v>
      </c>
      <c r="M14" s="45">
        <v>0.35</v>
      </c>
      <c r="N14" s="45">
        <v>0.51</v>
      </c>
      <c r="O14" s="45">
        <v>0.72</v>
      </c>
      <c r="P14" s="45">
        <v>0.72</v>
      </c>
      <c r="Q14" s="46" t="s">
        <v>71</v>
      </c>
      <c r="R14" s="49" t="s">
        <v>72</v>
      </c>
      <c r="S14" s="36" t="s">
        <v>73</v>
      </c>
      <c r="T14" s="43" t="s">
        <v>59</v>
      </c>
      <c r="U14" s="47" t="s">
        <v>60</v>
      </c>
      <c r="V14" s="70">
        <f>L14</f>
        <v>0.12</v>
      </c>
      <c r="W14" s="54">
        <v>0.14299999999999999</v>
      </c>
      <c r="X14" s="70">
        <f t="shared" ref="X14:X23" si="4">IF(W14/V14&gt;100%,100%,W14/V14)</f>
        <v>1</v>
      </c>
      <c r="Y14" s="78" t="s">
        <v>74</v>
      </c>
      <c r="Z14" s="21" t="s">
        <v>75</v>
      </c>
      <c r="AA14" s="93">
        <f t="shared" si="0"/>
        <v>0.35</v>
      </c>
      <c r="AB14" s="98">
        <v>0.377</v>
      </c>
      <c r="AC14" s="94">
        <f t="shared" ref="AC14:AC20" si="5">IF(AB14/AA14&gt;100%,100%,AB14/AA14)</f>
        <v>1</v>
      </c>
      <c r="AD14" s="95" t="s">
        <v>76</v>
      </c>
      <c r="AE14" s="22" t="s">
        <v>65</v>
      </c>
      <c r="AF14" s="28">
        <f t="shared" si="1"/>
        <v>0.51</v>
      </c>
      <c r="AG14" s="21"/>
      <c r="AH14" s="21">
        <f t="shared" ref="AH14:AH23" si="6">IF(AG14/AF14&gt;100%,100%,AG14/AF14)</f>
        <v>0</v>
      </c>
      <c r="AI14" s="21"/>
      <c r="AJ14" s="21"/>
      <c r="AK14" s="28">
        <f t="shared" si="2"/>
        <v>0.72</v>
      </c>
      <c r="AL14" s="21"/>
      <c r="AM14" s="21">
        <f t="shared" ref="AM14:AM23" si="7">IF(AL14/AK14&gt;100%,100%,AL14/AK14)</f>
        <v>0</v>
      </c>
      <c r="AN14" s="21"/>
      <c r="AO14" s="21"/>
      <c r="AP14" s="70">
        <f t="shared" si="3"/>
        <v>0.72</v>
      </c>
      <c r="AQ14" s="98">
        <v>0.377</v>
      </c>
      <c r="AR14" s="88">
        <f t="shared" ref="AR14:AR23" si="8">IF(AQ14/AP14&gt;100%,100%,AQ14/AP14)</f>
        <v>0.52361111111111114</v>
      </c>
      <c r="AS14" s="95" t="s">
        <v>76</v>
      </c>
    </row>
    <row r="15" spans="1:45" s="29" customFormat="1" ht="210" x14ac:dyDescent="0.25">
      <c r="A15" s="22">
        <v>4</v>
      </c>
      <c r="B15" s="21" t="s">
        <v>46</v>
      </c>
      <c r="C15" s="22" t="s">
        <v>66</v>
      </c>
      <c r="D15" s="26" t="s">
        <v>77</v>
      </c>
      <c r="E15" s="21" t="s">
        <v>78</v>
      </c>
      <c r="F15" s="21" t="s">
        <v>50</v>
      </c>
      <c r="G15" s="21" t="s">
        <v>79</v>
      </c>
      <c r="H15" s="36" t="s">
        <v>80</v>
      </c>
      <c r="I15" s="37">
        <v>0.6</v>
      </c>
      <c r="J15" s="38" t="s">
        <v>54</v>
      </c>
      <c r="K15" s="43" t="s">
        <v>55</v>
      </c>
      <c r="L15" s="41">
        <v>0.12</v>
      </c>
      <c r="M15" s="41">
        <v>0.3</v>
      </c>
      <c r="N15" s="41">
        <v>0.49</v>
      </c>
      <c r="O15" s="41">
        <v>0.7</v>
      </c>
      <c r="P15" s="41">
        <v>0.7</v>
      </c>
      <c r="Q15" s="46" t="s">
        <v>71</v>
      </c>
      <c r="R15" s="49" t="s">
        <v>72</v>
      </c>
      <c r="S15" s="36" t="s">
        <v>73</v>
      </c>
      <c r="T15" s="43" t="s">
        <v>59</v>
      </c>
      <c r="U15" s="47" t="s">
        <v>60</v>
      </c>
      <c r="V15" s="70">
        <f>L15</f>
        <v>0.12</v>
      </c>
      <c r="W15" s="54">
        <v>0.13800000000000001</v>
      </c>
      <c r="X15" s="70">
        <f>IF(W15/V15&gt;100%,100%,W15/V15)</f>
        <v>1</v>
      </c>
      <c r="Y15" s="78" t="s">
        <v>81</v>
      </c>
      <c r="Z15" s="21" t="s">
        <v>75</v>
      </c>
      <c r="AA15" s="93">
        <f t="shared" si="0"/>
        <v>0.3</v>
      </c>
      <c r="AB15" s="98">
        <v>0.19400000000000001</v>
      </c>
      <c r="AC15" s="94">
        <f t="shared" si="5"/>
        <v>0.64666666666666672</v>
      </c>
      <c r="AD15" s="95" t="s">
        <v>82</v>
      </c>
      <c r="AE15" s="22" t="s">
        <v>65</v>
      </c>
      <c r="AF15" s="28">
        <f t="shared" si="1"/>
        <v>0.49</v>
      </c>
      <c r="AG15" s="21"/>
      <c r="AH15" s="21">
        <f t="shared" si="6"/>
        <v>0</v>
      </c>
      <c r="AI15" s="21"/>
      <c r="AJ15" s="21"/>
      <c r="AK15" s="28">
        <f t="shared" si="2"/>
        <v>0.7</v>
      </c>
      <c r="AL15" s="21"/>
      <c r="AM15" s="21">
        <f t="shared" si="7"/>
        <v>0</v>
      </c>
      <c r="AN15" s="21"/>
      <c r="AO15" s="21"/>
      <c r="AP15" s="70">
        <f t="shared" si="3"/>
        <v>0.7</v>
      </c>
      <c r="AQ15" s="98">
        <v>0.19400000000000001</v>
      </c>
      <c r="AR15" s="88">
        <f t="shared" si="8"/>
        <v>0.27714285714285719</v>
      </c>
      <c r="AS15" s="95" t="s">
        <v>82</v>
      </c>
    </row>
    <row r="16" spans="1:45" s="29" customFormat="1" ht="269.25" customHeight="1" x14ac:dyDescent="0.25">
      <c r="A16" s="22">
        <v>4</v>
      </c>
      <c r="B16" s="21" t="s">
        <v>46</v>
      </c>
      <c r="C16" s="22" t="s">
        <v>66</v>
      </c>
      <c r="D16" s="26" t="s">
        <v>83</v>
      </c>
      <c r="E16" s="21" t="s">
        <v>84</v>
      </c>
      <c r="F16" s="21" t="s">
        <v>50</v>
      </c>
      <c r="G16" s="21" t="s">
        <v>85</v>
      </c>
      <c r="H16" s="36" t="s">
        <v>86</v>
      </c>
      <c r="I16" s="39">
        <v>0.96489999999999998</v>
      </c>
      <c r="J16" s="38" t="s">
        <v>54</v>
      </c>
      <c r="K16" s="43" t="s">
        <v>55</v>
      </c>
      <c r="L16" s="41">
        <v>0.25</v>
      </c>
      <c r="M16" s="41">
        <v>0.5</v>
      </c>
      <c r="N16" s="41">
        <v>0.7</v>
      </c>
      <c r="O16" s="54">
        <v>0.98499999999999999</v>
      </c>
      <c r="P16" s="54">
        <v>0.98499999999999999</v>
      </c>
      <c r="Q16" s="46" t="s">
        <v>71</v>
      </c>
      <c r="R16" s="49" t="s">
        <v>72</v>
      </c>
      <c r="S16" s="36" t="s">
        <v>73</v>
      </c>
      <c r="T16" s="43" t="s">
        <v>59</v>
      </c>
      <c r="U16" s="47" t="s">
        <v>60</v>
      </c>
      <c r="V16" s="70">
        <f t="shared" ref="V16:V23" si="9">L16</f>
        <v>0.25</v>
      </c>
      <c r="W16" s="41">
        <v>0.15060000000000001</v>
      </c>
      <c r="X16" s="87">
        <f>IF(W16/V16&gt;100%,100%,W16/V16)</f>
        <v>0.60240000000000005</v>
      </c>
      <c r="Y16" s="21" t="s">
        <v>87</v>
      </c>
      <c r="Z16" s="21" t="s">
        <v>75</v>
      </c>
      <c r="AA16" s="93">
        <f t="shared" si="0"/>
        <v>0.5</v>
      </c>
      <c r="AB16" s="98">
        <v>0.30530000000000002</v>
      </c>
      <c r="AC16" s="94">
        <f t="shared" si="5"/>
        <v>0.61060000000000003</v>
      </c>
      <c r="AD16" s="95" t="s">
        <v>88</v>
      </c>
      <c r="AE16" s="22" t="s">
        <v>65</v>
      </c>
      <c r="AF16" s="28">
        <f t="shared" si="1"/>
        <v>0.7</v>
      </c>
      <c r="AG16" s="21"/>
      <c r="AH16" s="21">
        <f t="shared" si="6"/>
        <v>0</v>
      </c>
      <c r="AI16" s="21"/>
      <c r="AJ16" s="21"/>
      <c r="AK16" s="28">
        <f t="shared" si="2"/>
        <v>0.98499999999999999</v>
      </c>
      <c r="AL16" s="21"/>
      <c r="AM16" s="21">
        <f t="shared" si="7"/>
        <v>0</v>
      </c>
      <c r="AN16" s="21"/>
      <c r="AO16" s="21"/>
      <c r="AP16" s="87">
        <f t="shared" si="3"/>
        <v>0.98499999999999999</v>
      </c>
      <c r="AQ16" s="98">
        <v>0.30530000000000002</v>
      </c>
      <c r="AR16" s="88">
        <f t="shared" si="8"/>
        <v>0.30994923857868023</v>
      </c>
      <c r="AS16" s="95" t="s">
        <v>88</v>
      </c>
    </row>
    <row r="17" spans="1:45" s="29" customFormat="1" ht="174.75" customHeight="1" x14ac:dyDescent="0.25">
      <c r="A17" s="22">
        <v>4</v>
      </c>
      <c r="B17" s="21" t="s">
        <v>46</v>
      </c>
      <c r="C17" s="22" t="s">
        <v>66</v>
      </c>
      <c r="D17" s="26" t="s">
        <v>89</v>
      </c>
      <c r="E17" s="21" t="s">
        <v>90</v>
      </c>
      <c r="F17" s="21" t="s">
        <v>50</v>
      </c>
      <c r="G17" s="21" t="s">
        <v>91</v>
      </c>
      <c r="H17" s="40" t="s">
        <v>92</v>
      </c>
      <c r="I17" s="41">
        <v>0.25</v>
      </c>
      <c r="J17" s="42" t="s">
        <v>54</v>
      </c>
      <c r="K17" s="43" t="s">
        <v>55</v>
      </c>
      <c r="L17" s="41">
        <v>0.08</v>
      </c>
      <c r="M17" s="41">
        <v>0.2</v>
      </c>
      <c r="N17" s="41">
        <v>0.3</v>
      </c>
      <c r="O17" s="41">
        <v>0.55000000000000004</v>
      </c>
      <c r="P17" s="41">
        <v>0.55000000000000004</v>
      </c>
      <c r="Q17" s="44" t="s">
        <v>71</v>
      </c>
      <c r="R17" s="48" t="s">
        <v>72</v>
      </c>
      <c r="S17" s="36" t="s">
        <v>73</v>
      </c>
      <c r="T17" s="43" t="s">
        <v>59</v>
      </c>
      <c r="U17" s="47" t="s">
        <v>60</v>
      </c>
      <c r="V17" s="70">
        <f t="shared" si="9"/>
        <v>0.08</v>
      </c>
      <c r="W17" s="89">
        <v>1.7899999999999999E-2</v>
      </c>
      <c r="X17" s="87">
        <f t="shared" si="4"/>
        <v>0.22374999999999998</v>
      </c>
      <c r="Y17" s="21" t="s">
        <v>93</v>
      </c>
      <c r="Z17" s="21" t="s">
        <v>75</v>
      </c>
      <c r="AA17" s="93">
        <f t="shared" si="0"/>
        <v>0.2</v>
      </c>
      <c r="AB17" s="98">
        <v>7.6799999999999993E-2</v>
      </c>
      <c r="AC17" s="94">
        <f t="shared" si="5"/>
        <v>0.38399999999999995</v>
      </c>
      <c r="AD17" s="95" t="s">
        <v>94</v>
      </c>
      <c r="AE17" s="22" t="s">
        <v>65</v>
      </c>
      <c r="AF17" s="28">
        <f t="shared" si="1"/>
        <v>0.3</v>
      </c>
      <c r="AG17" s="21"/>
      <c r="AH17" s="21">
        <f t="shared" si="6"/>
        <v>0</v>
      </c>
      <c r="AI17" s="21"/>
      <c r="AJ17" s="21"/>
      <c r="AK17" s="28">
        <f t="shared" si="2"/>
        <v>0.55000000000000004</v>
      </c>
      <c r="AL17" s="21"/>
      <c r="AM17" s="21">
        <f t="shared" si="7"/>
        <v>0</v>
      </c>
      <c r="AN17" s="21"/>
      <c r="AO17" s="21"/>
      <c r="AP17" s="70">
        <f t="shared" si="3"/>
        <v>0.55000000000000004</v>
      </c>
      <c r="AQ17" s="98">
        <v>7.6799999999999993E-2</v>
      </c>
      <c r="AR17" s="88">
        <f t="shared" si="8"/>
        <v>0.13963636363636361</v>
      </c>
      <c r="AS17" s="95" t="s">
        <v>94</v>
      </c>
    </row>
    <row r="18" spans="1:45" s="29" customFormat="1" ht="390" x14ac:dyDescent="0.25">
      <c r="A18" s="22">
        <v>4</v>
      </c>
      <c r="B18" s="21" t="s">
        <v>46</v>
      </c>
      <c r="C18" s="22" t="s">
        <v>66</v>
      </c>
      <c r="D18" s="26" t="s">
        <v>95</v>
      </c>
      <c r="E18" s="21" t="s">
        <v>96</v>
      </c>
      <c r="F18" s="21" t="s">
        <v>97</v>
      </c>
      <c r="G18" s="21" t="s">
        <v>98</v>
      </c>
      <c r="H18" s="36" t="s">
        <v>99</v>
      </c>
      <c r="I18" s="37">
        <v>0.95</v>
      </c>
      <c r="J18" s="38" t="s">
        <v>100</v>
      </c>
      <c r="K18" s="43" t="s">
        <v>55</v>
      </c>
      <c r="L18" s="41">
        <v>0.98</v>
      </c>
      <c r="M18" s="41">
        <v>1</v>
      </c>
      <c r="N18" s="41">
        <v>1</v>
      </c>
      <c r="O18" s="41">
        <v>1</v>
      </c>
      <c r="P18" s="41">
        <v>1</v>
      </c>
      <c r="Q18" s="46" t="s">
        <v>71</v>
      </c>
      <c r="R18" s="49" t="s">
        <v>101</v>
      </c>
      <c r="S18" s="36" t="s">
        <v>102</v>
      </c>
      <c r="T18" s="43" t="s">
        <v>59</v>
      </c>
      <c r="U18" s="47" t="s">
        <v>60</v>
      </c>
      <c r="V18" s="70">
        <f t="shared" si="9"/>
        <v>0.98</v>
      </c>
      <c r="W18" s="41">
        <v>1</v>
      </c>
      <c r="X18" s="70">
        <f t="shared" si="4"/>
        <v>1</v>
      </c>
      <c r="Y18" s="21" t="s">
        <v>103</v>
      </c>
      <c r="Z18" s="21" t="s">
        <v>104</v>
      </c>
      <c r="AA18" s="93">
        <f t="shared" si="0"/>
        <v>1</v>
      </c>
      <c r="AB18" s="98">
        <v>1</v>
      </c>
      <c r="AC18" s="94">
        <f t="shared" si="5"/>
        <v>1</v>
      </c>
      <c r="AD18" s="95" t="s">
        <v>105</v>
      </c>
      <c r="AE18" s="22" t="s">
        <v>65</v>
      </c>
      <c r="AF18" s="28">
        <f t="shared" si="1"/>
        <v>1</v>
      </c>
      <c r="AG18" s="21"/>
      <c r="AH18" s="21">
        <f t="shared" si="6"/>
        <v>0</v>
      </c>
      <c r="AI18" s="21"/>
      <c r="AJ18" s="21"/>
      <c r="AK18" s="28">
        <f t="shared" si="2"/>
        <v>1</v>
      </c>
      <c r="AL18" s="21"/>
      <c r="AM18" s="21">
        <f t="shared" si="7"/>
        <v>0</v>
      </c>
      <c r="AN18" s="21"/>
      <c r="AO18" s="21"/>
      <c r="AP18" s="70">
        <f t="shared" si="3"/>
        <v>1</v>
      </c>
      <c r="AQ18" s="98">
        <f>AVERAGE(W18,AB18,AG18,AL18)</f>
        <v>1</v>
      </c>
      <c r="AR18" s="88">
        <f t="shared" si="8"/>
        <v>1</v>
      </c>
      <c r="AS18" s="95" t="s">
        <v>105</v>
      </c>
    </row>
    <row r="19" spans="1:45" s="29" customFormat="1" ht="165" x14ac:dyDescent="0.25">
      <c r="A19" s="22">
        <v>4</v>
      </c>
      <c r="B19" s="21" t="s">
        <v>46</v>
      </c>
      <c r="C19" s="22" t="s">
        <v>66</v>
      </c>
      <c r="D19" s="26" t="s">
        <v>106</v>
      </c>
      <c r="E19" s="21" t="s">
        <v>107</v>
      </c>
      <c r="F19" s="21" t="s">
        <v>50</v>
      </c>
      <c r="G19" s="21" t="s">
        <v>108</v>
      </c>
      <c r="H19" s="36" t="s">
        <v>109</v>
      </c>
      <c r="I19" s="37">
        <v>1</v>
      </c>
      <c r="J19" s="38" t="s">
        <v>100</v>
      </c>
      <c r="K19" s="43" t="s">
        <v>55</v>
      </c>
      <c r="L19" s="45">
        <v>1</v>
      </c>
      <c r="M19" s="45">
        <v>1</v>
      </c>
      <c r="N19" s="45">
        <v>1</v>
      </c>
      <c r="O19" s="45">
        <v>1</v>
      </c>
      <c r="P19" s="45">
        <v>1</v>
      </c>
      <c r="Q19" s="46" t="s">
        <v>71</v>
      </c>
      <c r="R19" s="49" t="s">
        <v>101</v>
      </c>
      <c r="S19" s="50" t="s">
        <v>110</v>
      </c>
      <c r="T19" s="43" t="s">
        <v>59</v>
      </c>
      <c r="U19" s="47" t="s">
        <v>60</v>
      </c>
      <c r="V19" s="70">
        <f t="shared" si="9"/>
        <v>1</v>
      </c>
      <c r="W19" s="41">
        <v>1</v>
      </c>
      <c r="X19" s="70">
        <f t="shared" si="4"/>
        <v>1</v>
      </c>
      <c r="Y19" s="21" t="s">
        <v>111</v>
      </c>
      <c r="Z19" s="21" t="s">
        <v>104</v>
      </c>
      <c r="AA19" s="93">
        <f t="shared" si="0"/>
        <v>1</v>
      </c>
      <c r="AB19" s="98">
        <v>0.96</v>
      </c>
      <c r="AC19" s="94">
        <f t="shared" si="5"/>
        <v>0.96</v>
      </c>
      <c r="AD19" s="95" t="s">
        <v>112</v>
      </c>
      <c r="AE19" s="22" t="s">
        <v>65</v>
      </c>
      <c r="AF19" s="28">
        <f t="shared" si="1"/>
        <v>1</v>
      </c>
      <c r="AG19" s="21"/>
      <c r="AH19" s="21">
        <f t="shared" si="6"/>
        <v>0</v>
      </c>
      <c r="AI19" s="21"/>
      <c r="AJ19" s="21"/>
      <c r="AK19" s="28">
        <f t="shared" si="2"/>
        <v>1</v>
      </c>
      <c r="AL19" s="21"/>
      <c r="AM19" s="21">
        <f t="shared" si="7"/>
        <v>0</v>
      </c>
      <c r="AN19" s="21"/>
      <c r="AO19" s="21"/>
      <c r="AP19" s="70">
        <f t="shared" si="3"/>
        <v>1</v>
      </c>
      <c r="AQ19" s="98">
        <f>AVERAGE(W19,AB19,AG19,AL19)</f>
        <v>0.98</v>
      </c>
      <c r="AR19" s="88">
        <f t="shared" si="8"/>
        <v>0.98</v>
      </c>
      <c r="AS19" s="95" t="s">
        <v>112</v>
      </c>
    </row>
    <row r="20" spans="1:45" s="29" customFormat="1" ht="105" x14ac:dyDescent="0.25">
      <c r="A20" s="22">
        <v>4</v>
      </c>
      <c r="B20" s="21" t="s">
        <v>46</v>
      </c>
      <c r="C20" s="22" t="s">
        <v>66</v>
      </c>
      <c r="D20" s="26" t="s">
        <v>113</v>
      </c>
      <c r="E20" s="21" t="s">
        <v>114</v>
      </c>
      <c r="F20" s="21" t="s">
        <v>50</v>
      </c>
      <c r="G20" s="21" t="s">
        <v>115</v>
      </c>
      <c r="H20" s="36" t="s">
        <v>116</v>
      </c>
      <c r="I20" s="37" t="s">
        <v>117</v>
      </c>
      <c r="J20" s="38" t="s">
        <v>54</v>
      </c>
      <c r="K20" s="43" t="s">
        <v>55</v>
      </c>
      <c r="L20" s="45">
        <v>0</v>
      </c>
      <c r="M20" s="45">
        <v>0.4</v>
      </c>
      <c r="N20" s="45">
        <v>0.6</v>
      </c>
      <c r="O20" s="45">
        <v>0.8</v>
      </c>
      <c r="P20" s="45">
        <v>0.8</v>
      </c>
      <c r="Q20" s="46" t="s">
        <v>71</v>
      </c>
      <c r="R20" s="51" t="s">
        <v>118</v>
      </c>
      <c r="S20" s="36" t="s">
        <v>110</v>
      </c>
      <c r="T20" s="43" t="s">
        <v>59</v>
      </c>
      <c r="U20" s="47" t="s">
        <v>119</v>
      </c>
      <c r="V20" s="70">
        <f t="shared" si="9"/>
        <v>0</v>
      </c>
      <c r="W20" s="42">
        <v>0</v>
      </c>
      <c r="X20" s="22" t="s">
        <v>61</v>
      </c>
      <c r="Y20" s="21" t="s">
        <v>62</v>
      </c>
      <c r="Z20" s="22" t="s">
        <v>61</v>
      </c>
      <c r="AA20" s="93">
        <f t="shared" si="0"/>
        <v>0.4</v>
      </c>
      <c r="AB20" s="98">
        <v>0.4</v>
      </c>
      <c r="AC20" s="94">
        <f t="shared" si="5"/>
        <v>1</v>
      </c>
      <c r="AD20" s="96" t="s">
        <v>120</v>
      </c>
      <c r="AE20" s="22" t="s">
        <v>121</v>
      </c>
      <c r="AF20" s="28">
        <f t="shared" si="1"/>
        <v>0.6</v>
      </c>
      <c r="AG20" s="21"/>
      <c r="AH20" s="21">
        <f t="shared" si="6"/>
        <v>0</v>
      </c>
      <c r="AI20" s="21"/>
      <c r="AJ20" s="21"/>
      <c r="AK20" s="28">
        <f t="shared" si="2"/>
        <v>0.8</v>
      </c>
      <c r="AL20" s="21"/>
      <c r="AM20" s="21">
        <f t="shared" si="7"/>
        <v>0</v>
      </c>
      <c r="AN20" s="21"/>
      <c r="AO20" s="21"/>
      <c r="AP20" s="70">
        <f t="shared" si="3"/>
        <v>0.8</v>
      </c>
      <c r="AQ20" s="98">
        <v>0.4</v>
      </c>
      <c r="AR20" s="88">
        <f t="shared" si="8"/>
        <v>0.5</v>
      </c>
      <c r="AS20" s="96" t="s">
        <v>120</v>
      </c>
    </row>
    <row r="21" spans="1:45" s="29" customFormat="1" ht="240" x14ac:dyDescent="0.25">
      <c r="A21" s="22">
        <v>4</v>
      </c>
      <c r="B21" s="21" t="s">
        <v>46</v>
      </c>
      <c r="C21" s="22" t="s">
        <v>122</v>
      </c>
      <c r="D21" s="26" t="s">
        <v>123</v>
      </c>
      <c r="E21" s="21" t="s">
        <v>124</v>
      </c>
      <c r="F21" s="21" t="s">
        <v>97</v>
      </c>
      <c r="G21" s="21" t="s">
        <v>125</v>
      </c>
      <c r="H21" s="36" t="s">
        <v>126</v>
      </c>
      <c r="I21" s="42" t="s">
        <v>53</v>
      </c>
      <c r="J21" s="38" t="s">
        <v>127</v>
      </c>
      <c r="K21" s="36" t="s">
        <v>125</v>
      </c>
      <c r="L21" s="42">
        <v>3</v>
      </c>
      <c r="M21" s="42">
        <v>3</v>
      </c>
      <c r="N21" s="42">
        <v>3</v>
      </c>
      <c r="O21" s="42">
        <v>3</v>
      </c>
      <c r="P21" s="53">
        <f t="shared" ref="P21:P22" si="10">SUM(L21:O21)</f>
        <v>12</v>
      </c>
      <c r="Q21" s="46" t="s">
        <v>71</v>
      </c>
      <c r="R21" s="51" t="s">
        <v>128</v>
      </c>
      <c r="S21" s="36" t="s">
        <v>129</v>
      </c>
      <c r="T21" s="36" t="s">
        <v>130</v>
      </c>
      <c r="U21" s="47" t="s">
        <v>131</v>
      </c>
      <c r="V21" s="71">
        <f t="shared" si="9"/>
        <v>3</v>
      </c>
      <c r="W21" s="42">
        <v>3</v>
      </c>
      <c r="X21" s="22">
        <f t="shared" si="4"/>
        <v>1</v>
      </c>
      <c r="Y21" s="21" t="s">
        <v>132</v>
      </c>
      <c r="Z21" s="21" t="s">
        <v>133</v>
      </c>
      <c r="AA21" s="28">
        <f t="shared" si="0"/>
        <v>3</v>
      </c>
      <c r="AB21" s="21">
        <v>3</v>
      </c>
      <c r="AC21" s="100">
        <f>IF(AB21/AA21&gt;100%,100%,AB21/AA21)</f>
        <v>1</v>
      </c>
      <c r="AD21" s="95" t="s">
        <v>134</v>
      </c>
      <c r="AE21" s="22" t="s">
        <v>133</v>
      </c>
      <c r="AF21" s="28">
        <f t="shared" si="1"/>
        <v>3</v>
      </c>
      <c r="AG21" s="21"/>
      <c r="AH21" s="21">
        <f t="shared" si="6"/>
        <v>0</v>
      </c>
      <c r="AI21" s="21"/>
      <c r="AJ21" s="21"/>
      <c r="AK21" s="28">
        <f t="shared" si="2"/>
        <v>3</v>
      </c>
      <c r="AL21" s="21"/>
      <c r="AM21" s="21">
        <f t="shared" si="7"/>
        <v>0</v>
      </c>
      <c r="AN21" s="21"/>
      <c r="AO21" s="21"/>
      <c r="AP21" s="76">
        <f t="shared" si="3"/>
        <v>12</v>
      </c>
      <c r="AQ21" s="21">
        <f>SUM(W21,AB21,AG21,AL21)</f>
        <v>6</v>
      </c>
      <c r="AR21" s="88">
        <f t="shared" si="8"/>
        <v>0.5</v>
      </c>
      <c r="AS21" s="95" t="s">
        <v>134</v>
      </c>
    </row>
    <row r="22" spans="1:45" s="29" customFormat="1" ht="255" x14ac:dyDescent="0.25">
      <c r="A22" s="22">
        <v>4</v>
      </c>
      <c r="B22" s="21" t="s">
        <v>46</v>
      </c>
      <c r="C22" s="22" t="s">
        <v>122</v>
      </c>
      <c r="D22" s="26" t="s">
        <v>135</v>
      </c>
      <c r="E22" s="21" t="s">
        <v>136</v>
      </c>
      <c r="F22" s="21" t="s">
        <v>50</v>
      </c>
      <c r="G22" s="21" t="s">
        <v>137</v>
      </c>
      <c r="H22" s="36" t="s">
        <v>138</v>
      </c>
      <c r="I22" s="42" t="s">
        <v>53</v>
      </c>
      <c r="J22" s="38" t="s">
        <v>127</v>
      </c>
      <c r="K22" s="36" t="s">
        <v>137</v>
      </c>
      <c r="L22" s="42">
        <v>2</v>
      </c>
      <c r="M22" s="42">
        <v>5</v>
      </c>
      <c r="N22" s="42">
        <v>5</v>
      </c>
      <c r="O22" s="42">
        <v>4</v>
      </c>
      <c r="P22" s="53">
        <f t="shared" si="10"/>
        <v>16</v>
      </c>
      <c r="Q22" s="46" t="s">
        <v>71</v>
      </c>
      <c r="R22" s="51" t="s">
        <v>139</v>
      </c>
      <c r="S22" s="36" t="s">
        <v>129</v>
      </c>
      <c r="T22" s="36" t="s">
        <v>130</v>
      </c>
      <c r="U22" s="47" t="s">
        <v>131</v>
      </c>
      <c r="V22" s="71">
        <f t="shared" si="9"/>
        <v>2</v>
      </c>
      <c r="W22" s="42">
        <v>2</v>
      </c>
      <c r="X22" s="22">
        <f t="shared" si="4"/>
        <v>1</v>
      </c>
      <c r="Y22" s="21" t="s">
        <v>140</v>
      </c>
      <c r="Z22" s="21" t="s">
        <v>133</v>
      </c>
      <c r="AA22" s="28">
        <f t="shared" si="0"/>
        <v>5</v>
      </c>
      <c r="AB22" s="21">
        <v>5</v>
      </c>
      <c r="AC22" s="100">
        <f>IF(AB22/AA22&gt;100%,100%,AB22/AA22)</f>
        <v>1</v>
      </c>
      <c r="AD22" s="95" t="s">
        <v>141</v>
      </c>
      <c r="AE22" s="22" t="s">
        <v>133</v>
      </c>
      <c r="AF22" s="28">
        <f t="shared" si="1"/>
        <v>5</v>
      </c>
      <c r="AG22" s="21"/>
      <c r="AH22" s="21">
        <f t="shared" si="6"/>
        <v>0</v>
      </c>
      <c r="AI22" s="21"/>
      <c r="AJ22" s="21"/>
      <c r="AK22" s="28">
        <f t="shared" si="2"/>
        <v>4</v>
      </c>
      <c r="AL22" s="21"/>
      <c r="AM22" s="21">
        <f t="shared" si="7"/>
        <v>0</v>
      </c>
      <c r="AN22" s="21"/>
      <c r="AO22" s="21"/>
      <c r="AP22" s="76">
        <f t="shared" si="3"/>
        <v>16</v>
      </c>
      <c r="AQ22" s="21">
        <f t="shared" ref="AQ22:AQ23" si="11">SUM(W22,AB22,AG22,AL22)</f>
        <v>7</v>
      </c>
      <c r="AR22" s="88">
        <f t="shared" si="8"/>
        <v>0.4375</v>
      </c>
      <c r="AS22" s="95" t="s">
        <v>141</v>
      </c>
    </row>
    <row r="23" spans="1:45" s="29" customFormat="1" ht="195" x14ac:dyDescent="0.25">
      <c r="A23" s="22">
        <v>4</v>
      </c>
      <c r="B23" s="21" t="s">
        <v>46</v>
      </c>
      <c r="C23" s="22" t="s">
        <v>122</v>
      </c>
      <c r="D23" s="26" t="s">
        <v>142</v>
      </c>
      <c r="E23" s="21" t="s">
        <v>143</v>
      </c>
      <c r="F23" s="21" t="s">
        <v>50</v>
      </c>
      <c r="G23" s="21" t="s">
        <v>144</v>
      </c>
      <c r="H23" s="36" t="s">
        <v>145</v>
      </c>
      <c r="I23" s="42" t="s">
        <v>53</v>
      </c>
      <c r="J23" s="38" t="s">
        <v>127</v>
      </c>
      <c r="K23" s="36" t="s">
        <v>144</v>
      </c>
      <c r="L23" s="42">
        <v>3</v>
      </c>
      <c r="M23" s="42">
        <v>3</v>
      </c>
      <c r="N23" s="42">
        <v>3</v>
      </c>
      <c r="O23" s="42">
        <v>3</v>
      </c>
      <c r="P23" s="53">
        <f>SUM(L23:O23)</f>
        <v>12</v>
      </c>
      <c r="Q23" s="46" t="s">
        <v>71</v>
      </c>
      <c r="R23" s="51" t="s">
        <v>146</v>
      </c>
      <c r="S23" s="36" t="s">
        <v>147</v>
      </c>
      <c r="T23" s="36" t="s">
        <v>130</v>
      </c>
      <c r="U23" s="47" t="s">
        <v>131</v>
      </c>
      <c r="V23" s="71">
        <f t="shared" si="9"/>
        <v>3</v>
      </c>
      <c r="W23" s="42">
        <v>3</v>
      </c>
      <c r="X23" s="22">
        <f t="shared" si="4"/>
        <v>1</v>
      </c>
      <c r="Y23" s="21" t="s">
        <v>148</v>
      </c>
      <c r="Z23" s="21" t="s">
        <v>133</v>
      </c>
      <c r="AA23" s="28">
        <f t="shared" si="0"/>
        <v>3</v>
      </c>
      <c r="AB23" s="21">
        <v>3</v>
      </c>
      <c r="AC23" s="100">
        <f>IF(AB23/AA23&gt;100%,100%,AB23/AA23)</f>
        <v>1</v>
      </c>
      <c r="AD23" s="95" t="s">
        <v>149</v>
      </c>
      <c r="AE23" s="22" t="s">
        <v>133</v>
      </c>
      <c r="AF23" s="28">
        <f t="shared" si="1"/>
        <v>3</v>
      </c>
      <c r="AG23" s="21"/>
      <c r="AH23" s="21">
        <f t="shared" si="6"/>
        <v>0</v>
      </c>
      <c r="AI23" s="21"/>
      <c r="AJ23" s="21"/>
      <c r="AK23" s="28">
        <f t="shared" si="2"/>
        <v>3</v>
      </c>
      <c r="AL23" s="21"/>
      <c r="AM23" s="21">
        <f t="shared" si="7"/>
        <v>0</v>
      </c>
      <c r="AN23" s="21"/>
      <c r="AO23" s="21"/>
      <c r="AP23" s="76">
        <f t="shared" si="3"/>
        <v>12</v>
      </c>
      <c r="AQ23" s="21">
        <f t="shared" si="11"/>
        <v>6</v>
      </c>
      <c r="AR23" s="88">
        <f t="shared" si="8"/>
        <v>0.5</v>
      </c>
      <c r="AS23" s="95" t="s">
        <v>149</v>
      </c>
    </row>
    <row r="24" spans="1:45" s="5" customFormat="1" ht="15.75" x14ac:dyDescent="0.25">
      <c r="A24" s="10"/>
      <c r="B24" s="10"/>
      <c r="C24" s="10"/>
      <c r="D24" s="10"/>
      <c r="E24" s="13" t="s">
        <v>150</v>
      </c>
      <c r="F24" s="10"/>
      <c r="G24" s="10"/>
      <c r="H24" s="10"/>
      <c r="I24" s="10"/>
      <c r="J24" s="10"/>
      <c r="K24" s="10"/>
      <c r="L24" s="15"/>
      <c r="M24" s="15"/>
      <c r="N24" s="15"/>
      <c r="O24" s="15"/>
      <c r="P24" s="15"/>
      <c r="Q24" s="10"/>
      <c r="R24" s="10"/>
      <c r="S24" s="10"/>
      <c r="T24" s="10"/>
      <c r="U24" s="10"/>
      <c r="V24" s="72"/>
      <c r="W24" s="72"/>
      <c r="X24" s="72">
        <f>AVERAGE(X13:X23)*80%</f>
        <v>0.69565777777777782</v>
      </c>
      <c r="Y24" s="15"/>
      <c r="Z24" s="15"/>
      <c r="AA24" s="92"/>
      <c r="AB24" s="15"/>
      <c r="AC24" s="99">
        <f>AVERAGE(AC13:AC23)*80%</f>
        <v>0.69827393939393945</v>
      </c>
      <c r="AD24" s="15"/>
      <c r="AE24" s="15"/>
      <c r="AF24" s="15"/>
      <c r="AG24" s="15"/>
      <c r="AH24" s="15">
        <f>AVERAGE(AH13:AH23)*80%</f>
        <v>0</v>
      </c>
      <c r="AI24" s="15"/>
      <c r="AJ24" s="15"/>
      <c r="AK24" s="15"/>
      <c r="AL24" s="15"/>
      <c r="AM24" s="15">
        <f>AVERAGE(AM13:AM23)*80%</f>
        <v>0</v>
      </c>
      <c r="AN24" s="10"/>
      <c r="AO24" s="10"/>
      <c r="AP24" s="16"/>
      <c r="AQ24" s="16"/>
      <c r="AR24" s="99">
        <f>AVERAGE(AR13:AR23)*80%</f>
        <v>0.42952882826551497</v>
      </c>
      <c r="AS24" s="10"/>
    </row>
    <row r="25" spans="1:45" s="29" customFormat="1" ht="197.25" customHeight="1" x14ac:dyDescent="0.25">
      <c r="A25" s="30">
        <v>7</v>
      </c>
      <c r="B25" s="27" t="s">
        <v>151</v>
      </c>
      <c r="C25" s="27" t="s">
        <v>152</v>
      </c>
      <c r="D25" s="55" t="s">
        <v>153</v>
      </c>
      <c r="E25" s="56" t="s">
        <v>154</v>
      </c>
      <c r="F25" s="56" t="s">
        <v>155</v>
      </c>
      <c r="G25" s="56" t="s">
        <v>156</v>
      </c>
      <c r="H25" s="56" t="s">
        <v>157</v>
      </c>
      <c r="I25" s="57" t="s">
        <v>158</v>
      </c>
      <c r="J25" s="56" t="s">
        <v>159</v>
      </c>
      <c r="K25" s="56" t="s">
        <v>160</v>
      </c>
      <c r="L25" s="58" t="s">
        <v>161</v>
      </c>
      <c r="M25" s="59">
        <v>0.8</v>
      </c>
      <c r="N25" s="58" t="s">
        <v>161</v>
      </c>
      <c r="O25" s="60">
        <v>0.8</v>
      </c>
      <c r="P25" s="60">
        <v>0.8</v>
      </c>
      <c r="Q25" s="61" t="s">
        <v>71</v>
      </c>
      <c r="R25" s="61" t="s">
        <v>162</v>
      </c>
      <c r="S25" s="56" t="s">
        <v>163</v>
      </c>
      <c r="T25" s="56" t="s">
        <v>164</v>
      </c>
      <c r="U25" s="62" t="s">
        <v>165</v>
      </c>
      <c r="V25" s="81" t="str">
        <f>L25</f>
        <v>No programada</v>
      </c>
      <c r="W25" s="30" t="s">
        <v>63</v>
      </c>
      <c r="X25" s="30" t="s">
        <v>63</v>
      </c>
      <c r="Y25" s="27" t="s">
        <v>62</v>
      </c>
      <c r="Z25" s="30" t="s">
        <v>63</v>
      </c>
      <c r="AA25" s="82">
        <f>M25</f>
        <v>0.8</v>
      </c>
      <c r="AB25" s="97">
        <v>0.9</v>
      </c>
      <c r="AC25" s="105">
        <f t="shared" ref="AC25:AC26" si="12">IF(AB25/AA25&gt;100%,100%,AB25/AA25)</f>
        <v>1</v>
      </c>
      <c r="AD25" s="101" t="s">
        <v>166</v>
      </c>
      <c r="AE25" s="30" t="s">
        <v>167</v>
      </c>
      <c r="AF25" s="83" t="str">
        <f>N25</f>
        <v>No programada</v>
      </c>
      <c r="AG25" s="30"/>
      <c r="AH25" s="30" t="e">
        <f t="shared" ref="AH25" si="13">IF(AG25/AF25&gt;100%,100%,AG25/AF25)</f>
        <v>#VALUE!</v>
      </c>
      <c r="AI25" s="30"/>
      <c r="AJ25" s="30"/>
      <c r="AK25" s="82">
        <f>O25</f>
        <v>0.8</v>
      </c>
      <c r="AL25" s="30"/>
      <c r="AM25" s="30">
        <f t="shared" ref="AM25" si="14">IF(AL25/AK25&gt;100%,100%,AL25/AK25)</f>
        <v>0</v>
      </c>
      <c r="AN25" s="30"/>
      <c r="AO25" s="30"/>
      <c r="AP25" s="82">
        <f>P25</f>
        <v>0.8</v>
      </c>
      <c r="AQ25" s="97">
        <f>AVERAGE(AB25,AL25)</f>
        <v>0.9</v>
      </c>
      <c r="AR25" s="85">
        <f t="shared" ref="AR25" si="15">IF(AQ25/AP25&gt;100%,100%,AQ25/AP25)</f>
        <v>1</v>
      </c>
      <c r="AS25" s="101" t="s">
        <v>166</v>
      </c>
    </row>
    <row r="26" spans="1:45" s="29" customFormat="1" ht="105" x14ac:dyDescent="0.25">
      <c r="A26" s="30">
        <v>7</v>
      </c>
      <c r="B26" s="27" t="s">
        <v>151</v>
      </c>
      <c r="C26" s="27" t="s">
        <v>152</v>
      </c>
      <c r="D26" s="63" t="s">
        <v>168</v>
      </c>
      <c r="E26" s="61" t="s">
        <v>169</v>
      </c>
      <c r="F26" s="61" t="s">
        <v>155</v>
      </c>
      <c r="G26" s="61" t="s">
        <v>170</v>
      </c>
      <c r="H26" s="61" t="s">
        <v>171</v>
      </c>
      <c r="I26" s="61" t="s">
        <v>172</v>
      </c>
      <c r="J26" s="61" t="s">
        <v>159</v>
      </c>
      <c r="K26" s="61" t="s">
        <v>173</v>
      </c>
      <c r="L26" s="64">
        <v>1</v>
      </c>
      <c r="M26" s="64">
        <v>1</v>
      </c>
      <c r="N26" s="64">
        <v>1</v>
      </c>
      <c r="O26" s="65">
        <v>1</v>
      </c>
      <c r="P26" s="65">
        <v>1</v>
      </c>
      <c r="Q26" s="61" t="s">
        <v>71</v>
      </c>
      <c r="R26" s="61" t="s">
        <v>174</v>
      </c>
      <c r="S26" s="61" t="s">
        <v>175</v>
      </c>
      <c r="T26" s="56" t="s">
        <v>164</v>
      </c>
      <c r="U26" s="62" t="s">
        <v>176</v>
      </c>
      <c r="V26" s="82">
        <f t="shared" ref="V26:V31" si="16">L26</f>
        <v>1</v>
      </c>
      <c r="W26" s="84">
        <v>0.5</v>
      </c>
      <c r="X26" s="84">
        <f t="shared" ref="X26" si="17">IF(W26/V26&gt;100%,100%,W26/V26)</f>
        <v>0.5</v>
      </c>
      <c r="Y26" s="27" t="s">
        <v>177</v>
      </c>
      <c r="Z26" s="30" t="s">
        <v>178</v>
      </c>
      <c r="AA26" s="82">
        <f t="shared" ref="AA26:AA31" si="18">M26</f>
        <v>1</v>
      </c>
      <c r="AB26" s="97">
        <v>0.5</v>
      </c>
      <c r="AC26" s="105">
        <f t="shared" si="12"/>
        <v>0.5</v>
      </c>
      <c r="AD26" s="27" t="s">
        <v>177</v>
      </c>
      <c r="AE26" s="30" t="s">
        <v>179</v>
      </c>
      <c r="AF26" s="82">
        <f t="shared" ref="AF26" si="19">N26</f>
        <v>1</v>
      </c>
      <c r="AG26" s="30"/>
      <c r="AH26" s="30"/>
      <c r="AI26" s="30"/>
      <c r="AJ26" s="30"/>
      <c r="AK26" s="82">
        <f t="shared" ref="AK26" si="20">O26</f>
        <v>1</v>
      </c>
      <c r="AL26" s="30"/>
      <c r="AM26" s="30"/>
      <c r="AN26" s="30"/>
      <c r="AO26" s="30"/>
      <c r="AP26" s="82">
        <f t="shared" ref="AP26" si="21">P26</f>
        <v>1</v>
      </c>
      <c r="AQ26" s="97">
        <f>AVERAGE(W26,AB26,AG26,AL26)</f>
        <v>0.5</v>
      </c>
      <c r="AR26" s="85">
        <f>IF(AQ26/AP26&gt;100%,100%,AQ26/AP26)</f>
        <v>0.5</v>
      </c>
      <c r="AS26" s="27" t="s">
        <v>177</v>
      </c>
    </row>
    <row r="27" spans="1:45" s="29" customFormat="1" ht="135" x14ac:dyDescent="0.25">
      <c r="A27" s="30"/>
      <c r="B27" s="27" t="s">
        <v>151</v>
      </c>
      <c r="C27" s="27" t="s">
        <v>180</v>
      </c>
      <c r="D27" s="63" t="s">
        <v>181</v>
      </c>
      <c r="E27" s="61" t="s">
        <v>182</v>
      </c>
      <c r="F27" s="61" t="s">
        <v>155</v>
      </c>
      <c r="G27" s="61" t="s">
        <v>183</v>
      </c>
      <c r="H27" s="61" t="s">
        <v>184</v>
      </c>
      <c r="I27" s="61" t="s">
        <v>185</v>
      </c>
      <c r="J27" s="61" t="s">
        <v>159</v>
      </c>
      <c r="K27" s="61" t="s">
        <v>186</v>
      </c>
      <c r="L27" s="58" t="s">
        <v>161</v>
      </c>
      <c r="M27" s="59">
        <v>1</v>
      </c>
      <c r="N27" s="59">
        <v>1</v>
      </c>
      <c r="O27" s="60">
        <v>1</v>
      </c>
      <c r="P27" s="60">
        <v>1</v>
      </c>
      <c r="Q27" s="61" t="s">
        <v>71</v>
      </c>
      <c r="R27" s="61" t="s">
        <v>187</v>
      </c>
      <c r="S27" s="61" t="s">
        <v>188</v>
      </c>
      <c r="T27" s="56" t="s">
        <v>164</v>
      </c>
      <c r="U27" s="62" t="s">
        <v>189</v>
      </c>
      <c r="V27" s="30" t="s">
        <v>63</v>
      </c>
      <c r="W27" s="30" t="s">
        <v>63</v>
      </c>
      <c r="X27" s="30" t="s">
        <v>63</v>
      </c>
      <c r="Y27" s="86" t="s">
        <v>62</v>
      </c>
      <c r="Z27" s="82" t="str">
        <f>K27</f>
        <v>Porcentaje de requisitos cumplidos</v>
      </c>
      <c r="AA27" s="82">
        <f t="shared" si="18"/>
        <v>1</v>
      </c>
      <c r="AB27" s="97">
        <v>0.95650000000000002</v>
      </c>
      <c r="AC27" s="105">
        <f>IF(AB27/AA27&gt;100%,100%,AB27/AA27)</f>
        <v>0.95650000000000002</v>
      </c>
      <c r="AD27" s="106" t="s">
        <v>190</v>
      </c>
      <c r="AE27" s="30" t="s">
        <v>191</v>
      </c>
      <c r="AF27" s="30"/>
      <c r="AG27" s="30"/>
      <c r="AH27" s="30"/>
      <c r="AI27" s="82">
        <f t="shared" ref="AI27" si="22">M27</f>
        <v>1</v>
      </c>
      <c r="AJ27" s="30"/>
      <c r="AK27" s="30"/>
      <c r="AL27" s="30"/>
      <c r="AM27" s="30"/>
      <c r="AN27" s="82">
        <f t="shared" ref="AN27" si="23">N27</f>
        <v>1</v>
      </c>
      <c r="AO27" s="84">
        <v>0</v>
      </c>
      <c r="AP27" s="102">
        <f>P27</f>
        <v>1</v>
      </c>
      <c r="AQ27" s="97">
        <f>AVERAGE(AB27,AG27,AL27)</f>
        <v>0.95650000000000002</v>
      </c>
      <c r="AR27" s="103">
        <f>IF(AQ27/AP27&gt;100%,100%,AQ27/AP27)</f>
        <v>0.95650000000000002</v>
      </c>
      <c r="AS27" s="27" t="s">
        <v>190</v>
      </c>
    </row>
    <row r="28" spans="1:45" s="29" customFormat="1" ht="105" x14ac:dyDescent="0.25">
      <c r="A28" s="30">
        <v>7</v>
      </c>
      <c r="B28" s="27" t="s">
        <v>151</v>
      </c>
      <c r="C28" s="27" t="s">
        <v>152</v>
      </c>
      <c r="D28" s="63" t="s">
        <v>192</v>
      </c>
      <c r="E28" s="61" t="s">
        <v>193</v>
      </c>
      <c r="F28" s="61" t="s">
        <v>155</v>
      </c>
      <c r="G28" s="61" t="s">
        <v>194</v>
      </c>
      <c r="H28" s="61" t="s">
        <v>195</v>
      </c>
      <c r="I28" s="61" t="s">
        <v>172</v>
      </c>
      <c r="J28" s="61" t="s">
        <v>100</v>
      </c>
      <c r="K28" s="61" t="s">
        <v>194</v>
      </c>
      <c r="L28" s="59">
        <v>1</v>
      </c>
      <c r="M28" s="59">
        <v>1</v>
      </c>
      <c r="N28" s="58" t="s">
        <v>161</v>
      </c>
      <c r="O28" s="60" t="s">
        <v>161</v>
      </c>
      <c r="P28" s="60">
        <v>1</v>
      </c>
      <c r="Q28" s="61" t="s">
        <v>196</v>
      </c>
      <c r="R28" s="61" t="s">
        <v>197</v>
      </c>
      <c r="S28" s="61" t="s">
        <v>197</v>
      </c>
      <c r="T28" s="56" t="s">
        <v>164</v>
      </c>
      <c r="U28" s="62" t="s">
        <v>176</v>
      </c>
      <c r="V28" s="81">
        <f t="shared" ref="V28" si="24">L28</f>
        <v>1</v>
      </c>
      <c r="W28" s="84">
        <v>1</v>
      </c>
      <c r="X28" s="85">
        <f t="shared" ref="X28" si="25">IF(W28/V28&gt;100%,100%,W28/V28)</f>
        <v>1</v>
      </c>
      <c r="Y28" s="27" t="s">
        <v>198</v>
      </c>
      <c r="Z28" s="30" t="s">
        <v>199</v>
      </c>
      <c r="AA28" s="82">
        <f t="shared" si="18"/>
        <v>1</v>
      </c>
      <c r="AB28" s="97">
        <v>1</v>
      </c>
      <c r="AC28" s="109">
        <f t="shared" ref="AC28:AC29" si="26">IF(AB28/AA28&gt;100%,100%,AB28/AA28)</f>
        <v>1</v>
      </c>
      <c r="AD28" s="107" t="s">
        <v>200</v>
      </c>
      <c r="AE28" s="30" t="s">
        <v>201</v>
      </c>
      <c r="AF28" s="83" t="str">
        <f t="shared" ref="AF28:AF31" si="27">N28</f>
        <v>No programada</v>
      </c>
      <c r="AG28" s="84">
        <v>0</v>
      </c>
      <c r="AH28" s="30"/>
      <c r="AI28" s="30"/>
      <c r="AJ28" s="30"/>
      <c r="AK28" s="83" t="str">
        <f t="shared" ref="AK28:AK31" si="28">O28</f>
        <v>No programada</v>
      </c>
      <c r="AL28" s="84">
        <v>0</v>
      </c>
      <c r="AM28" s="30"/>
      <c r="AN28" s="30"/>
      <c r="AO28" s="30"/>
      <c r="AP28" s="82">
        <f t="shared" ref="AP28:AP31" si="29">P28</f>
        <v>1</v>
      </c>
      <c r="AQ28" s="97">
        <f>AVERAGE(W28,AB28)</f>
        <v>1</v>
      </c>
      <c r="AR28" s="85">
        <f>IF(AQ28/AP28&gt;100%,100%,AQ28/AP28)</f>
        <v>1</v>
      </c>
      <c r="AS28" s="107" t="s">
        <v>200</v>
      </c>
    </row>
    <row r="29" spans="1:45" s="29" customFormat="1" ht="120" x14ac:dyDescent="0.25">
      <c r="A29" s="30">
        <v>7</v>
      </c>
      <c r="B29" s="27" t="s">
        <v>151</v>
      </c>
      <c r="C29" s="27" t="s">
        <v>152</v>
      </c>
      <c r="D29" s="63" t="s">
        <v>202</v>
      </c>
      <c r="E29" s="61" t="s">
        <v>203</v>
      </c>
      <c r="F29" s="61" t="s">
        <v>155</v>
      </c>
      <c r="G29" s="61" t="s">
        <v>204</v>
      </c>
      <c r="H29" s="61" t="s">
        <v>205</v>
      </c>
      <c r="I29" s="61" t="s">
        <v>117</v>
      </c>
      <c r="J29" s="61" t="s">
        <v>127</v>
      </c>
      <c r="K29" s="61" t="s">
        <v>204</v>
      </c>
      <c r="L29" s="66">
        <v>0</v>
      </c>
      <c r="M29" s="66">
        <v>1</v>
      </c>
      <c r="N29" s="67">
        <v>1</v>
      </c>
      <c r="O29" s="68">
        <v>0</v>
      </c>
      <c r="P29" s="68">
        <v>2</v>
      </c>
      <c r="Q29" s="61" t="s">
        <v>196</v>
      </c>
      <c r="R29" s="61" t="s">
        <v>197</v>
      </c>
      <c r="S29" s="61" t="s">
        <v>197</v>
      </c>
      <c r="T29" s="56" t="s">
        <v>164</v>
      </c>
      <c r="U29" s="56" t="s">
        <v>164</v>
      </c>
      <c r="V29" s="81">
        <f>L29</f>
        <v>0</v>
      </c>
      <c r="W29" s="30" t="s">
        <v>63</v>
      </c>
      <c r="X29" s="30" t="s">
        <v>63</v>
      </c>
      <c r="Y29" s="27" t="s">
        <v>63</v>
      </c>
      <c r="Z29" s="30" t="s">
        <v>63</v>
      </c>
      <c r="AA29" s="82">
        <f t="shared" si="18"/>
        <v>1</v>
      </c>
      <c r="AB29" s="97">
        <v>1</v>
      </c>
      <c r="AC29" s="109">
        <f t="shared" si="26"/>
        <v>1</v>
      </c>
      <c r="AD29" s="104" t="s">
        <v>206</v>
      </c>
      <c r="AE29" s="30" t="s">
        <v>207</v>
      </c>
      <c r="AF29" s="83">
        <f t="shared" si="27"/>
        <v>1</v>
      </c>
      <c r="AG29" s="30"/>
      <c r="AH29" s="30"/>
      <c r="AI29" s="30"/>
      <c r="AJ29" s="30"/>
      <c r="AK29" s="83">
        <f t="shared" si="28"/>
        <v>0</v>
      </c>
      <c r="AL29" s="30"/>
      <c r="AM29" s="30"/>
      <c r="AN29" s="30"/>
      <c r="AO29" s="30"/>
      <c r="AP29" s="30">
        <f t="shared" si="29"/>
        <v>2</v>
      </c>
      <c r="AQ29" s="97">
        <f>SUM(AB29,AG29)</f>
        <v>1</v>
      </c>
      <c r="AR29" s="85">
        <f t="shared" ref="AR29" si="30">IF(AQ29/AP29&gt;100%,100%,AQ29/AP29)</f>
        <v>0.5</v>
      </c>
      <c r="AS29" s="27" t="s">
        <v>207</v>
      </c>
    </row>
    <row r="30" spans="1:45" s="29" customFormat="1" ht="150" x14ac:dyDescent="0.25">
      <c r="A30" s="30">
        <v>5</v>
      </c>
      <c r="B30" s="27" t="s">
        <v>208</v>
      </c>
      <c r="C30" s="27" t="s">
        <v>209</v>
      </c>
      <c r="D30" s="63" t="s">
        <v>210</v>
      </c>
      <c r="E30" s="61" t="s">
        <v>211</v>
      </c>
      <c r="F30" s="61" t="s">
        <v>155</v>
      </c>
      <c r="G30" s="61" t="s">
        <v>212</v>
      </c>
      <c r="H30" s="61" t="s">
        <v>213</v>
      </c>
      <c r="I30" s="61" t="s">
        <v>172</v>
      </c>
      <c r="J30" s="61" t="s">
        <v>54</v>
      </c>
      <c r="K30" s="61" t="s">
        <v>212</v>
      </c>
      <c r="L30" s="59">
        <v>0.33</v>
      </c>
      <c r="M30" s="59">
        <v>0.67</v>
      </c>
      <c r="N30" s="59">
        <v>0.84</v>
      </c>
      <c r="O30" s="60">
        <v>1</v>
      </c>
      <c r="P30" s="60">
        <v>1</v>
      </c>
      <c r="Q30" s="61" t="s">
        <v>71</v>
      </c>
      <c r="R30" s="61" t="s">
        <v>214</v>
      </c>
      <c r="S30" s="61" t="s">
        <v>215</v>
      </c>
      <c r="T30" s="56" t="s">
        <v>164</v>
      </c>
      <c r="U30" s="62" t="s">
        <v>216</v>
      </c>
      <c r="V30" s="82">
        <f t="shared" si="16"/>
        <v>0.33</v>
      </c>
      <c r="W30" s="82">
        <v>0.83330000000000004</v>
      </c>
      <c r="X30" s="85">
        <f>IF(W30/V30&gt;100%,100%,W30/V30)</f>
        <v>1</v>
      </c>
      <c r="Y30" s="69" t="s">
        <v>217</v>
      </c>
      <c r="Z30" s="82" t="s">
        <v>218</v>
      </c>
      <c r="AA30" s="82">
        <f t="shared" si="18"/>
        <v>0.67</v>
      </c>
      <c r="AB30" s="110" t="s">
        <v>230</v>
      </c>
      <c r="AC30" s="111" t="s">
        <v>231</v>
      </c>
      <c r="AD30" s="110" t="s">
        <v>227</v>
      </c>
      <c r="AE30" s="110"/>
      <c r="AF30" s="110">
        <f t="shared" si="27"/>
        <v>0.84</v>
      </c>
      <c r="AG30" s="110"/>
      <c r="AH30" s="110"/>
      <c r="AI30" s="110"/>
      <c r="AJ30" s="110"/>
      <c r="AK30" s="110">
        <f t="shared" si="28"/>
        <v>1</v>
      </c>
      <c r="AL30" s="110"/>
      <c r="AM30" s="110"/>
      <c r="AN30" s="110"/>
      <c r="AO30" s="110"/>
      <c r="AP30" s="110">
        <f t="shared" si="29"/>
        <v>1</v>
      </c>
      <c r="AQ30" s="112" t="s">
        <v>230</v>
      </c>
      <c r="AR30" s="113" t="s">
        <v>231</v>
      </c>
      <c r="AS30" s="114" t="s">
        <v>228</v>
      </c>
    </row>
    <row r="31" spans="1:45" s="29" customFormat="1" ht="122.25" customHeight="1" x14ac:dyDescent="0.25">
      <c r="A31" s="30">
        <v>5</v>
      </c>
      <c r="B31" s="27" t="s">
        <v>208</v>
      </c>
      <c r="C31" s="27" t="s">
        <v>209</v>
      </c>
      <c r="D31" s="63" t="s">
        <v>219</v>
      </c>
      <c r="E31" s="61" t="s">
        <v>220</v>
      </c>
      <c r="F31" s="61" t="s">
        <v>155</v>
      </c>
      <c r="G31" s="61" t="s">
        <v>212</v>
      </c>
      <c r="H31" s="61" t="s">
        <v>221</v>
      </c>
      <c r="I31" s="61" t="s">
        <v>117</v>
      </c>
      <c r="J31" s="61" t="s">
        <v>54</v>
      </c>
      <c r="K31" s="61" t="s">
        <v>212</v>
      </c>
      <c r="L31" s="59">
        <v>0.2</v>
      </c>
      <c r="M31" s="59">
        <v>0.4</v>
      </c>
      <c r="N31" s="59">
        <v>0.6</v>
      </c>
      <c r="O31" s="60">
        <v>0.8</v>
      </c>
      <c r="P31" s="60">
        <v>0.8</v>
      </c>
      <c r="Q31" s="61" t="s">
        <v>71</v>
      </c>
      <c r="R31" s="61" t="s">
        <v>214</v>
      </c>
      <c r="S31" s="61" t="s">
        <v>222</v>
      </c>
      <c r="T31" s="56" t="s">
        <v>164</v>
      </c>
      <c r="U31" s="62" t="s">
        <v>216</v>
      </c>
      <c r="V31" s="82">
        <f t="shared" si="16"/>
        <v>0.2</v>
      </c>
      <c r="W31" s="82">
        <v>0.69230000000000003</v>
      </c>
      <c r="X31" s="85">
        <f t="shared" ref="X31" si="31">IF(W31/V31&gt;100%,100%,W31/V31)</f>
        <v>1</v>
      </c>
      <c r="Y31" s="69" t="s">
        <v>223</v>
      </c>
      <c r="Z31" s="82" t="s">
        <v>218</v>
      </c>
      <c r="AA31" s="82">
        <f t="shared" si="18"/>
        <v>0.4</v>
      </c>
      <c r="AB31" s="108" t="s">
        <v>230</v>
      </c>
      <c r="AC31" s="105" t="s">
        <v>231</v>
      </c>
      <c r="AD31" s="106" t="s">
        <v>227</v>
      </c>
      <c r="AE31" s="82" t="s">
        <v>224</v>
      </c>
      <c r="AF31" s="82">
        <f t="shared" si="27"/>
        <v>0.6</v>
      </c>
      <c r="AG31" s="82"/>
      <c r="AH31" s="82"/>
      <c r="AI31" s="82"/>
      <c r="AJ31" s="82"/>
      <c r="AK31" s="82">
        <f t="shared" si="28"/>
        <v>0.8</v>
      </c>
      <c r="AL31" s="82"/>
      <c r="AM31" s="82"/>
      <c r="AN31" s="82"/>
      <c r="AO31" s="82"/>
      <c r="AP31" s="82">
        <f t="shared" si="29"/>
        <v>0.8</v>
      </c>
      <c r="AQ31" s="97" t="s">
        <v>230</v>
      </c>
      <c r="AR31" s="85" t="s">
        <v>231</v>
      </c>
      <c r="AS31" s="106" t="s">
        <v>229</v>
      </c>
    </row>
    <row r="32" spans="1:45" s="5" customFormat="1" ht="15.75" x14ac:dyDescent="0.25">
      <c r="A32" s="10"/>
      <c r="B32" s="10"/>
      <c r="C32" s="10"/>
      <c r="D32" s="10"/>
      <c r="E32" s="11" t="s">
        <v>225</v>
      </c>
      <c r="F32" s="11"/>
      <c r="G32" s="11"/>
      <c r="H32" s="11"/>
      <c r="I32" s="11"/>
      <c r="J32" s="11"/>
      <c r="K32" s="11"/>
      <c r="L32" s="12"/>
      <c r="M32" s="12"/>
      <c r="N32" s="12"/>
      <c r="O32" s="12"/>
      <c r="P32" s="12"/>
      <c r="Q32" s="11"/>
      <c r="R32" s="10"/>
      <c r="S32" s="10"/>
      <c r="T32" s="10"/>
      <c r="U32" s="10"/>
      <c r="V32" s="73"/>
      <c r="W32" s="73"/>
      <c r="X32" s="79">
        <f>AVERAGE(X25:X31)*20%</f>
        <v>0.17500000000000002</v>
      </c>
      <c r="Y32" s="10"/>
      <c r="Z32" s="10"/>
      <c r="AA32" s="12"/>
      <c r="AB32" s="12"/>
      <c r="AC32" s="80">
        <f>AVERAGE(AC25:AC31)*20%</f>
        <v>0.17826</v>
      </c>
      <c r="AD32" s="10"/>
      <c r="AE32" s="10"/>
      <c r="AF32" s="12"/>
      <c r="AG32" s="12"/>
      <c r="AH32" s="14" t="e">
        <f>AVERAGE(#REF!)*20%</f>
        <v>#REF!</v>
      </c>
      <c r="AI32" s="10"/>
      <c r="AJ32" s="10"/>
      <c r="AK32" s="12"/>
      <c r="AL32" s="12"/>
      <c r="AM32" s="14" t="e">
        <f>AVERAGE(#REF!)*20%</f>
        <v>#REF!</v>
      </c>
      <c r="AN32" s="10"/>
      <c r="AO32" s="10"/>
      <c r="AP32" s="17"/>
      <c r="AQ32" s="17"/>
      <c r="AR32" s="80">
        <f>AVERAGE(AR25:AR31)*20%</f>
        <v>0.15826000000000001</v>
      </c>
      <c r="AS32" s="10"/>
    </row>
    <row r="33" spans="1:45" s="9" customFormat="1" ht="18.75" x14ac:dyDescent="0.3">
      <c r="A33" s="6"/>
      <c r="B33" s="6"/>
      <c r="C33" s="6"/>
      <c r="D33" s="6"/>
      <c r="E33" s="7" t="s">
        <v>226</v>
      </c>
      <c r="F33" s="6"/>
      <c r="G33" s="6"/>
      <c r="H33" s="6"/>
      <c r="I33" s="6"/>
      <c r="J33" s="6"/>
      <c r="K33" s="6"/>
      <c r="L33" s="8"/>
      <c r="M33" s="8"/>
      <c r="N33" s="8"/>
      <c r="O33" s="8"/>
      <c r="P33" s="8"/>
      <c r="Q33" s="6"/>
      <c r="R33" s="6"/>
      <c r="S33" s="6"/>
      <c r="T33" s="6"/>
      <c r="U33" s="6"/>
      <c r="V33" s="74"/>
      <c r="W33" s="74"/>
      <c r="X33" s="90">
        <f>X24+X32</f>
        <v>0.87065777777777786</v>
      </c>
      <c r="Y33" s="6"/>
      <c r="Z33" s="6"/>
      <c r="AA33" s="8"/>
      <c r="AB33" s="8"/>
      <c r="AC33" s="91">
        <f>AC24+AC32</f>
        <v>0.87653393939393942</v>
      </c>
      <c r="AD33" s="6"/>
      <c r="AE33" s="6"/>
      <c r="AF33" s="8"/>
      <c r="AG33" s="8"/>
      <c r="AH33" s="19" t="e">
        <f>AH24+AH32</f>
        <v>#REF!</v>
      </c>
      <c r="AI33" s="6"/>
      <c r="AJ33" s="6"/>
      <c r="AK33" s="8"/>
      <c r="AL33" s="8"/>
      <c r="AM33" s="19" t="e">
        <f>AM24+AM32</f>
        <v>#REF!</v>
      </c>
      <c r="AN33" s="6"/>
      <c r="AO33" s="6"/>
      <c r="AP33" s="18"/>
      <c r="AQ33" s="18"/>
      <c r="AR33" s="91">
        <f>AR24+AR32</f>
        <v>0.58778882826551504</v>
      </c>
      <c r="AS33" s="6"/>
    </row>
    <row r="34" spans="1:45" x14ac:dyDescent="0.25">
      <c r="V34" s="75"/>
      <c r="W34" s="75"/>
      <c r="X34" s="75"/>
    </row>
  </sheetData>
  <mergeCells count="18">
    <mergeCell ref="R10:U11"/>
    <mergeCell ref="F4:K4"/>
    <mergeCell ref="H5:K5"/>
    <mergeCell ref="H6:K6"/>
    <mergeCell ref="H7:K7"/>
    <mergeCell ref="H8:K8"/>
    <mergeCell ref="A10:B11"/>
    <mergeCell ref="C10:C12"/>
    <mergeCell ref="A1:K1"/>
    <mergeCell ref="D10:F11"/>
    <mergeCell ref="G10:Q11"/>
    <mergeCell ref="A2:K2"/>
    <mergeCell ref="L1:P1"/>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hyperlinks>
    <hyperlink ref="AD29" r:id="rId1" xr:uid="{9ECA9353-6746-4712-B6DE-32E86A2BDDA2}"/>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F21:F24 F32:F1048576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97</v>
      </c>
    </row>
    <row r="3" spans="1:1" x14ac:dyDescent="0.25">
      <c r="A3" t="s">
        <v>50</v>
      </c>
    </row>
    <row r="4" spans="1:1" x14ac:dyDescent="0.25">
      <c r="A4" t="s">
        <v>155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94037B-913E-4B17-94DF-5042107A8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f8dc1254-f694-4df3-a50d-d4e607c93dc9"/>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metadata/properties"/>
    <ds:schemaRef ds:uri="20cb614e-b45f-4877-aa77-0fc3e5f2c8f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2023-08-04T17:46:24Z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