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dora.guevara\Downloads\"/>
    </mc:Choice>
  </mc:AlternateContent>
  <xr:revisionPtr revIDLastSave="0" documentId="8_{A6EEDD49-54F4-4CA0-A6D4-CFECB18BA98A}" xr6:coauthVersionLast="47" xr6:coauthVersionMax="47" xr10:uidLastSave="{00000000-0000-0000-0000-000000000000}"/>
  <bookViews>
    <workbookView xWindow="-120" yWindow="-120" windowWidth="29040" windowHeight="15840" xr2:uid="{00000000-000D-0000-FFFF-FFFF00000000}"/>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13" i="1" l="1"/>
  <c r="AQ29" i="1"/>
  <c r="AQ28" i="1"/>
  <c r="AR28" i="1" s="1"/>
  <c r="AQ27" i="1"/>
  <c r="AR27" i="1" s="1"/>
  <c r="AQ26" i="1"/>
  <c r="AQ25" i="1"/>
  <c r="AR25" i="1" s="1"/>
  <c r="AQ22" i="1"/>
  <c r="AQ23" i="1"/>
  <c r="AQ21" i="1"/>
  <c r="AQ19" i="1"/>
  <c r="AQ18" i="1"/>
  <c r="AP27" i="1"/>
  <c r="AA26" i="1"/>
  <c r="AA27" i="1"/>
  <c r="AA28" i="1"/>
  <c r="AA29" i="1"/>
  <c r="AA30" i="1"/>
  <c r="AA31" i="1"/>
  <c r="AC27" i="1"/>
  <c r="AC26" i="1"/>
  <c r="AC28" i="1"/>
  <c r="AC29" i="1"/>
  <c r="AC23" i="1"/>
  <c r="AC22" i="1"/>
  <c r="AC21" i="1"/>
  <c r="X16" i="1"/>
  <c r="AR20" i="1"/>
  <c r="X15" i="1"/>
  <c r="X32" i="1"/>
  <c r="AP31" i="1"/>
  <c r="AK31" i="1"/>
  <c r="AF31" i="1"/>
  <c r="X31" i="1"/>
  <c r="AP30" i="1"/>
  <c r="AK30" i="1"/>
  <c r="AF30" i="1"/>
  <c r="X30" i="1"/>
  <c r="AP29" i="1"/>
  <c r="AK29" i="1"/>
  <c r="AF29" i="1"/>
  <c r="V29" i="1"/>
  <c r="AP28" i="1"/>
  <c r="AK28" i="1"/>
  <c r="AF28" i="1"/>
  <c r="V28" i="1"/>
  <c r="X28" i="1" s="1"/>
  <c r="AN27" i="1"/>
  <c r="AI27" i="1"/>
  <c r="Z27" i="1"/>
  <c r="AP25" i="1"/>
  <c r="AK25" i="1"/>
  <c r="AM25" i="1" s="1"/>
  <c r="AF25" i="1"/>
  <c r="AH25" i="1" s="1"/>
  <c r="AC25" i="1"/>
  <c r="AA25" i="1"/>
  <c r="V25" i="1"/>
  <c r="AR29" i="1" l="1"/>
  <c r="AC32" i="1"/>
  <c r="AR26" i="1"/>
  <c r="AR32" i="1" s="1"/>
  <c r="V15" i="1"/>
  <c r="V14" i="1"/>
  <c r="V13" i="1"/>
  <c r="V16" i="1"/>
  <c r="V17" i="1"/>
  <c r="V18" i="1"/>
  <c r="V19" i="1"/>
  <c r="V20" i="1"/>
  <c r="V21" i="1"/>
  <c r="V22" i="1"/>
  <c r="V23" i="1"/>
  <c r="X26" i="1"/>
  <c r="V31" i="1"/>
  <c r="V30" i="1"/>
  <c r="AP26" i="1"/>
  <c r="AK26" i="1"/>
  <c r="AF26" i="1"/>
  <c r="V26" i="1"/>
  <c r="P21" i="1"/>
  <c r="P22" i="1"/>
  <c r="P23" i="1"/>
  <c r="AP13" i="1" l="1"/>
  <c r="AK13" i="1"/>
  <c r="AM13" i="1" s="1"/>
  <c r="AM32" i="1"/>
  <c r="AP23" i="1"/>
  <c r="AR23" i="1" s="1"/>
  <c r="AP22" i="1"/>
  <c r="AR22" i="1" s="1"/>
  <c r="AP21" i="1"/>
  <c r="AR21" i="1" s="1"/>
  <c r="AP20" i="1"/>
  <c r="AP19" i="1"/>
  <c r="AR19" i="1" s="1"/>
  <c r="AP18" i="1"/>
  <c r="AR18" i="1" s="1"/>
  <c r="AP17" i="1"/>
  <c r="AR17" i="1" s="1"/>
  <c r="AP16" i="1"/>
  <c r="AR16" i="1" s="1"/>
  <c r="AP15" i="1"/>
  <c r="AR15" i="1" s="1"/>
  <c r="AP14" i="1"/>
  <c r="AR14" i="1" s="1"/>
  <c r="AK23" i="1"/>
  <c r="AM23" i="1" s="1"/>
  <c r="AK22" i="1"/>
  <c r="AM22" i="1" s="1"/>
  <c r="AK21" i="1"/>
  <c r="AM21" i="1" s="1"/>
  <c r="AK20" i="1"/>
  <c r="AM20" i="1"/>
  <c r="AK19" i="1"/>
  <c r="AM19" i="1" s="1"/>
  <c r="AK18" i="1"/>
  <c r="AM18" i="1"/>
  <c r="AK17" i="1"/>
  <c r="AM17" i="1" s="1"/>
  <c r="AK16" i="1"/>
  <c r="AM16" i="1" s="1"/>
  <c r="AK15" i="1"/>
  <c r="AM15" i="1" s="1"/>
  <c r="AK14" i="1"/>
  <c r="AM14" i="1" s="1"/>
  <c r="AH32" i="1"/>
  <c r="AF23" i="1"/>
  <c r="AH23" i="1" s="1"/>
  <c r="AF22" i="1"/>
  <c r="AH22" i="1" s="1"/>
  <c r="AF21" i="1"/>
  <c r="AH21" i="1" s="1"/>
  <c r="AF20" i="1"/>
  <c r="AH20" i="1"/>
  <c r="AF19" i="1"/>
  <c r="AH19" i="1" s="1"/>
  <c r="AF18" i="1"/>
  <c r="AH18" i="1" s="1"/>
  <c r="AF17" i="1"/>
  <c r="AH17" i="1" s="1"/>
  <c r="AF16" i="1"/>
  <c r="AH16" i="1" s="1"/>
  <c r="AF15" i="1"/>
  <c r="AH15" i="1"/>
  <c r="AF14" i="1"/>
  <c r="AH14" i="1" s="1"/>
  <c r="AF13" i="1"/>
  <c r="AH13" i="1" s="1"/>
  <c r="AA23" i="1"/>
  <c r="AA22" i="1"/>
  <c r="AA21" i="1"/>
  <c r="AA20" i="1"/>
  <c r="AC20" i="1" s="1"/>
  <c r="AA19" i="1"/>
  <c r="AC19" i="1" s="1"/>
  <c r="AA18" i="1"/>
  <c r="AC18" i="1" s="1"/>
  <c r="AA17" i="1"/>
  <c r="AC17" i="1" s="1"/>
  <c r="AA16" i="1"/>
  <c r="AC16" i="1" s="1"/>
  <c r="AA15" i="1"/>
  <c r="AC15" i="1" s="1"/>
  <c r="AA14" i="1"/>
  <c r="AC14" i="1" s="1"/>
  <c r="AA13" i="1"/>
  <c r="AC13" i="1" s="1"/>
  <c r="X23" i="1"/>
  <c r="X22" i="1"/>
  <c r="X21" i="1"/>
  <c r="X19" i="1"/>
  <c r="X18" i="1"/>
  <c r="X17" i="1"/>
  <c r="X14" i="1"/>
  <c r="X24" i="1" s="1"/>
  <c r="X33" i="1" s="1"/>
  <c r="AR24" i="1" l="1"/>
  <c r="AR33" i="1" s="1"/>
  <c r="AM24" i="1"/>
  <c r="AM33" i="1" s="1"/>
  <c r="AH24" i="1"/>
  <c r="AH33" i="1" s="1"/>
  <c r="AC24" i="1"/>
  <c r="AC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0" authorId="0" shapeId="0" xr:uid="{00000000-0006-0000-0000-000005000000}">
      <text>
        <r>
          <rPr>
            <b/>
            <sz val="9"/>
            <color indexed="81"/>
            <rFont val="Tahoma"/>
            <family val="2"/>
          </rPr>
          <t>Indique el nombre del proceso al cual está asociada la meta</t>
        </r>
      </text>
    </comment>
    <comment ref="A12" authorId="0" shapeId="0" xr:uid="{00000000-0006-0000-0000-000006000000}">
      <text>
        <r>
          <rPr>
            <b/>
            <sz val="9"/>
            <color indexed="81"/>
            <rFont val="Tahoma"/>
            <family val="2"/>
          </rPr>
          <t>Incluya el número del objetivo estratégico, de acuerdo con lo adoptado en el Plan Estratégico Institucional</t>
        </r>
      </text>
    </comment>
    <comment ref="B12"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2" authorId="0" shapeId="0" xr:uid="{00000000-0006-0000-0000-000008000000}">
      <text>
        <r>
          <rPr>
            <b/>
            <sz val="9"/>
            <color indexed="81"/>
            <rFont val="Tahoma"/>
            <family val="2"/>
          </rPr>
          <t>Escriba el número de la meta, en orden consecutivo</t>
        </r>
      </text>
    </comment>
    <comment ref="E12"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2" authorId="0" shapeId="0" xr:uid="{00000000-0006-0000-0000-00000A000000}">
      <text>
        <r>
          <rPr>
            <b/>
            <sz val="9"/>
            <color indexed="81"/>
            <rFont val="Tahoma"/>
            <family val="2"/>
          </rPr>
          <t xml:space="preserve">Seleccione la opción que corresponda
</t>
        </r>
      </text>
    </comment>
    <comment ref="G12" authorId="0" shapeId="0" xr:uid="{00000000-0006-0000-0000-00000B000000}">
      <text>
        <r>
          <rPr>
            <b/>
            <sz val="9"/>
            <color indexed="81"/>
            <rFont val="Tahoma"/>
            <family val="2"/>
          </rPr>
          <t>Indique un nombre corto que refleje lo que pretende medir. 
Ej. Porcentaje de giros acumulados</t>
        </r>
      </text>
    </comment>
    <comment ref="H12"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2"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2"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2"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2" authorId="0" shapeId="0" xr:uid="{00000000-0006-0000-0000-000010000000}">
      <text>
        <r>
          <rPr>
            <b/>
            <sz val="9"/>
            <color indexed="81"/>
            <rFont val="Tahoma"/>
            <family val="2"/>
          </rPr>
          <t xml:space="preserve">Indique la magnitud programada para el trimestre. </t>
        </r>
      </text>
    </comment>
    <comment ref="M12" authorId="0" shapeId="0" xr:uid="{00000000-0006-0000-0000-000011000000}">
      <text>
        <r>
          <rPr>
            <b/>
            <sz val="9"/>
            <color indexed="81"/>
            <rFont val="Tahoma"/>
            <family val="2"/>
          </rPr>
          <t xml:space="preserve">Indique la magnitud programada para el trimestre. </t>
        </r>
      </text>
    </comment>
    <comment ref="N12" authorId="0" shapeId="0" xr:uid="{00000000-0006-0000-0000-000012000000}">
      <text>
        <r>
          <rPr>
            <b/>
            <sz val="9"/>
            <color indexed="81"/>
            <rFont val="Tahoma"/>
            <family val="2"/>
          </rPr>
          <t xml:space="preserve">Indique la magnitud programada para el trimestre. </t>
        </r>
      </text>
    </comment>
    <comment ref="O12" authorId="0" shapeId="0" xr:uid="{00000000-0006-0000-0000-000013000000}">
      <text>
        <r>
          <rPr>
            <b/>
            <sz val="9"/>
            <color indexed="81"/>
            <rFont val="Tahoma"/>
            <family val="2"/>
          </rPr>
          <t xml:space="preserve">Indique la magnitud programada para el trimestre. </t>
        </r>
      </text>
    </comment>
    <comment ref="P12" authorId="0" shapeId="0" xr:uid="{00000000-0006-0000-0000-000014000000}">
      <text>
        <r>
          <rPr>
            <b/>
            <sz val="9"/>
            <color indexed="81"/>
            <rFont val="Tahoma"/>
            <family val="2"/>
          </rPr>
          <t>Indique la programación total de la vigencia. 
Debe ser coherente con la meta.</t>
        </r>
      </text>
    </comment>
    <comment ref="Q12" authorId="0" shapeId="0" xr:uid="{00000000-0006-0000-0000-000015000000}">
      <text>
        <r>
          <rPr>
            <b/>
            <sz val="9"/>
            <color indexed="81"/>
            <rFont val="Tahoma"/>
            <family val="2"/>
          </rPr>
          <t xml:space="preserve">Indique el tipo de indicador: 
- Eficancia 
- Eficiencia 
- Efectividad </t>
        </r>
      </text>
    </comment>
    <comment ref="R12" authorId="0" shapeId="0" xr:uid="{00000000-0006-0000-0000-000016000000}">
      <text>
        <r>
          <rPr>
            <b/>
            <sz val="9"/>
            <color indexed="81"/>
            <rFont val="Tahoma"/>
            <family val="2"/>
          </rPr>
          <t>Indique la evidencia a presentar del cumplimiento de la meta. Se debe redactar de forma concreta y coherente con la meta</t>
        </r>
      </text>
    </comment>
    <comment ref="S12"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2" authorId="0" shapeId="0" xr:uid="{00000000-0006-0000-0000-000018000000}">
      <text>
        <r>
          <rPr>
            <b/>
            <sz val="9"/>
            <color indexed="81"/>
            <rFont val="Tahoma"/>
            <family val="2"/>
          </rPr>
          <t>Indique el área y grupo de trabajo (si se tiene), responsable de cumplir o ejecutar la meta</t>
        </r>
      </text>
    </comment>
    <comment ref="U12" authorId="0" shapeId="0" xr:uid="{00000000-0006-0000-0000-000019000000}">
      <text>
        <r>
          <rPr>
            <b/>
            <sz val="9"/>
            <color indexed="81"/>
            <rFont val="Tahoma"/>
            <family val="2"/>
          </rPr>
          <t>Indique el nombre de la dependencia responsable de reportar trimestralmente la meta a la OAP</t>
        </r>
      </text>
    </comment>
    <comment ref="V12" authorId="0" shapeId="0" xr:uid="{00000000-0006-0000-0000-00001A000000}">
      <text>
        <r>
          <rPr>
            <b/>
            <sz val="9"/>
            <color indexed="81"/>
            <rFont val="Tahoma"/>
            <family val="2"/>
          </rPr>
          <t>Indique la magnitud programada</t>
        </r>
      </text>
    </comment>
    <comment ref="W12" authorId="0" shapeId="0" xr:uid="{00000000-0006-0000-0000-00001B000000}">
      <text>
        <r>
          <rPr>
            <b/>
            <sz val="9"/>
            <color indexed="81"/>
            <rFont val="Tahoma"/>
            <family val="2"/>
          </rPr>
          <t>Indique la magnitud ejecutada. Corresponde al resultado de medir el indicador de la meta</t>
        </r>
      </text>
    </comment>
    <comment ref="X12"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2"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2" authorId="0" shapeId="0" xr:uid="{00000000-0006-0000-0000-00001E000000}">
      <text>
        <r>
          <rPr>
            <b/>
            <sz val="9"/>
            <color indexed="81"/>
            <rFont val="Tahoma"/>
            <family val="2"/>
          </rPr>
          <t xml:space="preserve">Indicar el nombre concreto de la evidencia aportada. </t>
        </r>
      </text>
    </comment>
    <comment ref="AA12" authorId="0" shapeId="0" xr:uid="{00000000-0006-0000-0000-00001F000000}">
      <text>
        <r>
          <rPr>
            <b/>
            <sz val="9"/>
            <color indexed="81"/>
            <rFont val="Tahoma"/>
            <family val="2"/>
          </rPr>
          <t>Indique la magnitud programada</t>
        </r>
      </text>
    </comment>
    <comment ref="AB12" authorId="0" shapeId="0" xr:uid="{00000000-0006-0000-0000-000020000000}">
      <text>
        <r>
          <rPr>
            <b/>
            <sz val="9"/>
            <color indexed="81"/>
            <rFont val="Tahoma"/>
            <family val="2"/>
          </rPr>
          <t>Indique la magnitud ejecutada. Corresponde al resultado de medir el indicador de la meta</t>
        </r>
      </text>
    </comment>
    <comment ref="AC12"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2"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2" authorId="0" shapeId="0" xr:uid="{00000000-0006-0000-0000-000023000000}">
      <text>
        <r>
          <rPr>
            <b/>
            <sz val="9"/>
            <color indexed="81"/>
            <rFont val="Tahoma"/>
            <family val="2"/>
          </rPr>
          <t xml:space="preserve">Indicar el nombre concreto de la evidencia aportada. </t>
        </r>
      </text>
    </comment>
    <comment ref="AF12" authorId="0" shapeId="0" xr:uid="{00000000-0006-0000-0000-000024000000}">
      <text>
        <r>
          <rPr>
            <b/>
            <sz val="9"/>
            <color indexed="81"/>
            <rFont val="Tahoma"/>
            <family val="2"/>
          </rPr>
          <t>Indique la magnitud programada</t>
        </r>
      </text>
    </comment>
    <comment ref="AG12" authorId="0" shapeId="0" xr:uid="{00000000-0006-0000-0000-000025000000}">
      <text>
        <r>
          <rPr>
            <b/>
            <sz val="9"/>
            <color indexed="81"/>
            <rFont val="Tahoma"/>
            <family val="2"/>
          </rPr>
          <t>Indique la magnitud ejecutada. Corresponde al resultado de medir el indicador de la meta</t>
        </r>
      </text>
    </comment>
    <comment ref="AH12"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2"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2" authorId="0" shapeId="0" xr:uid="{00000000-0006-0000-0000-000028000000}">
      <text>
        <r>
          <rPr>
            <b/>
            <sz val="9"/>
            <color indexed="81"/>
            <rFont val="Tahoma"/>
            <family val="2"/>
          </rPr>
          <t xml:space="preserve">Indicar el nombre concreto de la evidencia aportada. </t>
        </r>
      </text>
    </comment>
    <comment ref="AK12" authorId="0" shapeId="0" xr:uid="{00000000-0006-0000-0000-000029000000}">
      <text>
        <r>
          <rPr>
            <b/>
            <sz val="9"/>
            <color indexed="81"/>
            <rFont val="Tahoma"/>
            <family val="2"/>
          </rPr>
          <t>Indique la magnitud programada</t>
        </r>
      </text>
    </comment>
    <comment ref="AL12" authorId="0" shapeId="0" xr:uid="{00000000-0006-0000-0000-00002A000000}">
      <text>
        <r>
          <rPr>
            <b/>
            <sz val="9"/>
            <color indexed="81"/>
            <rFont val="Tahoma"/>
            <family val="2"/>
          </rPr>
          <t>Indique la magnitud ejecutada. Corresponde al resultado de medir el indicador de la meta</t>
        </r>
      </text>
    </comment>
    <comment ref="AM12"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2"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2" authorId="0" shapeId="0" xr:uid="{00000000-0006-0000-0000-00002D000000}">
      <text>
        <r>
          <rPr>
            <b/>
            <sz val="9"/>
            <color indexed="81"/>
            <rFont val="Tahoma"/>
            <family val="2"/>
          </rPr>
          <t xml:space="preserve">Indicar el nombre concreto de la evidencia aportada. </t>
        </r>
      </text>
    </comment>
    <comment ref="AP12" authorId="0" shapeId="0" xr:uid="{00000000-0006-0000-0000-00002E000000}">
      <text>
        <r>
          <rPr>
            <b/>
            <sz val="9"/>
            <color indexed="81"/>
            <rFont val="Tahoma"/>
            <family val="2"/>
          </rPr>
          <t>Indique la magnitud total programada para la vigencia</t>
        </r>
      </text>
    </comment>
    <comment ref="AQ12" authorId="0" shapeId="0" xr:uid="{00000000-0006-0000-0000-00002F000000}">
      <text>
        <r>
          <rPr>
            <b/>
            <sz val="9"/>
            <color indexed="81"/>
            <rFont val="Tahoma"/>
            <family val="2"/>
          </rPr>
          <t xml:space="preserve">Indique la magnitud ejecutada acumulada para la vigencia </t>
        </r>
      </text>
    </comment>
    <comment ref="AR12"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2" authorId="0" shapeId="0" xr:uid="{00000000-0006-0000-0000-000031000000}">
      <text>
        <r>
          <rPr>
            <b/>
            <sz val="9"/>
            <color indexed="81"/>
            <rFont val="Tahoma"/>
            <family val="2"/>
          </rPr>
          <t>Es la descripción detallada de los avances y logros obtenidos con la ejecución de la meta acumulados para la vigencia</t>
        </r>
      </text>
    </comment>
    <comment ref="E24" authorId="0" shapeId="0" xr:uid="{00000000-0006-0000-0000-000032000000}">
      <text>
        <r>
          <rPr>
            <b/>
            <sz val="9"/>
            <color indexed="81"/>
            <rFont val="Tahoma"/>
            <family val="2"/>
          </rPr>
          <t>Promedio obtenido para el periodo x 80%</t>
        </r>
      </text>
    </comment>
    <comment ref="E32" authorId="0" shapeId="0" xr:uid="{00000000-0006-0000-0000-000033000000}">
      <text>
        <r>
          <rPr>
            <b/>
            <sz val="9"/>
            <color indexed="81"/>
            <rFont val="Tahoma"/>
            <family val="2"/>
          </rPr>
          <t>Promedio obtenido en las metas transversales para el periodo x 20%</t>
        </r>
      </text>
    </comment>
    <comment ref="E33"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<sst xmlns="http://schemas.openxmlformats.org/spreadsheetml/2006/main" count="449" uniqueCount="234">
  <si>
    <r>
      <rPr>
        <b/>
        <sz val="14"/>
        <rFont val="Calibri Light"/>
        <family val="2"/>
        <scheme val="major"/>
      </rPr>
      <t>FORMULACIÓN Y SEGUIMIENTO PLANES DE GESTIÓN NIVEL LOCAL</t>
    </r>
    <r>
      <rPr>
        <b/>
        <sz val="11"/>
        <color theme="1"/>
        <rFont val="Calibri Light"/>
        <family val="2"/>
        <scheme val="major"/>
      </rPr>
      <t xml:space="preserve">
ALCALDÍA LOCAL DE SUMAPAZ</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</si>
  <si>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</si>
  <si>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</si>
  <si>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</si>
  <si>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</si>
  <si>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</si>
  <si>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</si>
  <si>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de 2023</t>
  </si>
  <si>
    <t>Publicación del plan de gestión aprobado. Caso HOLA: 293138</t>
  </si>
  <si>
    <t>26 de abril de 2023</t>
  </si>
  <si>
    <t>Para el primer trimteste de la vigencia 2023, el Plan de Gestión de la Alcaldia Local alcanzó un nivel de desempeño del 87% y del 31 % acumulado para la vigencia. Se corrige responsable de las metas No 8 a cargo de la alcaldia Local.</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</si>
  <si>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</si>
  <si>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</si>
  <si>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</si>
  <si>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</si>
  <si>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</si>
  <si>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</si>
  <si>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</si>
  <si>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</si>
  <si>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</si>
  <si>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</si>
  <si>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</si>
  <si>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</si>
  <si>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</si>
  <si>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</si>
  <si>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</si>
  <si>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</si>
  <si>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</si>
  <si>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</si>
  <si>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</si>
  <si>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</si>
  <si>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</si>
  <si>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</si>
  <si>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</si>
  <si>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</si>
  <si>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</si>
  <si>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</si>
  <si>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</si>
  <si>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</si>
  <si>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</si>
  <si>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</si>
  <si>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</si>
  <si>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</si>
  <si>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</si>
  <si>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</si>
  <si>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</si>
  <si>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</si>
  <si>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</si>
  <si>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</si>
  <si>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Alcanzar en un 55% el avance de las metas del Plan de Desarrollo Local acumuladas al 30 de septiembre de 2023 (metas entregadas).</t>
  </si>
  <si>
    <t>Retadora (mejora)</t>
  </si>
  <si>
    <t>Avance cuplimiento metas Plan de Desarrollo Local (metas entregadas).</t>
  </si>
  <si>
    <t>% Avance metas Plan de Desarrollo Local acumulado al periodo evaluado (marzo, junio y septiembre)</t>
  </si>
  <si>
    <t>Resultados a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</si>
  <si>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</si>
  <si>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</si>
  <si>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</si>
  <si>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</si>
  <si>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</si>
  <si>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</si>
  <si>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</si>
  <si>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 xml:space="preserve">No programado </t>
  </si>
  <si>
    <t xml:space="preserve">No programada para el I trimestre de 2023. </t>
  </si>
  <si>
    <t xml:space="preserve">NO PROGRAMADO </t>
  </si>
  <si>
    <t>A la fecha del presente informe no se ha recibido reporte de la SDH por lo cual una vez se tenga la información se dará respuesta</t>
  </si>
  <si>
    <t xml:space="preserve">Reporte plan de gestión Alcaldías Locales </t>
  </si>
  <si>
    <t>Gestión Corporativa Institucional</t>
  </si>
  <si>
    <t>2</t>
  </si>
  <si>
    <t>Girar mínimo el 72%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</si>
  <si>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</si>
  <si>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</si>
  <si>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</si>
  <si>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</si>
  <si>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</si>
  <si>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Al corte de 31 de marzo de 2023, se realizó el pago del 14,3% de las obligaciones por pagar constituidas de la vigencia 2022, se pagaron $3.886.082.760</t>
  </si>
  <si>
    <t>Informe de ejecución presupuestal con corte 31-03-2023</t>
  </si>
  <si>
    <t>En este segundo trimestre de 2023, se alcanzó la meta en un 107,7% (37,7%) superando la meta  proyectada del 35%,por cuanto en este período, se hizo un seguimiento permanente a la liquidación y, liberación de saldos así como al pago de algunos compromisos que estaban pendientes de pago por falta del cumplimiento de algunos requisitos, así mismo, el valor que se liberó por las liquidaciones y liberaciones de saldos fueron trasladados a la vigencia, con el fin de poder utilizar estos recursos en nuevos componentes de los proyectos adonde se trasladaron.</t>
  </si>
  <si>
    <t>3</t>
  </si>
  <si>
    <t>Girar mínimo el 70 %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</si>
  <si>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</si>
  <si>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</si>
  <si>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En este primer trimestre se hizo un seguimiento también a las obligaciones de 2021 y anteriores, permitiendo cumplir el indicador al   13,8%.   Igualmente hubo demora en la expedición de CDPs y CRPs y en la programación del Plan Anual de Caja.</t>
  </si>
  <si>
    <t>En este segundo trimestre a pesar de que se hizo un seguimiento también a las obligaciones por Pagar de la vigencia 2021 y anteriores, no se obtuvo el mismo resultado (17%) que corresponde al 56,7% del cumplimiento de la meta, por cuanto hay varios saldos que están en procesos jurídicos, otros que están pendientes de autorizacions por parte de otras entidadse y otros por cuanto no se incluyeron los recuros suficientes en la programación del Plan Anual de Caja PAC.</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</si>
  <si>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</si>
  <si>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</si>
  <si>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</si>
  <si>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</si>
  <si>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Al corte de 31 de marzo de 2023, se comprometio el 15,06% de la apropiación disponible por valor de $25.645.298.902. Con relación a este indicador se logró un avance del (79,2%) con relación al 25% señalado para este primer trimestre y la razón por lo cual no se logró un porcentaje más alto, es que la gran mayoría de los contratos suscritos en la vigencia 2022, hasta ahora están iniciando su ejecución y no es posible hacer nuevos procesos hasta que no termine la ejecución de los anteriores.</t>
  </si>
  <si>
    <t>Con relación a este indicador se logró un avance del (59,6%) con relación al 30% señalado para este segundo trimestre y la razón por lo cual no se logró un porcentaje más alto, es que algunos de los contratos suscritos en la vigencia 2022, no han avanzado mucho en su ejecución lo que hace complejo realizar nuevos procesos hasta que no termine la ejecución de los anteriores, la administración ha venido realizando sendas jornadas para planear lo que se contratará en el 2023, acorde con los contratos que están en ejecución.</t>
  </si>
  <si>
    <t>5</t>
  </si>
  <si>
    <t>Girar mínimo el 55% del presupuesto total  disponible de inversión directa de la vigencia.</t>
  </si>
  <si>
    <t>Porcentaje de giros acumulados</t>
  </si>
  <si>
    <t>(Giros acumulados de inversión directa/Presupuesto disponible de inversión directa de la vigencia)*100</t>
  </si>
  <si>
    <t>En el 1er. trimestre se logró ejecutar el 1,79%, que equivale a un cumplimiento del 22,4% de la meta. La principal razón es la misma que se está señalando en el indicador anterior, pues hasta no tener en ejecución los contratos no se pueden efectuar giros sobre estos. Teniendo en cuenta la planeación que se ha venido organizando, se espera que al segundo trimestre este porcentaje se supere.</t>
  </si>
  <si>
    <t>En el 2do. trimestre se logró ejecutar el 7,7%, que equivale a un cumplimiento del 38,5% de la meta. La principal razón es la misma que se está señalando en el indicador anterior, pues hasta no tener en ejecución los contratos no se pueden efectuar giros sobre estos. Teniendo en cuenta la planeaciòn que se ha venido organizando, se espera que al tercer trimestre este porcentaje se supere.</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</si>
  <si>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</si>
  <si>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</si>
  <si>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</si>
  <si>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</si>
  <si>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</si>
  <si>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</si>
  <si>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</si>
  <si>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</si>
  <si>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NOVEDADES
• Solicitud, 84092 en SIPSE quedo como contrato 030 en SECOP es el contrato 031.
• Solicitud, 84999 en SIPSE quedo como contrato 036, en SECOP es el contrato 038.
• Solicitud, 85796 en SIPSE quedo como contrato 037, en SECOP es el contrato 039.
• Solicitud, 88432 en SIPSE quedo como contrato 26, en SECOP es el contrato 260.
• Los siguientes contratos quedaron sin los 3 dígitos: 1, 2, 6, 11, 12, 28, 30, 32, 36, 37, 40 y 68.</t>
  </si>
  <si>
    <t xml:space="preserve">REGISTRO SIPSE </t>
  </si>
  <si>
    <t>NOVEDADES
• Solicitud, 84092 en SIPSE quedo como contrato 030 en SECOP es el contrato 031.
• Solicitud, 84999 en SIPSE quedo como contrato 036, en SECOP es el contrato 038.
• Solicitud, 85796 en SIPSE quedo como contrato 037, en SECOP es el contrato 039.
• Solicitud, 88432 en SIPSE quedo como contrato 26, en SECOP es el contrato 260.
• Solicitud, 83670, por error se asocio la actividad con vigencia 2022 y no se pudo corregir en SIPSE quededando la solicitud estancada en la estación "EXPEDICION CDP" y el contrato 085-2023 se tuvo que sacar directamente en SECOP.
• Solicitud, 90373 en SIPSE quedo como contrato 48, en secop es el contrato 434.
• Los siguientes contratos quedaron sin los 3 dígitos: 1, 2, 6, 11, 12, 28, 30, 32, 36, 37, 40 y 68.</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</si>
  <si>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</si>
  <si>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</si>
  <si>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</si>
  <si>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</si>
  <si>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</si>
  <si>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Al dia de hoy 04/04/2023, se encuentran 12 contratos en estado "Suscritos o legalizados", tanto en SIPSE, como en SECOP; de los cuales 4 estan pendientes de GENERAR ACTA DE INICIO (el 157 se va ceder. Hasta que no suceda ese trámite no se puede poner en ejecución) y 8 en póliza cargue.
Por lo anterior se confirma que del total de contratos en estado "EJECUCIÓN" en SECOP, el 100% se encuentra en "EJECUCIÓN" en SIPSE.</t>
  </si>
  <si>
    <t>• Al dia de hoy 11/07/2023, se encuentran 20 contratos en estado "Suscritos o legalizados", tanto en SIPSE como en SECOP, de los cuales 1 esta pendiente de GENERAR ACTA DE INICIO (Convenio 8569 ) y 19 en póliza cargue.
Por lo anterior se confirma que del total de contratos en estado "EJECUCIÓN" en SECOP, el 100% se encuentra en "EJECUCIÓN" en SIPSE.</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</si>
  <si>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</si>
  <si>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</si>
  <si>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</si>
  <si>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</si>
  <si>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</si>
  <si>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</si>
  <si>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Reporte de SIPSE Local</t>
  </si>
  <si>
    <t>En cumplimiento a la meta se allega reporte SIPSE donde se determina el cumplimiento de los registros por proyectos SIPSE</t>
  </si>
  <si>
    <t>Reporte SIPSE</t>
  </si>
  <si>
    <t>Inspección, Vigilancia y Control</t>
  </si>
  <si>
    <t>9</t>
  </si>
  <si>
    <t xml:space="preserve">Realizar 12 actividades de prevención en materia de convivencia relacionadas con artículos pirotécnicos y sustancias peligrosas (socialización, sensibilización, charlas pedagógicas). </t>
  </si>
  <si>
    <t>Actividades de prevención en materia de convivencia</t>
  </si>
  <si>
    <t>Número de actividades de prevención en materia de convivencia</t>
  </si>
  <si>
    <t>Suma</t>
  </si>
  <si>
    <t>Reporte de seguimiento de impulsos procesales</t>
  </si>
  <si>
    <t>Aplicativo ARCO</t>
  </si>
  <si>
    <t>Alcaldía Local - Área de Gestión Policiva</t>
  </si>
  <si>
    <t>Dirección para la Gestión Policiva</t>
  </si>
  <si>
    <t>En cumplimiento a la meta se realizan las siguientes actividades:
1. SOCIALIZACIÓN ACTIVIDAD DE PREVENCIÓN EN MATERIA DE  ARTICULOS PIROTÉCNICOS BETANIA   22 de febrero de 2023.
2.SOCIALIZACIÓN ACTIVIDAD DE PREVENCIÓN EN MATERIA DE ARTICULOS PIROTECNICOS SAN JUAN 11 de febrero de 2023.
3. SOCIALIZACION Y SENSIBILIZACIÓN DE PREVENCIÓN NAZARETH 15 de febrero de 2023</t>
  </si>
  <si>
    <t>Evidencia actas de reunión</t>
  </si>
  <si>
    <t>En cumplimiento a la metas se realizan las siguientes actualizaciones:
1. 09-05-2023 BETANIA Actividad de prevención en materia de Convivencia relacionada con artículos pirotécnicos y sustancias peligrosas
2. 18-05-2023 NAZARETH Actividad de prevención en materia de Convivencia relacionada con artículos pirotécnicos y sustancias peligrosas.
3. 23-04-2023 SAN JUAN  Actividad de prevención en materia de Convivencia relacionada con artículos pirotécnicos y sustancias peligrosas.</t>
  </si>
  <si>
    <t>10</t>
  </si>
  <si>
    <t>Realizar 16 actividades de prevención (socialización, sensibilización, charlas pedagógicas) del código nacional de policía Ley 1801 de 2016 (2018) y métodos alternativos de resolución de conflictos a los habitantes de la localidad.</t>
  </si>
  <si>
    <t>Actividades de prevención del Código Nacional de Policía</t>
  </si>
  <si>
    <t>Número de actividades de prevención del Código Nacional de Policía</t>
  </si>
  <si>
    <t>Reporte de seguimiento de fallos de fondo de actuaciones de policía</t>
  </si>
  <si>
    <t>En cumplimiento a la meta se realizan las siguientes actividades:
1. SOCIALIZACIÓN Y SENSIBILIZACIÓN LEY 1801 RESOLUCIÓN DE CONFLICTOS RIO BLANCO el día 04 de marzo de 2023.
2. SOCIALIZACIÓN Y SENSIBILIZACIÓN LEY 1801 RESOLUCIÓN DE CONFLICTOS RIO SUMAPAZ, el día 11 de marzo de 2023.</t>
  </si>
  <si>
    <t>En cumplimiento de la meta se realizan las siguientes actividades:
1. 18 de mayo del 2023 BETANIA LEY 1801 RESOLUCION DE CONFLICTOS AGPJ
2. 18 de mayo del 2023 NAZARETH LEY 1801 RESOLUCIÒN DE CONFLICTOS AGPJ
3. 19 de mayo del 2023 NAZARETH LEY 1801 RESOLUCION DE CONFLICTOS NAZARETH
4. 09 de junio del 2023 SAN JUAN LEY 1801 RESOLUCIÒN DE CONLFICTOS AGPJ
5. 17 de mayo del 2023 SAN JUAN LEY 1801 RESOLUCIÒNDE CONFLICTOS SAN JUAN</t>
  </si>
  <si>
    <t>11</t>
  </si>
  <si>
    <t>Realizar 12 actividades de prevención (socialización, sensibilización, charlas pedagógicas, orientación personalizada) en materia de minería, medio ambiente y relación con los animales.</t>
  </si>
  <si>
    <t>Actividades de prevención en materia de minería, medio ambiente y relación con los animales.</t>
  </si>
  <si>
    <t>Número de actividades de prevención en materia de minería, medio ambiente y relación con los animales.</t>
  </si>
  <si>
    <t>Reporte de seguimiento de actuaciones administrativas terminadas por vía gubernativa</t>
  </si>
  <si>
    <t>Aplicativo Si Actúa I</t>
  </si>
  <si>
    <t>En cumplimiento a la meta se realizan las siguientes actividades:
1. ACTIVIDAD DE PREVENCIÓN EN MATERIA DE  MEDIO AMBIENTE, MINERIA Y RELACION CON LOS ANIMALES BETANIA el día 21 de marzo de 2023
2. ACTIVIDAD DE PREVENCIÓN EN MATERIA DE MEDIO AMBIENTE Y RELACIÓN CON LOS ANIMALES, el día 08 de marzo de 2023.
3. ACTIVIDAD DE PREVENCIÓN EN MATERIA DE MEDIO AMBIENTE, MINERIA Y RELACIÓN CON LOS ANIMALES NAZARETH. El día 08 de marzo de 2023</t>
  </si>
  <si>
    <t>En cumplimiento a la meta se realizan las siguientes actividades:
1. 09 DE MAYO Veredas del Corregimiento Nazareth incluido el Centro Poblado NAZARETH
2. 11 DE MAYO Veredas Laguna Verde, Peñaliza, El Raizal, El Istmo, y Betania.BETANIA
3. 28 DE MAYO SAN JUAN</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</si>
  <si>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</si>
  <si>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</si>
  <si>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</si>
  <si>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</si>
  <si>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</si>
  <si>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</si>
  <si>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</si>
  <si>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</si>
  <si>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</si>
  <si>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</si>
  <si>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</si>
  <si>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</si>
  <si>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</si>
  <si>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</si>
  <si>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Alcaldía local</t>
  </si>
  <si>
    <t>Oficina Asesora de Planeación Institucional - Equipo de gestión ambiental</t>
  </si>
  <si>
    <t>La calificación se otorga teniendo en cuenta los siguientes parámetros: 
*Inspección ambiental ( ponderación 60%): La Alcaldía obtiene calificación de   87%.
*Indicadores agua, energía ( ponderación 20%):   información reportad a Abril 2023 
* Reporte consumo de papel ( ponderación 10%):  información reportada a junio 2023
*Reporte ciclistas ( ponderación 10%):   información reportada a Junio 202</t>
  </si>
  <si>
    <t>Seguimiento meta ambiental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</si>
  <si>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</si>
  <si>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</si>
  <si>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</si>
  <si>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</si>
  <si>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</si>
  <si>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</si>
  <si>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</si>
  <si>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</si>
  <si>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</si>
  <si>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La alcaldía local cuenta con 1 acciones de mejora vencidas de las 2 acciones de mejora abiertas, lo que representa una ejecución de la meta del 50%</t>
  </si>
  <si>
    <t>Reporte  MIMEC</t>
  </si>
  <si>
    <t xml:space="preserve">Reporte MIMEC </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</si>
  <si>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</si>
  <si>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</si>
  <si>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</si>
  <si>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</si>
  <si>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</si>
  <si>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</si>
  <si>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</si>
  <si>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</si>
  <si>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</si>
  <si>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</si>
  <si>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Número de requisitos de la Ley 1712 de 2014 de publicación de la información cumplidos en la página web</t>
  </si>
  <si>
    <t>Reporte comunicaciones II Trimestre 2023</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</si>
  <si>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</si>
  <si>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</si>
  <si>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</si>
  <si>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</si>
  <si>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</si>
  <si>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</si>
  <si>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</si>
  <si>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Listancia de asistencia</t>
  </si>
  <si>
    <t>Capacitación del 17 de Mayo de 2023 sobre mejora continua</t>
  </si>
  <si>
    <t>Listado de Asistencia</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</si>
  <si>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</si>
  <si>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</si>
  <si>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</si>
  <si>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</si>
  <si>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https://gobiernobogota-my.sharepoint.com/:f:/g/personal/miguel_cardozo_gobiernobogota_gov_co/Em3Cl6hCPQhDioiu_JLgoPYBkPVfsju4ScZS7Z6vKKn1PQ?e=Q2RSJH</t>
  </si>
  <si>
    <t>Evidencias jornada de capacitacion – dia del sistema de gestion (22-junio-2023)</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</si>
  <si>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</si>
  <si>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</si>
  <si>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</si>
  <si>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</si>
  <si>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</si>
  <si>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</si>
  <si>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</si>
  <si>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</si>
  <si>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</si>
  <si>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Se atendieron 5 requerimientos ciudadanos de la vigencia 2022, equivalentes al 83,33% de la meta</t>
  </si>
  <si>
    <t>Reporte SGI</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</si>
  <si>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</si>
  <si>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</si>
  <si>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</si>
  <si>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</si>
  <si>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Se atendieron 27 requerimientos ciudadanos de los 39 requerimientos instaurados, los cuales equivalen al 69,23% de la vigencia 2023</t>
  </si>
  <si>
    <t>Reporte meta requerimiento ciudadanos II Trimestre 2023. Radicado No. 20234600252283</t>
  </si>
  <si>
    <t>Total metas transversales (20%)</t>
  </si>
  <si>
    <t xml:space="preserve">Total plan de gestión </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</si>
  <si>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</si>
  <si>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 xml:space="preserve">Se atendieron 5 requerimientos ciudadanos de la vigencia 2022, equivalentes al 83,33% de la meta.
Debido a las inconsistencias presentadas entre el reporte recibido en los  memorandos 20231300110163 ,20234600272223y 20234600252283 , no se reporta esta meta en este periodo y el mismo se realizara en el proximo periodo de acuerdo con las indicaciones </t>
  </si>
  <si>
    <t xml:space="preserve">No. de Respuestas efectuadas (23) sobre el No. de Requerimientos instaurados (23) para la vigencia 2023.
Debido a las inconsistencias presentadas entre el reporte recibido en los  memorandos 20231300110163 ,20234600272223y 20234600252283 , no se reporta esta meta en este periodo y el mismo se realizara en el proximo periodo de acuerdo con las indicaciones </t>
  </si>
  <si>
    <t xml:space="preserve">Meta no reportada </t>
  </si>
  <si>
    <t xml:space="preserve">Meta no programada </t>
  </si>
  <si>
    <t>Para el segundo trimestre de la vigencia 2023, el Plan de Gestión de la Alcaldia Local alcanzó un nivel de desempeño del 87,65% y del 58,78 % acumulado para la vigencia</t>
  </si>
  <si>
    <t>31 de julio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</si>
</sst>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0.0%"/>
    <numFmt numFmtId="165" formatCode="_-* #,##0_-;\-* #,##0_-;_-* &quot;-&quot;??_-;_-@_-"/>
  </numFmts>
  <fonts count="22"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000000"/>
      <name val="Calibri Light"/>
      <family val="2"/>
    </font>
    <font>
      <sz val="11"/>
      <color theme="1"/>
      <name val="Calibri Light"/>
      <family val="2"/>
    </font>
    <font>
      <sz val="11"/>
      <name val="Calibri Light"/>
      <family val="2"/>
    </font>
    <font>
      <sz val="11"/>
      <color rgb="FF0070C0"/>
      <name val="Calibri Light"/>
      <family val="2"/>
    </font>
    <font>
      <sz val="12"/>
      <color rgb="FF000000"/>
      <name val="Calibri Light"/>
      <family val="2"/>
      <scheme val="major"/>
    </font>
    <font>
      <u/>
      <sz val="11"/>
      <color theme="10"/>
      <name val="Calibri"/>
      <family val="2"/>
      <scheme val="minor"/>
    </font>
    <font>
      <sz val="11"/>
      <color theme="1"/>
      <name val="Calibri Light"/>
      <family val="2"/>
      <scheme val="major"/>
    </font>
    <font>
      <sz val="11"/>
      <color rgb="FF0070C0"/>
      <name val="Calibri Light"/>
      <family val="2"/>
      <scheme val="major"/>
    </font>
    <font>
      <sz val="11"/>
      <color rgb="FF0070C0"/>
      <name val="Calibri"/>
      <family val="2"/>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000000"/>
      </right>
      <top/>
      <bottom style="thin">
        <color indexed="64"/>
      </bottom>
      <diagonal/>
    </border>
  </borders>
  <cellStyleXfs count="5">
    <xf numFmtId="0" fontId="0" fillId="0" borderId="0"/>
    <xf numFmtId="9"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0" fontId="18" fillId="0" borderId="0" applyNumberFormat="0" applyFill="0" applyBorder="0" applyAlignment="0" applyProtection="0"/>
  </cellStyleXfs>
  <cellXfs count="157">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3" fillId="0" borderId="12" xfId="0" applyFont="1" applyBorder="1" applyAlignment="1">
      <alignment horizontal="center" vertical="center" wrapText="1"/>
    </xf>
    <xf numFmtId="0" fontId="14" fillId="0" borderId="1" xfId="0" applyFont="1" applyBorder="1" applyAlignment="1" applyProtection="1">
      <alignment horizontal="left" vertical="center" wrapText="1"/>
      <protection hidden="1"/>
    </xf>
    <xf numFmtId="9" fontId="14" fillId="0" borderId="1" xfId="0" applyNumberFormat="1" applyFont="1" applyBorder="1" applyAlignment="1" applyProtection="1">
      <alignment horizontal="center" vertical="center" wrapText="1"/>
      <protection hidden="1"/>
    </xf>
    <xf numFmtId="0" fontId="14" fillId="0" borderId="1" xfId="0" applyFont="1" applyBorder="1" applyAlignment="1" applyProtection="1">
      <alignment horizontal="center" vertical="center" wrapText="1"/>
      <protection hidden="1"/>
    </xf>
    <xf numFmtId="10" fontId="14" fillId="0" borderId="1" xfId="0" applyNumberFormat="1" applyFont="1" applyBorder="1" applyAlignment="1" applyProtection="1">
      <alignment horizontal="center" vertical="center" wrapText="1"/>
      <protection hidden="1"/>
    </xf>
    <xf numFmtId="0" fontId="13" fillId="0" borderId="1" xfId="0" applyFont="1" applyBorder="1" applyAlignment="1">
      <alignment horizontal="left" vertical="center" wrapText="1"/>
    </xf>
    <xf numFmtId="9"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3" xfId="0" applyFont="1" applyBorder="1" applyAlignment="1" applyProtection="1">
      <alignment horizontal="left" vertical="center" wrapText="1"/>
      <protection hidden="1"/>
    </xf>
    <xf numFmtId="0" fontId="14" fillId="0" borderId="13" xfId="0" applyFont="1" applyBorder="1" applyAlignment="1">
      <alignment horizontal="left" vertical="center" wrapText="1"/>
    </xf>
    <xf numFmtId="0" fontId="13" fillId="0" borderId="3" xfId="0" applyFont="1" applyBorder="1" applyAlignment="1">
      <alignment horizontal="left" vertical="center" wrapText="1"/>
    </xf>
    <xf numFmtId="0" fontId="14" fillId="0" borderId="3" xfId="0" applyFont="1" applyBorder="1" applyAlignment="1" applyProtection="1">
      <alignment horizontal="left" vertical="center" wrapText="1"/>
      <protection hidden="1"/>
    </xf>
    <xf numFmtId="0" fontId="15" fillId="0" borderId="1" xfId="0" applyFont="1" applyBorder="1" applyAlignment="1" applyProtection="1">
      <alignment horizontal="left" vertical="center" wrapText="1"/>
      <protection hidden="1"/>
    </xf>
    <xf numFmtId="0" fontId="15" fillId="0" borderId="3" xfId="0" applyFont="1" applyBorder="1" applyAlignment="1" applyProtection="1">
      <alignment horizontal="left" vertical="center" wrapText="1"/>
      <protection hidden="1"/>
    </xf>
    <xf numFmtId="0" fontId="13" fillId="0" borderId="14" xfId="0" applyFont="1" applyBorder="1" applyAlignment="1">
      <alignment horizontal="left" vertical="center" wrapText="1"/>
    </xf>
    <xf numFmtId="1" fontId="13" fillId="0" borderId="1" xfId="0" applyNumberFormat="1" applyFont="1" applyBorder="1" applyAlignment="1">
      <alignment horizontal="center" vertical="center" wrapText="1"/>
    </xf>
    <xf numFmtId="164" fontId="13" fillId="0" borderId="1" xfId="0" applyNumberFormat="1" applyFont="1" applyBorder="1" applyAlignment="1">
      <alignment horizontal="center" vertical="center" wrapText="1"/>
    </xf>
    <xf numFmtId="0" fontId="16" fillId="0" borderId="12" xfId="0" applyFont="1" applyBorder="1" applyAlignment="1">
      <alignment horizontal="center" vertical="center" wrapText="1"/>
    </xf>
    <xf numFmtId="0" fontId="16" fillId="0" borderId="12" xfId="0" applyFont="1" applyBorder="1" applyAlignment="1">
      <alignment horizontal="left" vertical="center" wrapText="1"/>
    </xf>
    <xf numFmtId="9" fontId="16" fillId="0" borderId="12" xfId="0" applyNumberFormat="1" applyFont="1" applyBorder="1" applyAlignment="1">
      <alignment horizontal="left" vertical="center" wrapText="1"/>
    </xf>
    <xf numFmtId="0" fontId="16" fillId="0" borderId="11" xfId="0" applyFont="1" applyBorder="1" applyAlignment="1">
      <alignment horizontal="center" vertical="center" wrapText="1"/>
    </xf>
    <xf numFmtId="9" fontId="16" fillId="0" borderId="11" xfId="1" applyFont="1" applyBorder="1" applyAlignment="1">
      <alignment horizontal="center" vertical="center" wrapText="1"/>
    </xf>
    <xf numFmtId="9" fontId="16" fillId="0" borderId="1" xfId="1" applyFont="1" applyBorder="1" applyAlignment="1">
      <alignment horizontal="center" vertical="center" wrapText="1"/>
    </xf>
    <xf numFmtId="0" fontId="16" fillId="0" borderId="1" xfId="0" applyFont="1" applyBorder="1" applyAlignment="1">
      <alignment horizontal="left" vertical="center" wrapText="1"/>
    </xf>
    <xf numFmtId="0" fontId="16" fillId="0" borderId="8" xfId="0" applyFont="1" applyBorder="1" applyAlignment="1">
      <alignment horizontal="left" vertical="center" wrapText="1"/>
    </xf>
    <xf numFmtId="0" fontId="16" fillId="0" borderId="1" xfId="0" applyFont="1" applyBorder="1" applyAlignment="1">
      <alignment horizontal="center" vertical="center" wrapText="1"/>
    </xf>
    <xf numFmtId="9" fontId="16" fillId="0" borderId="11" xfId="1" applyFont="1" applyFill="1" applyBorder="1" applyAlignment="1">
      <alignment horizontal="center" vertical="center" wrapText="1"/>
    </xf>
    <xf numFmtId="9" fontId="16" fillId="0" borderId="1" xfId="1" applyFont="1" applyFill="1" applyBorder="1" applyAlignment="1">
      <alignment horizontal="center" vertical="center" wrapText="1"/>
    </xf>
    <xf numFmtId="1" fontId="16" fillId="0" borderId="11" xfId="1" applyNumberFormat="1" applyFont="1" applyBorder="1" applyAlignment="1">
      <alignment horizontal="center" vertical="center" wrapText="1"/>
    </xf>
    <xf numFmtId="1" fontId="16" fillId="0" borderId="11" xfId="0" applyNumberFormat="1" applyFont="1" applyBorder="1" applyAlignment="1">
      <alignment horizontal="center" vertical="center" wrapText="1"/>
    </xf>
    <xf numFmtId="1" fontId="16" fillId="0" borderId="1" xfId="1" applyNumberFormat="1" applyFont="1" applyBorder="1" applyAlignment="1">
      <alignment horizontal="center" vertical="center" wrapText="1"/>
    </xf>
    <xf numFmtId="9" fontId="4" fillId="0" borderId="1" xfId="1" applyFont="1" applyBorder="1" applyAlignment="1">
      <alignment horizontal="justify" vertical="center" wrapText="1"/>
    </xf>
    <xf numFmtId="9" fontId="1" fillId="0" borderId="1" xfId="1" applyFont="1" applyBorder="1" applyAlignment="1">
      <alignment horizontal="center" vertical="center" wrapText="1"/>
    </xf>
    <xf numFmtId="1" fontId="1" fillId="0" borderId="1" xfId="0" applyNumberFormat="1" applyFont="1" applyBorder="1" applyAlignment="1">
      <alignment horizontal="center" vertical="center" wrapText="1"/>
    </xf>
    <xf numFmtId="9" fontId="6" fillId="3" borderId="1" xfId="1" applyFont="1" applyFill="1" applyBorder="1" applyAlignment="1">
      <alignment horizontal="center" vertical="center" wrapText="1"/>
    </xf>
    <xf numFmtId="9" fontId="9" fillId="3" borderId="1" xfId="0" applyNumberFormat="1" applyFont="1" applyFill="1" applyBorder="1" applyAlignment="1">
      <alignment horizontal="center" vertical="center" wrapText="1"/>
    </xf>
    <xf numFmtId="9" fontId="7" fillId="2" borderId="1" xfId="1" applyFont="1" applyFill="1" applyBorder="1" applyAlignment="1">
      <alignment horizontal="center" vertical="center" wrapText="1"/>
    </xf>
    <xf numFmtId="0" fontId="1" fillId="0" borderId="0" xfId="0" applyFont="1" applyAlignment="1">
      <alignment horizontal="center" vertical="center" wrapText="1"/>
    </xf>
    <xf numFmtId="165" fontId="1" fillId="0" borderId="1" xfId="3"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0" fontId="17" fillId="0" borderId="15" xfId="0" applyFont="1" applyBorder="1" applyAlignment="1">
      <alignment vertical="center" wrapText="1"/>
    </xf>
    <xf numFmtId="10" fontId="6" fillId="3" borderId="1" xfId="1" applyNumberFormat="1" applyFont="1" applyFill="1" applyBorder="1" applyAlignment="1">
      <alignment horizontal="center" vertical="center" wrapText="1"/>
    </xf>
    <xf numFmtId="10" fontId="6" fillId="3" borderId="1" xfId="0" applyNumberFormat="1" applyFont="1" applyFill="1" applyBorder="1" applyAlignment="1">
      <alignment wrapText="1"/>
    </xf>
    <xf numFmtId="164" fontId="4" fillId="0" borderId="1" xfId="1" applyNumberFormat="1" applyFont="1" applyBorder="1" applyAlignment="1">
      <alignment horizontal="center" vertical="center" wrapText="1"/>
    </xf>
    <xf numFmtId="9" fontId="4" fillId="0" borderId="1" xfId="1" applyFont="1" applyBorder="1" applyAlignment="1">
      <alignment horizontal="center" vertical="center" wrapText="1"/>
    </xf>
    <xf numFmtId="1" fontId="4" fillId="0" borderId="1"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10" fontId="4" fillId="0" borderId="1" xfId="1" applyNumberFormat="1" applyFont="1" applyBorder="1" applyAlignment="1">
      <alignment horizontal="center" vertical="center" wrapText="1"/>
    </xf>
    <xf numFmtId="0" fontId="4" fillId="0" borderId="0" xfId="0" applyFont="1" applyAlignment="1">
      <alignment horizontal="justify" vertical="center" wrapText="1"/>
    </xf>
    <xf numFmtId="164" fontId="1" fillId="0" borderId="1" xfId="1" applyNumberFormat="1" applyFont="1" applyBorder="1" applyAlignment="1">
      <alignment horizontal="center" vertical="center" wrapText="1"/>
    </xf>
    <xf numFmtId="10" fontId="1" fillId="0" borderId="1" xfId="1" applyNumberFormat="1" applyFont="1" applyBorder="1" applyAlignment="1">
      <alignment horizontal="center" vertical="center" wrapText="1"/>
    </xf>
    <xf numFmtId="10" fontId="13" fillId="0" borderId="1" xfId="0" applyNumberFormat="1" applyFont="1" applyBorder="1" applyAlignment="1">
      <alignment horizontal="center" vertical="center" wrapText="1"/>
    </xf>
    <xf numFmtId="10" fontId="8" fillId="2" borderId="1" xfId="0" applyNumberFormat="1" applyFont="1" applyFill="1" applyBorder="1" applyAlignment="1">
      <alignment horizontal="center" vertical="center" wrapText="1"/>
    </xf>
    <xf numFmtId="10" fontId="8" fillId="2" borderId="1" xfId="0" applyNumberFormat="1" applyFont="1" applyFill="1" applyBorder="1" applyAlignment="1">
      <alignment wrapText="1"/>
    </xf>
    <xf numFmtId="2" fontId="6" fillId="3" borderId="1" xfId="1" applyNumberFormat="1" applyFont="1" applyFill="1" applyBorder="1" applyAlignment="1">
      <alignment wrapText="1"/>
    </xf>
    <xf numFmtId="9" fontId="1" fillId="0" borderId="1" xfId="0" applyNumberFormat="1" applyFont="1" applyBorder="1" applyAlignment="1">
      <alignment horizontal="justify" vertical="center" wrapText="1"/>
    </xf>
    <xf numFmtId="10" fontId="1" fillId="0" borderId="1" xfId="0" applyNumberFormat="1" applyFont="1" applyBorder="1" applyAlignment="1">
      <alignment horizontal="justify" vertical="center" wrapText="1"/>
    </xf>
    <xf numFmtId="0" fontId="1" fillId="0" borderId="1" xfId="0" applyFont="1" applyBorder="1" applyAlignment="1">
      <alignment horizontal="left" vertical="center" wrapText="1"/>
    </xf>
    <xf numFmtId="0" fontId="1" fillId="9" borderId="1" xfId="0" applyFont="1" applyFill="1" applyBorder="1" applyAlignment="1">
      <alignment horizontal="left" vertical="center" wrapText="1"/>
    </xf>
    <xf numFmtId="164" fontId="4" fillId="0" borderId="1" xfId="0" applyNumberFormat="1" applyFont="1" applyBorder="1" applyAlignment="1">
      <alignment horizontal="center" vertical="center" wrapText="1"/>
    </xf>
    <xf numFmtId="164" fontId="1" fillId="0" borderId="1" xfId="0" applyNumberFormat="1" applyFont="1" applyBorder="1" applyAlignment="1">
      <alignment horizontal="justify" vertical="center" wrapText="1"/>
    </xf>
    <xf numFmtId="10" fontId="6" fillId="3" borderId="1" xfId="1" applyNumberFormat="1" applyFont="1" applyFill="1" applyBorder="1" applyAlignment="1">
      <alignment wrapText="1"/>
    </xf>
    <xf numFmtId="10" fontId="19" fillId="0" borderId="1" xfId="0" applyNumberFormat="1" applyFont="1" applyBorder="1" applyAlignment="1">
      <alignment horizontal="justify" vertical="center" wrapText="1"/>
    </xf>
    <xf numFmtId="0" fontId="21" fillId="0" borderId="1" xfId="0" applyFont="1" applyBorder="1" applyAlignment="1">
      <alignment vertical="center" wrapText="1"/>
    </xf>
    <xf numFmtId="9" fontId="20" fillId="0" borderId="1" xfId="1" applyFont="1" applyBorder="1" applyAlignment="1">
      <alignment horizontal="center" vertical="center" wrapText="1"/>
    </xf>
    <xf numFmtId="10" fontId="20" fillId="0" borderId="1" xfId="1" applyNumberFormat="1" applyFont="1" applyBorder="1" applyAlignment="1">
      <alignment horizontal="center" vertical="center" wrapText="1"/>
    </xf>
    <xf numFmtId="0" fontId="18" fillId="0" borderId="0" xfId="4" applyAlignment="1">
      <alignment vertical="center" wrapText="1"/>
    </xf>
    <xf numFmtId="10" fontId="4" fillId="0" borderId="1" xfId="0" applyNumberFormat="1" applyFont="1" applyBorder="1" applyAlignment="1">
      <alignment horizontal="center" vertical="center" wrapText="1"/>
    </xf>
    <xf numFmtId="9" fontId="4" fillId="0" borderId="1" xfId="1" applyFont="1" applyBorder="1" applyAlignment="1">
      <alignment horizontal="left" vertical="center" wrapText="1"/>
    </xf>
    <xf numFmtId="0" fontId="4" fillId="0" borderId="1" xfId="0" applyFont="1" applyBorder="1" applyAlignment="1">
      <alignment horizontal="left" vertical="center" wrapText="1"/>
    </xf>
    <xf numFmtId="164" fontId="4" fillId="0" borderId="1" xfId="1" applyNumberFormat="1" applyFont="1" applyFill="1" applyBorder="1" applyAlignment="1">
      <alignment horizontal="center" vertical="center" wrapText="1"/>
    </xf>
    <xf numFmtId="10" fontId="20" fillId="0" borderId="1" xfId="0" applyNumberFormat="1" applyFont="1" applyBorder="1" applyAlignment="1">
      <alignment horizontal="center" vertical="center" wrapText="1"/>
    </xf>
    <xf numFmtId="9" fontId="4" fillId="9" borderId="1" xfId="1" applyFont="1" applyFill="1" applyBorder="1" applyAlignment="1">
      <alignment horizontal="center" vertical="center" wrapText="1"/>
    </xf>
    <xf numFmtId="10" fontId="4" fillId="9" borderId="1" xfId="0" applyNumberFormat="1" applyFont="1" applyFill="1" applyBorder="1" applyAlignment="1">
      <alignment horizontal="center" vertical="center" wrapText="1"/>
    </xf>
    <xf numFmtId="164" fontId="4" fillId="9" borderId="1" xfId="0" applyNumberFormat="1" applyFont="1" applyFill="1" applyBorder="1" applyAlignment="1">
      <alignment horizontal="center" vertical="center" wrapText="1"/>
    </xf>
    <xf numFmtId="10" fontId="4" fillId="9" borderId="1" xfId="1" applyNumberFormat="1" applyFont="1" applyFill="1" applyBorder="1" applyAlignment="1">
      <alignment horizontal="center" vertical="center" wrapText="1"/>
    </xf>
    <xf numFmtId="9" fontId="4" fillId="9" borderId="1" xfId="1" applyFont="1" applyFill="1" applyBorder="1" applyAlignment="1">
      <alignment horizontal="justify"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4" fillId="9" borderId="1" xfId="0" applyFont="1" applyFill="1" applyBorder="1" applyAlignment="1">
      <alignment horizontal="justify" vertical="center" wrapText="1"/>
    </xf>
  </cellXfs>
  <cellStyles count="5">
    <cellStyle name="Hyperlink" xfId="4" xr:uid="{00000000-000B-0000-0000-000008000000}"/>
    <cellStyle name="Millares" xfId="3" builtinId="3"/>
    <cellStyle name="Millares [0] 2" xfId="2" xr:uid="{52D6ACDF-65F9-4451-A7CA-92659C19AD7E}"/>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biernobogota-my.sharepoint.com/personal/: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4"/>
  <sheetViews>
    <sheetView tabSelected="1" topLeftCell="E4" zoomScale="60" zoomScaleNormal="60" workbookViewId="0">
      <selection activeCell="N14" sqref="N14"/>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7.7109375" style="1" customWidth="1"/>
    <col min="9" max="9" width="13.28515625"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hidden="1" customWidth="1"/>
    <col min="19" max="19" width="21.7109375" style="1" hidden="1" customWidth="1"/>
    <col min="20" max="21" width="25.42578125" style="1" hidden="1" customWidth="1"/>
    <col min="22" max="22" width="23.85546875" style="1" hidden="1" customWidth="1"/>
    <col min="23" max="24" width="16.5703125" style="1" hidden="1" customWidth="1"/>
    <col min="25" max="25" width="40.28515625" style="1" hidden="1" customWidth="1"/>
    <col min="26" max="26" width="16.5703125" style="1" hidden="1" customWidth="1"/>
    <col min="27" max="29" width="16.5703125" style="1" customWidth="1"/>
    <col min="30" max="30" width="33.42578125" style="1" customWidth="1"/>
    <col min="31" max="31" width="16.5703125" style="1" customWidth="1"/>
    <col min="32" max="34" width="16.5703125" style="1" hidden="1" customWidth="1"/>
    <col min="35" max="35" width="43.7109375" style="1" hidden="1" customWidth="1"/>
    <col min="36" max="36" width="16.5703125" style="1" hidden="1" customWidth="1"/>
    <col min="37" max="38" width="22" style="1" hidden="1" customWidth="1"/>
    <col min="39" max="39" width="16.5703125" style="1" hidden="1" customWidth="1"/>
    <col min="40" max="40" width="34.85546875" style="1" hidden="1" customWidth="1"/>
    <col min="41" max="41" width="16.5703125" style="1" hidden="1" customWidth="1"/>
    <col min="42" max="43" width="16.5703125" style="1" customWidth="1"/>
    <col min="44" max="44" width="21.5703125" style="1" customWidth="1"/>
    <col min="45" max="45" width="39.42578125" style="1" customWidth="1"/>
    <col min="46" max="16384" width="10.85546875" style="1"/>
  </cols>
  <sheetData>
    <row r="1" spans="1:45" s="31" customFormat="1" ht="70.5" customHeight="1" x14ac:dyDescent="0.25">
      <c r="A1" s="146" t="s">
        <v>0</v>
      </c>
      <c r="B1" s="147"/>
      <c r="C1" s="147"/>
      <c r="D1" s="147"/>
      <c r="E1" s="147"/>
      <c r="F1" s="147"/>
      <c r="G1" s="147"/>
      <c r="H1" s="147"/>
      <c r="I1" s="147"/>
      <c r="J1" s="147"/>
      <c r="K1" s="147"/>
      <c r="L1" s="151" t="s">
        <v>1</v>
      </c>
      <c r="M1" s="151"/>
      <c r="N1" s="151"/>
      <c r="O1" s="151"/>
      <c r="P1" s="151"/>
    </row>
    <row r="2" spans="1:45" s="33" customFormat="1" ht="23.45" customHeight="1" x14ac:dyDescent="0.25">
      <c r="A2" s="149" t="s">
        <v>2</v>
      </c>
      <c r="B2" s="150"/>
      <c r="C2" s="150"/>
      <c r="D2" s="150"/>
      <c r="E2" s="150"/>
      <c r="F2" s="150"/>
      <c r="G2" s="150"/>
      <c r="H2" s="150"/>
      <c r="I2" s="150"/>
      <c r="J2" s="150"/>
      <c r="K2" s="150"/>
      <c r="L2" s="32"/>
      <c r="M2" s="32"/>
      <c r="N2" s="32"/>
      <c r="O2" s="32"/>
      <c r="P2" s="32"/>
    </row>
    <row r="3" spans="1:45" s="31" customFormat="1" x14ac:dyDescent="0.25"/>
    <row r="4" spans="1:45" s="31" customFormat="1" ht="29.1" customHeight="1" x14ac:dyDescent="0.25">
      <c r="F4" s="152" t="s">
        <v>3</v>
      </c>
      <c r="G4" s="153"/>
      <c r="H4" s="153"/>
      <c r="I4" s="153"/>
      <c r="J4" s="153"/>
      <c r="K4" s="154"/>
    </row>
    <row r="5" spans="1:45" s="31" customFormat="1" ht="15" customHeight="1" x14ac:dyDescent="0.25">
      <c r="F5" s="2" t="s">
        <v>4</v>
      </c>
      <c r="G5" s="2" t="s">
        <v>5</v>
      </c>
      <c r="H5" s="152" t="s">
        <v>6</v>
      </c>
      <c r="I5" s="153"/>
      <c r="J5" s="153"/>
      <c r="K5" s="154"/>
    </row>
    <row r="6" spans="1:45" s="31" customFormat="1" x14ac:dyDescent="0.25">
      <c r="F6" s="34">
        <v>1</v>
      </c>
      <c r="G6" s="34" t="s">
        <v>7</v>
      </c>
      <c r="H6" s="155" t="s">
        <v>8</v>
      </c>
      <c r="I6" s="155"/>
      <c r="J6" s="155"/>
      <c r="K6" s="155"/>
    </row>
    <row r="7" spans="1:45" s="31" customFormat="1" ht="73.5" customHeight="1" x14ac:dyDescent="0.25">
      <c r="F7" s="34">
        <v>2</v>
      </c>
      <c r="G7" s="34" t="s">
        <v>9</v>
      </c>
      <c r="H7" s="156" t="s">
        <v>10</v>
      </c>
      <c r="I7" s="155"/>
      <c r="J7" s="155"/>
      <c r="K7" s="155"/>
    </row>
    <row r="8" spans="1:45" s="31" customFormat="1" ht="75.75" customHeight="1" x14ac:dyDescent="0.25">
      <c r="F8" s="34">
        <v>3</v>
      </c>
      <c r="G8" s="34" t="s">
        <v>233</v>
      </c>
      <c r="H8" s="155" t="s">
        <v>232</v>
      </c>
      <c r="I8" s="155"/>
      <c r="J8" s="155"/>
      <c r="K8" s="155"/>
    </row>
    <row r="9" spans="1:45" s="31" customFormat="1" x14ac:dyDescent="0.25"/>
    <row r="10" spans="1:45" ht="14.45" customHeight="1" x14ac:dyDescent="0.25">
      <c r="A10" s="145" t="s">
        <v>11</v>
      </c>
      <c r="B10" s="145"/>
      <c r="C10" s="145" t="s">
        <v>12</v>
      </c>
      <c r="D10" s="145" t="s">
        <v>13</v>
      </c>
      <c r="E10" s="145"/>
      <c r="F10" s="145"/>
      <c r="G10" s="148" t="s">
        <v>14</v>
      </c>
      <c r="H10" s="148"/>
      <c r="I10" s="148"/>
      <c r="J10" s="148"/>
      <c r="K10" s="148"/>
      <c r="L10" s="148"/>
      <c r="M10" s="148"/>
      <c r="N10" s="148"/>
      <c r="O10" s="148"/>
      <c r="P10" s="148"/>
      <c r="Q10" s="148"/>
      <c r="R10" s="145" t="s">
        <v>15</v>
      </c>
      <c r="S10" s="145"/>
      <c r="T10" s="145"/>
      <c r="U10" s="145"/>
      <c r="V10" s="115" t="s">
        <v>16</v>
      </c>
      <c r="W10" s="116"/>
      <c r="X10" s="116"/>
      <c r="Y10" s="116"/>
      <c r="Z10" s="117"/>
      <c r="AA10" s="121" t="s">
        <v>17</v>
      </c>
      <c r="AB10" s="122"/>
      <c r="AC10" s="122"/>
      <c r="AD10" s="122"/>
      <c r="AE10" s="123"/>
      <c r="AF10" s="127" t="s">
        <v>18</v>
      </c>
      <c r="AG10" s="128"/>
      <c r="AH10" s="128"/>
      <c r="AI10" s="128"/>
      <c r="AJ10" s="129"/>
      <c r="AK10" s="133" t="s">
        <v>19</v>
      </c>
      <c r="AL10" s="134"/>
      <c r="AM10" s="134"/>
      <c r="AN10" s="134"/>
      <c r="AO10" s="135"/>
      <c r="AP10" s="139" t="s">
        <v>20</v>
      </c>
      <c r="AQ10" s="140"/>
      <c r="AR10" s="140"/>
      <c r="AS10" s="141"/>
    </row>
    <row r="11" spans="1:45" ht="14.45" customHeight="1" x14ac:dyDescent="0.25">
      <c r="A11" s="145"/>
      <c r="B11" s="145"/>
      <c r="C11" s="145"/>
      <c r="D11" s="145"/>
      <c r="E11" s="145"/>
      <c r="F11" s="145"/>
      <c r="G11" s="148"/>
      <c r="H11" s="148"/>
      <c r="I11" s="148"/>
      <c r="J11" s="148"/>
      <c r="K11" s="148"/>
      <c r="L11" s="148"/>
      <c r="M11" s="148"/>
      <c r="N11" s="148"/>
      <c r="O11" s="148"/>
      <c r="P11" s="148"/>
      <c r="Q11" s="148"/>
      <c r="R11" s="145"/>
      <c r="S11" s="145"/>
      <c r="T11" s="145"/>
      <c r="U11" s="145"/>
      <c r="V11" s="118"/>
      <c r="W11" s="119"/>
      <c r="X11" s="119"/>
      <c r="Y11" s="119"/>
      <c r="Z11" s="120"/>
      <c r="AA11" s="124"/>
      <c r="AB11" s="125"/>
      <c r="AC11" s="125"/>
      <c r="AD11" s="125"/>
      <c r="AE11" s="126"/>
      <c r="AF11" s="130"/>
      <c r="AG11" s="131"/>
      <c r="AH11" s="131"/>
      <c r="AI11" s="131"/>
      <c r="AJ11" s="132"/>
      <c r="AK11" s="136"/>
      <c r="AL11" s="137"/>
      <c r="AM11" s="137"/>
      <c r="AN11" s="137"/>
      <c r="AO11" s="138"/>
      <c r="AP11" s="142"/>
      <c r="AQ11" s="143"/>
      <c r="AR11" s="143"/>
      <c r="AS11" s="144"/>
    </row>
    <row r="12" spans="1:45" ht="45.75" thickBot="1" x14ac:dyDescent="0.3">
      <c r="A12" s="2" t="s">
        <v>21</v>
      </c>
      <c r="B12" s="2" t="s">
        <v>22</v>
      </c>
      <c r="C12" s="145"/>
      <c r="D12" s="2" t="s">
        <v>23</v>
      </c>
      <c r="E12" s="2" t="s">
        <v>24</v>
      </c>
      <c r="F12" s="2" t="s">
        <v>25</v>
      </c>
      <c r="G12" s="20" t="s">
        <v>26</v>
      </c>
      <c r="H12" s="20" t="s">
        <v>27</v>
      </c>
      <c r="I12" s="20" t="s">
        <v>28</v>
      </c>
      <c r="J12" s="20" t="s">
        <v>29</v>
      </c>
      <c r="K12" s="20" t="s">
        <v>30</v>
      </c>
      <c r="L12" s="20" t="s">
        <v>31</v>
      </c>
      <c r="M12" s="20" t="s">
        <v>32</v>
      </c>
      <c r="N12" s="20" t="s">
        <v>33</v>
      </c>
      <c r="O12" s="20" t="s">
        <v>34</v>
      </c>
      <c r="P12" s="20" t="s">
        <v>35</v>
      </c>
      <c r="Q12" s="20" t="s">
        <v>36</v>
      </c>
      <c r="R12" s="2" t="s">
        <v>37</v>
      </c>
      <c r="S12" s="2" t="s">
        <v>38</v>
      </c>
      <c r="T12" s="2" t="s">
        <v>39</v>
      </c>
      <c r="U12" s="2" t="s">
        <v>40</v>
      </c>
      <c r="V12" s="3" t="s">
        <v>41</v>
      </c>
      <c r="W12" s="3" t="s">
        <v>42</v>
      </c>
      <c r="X12" s="3" t="s">
        <v>43</v>
      </c>
      <c r="Y12" s="3" t="s">
        <v>44</v>
      </c>
      <c r="Z12" s="3" t="s">
        <v>45</v>
      </c>
      <c r="AA12" s="23" t="s">
        <v>41</v>
      </c>
      <c r="AB12" s="23" t="s">
        <v>42</v>
      </c>
      <c r="AC12" s="23" t="s">
        <v>43</v>
      </c>
      <c r="AD12" s="23" t="s">
        <v>44</v>
      </c>
      <c r="AE12" s="23" t="s">
        <v>45</v>
      </c>
      <c r="AF12" s="24" t="s">
        <v>41</v>
      </c>
      <c r="AG12" s="24" t="s">
        <v>42</v>
      </c>
      <c r="AH12" s="24" t="s">
        <v>43</v>
      </c>
      <c r="AI12" s="24" t="s">
        <v>44</v>
      </c>
      <c r="AJ12" s="24" t="s">
        <v>45</v>
      </c>
      <c r="AK12" s="25" t="s">
        <v>41</v>
      </c>
      <c r="AL12" s="25" t="s">
        <v>42</v>
      </c>
      <c r="AM12" s="25" t="s">
        <v>43</v>
      </c>
      <c r="AN12" s="25" t="s">
        <v>44</v>
      </c>
      <c r="AO12" s="25" t="s">
        <v>45</v>
      </c>
      <c r="AP12" s="4" t="s">
        <v>41</v>
      </c>
      <c r="AQ12" s="4" t="s">
        <v>42</v>
      </c>
      <c r="AR12" s="4" t="s">
        <v>43</v>
      </c>
      <c r="AS12" s="4" t="s">
        <v>44</v>
      </c>
    </row>
    <row r="13" spans="1:45" s="29" customFormat="1" ht="60" x14ac:dyDescent="0.25">
      <c r="A13" s="22">
        <v>4</v>
      </c>
      <c r="B13" s="21" t="s">
        <v>46</v>
      </c>
      <c r="C13" s="22" t="s">
        <v>47</v>
      </c>
      <c r="D13" s="26" t="s">
        <v>48</v>
      </c>
      <c r="E13" s="21" t="s">
        <v>49</v>
      </c>
      <c r="F13" s="21" t="s">
        <v>50</v>
      </c>
      <c r="G13" s="21" t="s">
        <v>51</v>
      </c>
      <c r="H13" s="40" t="s">
        <v>52</v>
      </c>
      <c r="I13" s="42" t="s">
        <v>53</v>
      </c>
      <c r="J13" s="35" t="s">
        <v>54</v>
      </c>
      <c r="K13" s="43" t="s">
        <v>55</v>
      </c>
      <c r="L13" s="41">
        <v>0</v>
      </c>
      <c r="M13" s="41">
        <v>0.4</v>
      </c>
      <c r="N13" s="41">
        <v>0.48</v>
      </c>
      <c r="O13" s="41">
        <v>0.55000000000000004</v>
      </c>
      <c r="P13" s="41">
        <v>0.55000000000000004</v>
      </c>
      <c r="Q13" s="44" t="s">
        <v>56</v>
      </c>
      <c r="R13" s="48" t="s">
        <v>57</v>
      </c>
      <c r="S13" s="40" t="s">
        <v>58</v>
      </c>
      <c r="T13" s="43" t="s">
        <v>59</v>
      </c>
      <c r="U13" s="52" t="s">
        <v>60</v>
      </c>
      <c r="V13" s="70">
        <f>L13</f>
        <v>0</v>
      </c>
      <c r="W13" s="42" t="s">
        <v>61</v>
      </c>
      <c r="X13" s="22" t="s">
        <v>61</v>
      </c>
      <c r="Y13" s="21" t="s">
        <v>62</v>
      </c>
      <c r="Z13" s="21" t="s">
        <v>63</v>
      </c>
      <c r="AA13" s="93">
        <f t="shared" ref="AA13:AA23" si="0">M13</f>
        <v>0.4</v>
      </c>
      <c r="AB13" s="98">
        <v>0.40600000000000003</v>
      </c>
      <c r="AC13" s="94">
        <f>IF(AB13/AA13&gt;100%,100%,AB13/AA13)</f>
        <v>1</v>
      </c>
      <c r="AD13" s="95" t="s">
        <v>64</v>
      </c>
      <c r="AE13" s="22" t="s">
        <v>65</v>
      </c>
      <c r="AF13" s="28">
        <f t="shared" ref="AF13:AF23" si="1">N13</f>
        <v>0.48</v>
      </c>
      <c r="AG13" s="21"/>
      <c r="AH13" s="21">
        <f>IF(AG13/AF13&gt;100%,100%,AG13/AF13)</f>
        <v>0</v>
      </c>
      <c r="AI13" s="21"/>
      <c r="AJ13" s="21"/>
      <c r="AK13" s="28">
        <f t="shared" ref="AK13:AK23" si="2">O13</f>
        <v>0.55000000000000004</v>
      </c>
      <c r="AL13" s="21"/>
      <c r="AM13" s="21">
        <f>IF(AL13/AK13&gt;100%,100%,AL13/AK13)</f>
        <v>0</v>
      </c>
      <c r="AN13" s="21"/>
      <c r="AO13" s="21"/>
      <c r="AP13" s="70">
        <f t="shared" ref="AP13:AP23" si="3">P13</f>
        <v>0.55000000000000004</v>
      </c>
      <c r="AQ13" s="98">
        <v>0.40600000000000003</v>
      </c>
      <c r="AR13" s="77">
        <f>IF(AQ13/AP13&gt;100%,100%,AQ13/AP13)</f>
        <v>0.73818181818181816</v>
      </c>
      <c r="AS13" s="95" t="s">
        <v>64</v>
      </c>
    </row>
    <row r="14" spans="1:45" s="29" customFormat="1" ht="255" x14ac:dyDescent="0.25">
      <c r="A14" s="22">
        <v>4</v>
      </c>
      <c r="B14" s="21" t="s">
        <v>46</v>
      </c>
      <c r="C14" s="22" t="s">
        <v>66</v>
      </c>
      <c r="D14" s="26" t="s">
        <v>67</v>
      </c>
      <c r="E14" s="21" t="s">
        <v>68</v>
      </c>
      <c r="F14" s="21" t="s">
        <v>50</v>
      </c>
      <c r="G14" s="21" t="s">
        <v>69</v>
      </c>
      <c r="H14" s="36" t="s">
        <v>70</v>
      </c>
      <c r="I14" s="37">
        <v>0.6</v>
      </c>
      <c r="J14" s="38" t="s">
        <v>54</v>
      </c>
      <c r="K14" s="43" t="s">
        <v>55</v>
      </c>
      <c r="L14" s="45">
        <v>0.12</v>
      </c>
      <c r="M14" s="45">
        <v>0.35</v>
      </c>
      <c r="N14" s="45">
        <v>0.51</v>
      </c>
      <c r="O14" s="45">
        <v>0.72</v>
      </c>
      <c r="P14" s="45">
        <v>0.72</v>
      </c>
      <c r="Q14" s="46" t="s">
        <v>71</v>
      </c>
      <c r="R14" s="49" t="s">
        <v>72</v>
      </c>
      <c r="S14" s="36" t="s">
        <v>73</v>
      </c>
      <c r="T14" s="43" t="s">
        <v>59</v>
      </c>
      <c r="U14" s="47" t="s">
        <v>60</v>
      </c>
      <c r="V14" s="70">
        <f>L14</f>
        <v>0.12</v>
      </c>
      <c r="W14" s="54">
        <v>0.14299999999999999</v>
      </c>
      <c r="X14" s="70">
        <f t="shared" ref="X14:X23" si="4">IF(W14/V14&gt;100%,100%,W14/V14)</f>
        <v>1</v>
      </c>
      <c r="Y14" s="78" t="s">
        <v>74</v>
      </c>
      <c r="Z14" s="21" t="s">
        <v>75</v>
      </c>
      <c r="AA14" s="93">
        <f t="shared" si="0"/>
        <v>0.35</v>
      </c>
      <c r="AB14" s="98">
        <v>0.377</v>
      </c>
      <c r="AC14" s="94">
        <f t="shared" ref="AC14:AC20" si="5">IF(AB14/AA14&gt;100%,100%,AB14/AA14)</f>
        <v>1</v>
      </c>
      <c r="AD14" s="95" t="s">
        <v>76</v>
      </c>
      <c r="AE14" s="22" t="s">
        <v>65</v>
      </c>
      <c r="AF14" s="28">
        <f t="shared" si="1"/>
        <v>0.51</v>
      </c>
      <c r="AG14" s="21"/>
      <c r="AH14" s="21">
        <f t="shared" ref="AH14:AH23" si="6">IF(AG14/AF14&gt;100%,100%,AG14/AF14)</f>
        <v>0</v>
      </c>
      <c r="AI14" s="21"/>
      <c r="AJ14" s="21"/>
      <c r="AK14" s="28">
        <f t="shared" si="2"/>
        <v>0.72</v>
      </c>
      <c r="AL14" s="21"/>
      <c r="AM14" s="21">
        <f t="shared" ref="AM14:AM23" si="7">IF(AL14/AK14&gt;100%,100%,AL14/AK14)</f>
        <v>0</v>
      </c>
      <c r="AN14" s="21"/>
      <c r="AO14" s="21"/>
      <c r="AP14" s="70">
        <f t="shared" si="3"/>
        <v>0.72</v>
      </c>
      <c r="AQ14" s="98">
        <v>0.377</v>
      </c>
      <c r="AR14" s="88">
        <f t="shared" ref="AR14:AR23" si="8">IF(AQ14/AP14&gt;100%,100%,AQ14/AP14)</f>
        <v>0.52361111111111114</v>
      </c>
      <c r="AS14" s="95" t="s">
        <v>76</v>
      </c>
    </row>
    <row r="15" spans="1:45" s="29" customFormat="1" ht="210" x14ac:dyDescent="0.25">
      <c r="A15" s="22">
        <v>4</v>
      </c>
      <c r="B15" s="21" t="s">
        <v>46</v>
      </c>
      <c r="C15" s="22" t="s">
        <v>66</v>
      </c>
      <c r="D15" s="26" t="s">
        <v>77</v>
      </c>
      <c r="E15" s="21" t="s">
        <v>78</v>
      </c>
      <c r="F15" s="21" t="s">
        <v>50</v>
      </c>
      <c r="G15" s="21" t="s">
        <v>79</v>
      </c>
      <c r="H15" s="36" t="s">
        <v>80</v>
      </c>
      <c r="I15" s="37">
        <v>0.6</v>
      </c>
      <c r="J15" s="38" t="s">
        <v>54</v>
      </c>
      <c r="K15" s="43" t="s">
        <v>55</v>
      </c>
      <c r="L15" s="41">
        <v>0.12</v>
      </c>
      <c r="M15" s="41">
        <v>0.3</v>
      </c>
      <c r="N15" s="41">
        <v>0.49</v>
      </c>
      <c r="O15" s="41">
        <v>0.7</v>
      </c>
      <c r="P15" s="41">
        <v>0.7</v>
      </c>
      <c r="Q15" s="46" t="s">
        <v>71</v>
      </c>
      <c r="R15" s="49" t="s">
        <v>72</v>
      </c>
      <c r="S15" s="36" t="s">
        <v>73</v>
      </c>
      <c r="T15" s="43" t="s">
        <v>59</v>
      </c>
      <c r="U15" s="47" t="s">
        <v>60</v>
      </c>
      <c r="V15" s="70">
        <f>L15</f>
        <v>0.12</v>
      </c>
      <c r="W15" s="54">
        <v>0.13800000000000001</v>
      </c>
      <c r="X15" s="70">
        <f>IF(W15/V15&gt;100%,100%,W15/V15)</f>
        <v>1</v>
      </c>
      <c r="Y15" s="78" t="s">
        <v>81</v>
      </c>
      <c r="Z15" s="21" t="s">
        <v>75</v>
      </c>
      <c r="AA15" s="93">
        <f t="shared" si="0"/>
        <v>0.3</v>
      </c>
      <c r="AB15" s="98">
        <v>0.19400000000000001</v>
      </c>
      <c r="AC15" s="94">
        <f t="shared" si="5"/>
        <v>0.64666666666666672</v>
      </c>
      <c r="AD15" s="95" t="s">
        <v>82</v>
      </c>
      <c r="AE15" s="22" t="s">
        <v>65</v>
      </c>
      <c r="AF15" s="28">
        <f t="shared" si="1"/>
        <v>0.49</v>
      </c>
      <c r="AG15" s="21"/>
      <c r="AH15" s="21">
        <f t="shared" si="6"/>
        <v>0</v>
      </c>
      <c r="AI15" s="21"/>
      <c r="AJ15" s="21"/>
      <c r="AK15" s="28">
        <f t="shared" si="2"/>
        <v>0.7</v>
      </c>
      <c r="AL15" s="21"/>
      <c r="AM15" s="21">
        <f t="shared" si="7"/>
        <v>0</v>
      </c>
      <c r="AN15" s="21"/>
      <c r="AO15" s="21"/>
      <c r="AP15" s="70">
        <f t="shared" si="3"/>
        <v>0.7</v>
      </c>
      <c r="AQ15" s="98">
        <v>0.19400000000000001</v>
      </c>
      <c r="AR15" s="88">
        <f t="shared" si="8"/>
        <v>0.27714285714285719</v>
      </c>
      <c r="AS15" s="95" t="s">
        <v>82</v>
      </c>
    </row>
    <row r="16" spans="1:45" s="29" customFormat="1" ht="269.25" customHeight="1" x14ac:dyDescent="0.25">
      <c r="A16" s="22">
        <v>4</v>
      </c>
      <c r="B16" s="21" t="s">
        <v>46</v>
      </c>
      <c r="C16" s="22" t="s">
        <v>66</v>
      </c>
      <c r="D16" s="26" t="s">
        <v>83</v>
      </c>
      <c r="E16" s="21" t="s">
        <v>84</v>
      </c>
      <c r="F16" s="21" t="s">
        <v>50</v>
      </c>
      <c r="G16" s="21" t="s">
        <v>85</v>
      </c>
      <c r="H16" s="36" t="s">
        <v>86</v>
      </c>
      <c r="I16" s="39">
        <v>0.96489999999999998</v>
      </c>
      <c r="J16" s="38" t="s">
        <v>54</v>
      </c>
      <c r="K16" s="43" t="s">
        <v>55</v>
      </c>
      <c r="L16" s="41">
        <v>0.25</v>
      </c>
      <c r="M16" s="41">
        <v>0.5</v>
      </c>
      <c r="N16" s="41">
        <v>0.7</v>
      </c>
      <c r="O16" s="54">
        <v>0.98499999999999999</v>
      </c>
      <c r="P16" s="54">
        <v>0.98499999999999999</v>
      </c>
      <c r="Q16" s="46" t="s">
        <v>71</v>
      </c>
      <c r="R16" s="49" t="s">
        <v>72</v>
      </c>
      <c r="S16" s="36" t="s">
        <v>73</v>
      </c>
      <c r="T16" s="43" t="s">
        <v>59</v>
      </c>
      <c r="U16" s="47" t="s">
        <v>60</v>
      </c>
      <c r="V16" s="70">
        <f t="shared" ref="V16:V23" si="9">L16</f>
        <v>0.25</v>
      </c>
      <c r="W16" s="41">
        <v>0.15060000000000001</v>
      </c>
      <c r="X16" s="87">
        <f>IF(W16/V16&gt;100%,100%,W16/V16)</f>
        <v>0.60240000000000005</v>
      </c>
      <c r="Y16" s="21" t="s">
        <v>87</v>
      </c>
      <c r="Z16" s="21" t="s">
        <v>75</v>
      </c>
      <c r="AA16" s="93">
        <f t="shared" si="0"/>
        <v>0.5</v>
      </c>
      <c r="AB16" s="98">
        <v>0.30530000000000002</v>
      </c>
      <c r="AC16" s="94">
        <f t="shared" si="5"/>
        <v>0.61060000000000003</v>
      </c>
      <c r="AD16" s="95" t="s">
        <v>88</v>
      </c>
      <c r="AE16" s="22" t="s">
        <v>65</v>
      </c>
      <c r="AF16" s="28">
        <f t="shared" si="1"/>
        <v>0.7</v>
      </c>
      <c r="AG16" s="21"/>
      <c r="AH16" s="21">
        <f t="shared" si="6"/>
        <v>0</v>
      </c>
      <c r="AI16" s="21"/>
      <c r="AJ16" s="21"/>
      <c r="AK16" s="28">
        <f t="shared" si="2"/>
        <v>0.98499999999999999</v>
      </c>
      <c r="AL16" s="21"/>
      <c r="AM16" s="21">
        <f t="shared" si="7"/>
        <v>0</v>
      </c>
      <c r="AN16" s="21"/>
      <c r="AO16" s="21"/>
      <c r="AP16" s="87">
        <f t="shared" si="3"/>
        <v>0.98499999999999999</v>
      </c>
      <c r="AQ16" s="98">
        <v>0.30530000000000002</v>
      </c>
      <c r="AR16" s="88">
        <f t="shared" si="8"/>
        <v>0.30994923857868023</v>
      </c>
      <c r="AS16" s="95" t="s">
        <v>88</v>
      </c>
    </row>
    <row r="17" spans="1:45" s="29" customFormat="1" ht="174.75" customHeight="1" x14ac:dyDescent="0.25">
      <c r="A17" s="22">
        <v>4</v>
      </c>
      <c r="B17" s="21" t="s">
        <v>46</v>
      </c>
      <c r="C17" s="22" t="s">
        <v>66</v>
      </c>
      <c r="D17" s="26" t="s">
        <v>89</v>
      </c>
      <c r="E17" s="21" t="s">
        <v>90</v>
      </c>
      <c r="F17" s="21" t="s">
        <v>50</v>
      </c>
      <c r="G17" s="21" t="s">
        <v>91</v>
      </c>
      <c r="H17" s="40" t="s">
        <v>92</v>
      </c>
      <c r="I17" s="41">
        <v>0.25</v>
      </c>
      <c r="J17" s="42" t="s">
        <v>54</v>
      </c>
      <c r="K17" s="43" t="s">
        <v>55</v>
      </c>
      <c r="L17" s="41">
        <v>0.08</v>
      </c>
      <c r="M17" s="41">
        <v>0.2</v>
      </c>
      <c r="N17" s="41">
        <v>0.3</v>
      </c>
      <c r="O17" s="41">
        <v>0.55000000000000004</v>
      </c>
      <c r="P17" s="41">
        <v>0.55000000000000004</v>
      </c>
      <c r="Q17" s="44" t="s">
        <v>71</v>
      </c>
      <c r="R17" s="48" t="s">
        <v>72</v>
      </c>
      <c r="S17" s="36" t="s">
        <v>73</v>
      </c>
      <c r="T17" s="43" t="s">
        <v>59</v>
      </c>
      <c r="U17" s="47" t="s">
        <v>60</v>
      </c>
      <c r="V17" s="70">
        <f t="shared" si="9"/>
        <v>0.08</v>
      </c>
      <c r="W17" s="89">
        <v>1.7899999999999999E-2</v>
      </c>
      <c r="X17" s="87">
        <f t="shared" si="4"/>
        <v>0.22374999999999998</v>
      </c>
      <c r="Y17" s="21" t="s">
        <v>93</v>
      </c>
      <c r="Z17" s="21" t="s">
        <v>75</v>
      </c>
      <c r="AA17" s="93">
        <f t="shared" si="0"/>
        <v>0.2</v>
      </c>
      <c r="AB17" s="98">
        <v>7.6799999999999993E-2</v>
      </c>
      <c r="AC17" s="94">
        <f t="shared" si="5"/>
        <v>0.38399999999999995</v>
      </c>
      <c r="AD17" s="95" t="s">
        <v>94</v>
      </c>
      <c r="AE17" s="22" t="s">
        <v>65</v>
      </c>
      <c r="AF17" s="28">
        <f t="shared" si="1"/>
        <v>0.3</v>
      </c>
      <c r="AG17" s="21"/>
      <c r="AH17" s="21">
        <f t="shared" si="6"/>
        <v>0</v>
      </c>
      <c r="AI17" s="21"/>
      <c r="AJ17" s="21"/>
      <c r="AK17" s="28">
        <f t="shared" si="2"/>
        <v>0.55000000000000004</v>
      </c>
      <c r="AL17" s="21"/>
      <c r="AM17" s="21">
        <f t="shared" si="7"/>
        <v>0</v>
      </c>
      <c r="AN17" s="21"/>
      <c r="AO17" s="21"/>
      <c r="AP17" s="70">
        <f t="shared" si="3"/>
        <v>0.55000000000000004</v>
      </c>
      <c r="AQ17" s="98">
        <v>7.6799999999999993E-2</v>
      </c>
      <c r="AR17" s="88">
        <f t="shared" si="8"/>
        <v>0.13963636363636361</v>
      </c>
      <c r="AS17" s="95" t="s">
        <v>94</v>
      </c>
    </row>
    <row r="18" spans="1:45" s="29" customFormat="1" ht="390" x14ac:dyDescent="0.25">
      <c r="A18" s="22">
        <v>4</v>
      </c>
      <c r="B18" s="21" t="s">
        <v>46</v>
      </c>
      <c r="C18" s="22" t="s">
        <v>66</v>
      </c>
      <c r="D18" s="26" t="s">
        <v>95</v>
      </c>
      <c r="E18" s="21" t="s">
        <v>96</v>
      </c>
      <c r="F18" s="21" t="s">
        <v>97</v>
      </c>
      <c r="G18" s="21" t="s">
        <v>98</v>
      </c>
      <c r="H18" s="36" t="s">
        <v>99</v>
      </c>
      <c r="I18" s="37">
        <v>0.95</v>
      </c>
      <c r="J18" s="38" t="s">
        <v>100</v>
      </c>
      <c r="K18" s="43" t="s">
        <v>55</v>
      </c>
      <c r="L18" s="41">
        <v>0.98</v>
      </c>
      <c r="M18" s="41">
        <v>1</v>
      </c>
      <c r="N18" s="41">
        <v>1</v>
      </c>
      <c r="O18" s="41">
        <v>1</v>
      </c>
      <c r="P18" s="41">
        <v>1</v>
      </c>
      <c r="Q18" s="46" t="s">
        <v>71</v>
      </c>
      <c r="R18" s="49" t="s">
        <v>101</v>
      </c>
      <c r="S18" s="36" t="s">
        <v>102</v>
      </c>
      <c r="T18" s="43" t="s">
        <v>59</v>
      </c>
      <c r="U18" s="47" t="s">
        <v>60</v>
      </c>
      <c r="V18" s="70">
        <f t="shared" si="9"/>
        <v>0.98</v>
      </c>
      <c r="W18" s="41">
        <v>1</v>
      </c>
      <c r="X18" s="70">
        <f t="shared" si="4"/>
        <v>1</v>
      </c>
      <c r="Y18" s="21" t="s">
        <v>103</v>
      </c>
      <c r="Z18" s="21" t="s">
        <v>104</v>
      </c>
      <c r="AA18" s="93">
        <f t="shared" si="0"/>
        <v>1</v>
      </c>
      <c r="AB18" s="98">
        <v>1</v>
      </c>
      <c r="AC18" s="94">
        <f t="shared" si="5"/>
        <v>1</v>
      </c>
      <c r="AD18" s="95" t="s">
        <v>105</v>
      </c>
      <c r="AE18" s="22" t="s">
        <v>65</v>
      </c>
      <c r="AF18" s="28">
        <f t="shared" si="1"/>
        <v>1</v>
      </c>
      <c r="AG18" s="21"/>
      <c r="AH18" s="21">
        <f t="shared" si="6"/>
        <v>0</v>
      </c>
      <c r="AI18" s="21"/>
      <c r="AJ18" s="21"/>
      <c r="AK18" s="28">
        <f t="shared" si="2"/>
        <v>1</v>
      </c>
      <c r="AL18" s="21"/>
      <c r="AM18" s="21">
        <f t="shared" si="7"/>
        <v>0</v>
      </c>
      <c r="AN18" s="21"/>
      <c r="AO18" s="21"/>
      <c r="AP18" s="70">
        <f t="shared" si="3"/>
        <v>1</v>
      </c>
      <c r="AQ18" s="98">
        <f>AVERAGE(W18,AB18,AG18,AL18)</f>
        <v>1</v>
      </c>
      <c r="AR18" s="88">
        <f t="shared" si="8"/>
        <v>1</v>
      </c>
      <c r="AS18" s="95" t="s">
        <v>105</v>
      </c>
    </row>
    <row r="19" spans="1:45" s="29" customFormat="1" ht="165" x14ac:dyDescent="0.25">
      <c r="A19" s="22">
        <v>4</v>
      </c>
      <c r="B19" s="21" t="s">
        <v>46</v>
      </c>
      <c r="C19" s="22" t="s">
        <v>66</v>
      </c>
      <c r="D19" s="26" t="s">
        <v>106</v>
      </c>
      <c r="E19" s="21" t="s">
        <v>107</v>
      </c>
      <c r="F19" s="21" t="s">
        <v>50</v>
      </c>
      <c r="G19" s="21" t="s">
        <v>108</v>
      </c>
      <c r="H19" s="36" t="s">
        <v>109</v>
      </c>
      <c r="I19" s="37">
        <v>1</v>
      </c>
      <c r="J19" s="38" t="s">
        <v>100</v>
      </c>
      <c r="K19" s="43" t="s">
        <v>55</v>
      </c>
      <c r="L19" s="45">
        <v>1</v>
      </c>
      <c r="M19" s="45">
        <v>1</v>
      </c>
      <c r="N19" s="45">
        <v>1</v>
      </c>
      <c r="O19" s="45">
        <v>1</v>
      </c>
      <c r="P19" s="45">
        <v>1</v>
      </c>
      <c r="Q19" s="46" t="s">
        <v>71</v>
      </c>
      <c r="R19" s="49" t="s">
        <v>101</v>
      </c>
      <c r="S19" s="50" t="s">
        <v>110</v>
      </c>
      <c r="T19" s="43" t="s">
        <v>59</v>
      </c>
      <c r="U19" s="47" t="s">
        <v>60</v>
      </c>
      <c r="V19" s="70">
        <f t="shared" si="9"/>
        <v>1</v>
      </c>
      <c r="W19" s="41">
        <v>1</v>
      </c>
      <c r="X19" s="70">
        <f t="shared" si="4"/>
        <v>1</v>
      </c>
      <c r="Y19" s="21" t="s">
        <v>111</v>
      </c>
      <c r="Z19" s="21" t="s">
        <v>104</v>
      </c>
      <c r="AA19" s="93">
        <f t="shared" si="0"/>
        <v>1</v>
      </c>
      <c r="AB19" s="98">
        <v>0.96</v>
      </c>
      <c r="AC19" s="94">
        <f t="shared" si="5"/>
        <v>0.96</v>
      </c>
      <c r="AD19" s="95" t="s">
        <v>112</v>
      </c>
      <c r="AE19" s="22" t="s">
        <v>65</v>
      </c>
      <c r="AF19" s="28">
        <f t="shared" si="1"/>
        <v>1</v>
      </c>
      <c r="AG19" s="21"/>
      <c r="AH19" s="21">
        <f t="shared" si="6"/>
        <v>0</v>
      </c>
      <c r="AI19" s="21"/>
      <c r="AJ19" s="21"/>
      <c r="AK19" s="28">
        <f t="shared" si="2"/>
        <v>1</v>
      </c>
      <c r="AL19" s="21"/>
      <c r="AM19" s="21">
        <f t="shared" si="7"/>
        <v>0</v>
      </c>
      <c r="AN19" s="21"/>
      <c r="AO19" s="21"/>
      <c r="AP19" s="70">
        <f t="shared" si="3"/>
        <v>1</v>
      </c>
      <c r="AQ19" s="98">
        <f>AVERAGE(W19,AB19,AG19,AL19)</f>
        <v>0.98</v>
      </c>
      <c r="AR19" s="88">
        <f t="shared" si="8"/>
        <v>0.98</v>
      </c>
      <c r="AS19" s="95" t="s">
        <v>112</v>
      </c>
    </row>
    <row r="20" spans="1:45" s="29" customFormat="1" ht="105" x14ac:dyDescent="0.25">
      <c r="A20" s="22">
        <v>4</v>
      </c>
      <c r="B20" s="21" t="s">
        <v>46</v>
      </c>
      <c r="C20" s="22" t="s">
        <v>66</v>
      </c>
      <c r="D20" s="26" t="s">
        <v>113</v>
      </c>
      <c r="E20" s="21" t="s">
        <v>114</v>
      </c>
      <c r="F20" s="21" t="s">
        <v>50</v>
      </c>
      <c r="G20" s="21" t="s">
        <v>115</v>
      </c>
      <c r="H20" s="36" t="s">
        <v>116</v>
      </c>
      <c r="I20" s="37" t="s">
        <v>117</v>
      </c>
      <c r="J20" s="38" t="s">
        <v>54</v>
      </c>
      <c r="K20" s="43" t="s">
        <v>55</v>
      </c>
      <c r="L20" s="45">
        <v>0</v>
      </c>
      <c r="M20" s="45">
        <v>0.4</v>
      </c>
      <c r="N20" s="45">
        <v>0.6</v>
      </c>
      <c r="O20" s="45">
        <v>0.8</v>
      </c>
      <c r="P20" s="45">
        <v>0.8</v>
      </c>
      <c r="Q20" s="46" t="s">
        <v>71</v>
      </c>
      <c r="R20" s="51" t="s">
        <v>118</v>
      </c>
      <c r="S20" s="36" t="s">
        <v>110</v>
      </c>
      <c r="T20" s="43" t="s">
        <v>59</v>
      </c>
      <c r="U20" s="47" t="s">
        <v>119</v>
      </c>
      <c r="V20" s="70">
        <f t="shared" si="9"/>
        <v>0</v>
      </c>
      <c r="W20" s="42">
        <v>0</v>
      </c>
      <c r="X20" s="22" t="s">
        <v>61</v>
      </c>
      <c r="Y20" s="21" t="s">
        <v>62</v>
      </c>
      <c r="Z20" s="22" t="s">
        <v>61</v>
      </c>
      <c r="AA20" s="93">
        <f t="shared" si="0"/>
        <v>0.4</v>
      </c>
      <c r="AB20" s="98">
        <v>0.4</v>
      </c>
      <c r="AC20" s="94">
        <f t="shared" si="5"/>
        <v>1</v>
      </c>
      <c r="AD20" s="96" t="s">
        <v>120</v>
      </c>
      <c r="AE20" s="22" t="s">
        <v>121</v>
      </c>
      <c r="AF20" s="28">
        <f t="shared" si="1"/>
        <v>0.6</v>
      </c>
      <c r="AG20" s="21"/>
      <c r="AH20" s="21">
        <f t="shared" si="6"/>
        <v>0</v>
      </c>
      <c r="AI20" s="21"/>
      <c r="AJ20" s="21"/>
      <c r="AK20" s="28">
        <f t="shared" si="2"/>
        <v>0.8</v>
      </c>
      <c r="AL20" s="21"/>
      <c r="AM20" s="21">
        <f t="shared" si="7"/>
        <v>0</v>
      </c>
      <c r="AN20" s="21"/>
      <c r="AO20" s="21"/>
      <c r="AP20" s="70">
        <f t="shared" si="3"/>
        <v>0.8</v>
      </c>
      <c r="AQ20" s="98">
        <v>0.4</v>
      </c>
      <c r="AR20" s="88">
        <f t="shared" si="8"/>
        <v>0.5</v>
      </c>
      <c r="AS20" s="96" t="s">
        <v>120</v>
      </c>
    </row>
    <row r="21" spans="1:45" s="29" customFormat="1" ht="240" x14ac:dyDescent="0.25">
      <c r="A21" s="22">
        <v>4</v>
      </c>
      <c r="B21" s="21" t="s">
        <v>46</v>
      </c>
      <c r="C21" s="22" t="s">
        <v>122</v>
      </c>
      <c r="D21" s="26" t="s">
        <v>123</v>
      </c>
      <c r="E21" s="21" t="s">
        <v>124</v>
      </c>
      <c r="F21" s="21" t="s">
        <v>97</v>
      </c>
      <c r="G21" s="21" t="s">
        <v>125</v>
      </c>
      <c r="H21" s="36" t="s">
        <v>126</v>
      </c>
      <c r="I21" s="42" t="s">
        <v>53</v>
      </c>
      <c r="J21" s="38" t="s">
        <v>127</v>
      </c>
      <c r="K21" s="36" t="s">
        <v>125</v>
      </c>
      <c r="L21" s="42">
        <v>3</v>
      </c>
      <c r="M21" s="42">
        <v>3</v>
      </c>
      <c r="N21" s="42">
        <v>3</v>
      </c>
      <c r="O21" s="42">
        <v>3</v>
      </c>
      <c r="P21" s="53">
        <f t="shared" ref="P21:P22" si="10">SUM(L21:O21)</f>
        <v>12</v>
      </c>
      <c r="Q21" s="46" t="s">
        <v>71</v>
      </c>
      <c r="R21" s="51" t="s">
        <v>128</v>
      </c>
      <c r="S21" s="36" t="s">
        <v>129</v>
      </c>
      <c r="T21" s="36" t="s">
        <v>130</v>
      </c>
      <c r="U21" s="47" t="s">
        <v>131</v>
      </c>
      <c r="V21" s="71">
        <f t="shared" si="9"/>
        <v>3</v>
      </c>
      <c r="W21" s="42">
        <v>3</v>
      </c>
      <c r="X21" s="22">
        <f t="shared" si="4"/>
        <v>1</v>
      </c>
      <c r="Y21" s="21" t="s">
        <v>132</v>
      </c>
      <c r="Z21" s="21" t="s">
        <v>133</v>
      </c>
      <c r="AA21" s="28">
        <f t="shared" si="0"/>
        <v>3</v>
      </c>
      <c r="AB21" s="21">
        <v>3</v>
      </c>
      <c r="AC21" s="100">
        <f>IF(AB21/AA21&gt;100%,100%,AB21/AA21)</f>
        <v>1</v>
      </c>
      <c r="AD21" s="95" t="s">
        <v>134</v>
      </c>
      <c r="AE21" s="22" t="s">
        <v>133</v>
      </c>
      <c r="AF21" s="28">
        <f t="shared" si="1"/>
        <v>3</v>
      </c>
      <c r="AG21" s="21"/>
      <c r="AH21" s="21">
        <f t="shared" si="6"/>
        <v>0</v>
      </c>
      <c r="AI21" s="21"/>
      <c r="AJ21" s="21"/>
      <c r="AK21" s="28">
        <f t="shared" si="2"/>
        <v>3</v>
      </c>
      <c r="AL21" s="21"/>
      <c r="AM21" s="21">
        <f t="shared" si="7"/>
        <v>0</v>
      </c>
      <c r="AN21" s="21"/>
      <c r="AO21" s="21"/>
      <c r="AP21" s="76">
        <f t="shared" si="3"/>
        <v>12</v>
      </c>
      <c r="AQ21" s="21">
        <f>SUM(W21,AB21,AG21,AL21)</f>
        <v>6</v>
      </c>
      <c r="AR21" s="88">
        <f t="shared" si="8"/>
        <v>0.5</v>
      </c>
      <c r="AS21" s="95" t="s">
        <v>134</v>
      </c>
    </row>
    <row r="22" spans="1:45" s="29" customFormat="1" ht="255" x14ac:dyDescent="0.25">
      <c r="A22" s="22">
        <v>4</v>
      </c>
      <c r="B22" s="21" t="s">
        <v>46</v>
      </c>
      <c r="C22" s="22" t="s">
        <v>122</v>
      </c>
      <c r="D22" s="26" t="s">
        <v>135</v>
      </c>
      <c r="E22" s="21" t="s">
        <v>136</v>
      </c>
      <c r="F22" s="21" t="s">
        <v>50</v>
      </c>
      <c r="G22" s="21" t="s">
        <v>137</v>
      </c>
      <c r="H22" s="36" t="s">
        <v>138</v>
      </c>
      <c r="I22" s="42" t="s">
        <v>53</v>
      </c>
      <c r="J22" s="38" t="s">
        <v>127</v>
      </c>
      <c r="K22" s="36" t="s">
        <v>137</v>
      </c>
      <c r="L22" s="42">
        <v>2</v>
      </c>
      <c r="M22" s="42">
        <v>5</v>
      </c>
      <c r="N22" s="42">
        <v>5</v>
      </c>
      <c r="O22" s="42">
        <v>4</v>
      </c>
      <c r="P22" s="53">
        <f t="shared" si="10"/>
        <v>16</v>
      </c>
      <c r="Q22" s="46" t="s">
        <v>71</v>
      </c>
      <c r="R22" s="51" t="s">
        <v>139</v>
      </c>
      <c r="S22" s="36" t="s">
        <v>129</v>
      </c>
      <c r="T22" s="36" t="s">
        <v>130</v>
      </c>
      <c r="U22" s="47" t="s">
        <v>131</v>
      </c>
      <c r="V22" s="71">
        <f t="shared" si="9"/>
        <v>2</v>
      </c>
      <c r="W22" s="42">
        <v>2</v>
      </c>
      <c r="X22" s="22">
        <f t="shared" si="4"/>
        <v>1</v>
      </c>
      <c r="Y22" s="21" t="s">
        <v>140</v>
      </c>
      <c r="Z22" s="21" t="s">
        <v>133</v>
      </c>
      <c r="AA22" s="28">
        <f t="shared" si="0"/>
        <v>5</v>
      </c>
      <c r="AB22" s="21">
        <v>5</v>
      </c>
      <c r="AC22" s="100">
        <f>IF(AB22/AA22&gt;100%,100%,AB22/AA22)</f>
        <v>1</v>
      </c>
      <c r="AD22" s="95" t="s">
        <v>141</v>
      </c>
      <c r="AE22" s="22" t="s">
        <v>133</v>
      </c>
      <c r="AF22" s="28">
        <f t="shared" si="1"/>
        <v>5</v>
      </c>
      <c r="AG22" s="21"/>
      <c r="AH22" s="21">
        <f t="shared" si="6"/>
        <v>0</v>
      </c>
      <c r="AI22" s="21"/>
      <c r="AJ22" s="21"/>
      <c r="AK22" s="28">
        <f t="shared" si="2"/>
        <v>4</v>
      </c>
      <c r="AL22" s="21"/>
      <c r="AM22" s="21">
        <f t="shared" si="7"/>
        <v>0</v>
      </c>
      <c r="AN22" s="21"/>
      <c r="AO22" s="21"/>
      <c r="AP22" s="76">
        <f t="shared" si="3"/>
        <v>16</v>
      </c>
      <c r="AQ22" s="21">
        <f t="shared" ref="AQ22:AQ23" si="11">SUM(W22,AB22,AG22,AL22)</f>
        <v>7</v>
      </c>
      <c r="AR22" s="88">
        <f t="shared" si="8"/>
        <v>0.4375</v>
      </c>
      <c r="AS22" s="95" t="s">
        <v>141</v>
      </c>
    </row>
    <row r="23" spans="1:45" s="29" customFormat="1" ht="195" x14ac:dyDescent="0.25">
      <c r="A23" s="22">
        <v>4</v>
      </c>
      <c r="B23" s="21" t="s">
        <v>46</v>
      </c>
      <c r="C23" s="22" t="s">
        <v>122</v>
      </c>
      <c r="D23" s="26" t="s">
        <v>142</v>
      </c>
      <c r="E23" s="21" t="s">
        <v>143</v>
      </c>
      <c r="F23" s="21" t="s">
        <v>50</v>
      </c>
      <c r="G23" s="21" t="s">
        <v>144</v>
      </c>
      <c r="H23" s="36" t="s">
        <v>145</v>
      </c>
      <c r="I23" s="42" t="s">
        <v>53</v>
      </c>
      <c r="J23" s="38" t="s">
        <v>127</v>
      </c>
      <c r="K23" s="36" t="s">
        <v>144</v>
      </c>
      <c r="L23" s="42">
        <v>3</v>
      </c>
      <c r="M23" s="42">
        <v>3</v>
      </c>
      <c r="N23" s="42">
        <v>3</v>
      </c>
      <c r="O23" s="42">
        <v>3</v>
      </c>
      <c r="P23" s="53">
        <f>SUM(L23:O23)</f>
        <v>12</v>
      </c>
      <c r="Q23" s="46" t="s">
        <v>71</v>
      </c>
      <c r="R23" s="51" t="s">
        <v>146</v>
      </c>
      <c r="S23" s="36" t="s">
        <v>147</v>
      </c>
      <c r="T23" s="36" t="s">
        <v>130</v>
      </c>
      <c r="U23" s="47" t="s">
        <v>131</v>
      </c>
      <c r="V23" s="71">
        <f t="shared" si="9"/>
        <v>3</v>
      </c>
      <c r="W23" s="42">
        <v>3</v>
      </c>
      <c r="X23" s="22">
        <f t="shared" si="4"/>
        <v>1</v>
      </c>
      <c r="Y23" s="21" t="s">
        <v>148</v>
      </c>
      <c r="Z23" s="21" t="s">
        <v>133</v>
      </c>
      <c r="AA23" s="28">
        <f t="shared" si="0"/>
        <v>3</v>
      </c>
      <c r="AB23" s="21">
        <v>3</v>
      </c>
      <c r="AC23" s="100">
        <f>IF(AB23/AA23&gt;100%,100%,AB23/AA23)</f>
        <v>1</v>
      </c>
      <c r="AD23" s="95" t="s">
        <v>149</v>
      </c>
      <c r="AE23" s="22" t="s">
        <v>133</v>
      </c>
      <c r="AF23" s="28">
        <f t="shared" si="1"/>
        <v>3</v>
      </c>
      <c r="AG23" s="21"/>
      <c r="AH23" s="21">
        <f t="shared" si="6"/>
        <v>0</v>
      </c>
      <c r="AI23" s="21"/>
      <c r="AJ23" s="21"/>
      <c r="AK23" s="28">
        <f t="shared" si="2"/>
        <v>3</v>
      </c>
      <c r="AL23" s="21"/>
      <c r="AM23" s="21">
        <f t="shared" si="7"/>
        <v>0</v>
      </c>
      <c r="AN23" s="21"/>
      <c r="AO23" s="21"/>
      <c r="AP23" s="76">
        <f t="shared" si="3"/>
        <v>12</v>
      </c>
      <c r="AQ23" s="21">
        <f t="shared" si="11"/>
        <v>6</v>
      </c>
      <c r="AR23" s="88">
        <f t="shared" si="8"/>
        <v>0.5</v>
      </c>
      <c r="AS23" s="95" t="s">
        <v>149</v>
      </c>
    </row>
    <row r="24" spans="1:45" s="5" customFormat="1" ht="15.75" x14ac:dyDescent="0.25">
      <c r="A24" s="10"/>
      <c r="B24" s="10"/>
      <c r="C24" s="10"/>
      <c r="D24" s="10"/>
      <c r="E24" s="13" t="s">
        <v>150</v>
      </c>
      <c r="F24" s="10"/>
      <c r="G24" s="10"/>
      <c r="H24" s="10"/>
      <c r="I24" s="10"/>
      <c r="J24" s="10"/>
      <c r="K24" s="10"/>
      <c r="L24" s="15"/>
      <c r="M24" s="15"/>
      <c r="N24" s="15"/>
      <c r="O24" s="15"/>
      <c r="P24" s="15"/>
      <c r="Q24" s="10"/>
      <c r="R24" s="10"/>
      <c r="S24" s="10"/>
      <c r="T24" s="10"/>
      <c r="U24" s="10"/>
      <c r="V24" s="72"/>
      <c r="W24" s="72"/>
      <c r="X24" s="72">
        <f>AVERAGE(X13:X23)*80%</f>
        <v>0.69565777777777782</v>
      </c>
      <c r="Y24" s="15"/>
      <c r="Z24" s="15"/>
      <c r="AA24" s="92"/>
      <c r="AB24" s="15"/>
      <c r="AC24" s="99">
        <f>AVERAGE(AC13:AC23)*80%</f>
        <v>0.69827393939393945</v>
      </c>
      <c r="AD24" s="15"/>
      <c r="AE24" s="15"/>
      <c r="AF24" s="15"/>
      <c r="AG24" s="15"/>
      <c r="AH24" s="15">
        <f>AVERAGE(AH13:AH23)*80%</f>
        <v>0</v>
      </c>
      <c r="AI24" s="15"/>
      <c r="AJ24" s="15"/>
      <c r="AK24" s="15"/>
      <c r="AL24" s="15"/>
      <c r="AM24" s="15">
        <f>AVERAGE(AM13:AM23)*80%</f>
        <v>0</v>
      </c>
      <c r="AN24" s="10"/>
      <c r="AO24" s="10"/>
      <c r="AP24" s="16"/>
      <c r="AQ24" s="16"/>
      <c r="AR24" s="99">
        <f>AVERAGE(AR13:AR23)*80%</f>
        <v>0.42952882826551497</v>
      </c>
      <c r="AS24" s="10"/>
    </row>
    <row r="25" spans="1:45" s="29" customFormat="1" ht="197.25" customHeight="1" x14ac:dyDescent="0.25">
      <c r="A25" s="30">
        <v>7</v>
      </c>
      <c r="B25" s="27" t="s">
        <v>151</v>
      </c>
      <c r="C25" s="27" t="s">
        <v>152</v>
      </c>
      <c r="D25" s="55" t="s">
        <v>153</v>
      </c>
      <c r="E25" s="56" t="s">
        <v>154</v>
      </c>
      <c r="F25" s="56" t="s">
        <v>155</v>
      </c>
      <c r="G25" s="56" t="s">
        <v>156</v>
      </c>
      <c r="H25" s="56" t="s">
        <v>157</v>
      </c>
      <c r="I25" s="57" t="s">
        <v>158</v>
      </c>
      <c r="J25" s="56" t="s">
        <v>159</v>
      </c>
      <c r="K25" s="56" t="s">
        <v>160</v>
      </c>
      <c r="L25" s="58" t="s">
        <v>161</v>
      </c>
      <c r="M25" s="59">
        <v>0.8</v>
      </c>
      <c r="N25" s="58" t="s">
        <v>161</v>
      </c>
      <c r="O25" s="60">
        <v>0.8</v>
      </c>
      <c r="P25" s="60">
        <v>0.8</v>
      </c>
      <c r="Q25" s="61" t="s">
        <v>71</v>
      </c>
      <c r="R25" s="61" t="s">
        <v>162</v>
      </c>
      <c r="S25" s="56" t="s">
        <v>163</v>
      </c>
      <c r="T25" s="56" t="s">
        <v>164</v>
      </c>
      <c r="U25" s="62" t="s">
        <v>165</v>
      </c>
      <c r="V25" s="81" t="str">
        <f>L25</f>
        <v>No programada</v>
      </c>
      <c r="W25" s="30" t="s">
        <v>63</v>
      </c>
      <c r="X25" s="30" t="s">
        <v>63</v>
      </c>
      <c r="Y25" s="27" t="s">
        <v>62</v>
      </c>
      <c r="Z25" s="30" t="s">
        <v>63</v>
      </c>
      <c r="AA25" s="82">
        <f>M25</f>
        <v>0.8</v>
      </c>
      <c r="AB25" s="97">
        <v>0.9</v>
      </c>
      <c r="AC25" s="105">
        <f t="shared" ref="AC25:AC26" si="12">IF(AB25/AA25&gt;100%,100%,AB25/AA25)</f>
        <v>1</v>
      </c>
      <c r="AD25" s="101" t="s">
        <v>166</v>
      </c>
      <c r="AE25" s="30" t="s">
        <v>167</v>
      </c>
      <c r="AF25" s="83" t="str">
        <f>N25</f>
        <v>No programada</v>
      </c>
      <c r="AG25" s="30"/>
      <c r="AH25" s="30" t="e">
        <f t="shared" ref="AH25" si="13">IF(AG25/AF25&gt;100%,100%,AG25/AF25)</f>
        <v>#VALUE!</v>
      </c>
      <c r="AI25" s="30"/>
      <c r="AJ25" s="30"/>
      <c r="AK25" s="82">
        <f>O25</f>
        <v>0.8</v>
      </c>
      <c r="AL25" s="30"/>
      <c r="AM25" s="30">
        <f t="shared" ref="AM25" si="14">IF(AL25/AK25&gt;100%,100%,AL25/AK25)</f>
        <v>0</v>
      </c>
      <c r="AN25" s="30"/>
      <c r="AO25" s="30"/>
      <c r="AP25" s="82">
        <f>P25</f>
        <v>0.8</v>
      </c>
      <c r="AQ25" s="97">
        <f>AVERAGE(AB25,AL25)</f>
        <v>0.9</v>
      </c>
      <c r="AR25" s="85">
        <f t="shared" ref="AR25" si="15">IF(AQ25/AP25&gt;100%,100%,AQ25/AP25)</f>
        <v>1</v>
      </c>
      <c r="AS25" s="101" t="s">
        <v>166</v>
      </c>
    </row>
    <row r="26" spans="1:45" s="29" customFormat="1" ht="105" x14ac:dyDescent="0.25">
      <c r="A26" s="30">
        <v>7</v>
      </c>
      <c r="B26" s="27" t="s">
        <v>151</v>
      </c>
      <c r="C26" s="27" t="s">
        <v>152</v>
      </c>
      <c r="D26" s="63" t="s">
        <v>168</v>
      </c>
      <c r="E26" s="61" t="s">
        <v>169</v>
      </c>
      <c r="F26" s="61" t="s">
        <v>155</v>
      </c>
      <c r="G26" s="61" t="s">
        <v>170</v>
      </c>
      <c r="H26" s="61" t="s">
        <v>171</v>
      </c>
      <c r="I26" s="61" t="s">
        <v>172</v>
      </c>
      <c r="J26" s="61" t="s">
        <v>159</v>
      </c>
      <c r="K26" s="61" t="s">
        <v>173</v>
      </c>
      <c r="L26" s="64">
        <v>1</v>
      </c>
      <c r="M26" s="64">
        <v>1</v>
      </c>
      <c r="N26" s="64">
        <v>1</v>
      </c>
      <c r="O26" s="65">
        <v>1</v>
      </c>
      <c r="P26" s="65">
        <v>1</v>
      </c>
      <c r="Q26" s="61" t="s">
        <v>71</v>
      </c>
      <c r="R26" s="61" t="s">
        <v>174</v>
      </c>
      <c r="S26" s="61" t="s">
        <v>175</v>
      </c>
      <c r="T26" s="56" t="s">
        <v>164</v>
      </c>
      <c r="U26" s="62" t="s">
        <v>176</v>
      </c>
      <c r="V26" s="82">
        <f t="shared" ref="V26:V31" si="16">L26</f>
        <v>1</v>
      </c>
      <c r="W26" s="84">
        <v>0.5</v>
      </c>
      <c r="X26" s="84">
        <f t="shared" ref="X26" si="17">IF(W26/V26&gt;100%,100%,W26/V26)</f>
        <v>0.5</v>
      </c>
      <c r="Y26" s="27" t="s">
        <v>177</v>
      </c>
      <c r="Z26" s="30" t="s">
        <v>178</v>
      </c>
      <c r="AA26" s="82">
        <f t="shared" ref="AA26:AA31" si="18">M26</f>
        <v>1</v>
      </c>
      <c r="AB26" s="97">
        <v>0.5</v>
      </c>
      <c r="AC26" s="105">
        <f t="shared" si="12"/>
        <v>0.5</v>
      </c>
      <c r="AD26" s="27" t="s">
        <v>177</v>
      </c>
      <c r="AE26" s="30" t="s">
        <v>179</v>
      </c>
      <c r="AF26" s="82">
        <f t="shared" ref="AF26" si="19">N26</f>
        <v>1</v>
      </c>
      <c r="AG26" s="30"/>
      <c r="AH26" s="30"/>
      <c r="AI26" s="30"/>
      <c r="AJ26" s="30"/>
      <c r="AK26" s="82">
        <f t="shared" ref="AK26" si="20">O26</f>
        <v>1</v>
      </c>
      <c r="AL26" s="30"/>
      <c r="AM26" s="30"/>
      <c r="AN26" s="30"/>
      <c r="AO26" s="30"/>
      <c r="AP26" s="82">
        <f t="shared" ref="AP26" si="21">P26</f>
        <v>1</v>
      </c>
      <c r="AQ26" s="97">
        <f>AVERAGE(W26,AB26,AG26,AL26)</f>
        <v>0.5</v>
      </c>
      <c r="AR26" s="85">
        <f>IF(AQ26/AP26&gt;100%,100%,AQ26/AP26)</f>
        <v>0.5</v>
      </c>
      <c r="AS26" s="27" t="s">
        <v>177</v>
      </c>
    </row>
    <row r="27" spans="1:45" s="29" customFormat="1" ht="135" x14ac:dyDescent="0.25">
      <c r="A27" s="30"/>
      <c r="B27" s="27" t="s">
        <v>151</v>
      </c>
      <c r="C27" s="27" t="s">
        <v>180</v>
      </c>
      <c r="D27" s="63" t="s">
        <v>181</v>
      </c>
      <c r="E27" s="61" t="s">
        <v>182</v>
      </c>
      <c r="F27" s="61" t="s">
        <v>155</v>
      </c>
      <c r="G27" s="61" t="s">
        <v>183</v>
      </c>
      <c r="H27" s="61" t="s">
        <v>184</v>
      </c>
      <c r="I27" s="61" t="s">
        <v>185</v>
      </c>
      <c r="J27" s="61" t="s">
        <v>159</v>
      </c>
      <c r="K27" s="61" t="s">
        <v>186</v>
      </c>
      <c r="L27" s="58" t="s">
        <v>161</v>
      </c>
      <c r="M27" s="59">
        <v>1</v>
      </c>
      <c r="N27" s="59">
        <v>1</v>
      </c>
      <c r="O27" s="60">
        <v>1</v>
      </c>
      <c r="P27" s="60">
        <v>1</v>
      </c>
      <c r="Q27" s="61" t="s">
        <v>71</v>
      </c>
      <c r="R27" s="61" t="s">
        <v>187</v>
      </c>
      <c r="S27" s="61" t="s">
        <v>188</v>
      </c>
      <c r="T27" s="56" t="s">
        <v>164</v>
      </c>
      <c r="U27" s="62" t="s">
        <v>189</v>
      </c>
      <c r="V27" s="30" t="s">
        <v>63</v>
      </c>
      <c r="W27" s="30" t="s">
        <v>63</v>
      </c>
      <c r="X27" s="30" t="s">
        <v>63</v>
      </c>
      <c r="Y27" s="86" t="s">
        <v>62</v>
      </c>
      <c r="Z27" s="82" t="str">
        <f>K27</f>
        <v>Porcentaje de requisitos cumplidos</v>
      </c>
      <c r="AA27" s="82">
        <f t="shared" si="18"/>
        <v>1</v>
      </c>
      <c r="AB27" s="97">
        <v>0.95650000000000002</v>
      </c>
      <c r="AC27" s="105">
        <f>IF(AB27/AA27&gt;100%,100%,AB27/AA27)</f>
        <v>0.95650000000000002</v>
      </c>
      <c r="AD27" s="106" t="s">
        <v>190</v>
      </c>
      <c r="AE27" s="30" t="s">
        <v>191</v>
      </c>
      <c r="AF27" s="30"/>
      <c r="AG27" s="30"/>
      <c r="AH27" s="30"/>
      <c r="AI27" s="82">
        <f t="shared" ref="AI27" si="22">M27</f>
        <v>1</v>
      </c>
      <c r="AJ27" s="30"/>
      <c r="AK27" s="30"/>
      <c r="AL27" s="30"/>
      <c r="AM27" s="30"/>
      <c r="AN27" s="82">
        <f t="shared" ref="AN27" si="23">N27</f>
        <v>1</v>
      </c>
      <c r="AO27" s="84">
        <v>0</v>
      </c>
      <c r="AP27" s="102">
        <f>P27</f>
        <v>1</v>
      </c>
      <c r="AQ27" s="97">
        <f>AVERAGE(AB27,AG27,AL27)</f>
        <v>0.95650000000000002</v>
      </c>
      <c r="AR27" s="103">
        <f>IF(AQ27/AP27&gt;100%,100%,AQ27/AP27)</f>
        <v>0.95650000000000002</v>
      </c>
      <c r="AS27" s="27" t="s">
        <v>190</v>
      </c>
    </row>
    <row r="28" spans="1:45" s="29" customFormat="1" ht="105" x14ac:dyDescent="0.25">
      <c r="A28" s="30">
        <v>7</v>
      </c>
      <c r="B28" s="27" t="s">
        <v>151</v>
      </c>
      <c r="C28" s="27" t="s">
        <v>152</v>
      </c>
      <c r="D28" s="63" t="s">
        <v>192</v>
      </c>
      <c r="E28" s="61" t="s">
        <v>193</v>
      </c>
      <c r="F28" s="61" t="s">
        <v>155</v>
      </c>
      <c r="G28" s="61" t="s">
        <v>194</v>
      </c>
      <c r="H28" s="61" t="s">
        <v>195</v>
      </c>
      <c r="I28" s="61" t="s">
        <v>172</v>
      </c>
      <c r="J28" s="61" t="s">
        <v>100</v>
      </c>
      <c r="K28" s="61" t="s">
        <v>194</v>
      </c>
      <c r="L28" s="59">
        <v>1</v>
      </c>
      <c r="M28" s="59">
        <v>1</v>
      </c>
      <c r="N28" s="58" t="s">
        <v>161</v>
      </c>
      <c r="O28" s="60" t="s">
        <v>161</v>
      </c>
      <c r="P28" s="60">
        <v>1</v>
      </c>
      <c r="Q28" s="61" t="s">
        <v>196</v>
      </c>
      <c r="R28" s="61" t="s">
        <v>197</v>
      </c>
      <c r="S28" s="61" t="s">
        <v>197</v>
      </c>
      <c r="T28" s="56" t="s">
        <v>164</v>
      </c>
      <c r="U28" s="62" t="s">
        <v>176</v>
      </c>
      <c r="V28" s="81">
        <f t="shared" ref="V28" si="24">L28</f>
        <v>1</v>
      </c>
      <c r="W28" s="84">
        <v>1</v>
      </c>
      <c r="X28" s="85">
        <f t="shared" ref="X28" si="25">IF(W28/V28&gt;100%,100%,W28/V28)</f>
        <v>1</v>
      </c>
      <c r="Y28" s="27" t="s">
        <v>198</v>
      </c>
      <c r="Z28" s="30" t="s">
        <v>199</v>
      </c>
      <c r="AA28" s="82">
        <f t="shared" si="18"/>
        <v>1</v>
      </c>
      <c r="AB28" s="97">
        <v>1</v>
      </c>
      <c r="AC28" s="109">
        <f t="shared" ref="AC28:AC29" si="26">IF(AB28/AA28&gt;100%,100%,AB28/AA28)</f>
        <v>1</v>
      </c>
      <c r="AD28" s="107" t="s">
        <v>200</v>
      </c>
      <c r="AE28" s="30" t="s">
        <v>201</v>
      </c>
      <c r="AF28" s="83" t="str">
        <f t="shared" ref="AF28:AF31" si="27">N28</f>
        <v>No programada</v>
      </c>
      <c r="AG28" s="84">
        <v>0</v>
      </c>
      <c r="AH28" s="30"/>
      <c r="AI28" s="30"/>
      <c r="AJ28" s="30"/>
      <c r="AK28" s="83" t="str">
        <f t="shared" ref="AK28:AK31" si="28">O28</f>
        <v>No programada</v>
      </c>
      <c r="AL28" s="84">
        <v>0</v>
      </c>
      <c r="AM28" s="30"/>
      <c r="AN28" s="30"/>
      <c r="AO28" s="30"/>
      <c r="AP28" s="82">
        <f t="shared" ref="AP28:AP31" si="29">P28</f>
        <v>1</v>
      </c>
      <c r="AQ28" s="97">
        <f>AVERAGE(W28,AB28)</f>
        <v>1</v>
      </c>
      <c r="AR28" s="85">
        <f>IF(AQ28/AP28&gt;100%,100%,AQ28/AP28)</f>
        <v>1</v>
      </c>
      <c r="AS28" s="107" t="s">
        <v>200</v>
      </c>
    </row>
    <row r="29" spans="1:45" s="29" customFormat="1" ht="120" x14ac:dyDescent="0.25">
      <c r="A29" s="30">
        <v>7</v>
      </c>
      <c r="B29" s="27" t="s">
        <v>151</v>
      </c>
      <c r="C29" s="27" t="s">
        <v>152</v>
      </c>
      <c r="D29" s="63" t="s">
        <v>202</v>
      </c>
      <c r="E29" s="61" t="s">
        <v>203</v>
      </c>
      <c r="F29" s="61" t="s">
        <v>155</v>
      </c>
      <c r="G29" s="61" t="s">
        <v>204</v>
      </c>
      <c r="H29" s="61" t="s">
        <v>205</v>
      </c>
      <c r="I29" s="61" t="s">
        <v>117</v>
      </c>
      <c r="J29" s="61" t="s">
        <v>127</v>
      </c>
      <c r="K29" s="61" t="s">
        <v>204</v>
      </c>
      <c r="L29" s="66">
        <v>0</v>
      </c>
      <c r="M29" s="66">
        <v>1</v>
      </c>
      <c r="N29" s="67">
        <v>1</v>
      </c>
      <c r="O29" s="68">
        <v>0</v>
      </c>
      <c r="P29" s="68">
        <v>2</v>
      </c>
      <c r="Q29" s="61" t="s">
        <v>196</v>
      </c>
      <c r="R29" s="61" t="s">
        <v>197</v>
      </c>
      <c r="S29" s="61" t="s">
        <v>197</v>
      </c>
      <c r="T29" s="56" t="s">
        <v>164</v>
      </c>
      <c r="U29" s="56" t="s">
        <v>164</v>
      </c>
      <c r="V29" s="81">
        <f>L29</f>
        <v>0</v>
      </c>
      <c r="W29" s="30" t="s">
        <v>63</v>
      </c>
      <c r="X29" s="30" t="s">
        <v>63</v>
      </c>
      <c r="Y29" s="27" t="s">
        <v>63</v>
      </c>
      <c r="Z29" s="30" t="s">
        <v>63</v>
      </c>
      <c r="AA29" s="82">
        <f t="shared" si="18"/>
        <v>1</v>
      </c>
      <c r="AB29" s="97">
        <v>1</v>
      </c>
      <c r="AC29" s="109">
        <f t="shared" si="26"/>
        <v>1</v>
      </c>
      <c r="AD29" s="104" t="s">
        <v>206</v>
      </c>
      <c r="AE29" s="30" t="s">
        <v>207</v>
      </c>
      <c r="AF29" s="83">
        <f t="shared" si="27"/>
        <v>1</v>
      </c>
      <c r="AG29" s="30"/>
      <c r="AH29" s="30"/>
      <c r="AI29" s="30"/>
      <c r="AJ29" s="30"/>
      <c r="AK29" s="83">
        <f t="shared" si="28"/>
        <v>0</v>
      </c>
      <c r="AL29" s="30"/>
      <c r="AM29" s="30"/>
      <c r="AN29" s="30"/>
      <c r="AO29" s="30"/>
      <c r="AP29" s="30">
        <f t="shared" si="29"/>
        <v>2</v>
      </c>
      <c r="AQ29" s="97">
        <f>SUM(AB29,AG29)</f>
        <v>1</v>
      </c>
      <c r="AR29" s="85">
        <f t="shared" ref="AR29" si="30">IF(AQ29/AP29&gt;100%,100%,AQ29/AP29)</f>
        <v>0.5</v>
      </c>
      <c r="AS29" s="27" t="s">
        <v>207</v>
      </c>
    </row>
    <row r="30" spans="1:45" s="29" customFormat="1" ht="150" x14ac:dyDescent="0.25">
      <c r="A30" s="30">
        <v>5</v>
      </c>
      <c r="B30" s="27" t="s">
        <v>208</v>
      </c>
      <c r="C30" s="27" t="s">
        <v>209</v>
      </c>
      <c r="D30" s="63" t="s">
        <v>210</v>
      </c>
      <c r="E30" s="61" t="s">
        <v>211</v>
      </c>
      <c r="F30" s="61" t="s">
        <v>155</v>
      </c>
      <c r="G30" s="61" t="s">
        <v>212</v>
      </c>
      <c r="H30" s="61" t="s">
        <v>213</v>
      </c>
      <c r="I30" s="61" t="s">
        <v>172</v>
      </c>
      <c r="J30" s="61" t="s">
        <v>54</v>
      </c>
      <c r="K30" s="61" t="s">
        <v>212</v>
      </c>
      <c r="L30" s="59">
        <v>0.33</v>
      </c>
      <c r="M30" s="59">
        <v>0.67</v>
      </c>
      <c r="N30" s="59">
        <v>0.84</v>
      </c>
      <c r="O30" s="60">
        <v>1</v>
      </c>
      <c r="P30" s="60">
        <v>1</v>
      </c>
      <c r="Q30" s="61" t="s">
        <v>71</v>
      </c>
      <c r="R30" s="61" t="s">
        <v>214</v>
      </c>
      <c r="S30" s="61" t="s">
        <v>215</v>
      </c>
      <c r="T30" s="56" t="s">
        <v>164</v>
      </c>
      <c r="U30" s="62" t="s">
        <v>216</v>
      </c>
      <c r="V30" s="82">
        <f t="shared" si="16"/>
        <v>0.33</v>
      </c>
      <c r="W30" s="82">
        <v>0.83330000000000004</v>
      </c>
      <c r="X30" s="85">
        <f>IF(W30/V30&gt;100%,100%,W30/V30)</f>
        <v>1</v>
      </c>
      <c r="Y30" s="69" t="s">
        <v>217</v>
      </c>
      <c r="Z30" s="82" t="s">
        <v>218</v>
      </c>
      <c r="AA30" s="82">
        <f t="shared" si="18"/>
        <v>0.67</v>
      </c>
      <c r="AB30" s="110" t="s">
        <v>230</v>
      </c>
      <c r="AC30" s="111" t="s">
        <v>231</v>
      </c>
      <c r="AD30" s="110" t="s">
        <v>227</v>
      </c>
      <c r="AE30" s="110"/>
      <c r="AF30" s="110">
        <f t="shared" si="27"/>
        <v>0.84</v>
      </c>
      <c r="AG30" s="110"/>
      <c r="AH30" s="110"/>
      <c r="AI30" s="110"/>
      <c r="AJ30" s="110"/>
      <c r="AK30" s="110">
        <f t="shared" si="28"/>
        <v>1</v>
      </c>
      <c r="AL30" s="110"/>
      <c r="AM30" s="110"/>
      <c r="AN30" s="110"/>
      <c r="AO30" s="110"/>
      <c r="AP30" s="110">
        <f t="shared" si="29"/>
        <v>1</v>
      </c>
      <c r="AQ30" s="112" t="s">
        <v>230</v>
      </c>
      <c r="AR30" s="113" t="s">
        <v>231</v>
      </c>
      <c r="AS30" s="114" t="s">
        <v>228</v>
      </c>
    </row>
    <row r="31" spans="1:45" s="29" customFormat="1" ht="122.25" customHeight="1" x14ac:dyDescent="0.25">
      <c r="A31" s="30">
        <v>5</v>
      </c>
      <c r="B31" s="27" t="s">
        <v>208</v>
      </c>
      <c r="C31" s="27" t="s">
        <v>209</v>
      </c>
      <c r="D31" s="63" t="s">
        <v>219</v>
      </c>
      <c r="E31" s="61" t="s">
        <v>220</v>
      </c>
      <c r="F31" s="61" t="s">
        <v>155</v>
      </c>
      <c r="G31" s="61" t="s">
        <v>212</v>
      </c>
      <c r="H31" s="61" t="s">
        <v>221</v>
      </c>
      <c r="I31" s="61" t="s">
        <v>117</v>
      </c>
      <c r="J31" s="61" t="s">
        <v>54</v>
      </c>
      <c r="K31" s="61" t="s">
        <v>212</v>
      </c>
      <c r="L31" s="59">
        <v>0.2</v>
      </c>
      <c r="M31" s="59">
        <v>0.4</v>
      </c>
      <c r="N31" s="59">
        <v>0.6</v>
      </c>
      <c r="O31" s="60">
        <v>0.8</v>
      </c>
      <c r="P31" s="60">
        <v>0.8</v>
      </c>
      <c r="Q31" s="61" t="s">
        <v>71</v>
      </c>
      <c r="R31" s="61" t="s">
        <v>214</v>
      </c>
      <c r="S31" s="61" t="s">
        <v>222</v>
      </c>
      <c r="T31" s="56" t="s">
        <v>164</v>
      </c>
      <c r="U31" s="62" t="s">
        <v>216</v>
      </c>
      <c r="V31" s="82">
        <f t="shared" si="16"/>
        <v>0.2</v>
      </c>
      <c r="W31" s="82">
        <v>0.69230000000000003</v>
      </c>
      <c r="X31" s="85">
        <f t="shared" ref="X31" si="31">IF(W31/V31&gt;100%,100%,W31/V31)</f>
        <v>1</v>
      </c>
      <c r="Y31" s="69" t="s">
        <v>223</v>
      </c>
      <c r="Z31" s="82" t="s">
        <v>218</v>
      </c>
      <c r="AA31" s="82">
        <f t="shared" si="18"/>
        <v>0.4</v>
      </c>
      <c r="AB31" s="108" t="s">
        <v>230</v>
      </c>
      <c r="AC31" s="105" t="s">
        <v>231</v>
      </c>
      <c r="AD31" s="106" t="s">
        <v>227</v>
      </c>
      <c r="AE31" s="82" t="s">
        <v>224</v>
      </c>
      <c r="AF31" s="82">
        <f t="shared" si="27"/>
        <v>0.6</v>
      </c>
      <c r="AG31" s="82"/>
      <c r="AH31" s="82"/>
      <c r="AI31" s="82"/>
      <c r="AJ31" s="82"/>
      <c r="AK31" s="82">
        <f t="shared" si="28"/>
        <v>0.8</v>
      </c>
      <c r="AL31" s="82"/>
      <c r="AM31" s="82"/>
      <c r="AN31" s="82"/>
      <c r="AO31" s="82"/>
      <c r="AP31" s="82">
        <f t="shared" si="29"/>
        <v>0.8</v>
      </c>
      <c r="AQ31" s="97" t="s">
        <v>230</v>
      </c>
      <c r="AR31" s="85" t="s">
        <v>231</v>
      </c>
      <c r="AS31" s="106" t="s">
        <v>229</v>
      </c>
    </row>
    <row r="32" spans="1:45" s="5" customFormat="1" ht="15.75" x14ac:dyDescent="0.25">
      <c r="A32" s="10"/>
      <c r="B32" s="10"/>
      <c r="C32" s="10"/>
      <c r="D32" s="10"/>
      <c r="E32" s="11" t="s">
        <v>225</v>
      </c>
      <c r="F32" s="11"/>
      <c r="G32" s="11"/>
      <c r="H32" s="11"/>
      <c r="I32" s="11"/>
      <c r="J32" s="11"/>
      <c r="K32" s="11"/>
      <c r="L32" s="12"/>
      <c r="M32" s="12"/>
      <c r="N32" s="12"/>
      <c r="O32" s="12"/>
      <c r="P32" s="12"/>
      <c r="Q32" s="11"/>
      <c r="R32" s="10"/>
      <c r="S32" s="10"/>
      <c r="T32" s="10"/>
      <c r="U32" s="10"/>
      <c r="V32" s="73"/>
      <c r="W32" s="73"/>
      <c r="X32" s="79">
        <f>AVERAGE(X25:X31)*20%</f>
        <v>0.17500000000000002</v>
      </c>
      <c r="Y32" s="10"/>
      <c r="Z32" s="10"/>
      <c r="AA32" s="12"/>
      <c r="AB32" s="12"/>
      <c r="AC32" s="80">
        <f>AVERAGE(AC25:AC31)*20%</f>
        <v>0.17826</v>
      </c>
      <c r="AD32" s="10"/>
      <c r="AE32" s="10"/>
      <c r="AF32" s="12"/>
      <c r="AG32" s="12"/>
      <c r="AH32" s="14" t="e">
        <f>AVERAGE(#REF!)*20%</f>
        <v>#REF!</v>
      </c>
      <c r="AI32" s="10"/>
      <c r="AJ32" s="10"/>
      <c r="AK32" s="12"/>
      <c r="AL32" s="12"/>
      <c r="AM32" s="14" t="e">
        <f>AVERAGE(#REF!)*20%</f>
        <v>#REF!</v>
      </c>
      <c r="AN32" s="10"/>
      <c r="AO32" s="10"/>
      <c r="AP32" s="17"/>
      <c r="AQ32" s="17"/>
      <c r="AR32" s="80">
        <f>AVERAGE(AR25:AR31)*20%</f>
        <v>0.15826000000000001</v>
      </c>
      <c r="AS32" s="10"/>
    </row>
    <row r="33" spans="1:45" s="9" customFormat="1" ht="18.75" x14ac:dyDescent="0.3">
      <c r="A33" s="6"/>
      <c r="B33" s="6"/>
      <c r="C33" s="6"/>
      <c r="D33" s="6"/>
      <c r="E33" s="7" t="s">
        <v>226</v>
      </c>
      <c r="F33" s="6"/>
      <c r="G33" s="6"/>
      <c r="H33" s="6"/>
      <c r="I33" s="6"/>
      <c r="J33" s="6"/>
      <c r="K33" s="6"/>
      <c r="L33" s="8"/>
      <c r="M33" s="8"/>
      <c r="N33" s="8"/>
      <c r="O33" s="8"/>
      <c r="P33" s="8"/>
      <c r="Q33" s="6"/>
      <c r="R33" s="6"/>
      <c r="S33" s="6"/>
      <c r="T33" s="6"/>
      <c r="U33" s="6"/>
      <c r="V33" s="74"/>
      <c r="W33" s="74"/>
      <c r="X33" s="90">
        <f>X24+X32</f>
        <v>0.87065777777777786</v>
      </c>
      <c r="Y33" s="6"/>
      <c r="Z33" s="6"/>
      <c r="AA33" s="8"/>
      <c r="AB33" s="8"/>
      <c r="AC33" s="91">
        <f>AC24+AC32</f>
        <v>0.87653393939393942</v>
      </c>
      <c r="AD33" s="6"/>
      <c r="AE33" s="6"/>
      <c r="AF33" s="8"/>
      <c r="AG33" s="8"/>
      <c r="AH33" s="19" t="e">
        <f>AH24+AH32</f>
        <v>#REF!</v>
      </c>
      <c r="AI33" s="6"/>
      <c r="AJ33" s="6"/>
      <c r="AK33" s="8"/>
      <c r="AL33" s="8"/>
      <c r="AM33" s="19" t="e">
        <f>AM24+AM32</f>
        <v>#REF!</v>
      </c>
      <c r="AN33" s="6"/>
      <c r="AO33" s="6"/>
      <c r="AP33" s="18"/>
      <c r="AQ33" s="18"/>
      <c r="AR33" s="91">
        <f>AR24+AR32</f>
        <v>0.58778882826551504</v>
      </c>
      <c r="AS33" s="6"/>
    </row>
    <row r="34" spans="1:45" x14ac:dyDescent="0.25">
      <c r="V34" s="75"/>
      <c r="W34" s="75"/>
      <c r="X34" s="75"/>
    </row>
  </sheetData>
  <mergeCells count="18">
    <mergeCell ref="R10:U11"/>
    <mergeCell ref="F4:K4"/>
    <mergeCell ref="H5:K5"/>
    <mergeCell ref="H6:K6"/>
    <mergeCell ref="H7:K7"/>
    <mergeCell ref="H8:K8"/>
    <mergeCell ref="A10:B11"/>
    <mergeCell ref="C10:C12"/>
    <mergeCell ref="A1:K1"/>
    <mergeCell ref="D10:F11"/>
    <mergeCell ref="G10:Q11"/>
    <mergeCell ref="A2:K2"/>
    <mergeCell ref="L1:P1"/>
    <mergeCell ref="V10:Z11"/>
    <mergeCell ref="AA10:AE11"/>
    <mergeCell ref="AF10:AJ11"/>
    <mergeCell ref="AK10:AO11"/>
    <mergeCell ref="AP10:AS11"/>
  </mergeCells>
  <dataValidations count="1">
    <dataValidation allowBlank="1" showInputMessage="1" showErrorMessage="1" error="Escriba un texto " promptTitle="Cualquier contenido" sqref="F12 F3:F9" xr:uid="{00000000-0002-0000-0000-000000000000}"/>
  </dataValidations>
  <hyperlinks>
    <hyperlink ref="AD29" r:id="rId1" xr:uid="{9ECA9353-6746-4712-B6DE-32E86A2BDDA2}"/>
  </hyperlinks>
  <pageMargins left="0.7" right="0.7" top="0.75" bottom="0.75" header="0.3" footer="0.3"/>
  <pageSetup paperSize="9" orientation="portrait" r:id="rId2"/>
  <ignoredErrors>
    <ignoredError sqref="D13:D14" numberStoredAsText="1"/>
  </ignoredError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F10:F11 F13:F19 F21:F24 F32:F1048576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25</v>
      </c>
    </row>
    <row r="2" spans="1:1" x14ac:dyDescent="0.25">
      <c r="A2" t="s">
        <v>97</v>
      </c>
    </row>
    <row r="3" spans="1:1" x14ac:dyDescent="0.25">
      <c r="A3" t="s">
        <v>50</v>
      </c>
    </row>
    <row r="4" spans="1:1" x14ac:dyDescent="0.25">
      <c r="A4" t="s">
        <v>155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C94037B-913E-4B17-94DF-5042107A85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3.xml><?xml version="1.0" encoding="utf-8"?>
<ds:datastoreItem xmlns:ds="http://schemas.openxmlformats.org/officeDocument/2006/customXml" ds:itemID="{1BD912C2-67FF-4F74-B857-B8D2F5FE6CA6}">
  <ds:schemaRefs>
    <ds:schemaRef ds:uri="f8dc1254-f694-4df3-a50d-d4e607c93dc9"/>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http://purl.org/dc/elements/1.1/"/>
    <ds:schemaRef ds:uri="http://schemas.microsoft.com/office/2006/metadata/properties"/>
    <ds:schemaRef ds:uri="20cb614e-b45f-4877-aa77-0fc3e5f2c8f0"/>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2023-08-04T17:46:24Z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