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8ABE70AC-872F-4029-BC04-93802BF4D85A}"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0" i="1" l="1"/>
  <c r="AC31" i="1"/>
  <c r="AC32" i="1"/>
  <c r="AC33" i="1"/>
  <c r="AQ32" i="1"/>
  <c r="AQ31" i="1"/>
  <c r="AR31" i="1" s="1"/>
  <c r="AQ30" i="1"/>
  <c r="AR30" i="1" s="1"/>
  <c r="AQ29" i="1"/>
  <c r="AQ22" i="1"/>
  <c r="AQ23" i="1"/>
  <c r="AQ24" i="1"/>
  <c r="AQ25" i="1"/>
  <c r="AQ26" i="1"/>
  <c r="AQ27" i="1"/>
  <c r="AQ21" i="1"/>
  <c r="AQ19" i="1"/>
  <c r="AQ18" i="1"/>
  <c r="X42" i="1"/>
  <c r="W42" i="1"/>
  <c r="AR32" i="1"/>
  <c r="AP35" i="1"/>
  <c r="AK35" i="1"/>
  <c r="AF35" i="1"/>
  <c r="AA35" i="1"/>
  <c r="V35" i="1"/>
  <c r="X35" i="1" s="1"/>
  <c r="AP34" i="1"/>
  <c r="AK34" i="1"/>
  <c r="AF34" i="1"/>
  <c r="AA34" i="1"/>
  <c r="V34" i="1"/>
  <c r="X34" i="1" s="1"/>
  <c r="AP33" i="1"/>
  <c r="AR33" i="1" s="1"/>
  <c r="AK33" i="1"/>
  <c r="AF33" i="1"/>
  <c r="AA33" i="1"/>
  <c r="V33" i="1"/>
  <c r="AP32" i="1"/>
  <c r="AK32" i="1"/>
  <c r="AF32" i="1"/>
  <c r="AA32" i="1"/>
  <c r="V32" i="1"/>
  <c r="X32" i="1" s="1"/>
  <c r="AP31" i="1"/>
  <c r="AK31" i="1"/>
  <c r="AF31" i="1"/>
  <c r="AA31" i="1"/>
  <c r="V31" i="1"/>
  <c r="AP30" i="1"/>
  <c r="AK30" i="1"/>
  <c r="AF30" i="1"/>
  <c r="AA30" i="1"/>
  <c r="V30" i="1"/>
  <c r="X30" i="1" s="1"/>
  <c r="X36" i="1" s="1"/>
  <c r="AP29" i="1"/>
  <c r="AK29" i="1"/>
  <c r="AM29" i="1" s="1"/>
  <c r="AF29" i="1"/>
  <c r="AH29" i="1" s="1"/>
  <c r="AA29" i="1"/>
  <c r="AC29" i="1" s="1"/>
  <c r="V29" i="1"/>
  <c r="AC36" i="1" l="1"/>
  <c r="AR29" i="1"/>
  <c r="AR36" i="1" s="1"/>
  <c r="P21" i="1"/>
  <c r="P22" i="1"/>
  <c r="P24" i="1"/>
  <c r="P25" i="1"/>
  <c r="P26" i="1"/>
  <c r="P27" i="1"/>
  <c r="P23" i="1" l="1"/>
  <c r="AP13" i="1" l="1"/>
  <c r="AR13" i="1" s="1"/>
  <c r="AK13" i="1"/>
  <c r="AM13" i="1" s="1"/>
  <c r="AM36" i="1"/>
  <c r="AP27" i="1"/>
  <c r="AR27" i="1"/>
  <c r="AP26" i="1"/>
  <c r="AR26" i="1" s="1"/>
  <c r="AP25" i="1"/>
  <c r="AR25" i="1" s="1"/>
  <c r="AP24" i="1"/>
  <c r="AR24" i="1" s="1"/>
  <c r="AP23" i="1"/>
  <c r="AR23" i="1" s="1"/>
  <c r="AP22" i="1"/>
  <c r="AR22" i="1" s="1"/>
  <c r="AP21" i="1"/>
  <c r="AR21" i="1" s="1"/>
  <c r="AP20" i="1"/>
  <c r="AR20" i="1" s="1"/>
  <c r="AP19" i="1"/>
  <c r="AR19" i="1" s="1"/>
  <c r="AP18" i="1"/>
  <c r="AR18" i="1" s="1"/>
  <c r="AP17" i="1"/>
  <c r="AR17" i="1" s="1"/>
  <c r="AP16" i="1"/>
  <c r="AR16" i="1"/>
  <c r="AP15" i="1"/>
  <c r="AR15" i="1" s="1"/>
  <c r="AP14" i="1"/>
  <c r="AR14"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K14" i="1"/>
  <c r="AM14" i="1" s="1"/>
  <c r="AH36" i="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F13" i="1"/>
  <c r="AH13"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AA13" i="1"/>
  <c r="AC13" i="1" s="1"/>
  <c r="V27" i="1"/>
  <c r="X27" i="1" s="1"/>
  <c r="V26" i="1"/>
  <c r="X26" i="1" s="1"/>
  <c r="V25" i="1"/>
  <c r="X25" i="1" s="1"/>
  <c r="V24" i="1"/>
  <c r="X24" i="1" s="1"/>
  <c r="V23" i="1"/>
  <c r="X23" i="1" s="1"/>
  <c r="V22" i="1"/>
  <c r="X22" i="1" s="1"/>
  <c r="V21" i="1"/>
  <c r="X21" i="1" s="1"/>
  <c r="V20" i="1"/>
  <c r="V19" i="1"/>
  <c r="X19" i="1" s="1"/>
  <c r="V18" i="1"/>
  <c r="X18" i="1" s="1"/>
  <c r="V17" i="1"/>
  <c r="X17" i="1" s="1"/>
  <c r="V16" i="1"/>
  <c r="X16" i="1" s="1"/>
  <c r="V15" i="1"/>
  <c r="X15" i="1" s="1"/>
  <c r="V14" i="1"/>
  <c r="X14" i="1" s="1"/>
  <c r="V13" i="1"/>
  <c r="X28" i="1" l="1"/>
  <c r="X37" i="1" s="1"/>
  <c r="AC28" i="1"/>
  <c r="AM28" i="1"/>
  <c r="AM37" i="1" s="1"/>
  <c r="AH28" i="1"/>
  <c r="AH37" i="1" s="1"/>
  <c r="AR28" i="1"/>
  <c r="AR37" i="1" s="1"/>
  <c r="AC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0" authorId="0" shapeId="0" xr:uid="{00000000-0006-0000-0000-000005000000}">
      <text>
        <r>
          <rPr>
            <b/>
            <sz val="9"/>
            <color indexed="81"/>
            <rFont val="Tahoma"/>
            <family val="2"/>
          </rPr>
          <t>Indique el nombre del proceso al cual está asociada la meta</t>
        </r>
      </text>
    </comment>
    <comment ref="A12" authorId="0" shapeId="0" xr:uid="{00000000-0006-0000-0000-000006000000}">
      <text>
        <r>
          <rPr>
            <b/>
            <sz val="9"/>
            <color indexed="81"/>
            <rFont val="Tahoma"/>
            <family val="2"/>
          </rPr>
          <t>Incluya el número del objetivo estratégico, de acuerdo con lo adoptado en el Plan Estratégico Institucional</t>
        </r>
      </text>
    </comment>
    <comment ref="B12"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2" authorId="0" shapeId="0" xr:uid="{00000000-0006-0000-0000-000008000000}">
      <text>
        <r>
          <rPr>
            <b/>
            <sz val="9"/>
            <color indexed="81"/>
            <rFont val="Tahoma"/>
            <family val="2"/>
          </rPr>
          <t>Escriba el número de la meta, en orden consecutivo</t>
        </r>
      </text>
    </comment>
    <comment ref="E12"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2" authorId="0" shapeId="0" xr:uid="{00000000-0006-0000-0000-00000A000000}">
      <text>
        <r>
          <rPr>
            <b/>
            <sz val="9"/>
            <color indexed="81"/>
            <rFont val="Tahoma"/>
            <family val="2"/>
          </rPr>
          <t xml:space="preserve">Seleccione la opción que corresponda
</t>
        </r>
      </text>
    </comment>
    <comment ref="G12" authorId="0" shapeId="0" xr:uid="{00000000-0006-0000-0000-00000B000000}">
      <text>
        <r>
          <rPr>
            <b/>
            <sz val="9"/>
            <color indexed="81"/>
            <rFont val="Tahoma"/>
            <family val="2"/>
          </rPr>
          <t>Indique un nombre corto que refleje lo que pretende medir. 
Ej. Porcentaje de giros acumulados</t>
        </r>
      </text>
    </comment>
    <comment ref="H12"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2"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2"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2"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 xml:space="preserve">Indique la magnitud programada para el trimestre. </t>
        </r>
      </text>
    </comment>
    <comment ref="P12" authorId="0" shapeId="0" xr:uid="{00000000-0006-0000-0000-000014000000}">
      <text>
        <r>
          <rPr>
            <b/>
            <sz val="9"/>
            <color indexed="81"/>
            <rFont val="Tahoma"/>
            <family val="2"/>
          </rPr>
          <t>Indique la programación total de la vigencia. 
Debe ser coherente con la meta.</t>
        </r>
      </text>
    </comment>
    <comment ref="Q12" authorId="0" shapeId="0" xr:uid="{00000000-0006-0000-0000-000015000000}">
      <text>
        <r>
          <rPr>
            <b/>
            <sz val="9"/>
            <color indexed="81"/>
            <rFont val="Tahoma"/>
            <family val="2"/>
          </rPr>
          <t xml:space="preserve">Indique el tipo de indicador: 
- Eficancia 
- Eficiencia 
- Efectividad </t>
        </r>
      </text>
    </comment>
    <comment ref="R12" authorId="0" shapeId="0" xr:uid="{00000000-0006-0000-0000-000016000000}">
      <text>
        <r>
          <rPr>
            <b/>
            <sz val="9"/>
            <color indexed="81"/>
            <rFont val="Tahoma"/>
            <family val="2"/>
          </rPr>
          <t>Indique la evidencia a presentar del cumplimiento de la meta. Se debe redactar de forma concreta y coherente con la meta</t>
        </r>
      </text>
    </comment>
    <comment ref="S12"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2" authorId="0" shapeId="0" xr:uid="{00000000-0006-0000-0000-000018000000}">
      <text>
        <r>
          <rPr>
            <b/>
            <sz val="9"/>
            <color indexed="81"/>
            <rFont val="Tahoma"/>
            <family val="2"/>
          </rPr>
          <t>Indique el área y grupo de trabajo (si se tiene), responsable de cumplir o ejecutar la meta</t>
        </r>
      </text>
    </comment>
    <comment ref="U12" authorId="0" shapeId="0" xr:uid="{00000000-0006-0000-0000-000019000000}">
      <text>
        <r>
          <rPr>
            <b/>
            <sz val="9"/>
            <color indexed="81"/>
            <rFont val="Tahoma"/>
            <family val="2"/>
          </rPr>
          <t>Indique el nombre de la dependencia responsable de reportar trimestralmente la meta a la OAP</t>
        </r>
      </text>
    </comment>
    <comment ref="V12" authorId="0" shapeId="0" xr:uid="{00000000-0006-0000-0000-00001A000000}">
      <text>
        <r>
          <rPr>
            <b/>
            <sz val="9"/>
            <color indexed="81"/>
            <rFont val="Tahoma"/>
            <family val="2"/>
          </rPr>
          <t>Indique la magnitud programada</t>
        </r>
      </text>
    </comment>
    <comment ref="W12" authorId="0" shapeId="0" xr:uid="{00000000-0006-0000-0000-00001B000000}">
      <text>
        <r>
          <rPr>
            <b/>
            <sz val="9"/>
            <color indexed="81"/>
            <rFont val="Tahoma"/>
            <family val="2"/>
          </rPr>
          <t>Indique la magnitud ejecutada. Corresponde al resultado de medir el indicador de la meta</t>
        </r>
      </text>
    </comment>
    <comment ref="X12"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2"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2" authorId="0" shapeId="0" xr:uid="{00000000-0006-0000-0000-00001E000000}">
      <text>
        <r>
          <rPr>
            <b/>
            <sz val="9"/>
            <color indexed="81"/>
            <rFont val="Tahoma"/>
            <family val="2"/>
          </rPr>
          <t xml:space="preserve">Indicar el nombre concreto de la evidencia aportada. </t>
        </r>
      </text>
    </comment>
    <comment ref="AA12" authorId="0" shapeId="0" xr:uid="{00000000-0006-0000-0000-00001F000000}">
      <text>
        <r>
          <rPr>
            <b/>
            <sz val="9"/>
            <color indexed="81"/>
            <rFont val="Tahoma"/>
            <family val="2"/>
          </rPr>
          <t>Indique la magnitud programada</t>
        </r>
      </text>
    </comment>
    <comment ref="AB12" authorId="0" shapeId="0" xr:uid="{00000000-0006-0000-0000-000020000000}">
      <text>
        <r>
          <rPr>
            <b/>
            <sz val="9"/>
            <color indexed="81"/>
            <rFont val="Tahoma"/>
            <family val="2"/>
          </rPr>
          <t>Indique la magnitud ejecutada. Corresponde al resultado de medir el indicador de la meta</t>
        </r>
      </text>
    </comment>
    <comment ref="AC12"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2"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2" authorId="0" shapeId="0" xr:uid="{00000000-0006-0000-0000-000023000000}">
      <text>
        <r>
          <rPr>
            <b/>
            <sz val="9"/>
            <color indexed="81"/>
            <rFont val="Tahoma"/>
            <family val="2"/>
          </rPr>
          <t xml:space="preserve">Indicar el nombre concreto de la evidencia aportada. </t>
        </r>
      </text>
    </comment>
    <comment ref="AF12" authorId="0" shapeId="0" xr:uid="{00000000-0006-0000-0000-000024000000}">
      <text>
        <r>
          <rPr>
            <b/>
            <sz val="9"/>
            <color indexed="81"/>
            <rFont val="Tahoma"/>
            <family val="2"/>
          </rPr>
          <t>Indique la magnitud programada</t>
        </r>
      </text>
    </comment>
    <comment ref="AG12" authorId="0" shapeId="0" xr:uid="{00000000-0006-0000-0000-000025000000}">
      <text>
        <r>
          <rPr>
            <b/>
            <sz val="9"/>
            <color indexed="81"/>
            <rFont val="Tahoma"/>
            <family val="2"/>
          </rPr>
          <t>Indique la magnitud ejecutada. Corresponde al resultado de medir el indicador de la meta</t>
        </r>
      </text>
    </comment>
    <comment ref="AH12"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2"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2" authorId="0" shapeId="0" xr:uid="{00000000-0006-0000-0000-000028000000}">
      <text>
        <r>
          <rPr>
            <b/>
            <sz val="9"/>
            <color indexed="81"/>
            <rFont val="Tahoma"/>
            <family val="2"/>
          </rPr>
          <t xml:space="preserve">Indicar el nombre concreto de la evidencia aportada. </t>
        </r>
      </text>
    </comment>
    <comment ref="AK12" authorId="0" shapeId="0" xr:uid="{00000000-0006-0000-0000-000029000000}">
      <text>
        <r>
          <rPr>
            <b/>
            <sz val="9"/>
            <color indexed="81"/>
            <rFont val="Tahoma"/>
            <family val="2"/>
          </rPr>
          <t>Indique la magnitud programada</t>
        </r>
      </text>
    </comment>
    <comment ref="AL12" authorId="0" shapeId="0" xr:uid="{00000000-0006-0000-0000-00002A000000}">
      <text>
        <r>
          <rPr>
            <b/>
            <sz val="9"/>
            <color indexed="81"/>
            <rFont val="Tahoma"/>
            <family val="2"/>
          </rPr>
          <t>Indique la magnitud ejecutada. Corresponde al resultado de medir el indicador de la meta</t>
        </r>
      </text>
    </comment>
    <comment ref="AM12"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2"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2" authorId="0" shapeId="0" xr:uid="{00000000-0006-0000-0000-00002D000000}">
      <text>
        <r>
          <rPr>
            <b/>
            <sz val="9"/>
            <color indexed="81"/>
            <rFont val="Tahoma"/>
            <family val="2"/>
          </rPr>
          <t xml:space="preserve">Indicar el nombre concreto de la evidencia aportada. </t>
        </r>
      </text>
    </comment>
    <comment ref="AP12" authorId="0" shapeId="0" xr:uid="{00000000-0006-0000-0000-00002E000000}">
      <text>
        <r>
          <rPr>
            <b/>
            <sz val="9"/>
            <color indexed="81"/>
            <rFont val="Tahoma"/>
            <family val="2"/>
          </rPr>
          <t>Indique la magnitud total programada para la vigencia</t>
        </r>
      </text>
    </comment>
    <comment ref="AQ12" authorId="0" shapeId="0" xr:uid="{00000000-0006-0000-0000-00002F000000}">
      <text>
        <r>
          <rPr>
            <b/>
            <sz val="9"/>
            <color indexed="81"/>
            <rFont val="Tahoma"/>
            <family val="2"/>
          </rPr>
          <t xml:space="preserve">Indique la magnitud ejecutada acumulada para la vigencia </t>
        </r>
      </text>
    </comment>
    <comment ref="AR12"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2" authorId="0" shapeId="0" xr:uid="{00000000-0006-0000-0000-000031000000}">
      <text>
        <r>
          <rPr>
            <b/>
            <sz val="9"/>
            <color indexed="81"/>
            <rFont val="Tahoma"/>
            <family val="2"/>
          </rPr>
          <t>Es la descripción detallada de los avances y logros obtenidos con la ejecución de la meta acumulados para la vigencia</t>
        </r>
      </text>
    </comment>
    <comment ref="E28" authorId="0" shapeId="0" xr:uid="{00000000-0006-0000-0000-000032000000}">
      <text>
        <r>
          <rPr>
            <b/>
            <sz val="9"/>
            <color indexed="81"/>
            <rFont val="Tahoma"/>
            <family val="2"/>
          </rPr>
          <t>Promedio obtenido para el periodo x 80%</t>
        </r>
      </text>
    </comment>
    <comment ref="E36" authorId="0" shapeId="0" xr:uid="{00000000-0006-0000-0000-000033000000}">
      <text>
        <r>
          <rPr>
            <b/>
            <sz val="9"/>
            <color indexed="81"/>
            <rFont val="Tahoma"/>
            <family val="2"/>
          </rPr>
          <t>Promedio obtenido en las metas transversales para el periodo x 20%</t>
        </r>
      </text>
    </comment>
    <comment ref="E37"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<sst xmlns="http://schemas.openxmlformats.org/spreadsheetml/2006/main" count="527" uniqueCount="269">
  <si>
    <r>
      <rPr>
        <b/>
        <sz val="14"/>
        <rFont val="Calibri Light"/>
        <family val="2"/>
        <scheme val="major"/>
      </rPr>
      <t>FORMULACIÓN Y SEGUIMIENTO PLANES DE GESTIÓN NIVEL LOCAL</t>
    </r>
    <r>
      <rPr>
        <b/>
        <sz val="11"/>
        <color theme="1"/>
        <rFont val="Calibri Light"/>
        <family val="2"/>
        <scheme val="major"/>
      </rPr>
      <t xml:space="preserve">
ALCALDÍA LOCAL DE ANTONIO NARIÑO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</si>
  <si>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</si>
  <si>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</si>
  <si>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</si>
  <si>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</si>
  <si>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</si>
  <si>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</si>
  <si>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</si>
  <si>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292473</t>
  </si>
  <si>
    <t>26 de abril de 2023</t>
  </si>
  <si>
    <r>
      <rPr>
        <sz val="11"/>
        <color rgb="FF000000"/>
        <rFont val="Calibri Light"/>
        <family val="2"/>
      </rPr>
      <t xml:space="preserve">Para el primer trimteste de la vigencia 2023, el Plan de Gestión de la Alcaldia Local alcanzó un nivel de desempeño del93% y del 33 % acumulado para la vigencia. Se corrige responsable de las metas No </t>
    </r>
    <r>
      <rPr>
        <sz val="11"/>
        <color rgb="FFFF0000"/>
        <rFont val="Calibri Light"/>
        <family val="2"/>
      </rPr>
      <t xml:space="preserve">8 y de la 13 a la 15 </t>
    </r>
    <r>
      <rPr>
        <sz val="11"/>
        <color rgb="FF000000"/>
        <rFont val="Calibri Light"/>
        <family val="2"/>
      </rPr>
      <t>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</si>
  <si>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</si>
  <si>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</si>
  <si>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</si>
  <si>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</si>
  <si>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</si>
  <si>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</si>
  <si>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</si>
  <si>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</si>
  <si>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</si>
  <si>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</si>
  <si>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</si>
  <si>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</si>
  <si>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</si>
  <si>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</si>
  <si>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</si>
  <si>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</si>
  <si>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</si>
  <si>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</si>
  <si>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</si>
  <si>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</si>
  <si>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</si>
  <si>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</si>
  <si>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</si>
  <si>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</si>
  <si>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</si>
  <si>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</si>
  <si>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</si>
  <si>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</si>
  <si>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</si>
  <si>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</si>
  <si>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</si>
  <si>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</si>
  <si>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</si>
  <si>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</si>
  <si>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</si>
  <si>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</si>
  <si>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</si>
  <si>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</si>
  <si>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</si>
  <si>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</si>
  <si>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</si>
  <si>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</si>
  <si>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</si>
  <si>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</si>
  <si>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</si>
  <si>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</si>
  <si>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</si>
  <si>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</si>
  <si>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</si>
  <si>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</si>
  <si>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</si>
  <si>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El porcentaje de avance acumulado entregado del Plan de desarrollo local con corte al 31 de marzo del 2023, corresponde al 34%. La información con corte al segundo trimestre aún no es publicada por la Secretaría DistrItal de Planeación, y siendo así, la información presentada es la última versión oficial.</t>
  </si>
  <si>
    <t>Reporte seguimiento plan de gestión DGDL</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</si>
  <si>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</si>
  <si>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</si>
  <si>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</si>
  <si>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</si>
  <si>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</si>
  <si>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</si>
  <si>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</si>
  <si>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</si>
  <si>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las obligaciones por pagar constituidas en el 2022 tienen un valor de $ 11.052.955.108, durante la vigencia 2023 la administración local realizo giros correspondientes a $ 1.210.410.691 que equivalen al 10.95%, de según información tomada del reporte emitido por el Sistema de Presupuesto Distrital – BOGDATA con fecha de corte marzo de 20</t>
  </si>
  <si>
    <t>Reporte de ejecucion de la DGDL</t>
  </si>
  <si>
    <t>"Las obligaciones por pagar constituidas en el 2022 tienen un valor de $ 11.052.955.108, durante la vigencia 2023 la administración local realizo giros correspondientes a $ 2.362346.657 que equivalen al 21,48%, de según información tomada del reporte emitido por el Sistema de Presupuesto Distrital – BOGDATA con fecha de corte mayo de 2023.
El porcentaje programado para el trimestre era de 35%, del cual se obtuvo un 21,48%, la administración consiente de los compromisos continúa realizando los procesos de liquidación y depuración de obligaciones por pagar."</t>
  </si>
  <si>
    <t>3</t>
  </si>
  <si>
    <t>Girar mínimo el 67 %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</si>
  <si>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</si>
  <si>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</si>
  <si>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la vigencia 2023 la administración local realizo giros correspondientes a $ 545.253.070 que equivalen al 12.22%, de según información tomada del reporte emitido por el Sistema de Presupuesto Distrital – BOGDATA con fecha de corte marzo de 2023.</t>
  </si>
  <si>
    <t>En la vigencia 2023 la administración local realizo giros correspondientes a $ 2.031.678.622 que equivalen al 45,89%, de según información tomada del reporte emitido por el Sistema de Presupuesto Distrital – BOGDATA con fecha de corte junio de 2023.</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</si>
  <si>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</si>
  <si>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</si>
  <si>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</si>
  <si>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</si>
  <si>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En el marco del Plan de Desarrollo Económico, Social, Ambiental y de Obras Públicas para la Localidad de Antonio Nariño 2021-2024, la administración local tiene un presupuesto vigente para la vigencia 2023 por valor de $ 25.646.238.000 de los cuales se realizaron compromisos correspondientes a $ 4.935.276.221 que equivalen al 19,24%, información tomada del reporte emitido por el Sistema de Presupuesto Distrital – BOGDATA con fecha de corte marzo 2023.</t>
  </si>
  <si>
    <t>En el marco del Plan de Desarrollo Económico, Social, Ambiental y de Obras Públicas para la Localidad de Antonio Nariño 2021-2024, la administración local tiene un presupuesto vigente para la vigencia 2023 por valor de $ 25.646.238.000 de los cuales se realizaron compromisos correspondientes a $ 11.898.206.189
 que equivalen al 45,34%, información tomada del reporte emitido por el Sistema de Presupuesto Distrital – BOGDATA con fecha de corte junio 2023.</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</si>
  <si>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</si>
  <si>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</si>
  <si>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</si>
  <si>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</si>
  <si>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En el marco del Económico, Social, Ambiental y de Obras Públicas para la Localidad de Antonio Nariño 2021-2024, la administración local tiene un presupuesto disponible de $ 25.646.238.000, de los cuales realizo giros correspondientes a $ 647.638.711 que equivalen al 2.53%, información tomada del reporte emitido por el Sistema de Presupuesto Distrital – BOGDATA con fecha de corte marzo de 2023.
</t>
  </si>
  <si>
    <t xml:space="preserve">En el marco del Económico, Social, Ambiental y de Obras Públicas para la Localidad de Antonio Nariño 2021-2024, la administración local tiene un presupuesto disponible de $ 25.646.238.000, de los cuales realizo giros correspondientes a $ 4.333.047.707 que equivalen al 16,51%, información tomada del reporte emitido por el Sistema de Presupuesto Distrital – BOGDATA con fecha de corte junio de 2023.
El porcentaje programado para el trimestre era es de 20%, del cual se obtuvo un 16,51%, la administración consiente de los compromisos continúa realizando los procesos para la adjudicación de procesos y suscripción con el fin de dar cumplimiento a las metas del Plan de Desarrollo Local.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</si>
  <si>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</si>
  <si>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</si>
  <si>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</si>
  <si>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</si>
  <si>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</si>
  <si>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</si>
  <si>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</si>
  <si>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</si>
  <si>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Durante la vigencia 2023 el Fondo de Desarrollo Local Antonio Nariño ha suscrito 142 contratos de prestación de servicios, de estos 138 han sido cargados en SECOP y SIPSE, las unicas novedades presentadas son los contratos 132-133 -140 y 141 que fueron creados en SECOP II pero no en SIPSE, situaciones que se subsanaran en este trimestre</t>
  </si>
  <si>
    <t>Duarante el segundo trimestre de la vigencia 2023, el Fondo de Desarrollo Local Antonio Nariño completo un total de 184 contratos suscritos,  de estos  en 180 han sido cargados en SIPSE y SECOP,  las unicas novedades presentadas son los contratos 176, 177, 181, 182  que fueron creados en SECOP II pero no en SIPSE, situaciones que se subsanaran en este trimestre-  contratos aun se presenta la novedad</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</si>
  <si>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</si>
  <si>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</si>
  <si>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</si>
  <si>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</si>
  <si>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</si>
  <si>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 xml:space="preserve">De los 138 contratos de prestación de servicios cargados en SIPSE, 128 se encuentran en ejecución, de los 10 que no han quedado en ejecución hay uno que aun no ha iniciado  que es el 132-2023 y el resto que han presentado dificultades para completar reportadas previamente a gobierno </t>
  </si>
  <si>
    <t xml:space="preserve">De los 184 contratos de prestación de servicios suscritos por el fondo,  se han  cargados en SIPSE 180, de 180 se encuentran en ejecución 166, de los 14 que no han quedado en ejecución hay uno que aun no ha iniciado  que es el 169-2023,  el resto que han presentado dificultades para completar reportadas previamente a gobierno y en la mesa de ayuda casos HOLA.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</si>
  <si>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</si>
  <si>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</si>
  <si>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</si>
  <si>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</si>
  <si>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</si>
  <si>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</si>
  <si>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</si>
  <si>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Reporte de SIPSE Local</t>
  </si>
  <si>
    <t>Todos los proyectos de inversión vigencia 2023 TRIMESTRE II fueron reportados en el módulo de proyectos de SIPSE, sin novedad.</t>
  </si>
  <si>
    <t>Se adjuntan capturas de pantalla del módulo de proyecto donde se evdiencia cargada la información SIPSE</t>
  </si>
  <si>
    <t>Todos los proyectos de inversión vigencia 2023 TRIMESTRE II fueron reportados en el modulo de proyectos de SIPSE, sin novedad.</t>
  </si>
  <si>
    <t>Inspección, Vigilancia y Control</t>
  </si>
  <si>
    <t>9</t>
  </si>
  <si>
    <t>Realizar 6.300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</si>
  <si>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</si>
  <si>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</si>
  <si>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</si>
  <si>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</si>
  <si>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</si>
  <si>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</si>
  <si>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</si>
  <si>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</si>
  <si>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3069 impulsos procesales sobre las actuaciones de policía que se encuentran a cargo de las inspecciones de policía</t>
  </si>
  <si>
    <t>Reporte de IVC DGP</t>
  </si>
  <si>
    <t>La alcaldía local realizó 7569 impulsos procesales sobre las actuaciones de policía que se encuentran a cargo de las inspecciones de policía, para el II trimestre del año.</t>
  </si>
  <si>
    <t>Reporte seguimiento metas IVC  DGP</t>
  </si>
  <si>
    <t>10</t>
  </si>
  <si>
    <t>Proferir 2.520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</si>
  <si>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</si>
  <si>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</si>
  <si>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</si>
  <si>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</si>
  <si>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profirió 759 fallos de fondo en primera instancia sobre las actuaciones de policía que se encuentran a cargo de las inspecciones de policía</t>
  </si>
  <si>
    <t xml:space="preserve">Las Inspecciones de Policia de la alcaldía local profirió 1451 fallos en primera instancia sobre actuaciones de policía, cumpliendo la meta del segundo trimestre </t>
  </si>
  <si>
    <t>11</t>
  </si>
  <si>
    <t>Terminar (archivar) 204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</si>
  <si>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</si>
  <si>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</si>
  <si>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</si>
  <si>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</si>
  <si>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</si>
  <si>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40 actuaciones administrativas activas</t>
  </si>
  <si>
    <t>En el segundo trimestre del año, se terminaron 54 actuaciones administrativas, habiéndose verificado que en cada expediente reposara el respectiva constancia ejecutoria y auto de archivo. por lo que se reportó en el SI ACTÚA SU ARCHIVO DEFINITIVO y CIERRE DEFINITIVO.</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</si>
  <si>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</si>
  <si>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</si>
  <si>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</si>
  <si>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</si>
  <si>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</si>
  <si>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53 actuaciones administrativas activas</t>
  </si>
  <si>
    <t xml:space="preserve">Reporte carpeta alcaldia </t>
  </si>
  <si>
    <r>
      <t xml:space="preserve">Para el segundo trimestre del 2023, (Abril – Junio) se reportaron en el </t>
    </r>
    <r>
      <rPr>
        <sz val="11"/>
        <color rgb="FF000000"/>
        <rFont val="Calibri Light"/>
        <family val="2"/>
        <charset val="1"/>
      </rPr>
      <t>SIACTÚA</t>
    </r>
    <r>
      <rPr>
        <sz val="11"/>
        <color theme="1"/>
        <rFont val="Calibri"/>
        <family val="2"/>
        <charset val="1"/>
      </rPr>
      <t xml:space="preserve">, a la fecha 26 de Junio de 2023, 62 actuaciones administrativas con fallos de archivo, aplicando el Decreto 042 de 2022. Sustentados estos actos administrativos en la caducidad, pérdida de fuerza ejecutoria y archivo definitivo por no encontrarse infracción alguna.  </t>
    </r>
  </si>
  <si>
    <t>13</t>
  </si>
  <si>
    <t>Realizar 56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</si>
  <si>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</si>
  <si>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</si>
  <si>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</si>
  <si>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</si>
  <si>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</si>
  <si>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Alcaldia loca</t>
  </si>
  <si>
    <t>Se realizaron 13 operativos de 11 en el primer trimestre de 2023, con un cumplimiento de meta de 100%</t>
  </si>
  <si>
    <t>Se realizaron 17 operativos de 15 en el segundo trimestre de 2023, con un cumplimiento de meta de 1%</t>
  </si>
  <si>
    <t>Se anexa actas y matriz de Operativos de Espaacio Público</t>
  </si>
  <si>
    <t>14</t>
  </si>
  <si>
    <t>Realizar 114 operativos de inspección, vigilancia y control en materia de actividad económica.</t>
  </si>
  <si>
    <t>Acciones de control u operativos en materia actividad económica realizadas</t>
  </si>
  <si>
    <t>Número de Acciones de control u operativos en materia actividad económica realizadas</t>
  </si>
  <si>
    <t xml:space="preserve">Se realizaron 26 operativos de 18 en el primer trimestre de 2023, con un cumplimiento de meta </t>
  </si>
  <si>
    <t xml:space="preserve">Se realizaron 39 operativos en  segundo trimestre de 2023,  cumplimiendo la meta </t>
  </si>
  <si>
    <t>15</t>
  </si>
  <si>
    <t>Realizar 28 operativos de inspección, vigilancia y control en materia de actividad ambiental</t>
  </si>
  <si>
    <t>Acciones de control u operativos en materia actividad ambiental realizadas</t>
  </si>
  <si>
    <t>Número de Acciones de control u operativos en materia actividad ambiental realizadas</t>
  </si>
  <si>
    <t>Se realizaron 6 operativos de inspección, vigilancia y control en materia de actividad ambiental en las fechas:
24 enero 2023
01 febrero 2023
06 febrero 2023
20 febrero 2023
17 marzo 2023
24 marzo 2023</t>
  </si>
  <si>
    <t xml:space="preserve">Se realizaron 9 operativos de inspección, vigilancia y control en materia de actividad ambiental en las fechas:
1. 10 abril 2023, puntos criticos
2. 02 mayo 2023, puntos criticos
3. 05 mayo 2023, carreteros
4. 16 mayo 2023, puntos criticos
5. 23 mayo 2023, puntos criticos
6. 06 junio 2023, puntos criticos
7. 15 junio 2023, carreteros
8. 22 junio 2023, carreteros
9. 23 junio 2023, puntos criticos
</t>
  </si>
  <si>
    <t>Se anexa actas y matriz de Operativos Actividad Ambiental</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</si>
  <si>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</si>
  <si>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</si>
  <si>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</si>
  <si>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</si>
  <si>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</si>
  <si>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</si>
  <si>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</si>
  <si>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</si>
  <si>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</si>
  <si>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</si>
  <si>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</si>
  <si>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</si>
  <si>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</si>
  <si>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</si>
  <si>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</si>
  <si>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</si>
  <si>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64%
*Indicadores agua, energía ( ponderación 20%): información reportada a marzo 2023
* Reporte consumo de papel ( ponderación 10%): Sin reporte 
*Reporte ciclistas ( ponderación 10%): Sin reporte</t>
  </si>
  <si>
    <t>Reporte seguimiento meta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</si>
  <si>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</si>
  <si>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</si>
  <si>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</si>
  <si>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</si>
  <si>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</si>
  <si>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</si>
  <si>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</si>
  <si>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</si>
  <si>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</si>
  <si>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3 acciones de mejora vencidas de las 14 acciones de mejora abiertas, lo que representa una ejecución de la meta del 78,57%</t>
  </si>
  <si>
    <t>Reporte  MIMEC</t>
  </si>
  <si>
    <t>La alcaldía local cuenta con 7 acciones de mejora vencidas de las 18 acciones de mejora abiertas, lo que representa una ejecución de la meta del 61,11%</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</si>
  <si>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</si>
  <si>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</si>
  <si>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</si>
  <si>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</si>
  <si>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</si>
  <si>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</si>
  <si>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</si>
  <si>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</si>
  <si>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</si>
  <si>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</si>
  <si>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</si>
  <si>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de Requisitos de la Ley 1712 de 2014 de publicación de la información cumplidos en la página web</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</si>
  <si>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</si>
  <si>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</si>
  <si>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</si>
  <si>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</si>
  <si>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</si>
  <si>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</si>
  <si>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</si>
  <si>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</si>
  <si>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Capacitación de la mejora continua 17 Mayo de 2023</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</si>
  <si>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</si>
  <si>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</si>
  <si>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</si>
  <si>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</si>
  <si>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</si>
  <si>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</si>
  <si>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día del Sistema de Gestión del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</si>
  <si>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</si>
  <si>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</si>
  <si>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</si>
  <si>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</si>
  <si>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</si>
  <si>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</si>
  <si>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</si>
  <si>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</si>
  <si>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</si>
  <si>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6 requerimientos ciudadanos de la vigencia 2022, equivalentes al 55% de la meta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</si>
  <si>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</si>
  <si>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</si>
  <si>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</si>
  <si>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</si>
  <si>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22 requerimientos ciudadanos de la vigencia 2023</t>
  </si>
  <si>
    <t>Reporte de requerimientos ciudadanos Radicado No. 20234600252283</t>
  </si>
  <si>
    <t>Total metas transversales (20%)</t>
  </si>
  <si>
    <t xml:space="preserve">Total plan de gestión </t>
  </si>
  <si>
    <t xml:space="preserve">No. de respuestas efectuadas sobre el No. de Requerimientos instaurados antes del 31 Diciembre del 2022. 
Debido a las inconsistencias presentadas entre el reporte recibido en los  memorandos 20231300110163 ,20234600272223y 20234600252283 , no se reporta esta meta en este periodo y el mismo se realizara en el proximo periodo de acuerdo con las indicaciones </t>
  </si>
  <si>
    <t xml:space="preserve">No. de respuestas efectuadas sobre el No. de Requerimientos instaurados antes del 31 Diciembre del 2022.
Debido a las inconsistencias presentadas entre el reporte recibido en los  memorandos 20231300110163 ,20234600272223y 20234600252283 , no se reporta esta meta en este periodo y el mismo se realizara en el proximo periodo de acuerdo con las indicaciones </t>
  </si>
  <si>
    <t xml:space="preserve">No., de Respuestas efectuadas sobre el No. de Requerimientos de la vigencia 2023.
Debido a las inconsistencias presentadas entre el reporte recibido en los  memorandos 20231300110163 ,20234600272223y 20234600252283 , no se reporta esta meta en este periodo y el mismo se realizara en el proximo periodo de acuerdo con las indicaciones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</si>
  <si>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</si>
  <si>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programada </t>
  </si>
  <si>
    <t xml:space="preserve">meta no programada </t>
  </si>
  <si>
    <t>31 de julio de 2023</t>
  </si>
  <si>
    <t>Para el segundo trimestre de la vigencia 2023, el Plan de Gestión de la Alcaldia Local alcanzó un nivel de desempeño del 91,05% y del 66,56 %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</si>
</sst>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8"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FF0000"/>
      <name val="Calibri Light"/>
      <family val="2"/>
    </font>
    <font>
      <sz val="11"/>
      <color theme="1"/>
      <name val="Calibri Light"/>
      <family val="2"/>
    </font>
    <font>
      <sz val="11"/>
      <color rgb="FF4472C4"/>
      <name val="Calibri Light"/>
      <family val="2"/>
      <scheme val="major"/>
    </font>
    <font>
      <sz val="11"/>
      <color rgb="FF4472C4"/>
      <name val="Calibri Light"/>
      <family val="2"/>
    </font>
    <font>
      <u/>
      <sz val="11"/>
      <color theme="10"/>
      <name val="Calibri"/>
      <family val="2"/>
      <scheme val="minor"/>
    </font>
    <font>
      <sz val="11"/>
      <color theme="1"/>
      <name val="Calibri Light"/>
      <family val="2"/>
      <scheme val="major"/>
    </font>
    <font>
      <sz val="11"/>
      <color rgb="FF000000"/>
      <name val="Calibri Light"/>
      <family val="2"/>
    </font>
    <font>
      <sz val="11"/>
      <color rgb="FF000000"/>
      <name val="Calibri Light"/>
      <family val="2"/>
      <charset val="1"/>
    </font>
    <font>
      <sz val="11"/>
      <color theme="1"/>
      <name val="Calibri"/>
      <family val="2"/>
      <charset val="1"/>
    </font>
    <font>
      <sz val="11"/>
      <color theme="1"/>
      <name val="Calibri"/>
      <family val="2"/>
    </font>
    <font>
      <b/>
      <sz val="12"/>
      <color theme="1"/>
      <name val="Calibri Light"/>
      <family val="2"/>
      <scheme val="major"/>
    </font>
    <font>
      <sz val="11"/>
      <color rgb="FF0070C0"/>
      <name val="Calibri"/>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3" fillId="0" borderId="0" applyFont="0" applyFill="0" applyBorder="0" applyAlignment="0" applyProtection="0"/>
    <xf numFmtId="0" fontId="12" fillId="10" borderId="0" applyNumberFormat="0" applyBorder="0" applyAlignment="0" applyProtection="0"/>
    <xf numFmtId="41" fontId="3" fillId="0" borderId="0" applyFont="0" applyFill="0" applyBorder="0" applyAlignment="0" applyProtection="0"/>
    <xf numFmtId="0" fontId="20" fillId="0" borderId="0" applyNumberFormat="0" applyFill="0" applyBorder="0" applyAlignment="0" applyProtection="0"/>
  </cellStyleXfs>
  <cellXfs count="171">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applyAlignment="1">
      <alignmen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9" fontId="7"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0" fontId="13" fillId="0" borderId="14" xfId="0" applyFont="1" applyBorder="1" applyAlignment="1">
      <alignment horizontal="left" vertical="center" wrapText="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12" xfId="0" applyFont="1" applyBorder="1" applyAlignment="1">
      <alignment horizontal="center" vertical="center" wrapText="1"/>
    </xf>
    <xf numFmtId="0" fontId="19" fillId="0" borderId="12" xfId="0" applyFont="1" applyBorder="1" applyAlignment="1">
      <alignment horizontal="left" vertical="center" wrapText="1"/>
    </xf>
    <xf numFmtId="0" fontId="19" fillId="0" borderId="11" xfId="0" applyFont="1" applyBorder="1" applyAlignment="1">
      <alignment horizontal="center" vertical="center" wrapText="1"/>
    </xf>
    <xf numFmtId="9" fontId="19" fillId="0" borderId="11" xfId="1" applyFont="1" applyBorder="1" applyAlignment="1">
      <alignment horizontal="center" vertical="center" wrapText="1"/>
    </xf>
    <xf numFmtId="9" fontId="19" fillId="0" borderId="1" xfId="1" applyFont="1" applyBorder="1" applyAlignment="1">
      <alignment horizontal="center"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1" fontId="18" fillId="0" borderId="1" xfId="0" applyNumberFormat="1" applyFont="1" applyBorder="1" applyAlignment="1">
      <alignment horizontal="justify" vertical="center" wrapText="1"/>
    </xf>
    <xf numFmtId="9" fontId="18" fillId="0" borderId="1" xfId="1" applyFont="1" applyBorder="1" applyAlignment="1">
      <alignment horizontal="justify" vertical="center" wrapText="1"/>
    </xf>
    <xf numFmtId="0" fontId="19" fillId="0" borderId="1" xfId="0" applyFont="1" applyBorder="1" applyAlignment="1">
      <alignment horizontal="center" vertical="center" wrapText="1"/>
    </xf>
    <xf numFmtId="10" fontId="18" fillId="0" borderId="1" xfId="0" applyNumberFormat="1" applyFont="1" applyBorder="1" applyAlignment="1">
      <alignment horizontal="justify" vertical="center" wrapText="1"/>
    </xf>
    <xf numFmtId="1" fontId="19" fillId="0" borderId="11" xfId="1"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 xfId="1" applyNumberFormat="1" applyFont="1" applyBorder="1" applyAlignment="1">
      <alignment horizontal="center" vertical="center" wrapText="1"/>
    </xf>
    <xf numFmtId="164" fontId="18" fillId="0" borderId="1" xfId="1" applyNumberFormat="1" applyFont="1" applyBorder="1" applyAlignment="1">
      <alignment horizontal="justify" vertical="center" wrapText="1"/>
    </xf>
    <xf numFmtId="9" fontId="18" fillId="0" borderId="1" xfId="0" applyNumberFormat="1" applyFont="1" applyBorder="1" applyAlignment="1">
      <alignment horizontal="justify" vertical="center" wrapText="1"/>
    </xf>
    <xf numFmtId="10" fontId="18" fillId="0" borderId="1" xfId="1" applyNumberFormat="1" applyFont="1" applyBorder="1" applyAlignment="1">
      <alignment horizontal="justify" vertical="center" wrapText="1"/>
    </xf>
    <xf numFmtId="10" fontId="1" fillId="0" borderId="0" xfId="0" applyNumberFormat="1" applyFont="1" applyAlignment="1">
      <alignment wrapText="1"/>
    </xf>
    <xf numFmtId="10" fontId="5" fillId="3" borderId="1" xfId="0" applyNumberFormat="1" applyFont="1" applyFill="1" applyBorder="1" applyAlignment="1">
      <alignment wrapText="1"/>
    </xf>
    <xf numFmtId="10" fontId="7" fillId="2" borderId="1" xfId="0" applyNumberFormat="1" applyFont="1" applyFill="1" applyBorder="1" applyAlignment="1">
      <alignment wrapText="1"/>
    </xf>
    <xf numFmtId="0" fontId="22" fillId="0" borderId="0" xfId="0" applyFont="1" applyAlignment="1">
      <alignment horizontal="center" vertical="center" wrapText="1"/>
    </xf>
    <xf numFmtId="0" fontId="22" fillId="0" borderId="0" xfId="0" applyFont="1" applyAlignment="1">
      <alignment wrapText="1"/>
    </xf>
    <xf numFmtId="0" fontId="21" fillId="0" borderId="1" xfId="0" applyFont="1" applyBorder="1" applyAlignment="1">
      <alignment horizontal="center" vertical="center" wrapText="1"/>
    </xf>
    <xf numFmtId="0" fontId="25" fillId="0" borderId="0" xfId="0" applyFont="1" applyAlignment="1">
      <alignment vertical="center" wrapText="1"/>
    </xf>
    <xf numFmtId="10" fontId="26" fillId="3" borderId="1" xfId="0" applyNumberFormat="1" applyFont="1" applyFill="1" applyBorder="1" applyAlignment="1">
      <alignment wrapText="1"/>
    </xf>
    <xf numFmtId="0" fontId="1" fillId="0" borderId="11" xfId="0" applyFont="1" applyBorder="1" applyAlignment="1">
      <alignment horizontal="center" vertical="center" wrapText="1"/>
    </xf>
    <xf numFmtId="0" fontId="1" fillId="0" borderId="11" xfId="0" applyFont="1" applyBorder="1" applyAlignment="1">
      <alignment horizontal="justify" vertical="center" wrapText="1"/>
    </xf>
    <xf numFmtId="49" fontId="1" fillId="0" borderId="11" xfId="0" applyNumberFormat="1" applyFont="1" applyBorder="1" applyAlignment="1">
      <alignment horizontal="center" vertical="center" wrapText="1"/>
    </xf>
    <xf numFmtId="0" fontId="14" fillId="0" borderId="11" xfId="0" applyFont="1" applyBorder="1" applyAlignment="1" applyProtection="1">
      <alignment horizontal="left" vertical="center" wrapText="1"/>
      <protection hidden="1"/>
    </xf>
    <xf numFmtId="0" fontId="13" fillId="0" borderId="11" xfId="0" applyFont="1" applyBorder="1" applyAlignment="1">
      <alignment horizontal="center" vertical="center" wrapText="1"/>
    </xf>
    <xf numFmtId="0" fontId="14" fillId="0" borderId="11" xfId="0" applyFont="1" applyBorder="1" applyAlignment="1" applyProtection="1">
      <alignment horizontal="center" vertical="center" wrapText="1"/>
      <protection hidden="1"/>
    </xf>
    <xf numFmtId="1" fontId="13" fillId="0" borderId="11" xfId="0" applyNumberFormat="1" applyFont="1" applyBorder="1" applyAlignment="1">
      <alignment horizontal="center" vertical="center" wrapText="1"/>
    </xf>
    <xf numFmtId="0" fontId="14" fillId="0" borderId="17" xfId="0" applyFont="1" applyBorder="1" applyAlignment="1">
      <alignment horizontal="left" vertical="center" wrapText="1"/>
    </xf>
    <xf numFmtId="0" fontId="15" fillId="0" borderId="7" xfId="2" applyFont="1" applyFill="1" applyBorder="1" applyAlignment="1" applyProtection="1">
      <alignment horizontal="left" vertical="center" wrapText="1"/>
      <protection hidden="1"/>
    </xf>
    <xf numFmtId="1" fontId="1" fillId="0" borderId="11" xfId="0" applyNumberFormat="1" applyFont="1" applyBorder="1" applyAlignment="1">
      <alignment horizontal="justify" vertical="center" wrapText="1"/>
    </xf>
    <xf numFmtId="10" fontId="1" fillId="0" borderId="11" xfId="0" applyNumberFormat="1" applyFont="1" applyBorder="1" applyAlignment="1">
      <alignment horizontal="justify" vertical="center" wrapText="1"/>
    </xf>
    <xf numFmtId="0" fontId="18" fillId="0" borderId="12" xfId="0" applyFont="1" applyBorder="1" applyAlignment="1">
      <alignment horizontal="center" vertical="center" wrapText="1"/>
    </xf>
    <xf numFmtId="0" fontId="18" fillId="0" borderId="12" xfId="0" applyFont="1" applyBorder="1" applyAlignment="1">
      <alignment horizontal="justify" vertical="center" wrapText="1"/>
    </xf>
    <xf numFmtId="10" fontId="18" fillId="0" borderId="12" xfId="0" applyNumberFormat="1" applyFont="1" applyBorder="1" applyAlignment="1">
      <alignment horizontal="justify" vertical="center" wrapText="1"/>
    </xf>
    <xf numFmtId="9" fontId="18" fillId="0" borderId="12" xfId="1" applyFont="1" applyBorder="1" applyAlignment="1">
      <alignment horizontal="justify" vertical="center" wrapText="1"/>
    </xf>
    <xf numFmtId="0" fontId="18" fillId="0" borderId="15" xfId="0" applyFont="1" applyBorder="1" applyAlignment="1">
      <alignment horizontal="center" vertical="center" wrapText="1"/>
    </xf>
    <xf numFmtId="0" fontId="18" fillId="0" borderId="16" xfId="0" applyFont="1" applyBorder="1" applyAlignment="1">
      <alignment horizontal="justify" vertical="center" wrapText="1"/>
    </xf>
    <xf numFmtId="0" fontId="19" fillId="0" borderId="16" xfId="0" applyFont="1" applyBorder="1" applyAlignment="1">
      <alignment horizontal="center" vertical="center" wrapText="1"/>
    </xf>
    <xf numFmtId="0" fontId="19" fillId="0" borderId="16" xfId="0" applyFont="1" applyBorder="1" applyAlignment="1">
      <alignment horizontal="left" vertical="center" wrapText="1"/>
    </xf>
    <xf numFmtId="9" fontId="19" fillId="0" borderId="16" xfId="0" applyNumberFormat="1" applyFont="1" applyBorder="1" applyAlignment="1">
      <alignment horizontal="left" vertical="center" wrapText="1"/>
    </xf>
    <xf numFmtId="9" fontId="19" fillId="0" borderId="16" xfId="1" applyFont="1" applyBorder="1" applyAlignment="1">
      <alignment horizontal="center" vertical="center" wrapText="1"/>
    </xf>
    <xf numFmtId="0" fontId="19" fillId="0" borderId="19" xfId="0" applyFont="1" applyBorder="1" applyAlignment="1">
      <alignment horizontal="left" vertical="center" wrapText="1"/>
    </xf>
    <xf numFmtId="1" fontId="18" fillId="0" borderId="16" xfId="0" applyNumberFormat="1" applyFont="1" applyBorder="1" applyAlignment="1">
      <alignment horizontal="justify" vertical="center" wrapText="1"/>
    </xf>
    <xf numFmtId="10" fontId="18" fillId="0" borderId="16" xfId="0" applyNumberFormat="1" applyFont="1" applyBorder="1" applyAlignment="1">
      <alignment horizontal="justify" vertical="center" wrapText="1"/>
    </xf>
    <xf numFmtId="9" fontId="18" fillId="0" borderId="16" xfId="1" applyFont="1" applyBorder="1" applyAlignment="1">
      <alignment horizontal="justify" vertical="center" wrapText="1"/>
    </xf>
    <xf numFmtId="0" fontId="4" fillId="3" borderId="20" xfId="0" applyFont="1" applyFill="1" applyBorder="1" applyAlignment="1">
      <alignment wrapText="1"/>
    </xf>
    <xf numFmtId="0" fontId="4" fillId="3" borderId="21" xfId="0" applyFont="1" applyFill="1" applyBorder="1" applyAlignment="1">
      <alignment wrapText="1"/>
    </xf>
    <xf numFmtId="0" fontId="5" fillId="3" borderId="21" xfId="0" applyFont="1" applyFill="1" applyBorder="1"/>
    <xf numFmtId="9" fontId="5" fillId="3" borderId="21" xfId="1" applyFont="1" applyFill="1" applyBorder="1" applyAlignment="1">
      <alignment wrapText="1"/>
    </xf>
    <xf numFmtId="9" fontId="5" fillId="3" borderId="21" xfId="1" applyFont="1" applyFill="1" applyBorder="1" applyAlignment="1">
      <alignment horizontal="right" wrapText="1"/>
    </xf>
    <xf numFmtId="0" fontId="4" fillId="3" borderId="22" xfId="0" applyFont="1" applyFill="1" applyBorder="1" applyAlignment="1">
      <alignment wrapText="1"/>
    </xf>
    <xf numFmtId="9" fontId="19" fillId="0" borderId="18" xfId="1" applyFont="1" applyFill="1" applyBorder="1" applyAlignment="1">
      <alignment horizontal="center" vertical="center" wrapText="1"/>
    </xf>
    <xf numFmtId="9" fontId="19" fillId="0" borderId="12" xfId="1" applyFont="1" applyFill="1" applyBorder="1" applyAlignment="1">
      <alignment horizontal="center" vertical="center" wrapText="1"/>
    </xf>
    <xf numFmtId="0" fontId="27" fillId="0" borderId="1" xfId="0" applyFont="1" applyBorder="1" applyAlignment="1">
      <alignment vertical="center" wrapText="1"/>
    </xf>
    <xf numFmtId="0" fontId="18" fillId="0" borderId="16" xfId="0" applyFont="1" applyBorder="1" applyAlignment="1">
      <alignment horizontal="center" vertical="center" wrapText="1"/>
    </xf>
    <xf numFmtId="0" fontId="20" fillId="0" borderId="0" xfId="4" applyAlignment="1">
      <alignment vertical="center" wrapText="1"/>
    </xf>
    <xf numFmtId="9" fontId="18" fillId="0" borderId="1" xfId="1" applyFont="1" applyBorder="1" applyAlignment="1">
      <alignment horizontal="center" vertical="center" wrapText="1"/>
    </xf>
    <xf numFmtId="10" fontId="18" fillId="0" borderId="1" xfId="1" applyNumberFormat="1" applyFont="1" applyFill="1" applyBorder="1" applyAlignment="1">
      <alignment horizontal="justify" vertical="center" wrapText="1"/>
    </xf>
    <xf numFmtId="164" fontId="18" fillId="0" borderId="16" xfId="0" applyNumberFormat="1" applyFont="1" applyBorder="1" applyAlignment="1">
      <alignment horizontal="justify" vertical="center" wrapText="1"/>
    </xf>
    <xf numFmtId="164" fontId="18" fillId="0" borderId="1" xfId="0" applyNumberFormat="1" applyFont="1" applyBorder="1" applyAlignment="1">
      <alignment horizontal="justify" vertical="center" wrapText="1"/>
    </xf>
    <xf numFmtId="164" fontId="21" fillId="0" borderId="1" xfId="0" applyNumberFormat="1" applyFont="1" applyBorder="1" applyAlignment="1">
      <alignment horizontal="justify" vertical="center" wrapText="1"/>
    </xf>
    <xf numFmtId="9" fontId="18" fillId="9" borderId="1" xfId="1" applyFont="1" applyFill="1" applyBorder="1" applyAlignment="1">
      <alignment horizontal="justify" vertical="center" wrapText="1"/>
    </xf>
    <xf numFmtId="9" fontId="18" fillId="9" borderId="2" xfId="1" applyFont="1" applyFill="1" applyBorder="1" applyAlignment="1">
      <alignment horizontal="justify" vertical="center" wrapText="1"/>
    </xf>
    <xf numFmtId="0" fontId="27" fillId="9" borderId="23" xfId="0" applyFont="1" applyFill="1" applyBorder="1" applyAlignment="1">
      <alignment horizontal="left" vertical="center" wrapText="1"/>
    </xf>
    <xf numFmtId="9" fontId="18" fillId="9" borderId="3" xfId="1" applyFont="1" applyFill="1" applyBorder="1" applyAlignment="1">
      <alignment horizontal="justify" vertical="center" wrapText="1"/>
    </xf>
    <xf numFmtId="10" fontId="18" fillId="9" borderId="1" xfId="0" applyNumberFormat="1" applyFont="1" applyFill="1" applyBorder="1" applyAlignment="1">
      <alignment horizontal="justify" vertical="center" wrapText="1"/>
    </xf>
    <xf numFmtId="0" fontId="22" fillId="0" borderId="1" xfId="0" applyFont="1" applyBorder="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7"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0" fontId="18" fillId="0" borderId="16" xfId="1" applyNumberFormat="1" applyFont="1" applyBorder="1" applyAlignment="1">
      <alignment horizontal="justify" vertical="center" wrapText="1"/>
    </xf>
  </cellXfs>
  <cellStyles count="5">
    <cellStyle name="Hyperlink" xfId="4" xr:uid="{00000000-000B-0000-0000-000008000000}"/>
    <cellStyle name="Incorrecto" xfId="2" builtinId="27"/>
    <cellStyle name="Millares [0] 2" xfId="3" xr:uid="{751CBA87-6B66-4387-B4BD-B9C5507107B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personal/: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tabSelected="1" zoomScale="60" zoomScaleNormal="60" workbookViewId="0">
      <selection activeCell="J14" sqref="J14"/>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26" customFormat="1" ht="70.5" customHeight="1" x14ac:dyDescent="0.25">
      <c r="A1" s="134" t="s">
        <v>0</v>
      </c>
      <c r="B1" s="135"/>
      <c r="C1" s="135"/>
      <c r="D1" s="135"/>
      <c r="E1" s="135"/>
      <c r="F1" s="135"/>
      <c r="G1" s="135"/>
      <c r="H1" s="135"/>
      <c r="I1" s="135"/>
      <c r="J1" s="135"/>
      <c r="K1" s="135"/>
      <c r="L1" s="139" t="s">
        <v>1</v>
      </c>
      <c r="M1" s="139"/>
      <c r="N1" s="139"/>
      <c r="O1" s="139"/>
      <c r="P1" s="139"/>
    </row>
    <row r="2" spans="1:45" s="28" customFormat="1" ht="23.45" customHeight="1" x14ac:dyDescent="0.25">
      <c r="A2" s="137" t="s">
        <v>2</v>
      </c>
      <c r="B2" s="138"/>
      <c r="C2" s="138"/>
      <c r="D2" s="138"/>
      <c r="E2" s="138"/>
      <c r="F2" s="138"/>
      <c r="G2" s="138"/>
      <c r="H2" s="138"/>
      <c r="I2" s="138"/>
      <c r="J2" s="138"/>
      <c r="K2" s="138"/>
      <c r="L2" s="27"/>
      <c r="M2" s="27"/>
      <c r="N2" s="27"/>
      <c r="O2" s="27"/>
      <c r="P2" s="27"/>
    </row>
    <row r="3" spans="1:45" s="26" customFormat="1" x14ac:dyDescent="0.25"/>
    <row r="4" spans="1:45" s="26" customFormat="1" ht="29.1" customHeight="1" x14ac:dyDescent="0.25">
      <c r="F4" s="129" t="s">
        <v>3</v>
      </c>
      <c r="G4" s="130"/>
      <c r="H4" s="130"/>
      <c r="I4" s="130"/>
      <c r="J4" s="130"/>
      <c r="K4" s="131"/>
    </row>
    <row r="5" spans="1:45" s="26" customFormat="1" ht="15" customHeight="1" x14ac:dyDescent="0.25">
      <c r="F5" s="2" t="s">
        <v>4</v>
      </c>
      <c r="G5" s="2" t="s">
        <v>5</v>
      </c>
      <c r="H5" s="129" t="s">
        <v>6</v>
      </c>
      <c r="I5" s="130"/>
      <c r="J5" s="130"/>
      <c r="K5" s="131"/>
    </row>
    <row r="6" spans="1:45" s="26" customFormat="1" x14ac:dyDescent="0.25">
      <c r="F6" s="29">
        <v>1</v>
      </c>
      <c r="G6" s="29" t="s">
        <v>7</v>
      </c>
      <c r="H6" s="132" t="s">
        <v>8</v>
      </c>
      <c r="I6" s="132"/>
      <c r="J6" s="132"/>
      <c r="K6" s="132"/>
    </row>
    <row r="7" spans="1:45" s="26" customFormat="1" ht="61.5" customHeight="1" x14ac:dyDescent="0.25">
      <c r="F7" s="29">
        <v>2</v>
      </c>
      <c r="G7" s="29" t="s">
        <v>9</v>
      </c>
      <c r="H7" s="133" t="s">
        <v>10</v>
      </c>
      <c r="I7" s="132"/>
      <c r="J7" s="132"/>
      <c r="K7" s="132"/>
    </row>
    <row r="8" spans="1:45" s="26" customFormat="1" ht="45.75" customHeight="1" x14ac:dyDescent="0.25">
      <c r="F8" s="29">
        <v>3</v>
      </c>
      <c r="G8" s="29" t="s">
        <v>267</v>
      </c>
      <c r="H8" s="132" t="s">
        <v>268</v>
      </c>
      <c r="I8" s="132"/>
      <c r="J8" s="132"/>
      <c r="K8" s="132"/>
    </row>
    <row r="9" spans="1:45" s="26" customFormat="1" ht="45.75" customHeight="1" x14ac:dyDescent="0.25"/>
    <row r="10" spans="1:45" ht="14.45" customHeight="1" x14ac:dyDescent="0.25">
      <c r="A10" s="128" t="s">
        <v>11</v>
      </c>
      <c r="B10" s="128"/>
      <c r="C10" s="128" t="s">
        <v>12</v>
      </c>
      <c r="D10" s="128" t="s">
        <v>13</v>
      </c>
      <c r="E10" s="128"/>
      <c r="F10" s="128"/>
      <c r="G10" s="136" t="s">
        <v>14</v>
      </c>
      <c r="H10" s="136"/>
      <c r="I10" s="136"/>
      <c r="J10" s="136"/>
      <c r="K10" s="136"/>
      <c r="L10" s="136"/>
      <c r="M10" s="136"/>
      <c r="N10" s="136"/>
      <c r="O10" s="136"/>
      <c r="P10" s="136"/>
      <c r="Q10" s="136"/>
      <c r="R10" s="128" t="s">
        <v>15</v>
      </c>
      <c r="S10" s="128"/>
      <c r="T10" s="128"/>
      <c r="U10" s="128"/>
      <c r="V10" s="140" t="s">
        <v>16</v>
      </c>
      <c r="W10" s="141"/>
      <c r="X10" s="141"/>
      <c r="Y10" s="141"/>
      <c r="Z10" s="142"/>
      <c r="AA10" s="146" t="s">
        <v>17</v>
      </c>
      <c r="AB10" s="147"/>
      <c r="AC10" s="147"/>
      <c r="AD10" s="147"/>
      <c r="AE10" s="148"/>
      <c r="AF10" s="152" t="s">
        <v>18</v>
      </c>
      <c r="AG10" s="153"/>
      <c r="AH10" s="153"/>
      <c r="AI10" s="153"/>
      <c r="AJ10" s="154"/>
      <c r="AK10" s="158" t="s">
        <v>19</v>
      </c>
      <c r="AL10" s="159"/>
      <c r="AM10" s="159"/>
      <c r="AN10" s="159"/>
      <c r="AO10" s="160"/>
      <c r="AP10" s="164" t="s">
        <v>20</v>
      </c>
      <c r="AQ10" s="165"/>
      <c r="AR10" s="165"/>
      <c r="AS10" s="166"/>
    </row>
    <row r="11" spans="1:45" ht="14.45" customHeight="1" x14ac:dyDescent="0.25">
      <c r="A11" s="128"/>
      <c r="B11" s="128"/>
      <c r="C11" s="128"/>
      <c r="D11" s="128"/>
      <c r="E11" s="128"/>
      <c r="F11" s="128"/>
      <c r="G11" s="136"/>
      <c r="H11" s="136"/>
      <c r="I11" s="136"/>
      <c r="J11" s="136"/>
      <c r="K11" s="136"/>
      <c r="L11" s="136"/>
      <c r="M11" s="136"/>
      <c r="N11" s="136"/>
      <c r="O11" s="136"/>
      <c r="P11" s="136"/>
      <c r="Q11" s="136"/>
      <c r="R11" s="128"/>
      <c r="S11" s="128"/>
      <c r="T11" s="128"/>
      <c r="U11" s="128"/>
      <c r="V11" s="143"/>
      <c r="W11" s="144"/>
      <c r="X11" s="144"/>
      <c r="Y11" s="144"/>
      <c r="Z11" s="145"/>
      <c r="AA11" s="149"/>
      <c r="AB11" s="150"/>
      <c r="AC11" s="150"/>
      <c r="AD11" s="150"/>
      <c r="AE11" s="151"/>
      <c r="AF11" s="155"/>
      <c r="AG11" s="156"/>
      <c r="AH11" s="156"/>
      <c r="AI11" s="156"/>
      <c r="AJ11" s="157"/>
      <c r="AK11" s="161"/>
      <c r="AL11" s="162"/>
      <c r="AM11" s="162"/>
      <c r="AN11" s="162"/>
      <c r="AO11" s="163"/>
      <c r="AP11" s="167"/>
      <c r="AQ11" s="168"/>
      <c r="AR11" s="168"/>
      <c r="AS11" s="169"/>
    </row>
    <row r="12" spans="1:45" ht="45.75" thickBot="1" x14ac:dyDescent="0.3">
      <c r="A12" s="2" t="s">
        <v>21</v>
      </c>
      <c r="B12" s="2" t="s">
        <v>22</v>
      </c>
      <c r="C12" s="128"/>
      <c r="D12" s="2" t="s">
        <v>23</v>
      </c>
      <c r="E12" s="2" t="s">
        <v>24</v>
      </c>
      <c r="F12" s="2" t="s">
        <v>25</v>
      </c>
      <c r="G12" s="17" t="s">
        <v>26</v>
      </c>
      <c r="H12" s="17" t="s">
        <v>27</v>
      </c>
      <c r="I12" s="17" t="s">
        <v>28</v>
      </c>
      <c r="J12" s="17" t="s">
        <v>29</v>
      </c>
      <c r="K12" s="17" t="s">
        <v>30</v>
      </c>
      <c r="L12" s="17" t="s">
        <v>31</v>
      </c>
      <c r="M12" s="17" t="s">
        <v>32</v>
      </c>
      <c r="N12" s="17" t="s">
        <v>33</v>
      </c>
      <c r="O12" s="17" t="s">
        <v>34</v>
      </c>
      <c r="P12" s="17" t="s">
        <v>35</v>
      </c>
      <c r="Q12" s="17" t="s">
        <v>36</v>
      </c>
      <c r="R12" s="2" t="s">
        <v>37</v>
      </c>
      <c r="S12" s="2" t="s">
        <v>38</v>
      </c>
      <c r="T12" s="2" t="s">
        <v>39</v>
      </c>
      <c r="U12" s="2" t="s">
        <v>40</v>
      </c>
      <c r="V12" s="3" t="s">
        <v>41</v>
      </c>
      <c r="W12" s="3" t="s">
        <v>42</v>
      </c>
      <c r="X12" s="3" t="s">
        <v>43</v>
      </c>
      <c r="Y12" s="3" t="s">
        <v>44</v>
      </c>
      <c r="Z12" s="3" t="s">
        <v>45</v>
      </c>
      <c r="AA12" s="20" t="s">
        <v>41</v>
      </c>
      <c r="AB12" s="20" t="s">
        <v>42</v>
      </c>
      <c r="AC12" s="20" t="s">
        <v>43</v>
      </c>
      <c r="AD12" s="20" t="s">
        <v>44</v>
      </c>
      <c r="AE12" s="20" t="s">
        <v>45</v>
      </c>
      <c r="AF12" s="21" t="s">
        <v>41</v>
      </c>
      <c r="AG12" s="21" t="s">
        <v>42</v>
      </c>
      <c r="AH12" s="21" t="s">
        <v>43</v>
      </c>
      <c r="AI12" s="21" t="s">
        <v>44</v>
      </c>
      <c r="AJ12" s="21" t="s">
        <v>45</v>
      </c>
      <c r="AK12" s="22" t="s">
        <v>41</v>
      </c>
      <c r="AL12" s="22" t="s">
        <v>42</v>
      </c>
      <c r="AM12" s="22" t="s">
        <v>43</v>
      </c>
      <c r="AN12" s="22" t="s">
        <v>44</v>
      </c>
      <c r="AO12" s="22" t="s">
        <v>45</v>
      </c>
      <c r="AP12" s="4" t="s">
        <v>41</v>
      </c>
      <c r="AQ12" s="4" t="s">
        <v>42</v>
      </c>
      <c r="AR12" s="4" t="s">
        <v>43</v>
      </c>
      <c r="AS12" s="4" t="s">
        <v>44</v>
      </c>
    </row>
    <row r="13" spans="1:45" s="25" customFormat="1" ht="117" customHeight="1" x14ac:dyDescent="0.25">
      <c r="A13" s="19">
        <v>4</v>
      </c>
      <c r="B13" s="18" t="s">
        <v>46</v>
      </c>
      <c r="C13" s="19" t="s">
        <v>47</v>
      </c>
      <c r="D13" s="23" t="s">
        <v>48</v>
      </c>
      <c r="E13" s="18" t="s">
        <v>49</v>
      </c>
      <c r="F13" s="18" t="s">
        <v>50</v>
      </c>
      <c r="G13" s="18" t="s">
        <v>51</v>
      </c>
      <c r="H13" s="35" t="s">
        <v>52</v>
      </c>
      <c r="I13" s="37" t="s">
        <v>53</v>
      </c>
      <c r="J13" s="30" t="s">
        <v>54</v>
      </c>
      <c r="K13" s="38" t="s">
        <v>55</v>
      </c>
      <c r="L13" s="36">
        <v>0</v>
      </c>
      <c r="M13" s="36">
        <v>0.4</v>
      </c>
      <c r="N13" s="36">
        <v>0.48</v>
      </c>
      <c r="O13" s="36">
        <v>0.55000000000000004</v>
      </c>
      <c r="P13" s="36">
        <v>0.55000000000000004</v>
      </c>
      <c r="Q13" s="39" t="s">
        <v>56</v>
      </c>
      <c r="R13" s="43" t="s">
        <v>57</v>
      </c>
      <c r="S13" s="35" t="s">
        <v>58</v>
      </c>
      <c r="T13" s="38" t="s">
        <v>59</v>
      </c>
      <c r="U13" s="48" t="s">
        <v>60</v>
      </c>
      <c r="V13" s="52">
        <f t="shared" ref="V13:V27" si="0">L13</f>
        <v>0</v>
      </c>
      <c r="W13" s="18" t="s">
        <v>61</v>
      </c>
      <c r="X13" s="51" t="s">
        <v>61</v>
      </c>
      <c r="Y13" s="18" t="s">
        <v>61</v>
      </c>
      <c r="Z13" s="18" t="s">
        <v>61</v>
      </c>
      <c r="AA13" s="52">
        <f t="shared" ref="AA13:AA27" si="1">M13</f>
        <v>0.4</v>
      </c>
      <c r="AB13" s="53">
        <v>0.34</v>
      </c>
      <c r="AC13" s="51">
        <f>IF(AB13/AA13&gt;100%,100%,AB13/AA13)</f>
        <v>0.85</v>
      </c>
      <c r="AD13" s="77" t="s">
        <v>62</v>
      </c>
      <c r="AE13" s="19" t="s">
        <v>63</v>
      </c>
      <c r="AF13" s="52">
        <f t="shared" ref="AF13:AF27" si="2">N13</f>
        <v>0.48</v>
      </c>
      <c r="AG13" s="18"/>
      <c r="AH13" s="51">
        <f>IF(AG13/AF13&gt;100%,100%,AG13/AF13)</f>
        <v>0</v>
      </c>
      <c r="AI13" s="18"/>
      <c r="AJ13" s="18"/>
      <c r="AK13" s="52">
        <f t="shared" ref="AK13:AK27" si="3">O13</f>
        <v>0.55000000000000004</v>
      </c>
      <c r="AL13" s="18"/>
      <c r="AM13" s="51">
        <f>IF(AL13/AK13&gt;100%,100%,AL13/AK13)</f>
        <v>0</v>
      </c>
      <c r="AN13" s="18"/>
      <c r="AO13" s="18"/>
      <c r="AP13" s="52">
        <f t="shared" ref="AP13:AP27" si="4">P13</f>
        <v>0.55000000000000004</v>
      </c>
      <c r="AQ13" s="121">
        <v>0.34</v>
      </c>
      <c r="AR13" s="51">
        <f>IF(AQ13/AP13&gt;100%,100%,AQ13/AP13)</f>
        <v>0.61818181818181817</v>
      </c>
      <c r="AS13" s="127" t="s">
        <v>62</v>
      </c>
    </row>
    <row r="14" spans="1:45" s="25" customFormat="1" ht="270" x14ac:dyDescent="0.25">
      <c r="A14" s="19">
        <v>4</v>
      </c>
      <c r="B14" s="18" t="s">
        <v>46</v>
      </c>
      <c r="C14" s="19" t="s">
        <v>64</v>
      </c>
      <c r="D14" s="23" t="s">
        <v>65</v>
      </c>
      <c r="E14" s="18" t="s">
        <v>66</v>
      </c>
      <c r="F14" s="18" t="s">
        <v>50</v>
      </c>
      <c r="G14" s="18" t="s">
        <v>67</v>
      </c>
      <c r="H14" s="31" t="s">
        <v>68</v>
      </c>
      <c r="I14" s="32">
        <v>0.6</v>
      </c>
      <c r="J14" s="33" t="s">
        <v>54</v>
      </c>
      <c r="K14" s="38" t="s">
        <v>55</v>
      </c>
      <c r="L14" s="40">
        <v>0.12</v>
      </c>
      <c r="M14" s="40">
        <v>0.35</v>
      </c>
      <c r="N14" s="40">
        <v>0.51</v>
      </c>
      <c r="O14" s="40">
        <v>0.72</v>
      </c>
      <c r="P14" s="40">
        <v>0.72</v>
      </c>
      <c r="Q14" s="41" t="s">
        <v>69</v>
      </c>
      <c r="R14" s="44" t="s">
        <v>70</v>
      </c>
      <c r="S14" s="31" t="s">
        <v>71</v>
      </c>
      <c r="T14" s="38" t="s">
        <v>59</v>
      </c>
      <c r="U14" s="42" t="s">
        <v>60</v>
      </c>
      <c r="V14" s="52">
        <f t="shared" si="0"/>
        <v>0.12</v>
      </c>
      <c r="W14" s="53">
        <v>0.11</v>
      </c>
      <c r="X14" s="51">
        <f t="shared" ref="X14:X27" si="5">IF(W14/V14&gt;100%,100%,W14/V14)</f>
        <v>0.91666666666666674</v>
      </c>
      <c r="Y14" s="18" t="s">
        <v>72</v>
      </c>
      <c r="Z14" s="18" t="s">
        <v>73</v>
      </c>
      <c r="AA14" s="52">
        <f t="shared" si="1"/>
        <v>0.35</v>
      </c>
      <c r="AB14" s="53">
        <v>0.23499999999999999</v>
      </c>
      <c r="AC14" s="51">
        <f t="shared" ref="AC14:AC27" si="6">IF(AB14/AA14&gt;100%,100%,AB14/AA14)</f>
        <v>0.67142857142857149</v>
      </c>
      <c r="AD14" s="18" t="s">
        <v>74</v>
      </c>
      <c r="AE14" s="78" t="s">
        <v>63</v>
      </c>
      <c r="AF14" s="52">
        <f t="shared" si="2"/>
        <v>0.51</v>
      </c>
      <c r="AG14" s="18"/>
      <c r="AH14" s="51">
        <f t="shared" ref="AH14:AH27" si="7">IF(AG14/AF14&gt;100%,100%,AG14/AF14)</f>
        <v>0</v>
      </c>
      <c r="AI14" s="18"/>
      <c r="AJ14" s="18"/>
      <c r="AK14" s="52">
        <f t="shared" si="3"/>
        <v>0.72</v>
      </c>
      <c r="AL14" s="18"/>
      <c r="AM14" s="51">
        <f t="shared" ref="AM14:AM27" si="8">IF(AL14/AK14&gt;100%,100%,AL14/AK14)</f>
        <v>0</v>
      </c>
      <c r="AN14" s="18"/>
      <c r="AO14" s="18"/>
      <c r="AP14" s="52">
        <f t="shared" si="4"/>
        <v>0.72</v>
      </c>
      <c r="AQ14" s="53">
        <v>0.23499999999999999</v>
      </c>
      <c r="AR14" s="51">
        <f t="shared" ref="AR14:AR27" si="9">IF(AQ14/AP14&gt;100%,100%,AQ14/AP14)</f>
        <v>0.3263888888888889</v>
      </c>
      <c r="AS14" s="18" t="s">
        <v>74</v>
      </c>
    </row>
    <row r="15" spans="1:45" s="25" customFormat="1" ht="120" x14ac:dyDescent="0.25">
      <c r="A15" s="19">
        <v>4</v>
      </c>
      <c r="B15" s="18" t="s">
        <v>46</v>
      </c>
      <c r="C15" s="19" t="s">
        <v>64</v>
      </c>
      <c r="D15" s="23" t="s">
        <v>75</v>
      </c>
      <c r="E15" s="18" t="s">
        <v>76</v>
      </c>
      <c r="F15" s="18" t="s">
        <v>50</v>
      </c>
      <c r="G15" s="18" t="s">
        <v>77</v>
      </c>
      <c r="H15" s="31" t="s">
        <v>78</v>
      </c>
      <c r="I15" s="32">
        <v>0.6</v>
      </c>
      <c r="J15" s="33" t="s">
        <v>54</v>
      </c>
      <c r="K15" s="38" t="s">
        <v>55</v>
      </c>
      <c r="L15" s="36">
        <v>0.1</v>
      </c>
      <c r="M15" s="36">
        <v>0.3</v>
      </c>
      <c r="N15" s="36">
        <v>0.48</v>
      </c>
      <c r="O15" s="36">
        <v>0.67</v>
      </c>
      <c r="P15" s="36">
        <v>0.67</v>
      </c>
      <c r="Q15" s="41" t="s">
        <v>69</v>
      </c>
      <c r="R15" s="44" t="s">
        <v>70</v>
      </c>
      <c r="S15" s="31" t="s">
        <v>71</v>
      </c>
      <c r="T15" s="38" t="s">
        <v>59</v>
      </c>
      <c r="U15" s="42" t="s">
        <v>60</v>
      </c>
      <c r="V15" s="52">
        <f t="shared" si="0"/>
        <v>0.1</v>
      </c>
      <c r="W15" s="51">
        <v>0.1222</v>
      </c>
      <c r="X15" s="51">
        <f t="shared" si="5"/>
        <v>1</v>
      </c>
      <c r="Y15" s="18" t="s">
        <v>79</v>
      </c>
      <c r="Z15" s="18" t="s">
        <v>73</v>
      </c>
      <c r="AA15" s="52">
        <f t="shared" si="1"/>
        <v>0.3</v>
      </c>
      <c r="AB15" s="53">
        <v>0.54400000000000004</v>
      </c>
      <c r="AC15" s="51">
        <f t="shared" si="6"/>
        <v>1</v>
      </c>
      <c r="AD15" s="18" t="s">
        <v>80</v>
      </c>
      <c r="AE15" s="78" t="s">
        <v>63</v>
      </c>
      <c r="AF15" s="52">
        <f t="shared" si="2"/>
        <v>0.48</v>
      </c>
      <c r="AG15" s="18"/>
      <c r="AH15" s="51">
        <f t="shared" si="7"/>
        <v>0</v>
      </c>
      <c r="AI15" s="18"/>
      <c r="AJ15" s="18"/>
      <c r="AK15" s="52">
        <f t="shared" si="3"/>
        <v>0.67</v>
      </c>
      <c r="AL15" s="18"/>
      <c r="AM15" s="51">
        <f t="shared" si="8"/>
        <v>0</v>
      </c>
      <c r="AN15" s="18"/>
      <c r="AO15" s="18"/>
      <c r="AP15" s="52">
        <f t="shared" si="4"/>
        <v>0.67</v>
      </c>
      <c r="AQ15" s="121">
        <v>0.54400000000000004</v>
      </c>
      <c r="AR15" s="51">
        <f t="shared" si="9"/>
        <v>0.81194029850746274</v>
      </c>
      <c r="AS15" s="18" t="s">
        <v>80</v>
      </c>
    </row>
    <row r="16" spans="1:45" s="25" customFormat="1" ht="225" x14ac:dyDescent="0.25">
      <c r="A16" s="19">
        <v>4</v>
      </c>
      <c r="B16" s="18" t="s">
        <v>46</v>
      </c>
      <c r="C16" s="19" t="s">
        <v>64</v>
      </c>
      <c r="D16" s="23" t="s">
        <v>81</v>
      </c>
      <c r="E16" s="18" t="s">
        <v>82</v>
      </c>
      <c r="F16" s="18" t="s">
        <v>50</v>
      </c>
      <c r="G16" s="18" t="s">
        <v>83</v>
      </c>
      <c r="H16" s="31" t="s">
        <v>84</v>
      </c>
      <c r="I16" s="34">
        <v>0.96489999999999998</v>
      </c>
      <c r="J16" s="33" t="s">
        <v>54</v>
      </c>
      <c r="K16" s="38" t="s">
        <v>55</v>
      </c>
      <c r="L16" s="36">
        <v>0.25</v>
      </c>
      <c r="M16" s="36">
        <v>0.5</v>
      </c>
      <c r="N16" s="36">
        <v>0.7</v>
      </c>
      <c r="O16" s="50">
        <v>0.98499999999999999</v>
      </c>
      <c r="P16" s="50">
        <v>0.98499999999999999</v>
      </c>
      <c r="Q16" s="41" t="s">
        <v>69</v>
      </c>
      <c r="R16" s="44" t="s">
        <v>70</v>
      </c>
      <c r="S16" s="31" t="s">
        <v>71</v>
      </c>
      <c r="T16" s="38" t="s">
        <v>59</v>
      </c>
      <c r="U16" s="42" t="s">
        <v>60</v>
      </c>
      <c r="V16" s="52">
        <f t="shared" si="0"/>
        <v>0.25</v>
      </c>
      <c r="W16" s="53">
        <v>0.19</v>
      </c>
      <c r="X16" s="51">
        <f t="shared" si="5"/>
        <v>0.76</v>
      </c>
      <c r="Y16" s="18" t="s">
        <v>85</v>
      </c>
      <c r="Z16" s="18" t="s">
        <v>73</v>
      </c>
      <c r="AA16" s="52">
        <f t="shared" si="1"/>
        <v>0.5</v>
      </c>
      <c r="AB16" s="53">
        <v>0.45340000000000003</v>
      </c>
      <c r="AC16" s="51">
        <f t="shared" si="6"/>
        <v>0.90680000000000005</v>
      </c>
      <c r="AD16" s="18" t="s">
        <v>86</v>
      </c>
      <c r="AE16" s="78" t="s">
        <v>63</v>
      </c>
      <c r="AF16" s="52">
        <f t="shared" si="2"/>
        <v>0.7</v>
      </c>
      <c r="AG16" s="18"/>
      <c r="AH16" s="51">
        <f t="shared" si="7"/>
        <v>0</v>
      </c>
      <c r="AI16" s="18"/>
      <c r="AJ16" s="18"/>
      <c r="AK16" s="52">
        <f t="shared" si="3"/>
        <v>0.98499999999999999</v>
      </c>
      <c r="AL16" s="18"/>
      <c r="AM16" s="51">
        <f t="shared" si="8"/>
        <v>0</v>
      </c>
      <c r="AN16" s="18"/>
      <c r="AO16" s="18"/>
      <c r="AP16" s="52">
        <f t="shared" si="4"/>
        <v>0.98499999999999999</v>
      </c>
      <c r="AQ16" s="121">
        <v>0.45340000000000003</v>
      </c>
      <c r="AR16" s="51">
        <f t="shared" si="9"/>
        <v>0.46030456852791879</v>
      </c>
      <c r="AS16" s="18" t="s">
        <v>86</v>
      </c>
    </row>
    <row r="17" spans="1:45" s="25" customFormat="1" ht="330" x14ac:dyDescent="0.25">
      <c r="A17" s="19">
        <v>4</v>
      </c>
      <c r="B17" s="18" t="s">
        <v>46</v>
      </c>
      <c r="C17" s="19" t="s">
        <v>64</v>
      </c>
      <c r="D17" s="23" t="s">
        <v>87</v>
      </c>
      <c r="E17" s="18" t="s">
        <v>88</v>
      </c>
      <c r="F17" s="18" t="s">
        <v>50</v>
      </c>
      <c r="G17" s="18" t="s">
        <v>89</v>
      </c>
      <c r="H17" s="35" t="s">
        <v>90</v>
      </c>
      <c r="I17" s="36">
        <v>0.25</v>
      </c>
      <c r="J17" s="37" t="s">
        <v>54</v>
      </c>
      <c r="K17" s="38" t="s">
        <v>55</v>
      </c>
      <c r="L17" s="36">
        <v>0.08</v>
      </c>
      <c r="M17" s="36">
        <v>0.2</v>
      </c>
      <c r="N17" s="36">
        <v>0.3</v>
      </c>
      <c r="O17" s="36">
        <v>0.55000000000000004</v>
      </c>
      <c r="P17" s="36">
        <v>0.55000000000000004</v>
      </c>
      <c r="Q17" s="39" t="s">
        <v>69</v>
      </c>
      <c r="R17" s="43" t="s">
        <v>70</v>
      </c>
      <c r="S17" s="31" t="s">
        <v>71</v>
      </c>
      <c r="T17" s="38" t="s">
        <v>59</v>
      </c>
      <c r="U17" s="42" t="s">
        <v>60</v>
      </c>
      <c r="V17" s="52">
        <f t="shared" si="0"/>
        <v>0.08</v>
      </c>
      <c r="W17" s="52">
        <v>0.03</v>
      </c>
      <c r="X17" s="51">
        <f t="shared" si="5"/>
        <v>0.375</v>
      </c>
      <c r="Y17" s="18" t="s">
        <v>91</v>
      </c>
      <c r="Z17" s="18" t="s">
        <v>73</v>
      </c>
      <c r="AA17" s="52">
        <f t="shared" si="1"/>
        <v>0.2</v>
      </c>
      <c r="AB17" s="53">
        <v>0.1651</v>
      </c>
      <c r="AC17" s="51">
        <f t="shared" si="6"/>
        <v>0.8254999999999999</v>
      </c>
      <c r="AD17" s="18" t="s">
        <v>92</v>
      </c>
      <c r="AE17" s="78" t="s">
        <v>63</v>
      </c>
      <c r="AF17" s="52">
        <f t="shared" si="2"/>
        <v>0.3</v>
      </c>
      <c r="AG17" s="18"/>
      <c r="AH17" s="51">
        <f t="shared" si="7"/>
        <v>0</v>
      </c>
      <c r="AI17" s="18"/>
      <c r="AJ17" s="18"/>
      <c r="AK17" s="52">
        <f t="shared" si="3"/>
        <v>0.55000000000000004</v>
      </c>
      <c r="AL17" s="18"/>
      <c r="AM17" s="51">
        <f t="shared" si="8"/>
        <v>0</v>
      </c>
      <c r="AN17" s="18"/>
      <c r="AO17" s="18"/>
      <c r="AP17" s="52">
        <f t="shared" si="4"/>
        <v>0.55000000000000004</v>
      </c>
      <c r="AQ17" s="121">
        <v>0.1651</v>
      </c>
      <c r="AR17" s="51">
        <f t="shared" si="9"/>
        <v>0.30018181818181816</v>
      </c>
      <c r="AS17" s="18" t="s">
        <v>92</v>
      </c>
    </row>
    <row r="18" spans="1:45" s="25" customFormat="1" ht="195" x14ac:dyDescent="0.25">
      <c r="A18" s="19">
        <v>4</v>
      </c>
      <c r="B18" s="18" t="s">
        <v>46</v>
      </c>
      <c r="C18" s="19" t="s">
        <v>64</v>
      </c>
      <c r="D18" s="23" t="s">
        <v>93</v>
      </c>
      <c r="E18" s="18" t="s">
        <v>94</v>
      </c>
      <c r="F18" s="18" t="s">
        <v>95</v>
      </c>
      <c r="G18" s="18" t="s">
        <v>96</v>
      </c>
      <c r="H18" s="31" t="s">
        <v>97</v>
      </c>
      <c r="I18" s="32">
        <v>0.95</v>
      </c>
      <c r="J18" s="33" t="s">
        <v>98</v>
      </c>
      <c r="K18" s="38" t="s">
        <v>55</v>
      </c>
      <c r="L18" s="36">
        <v>0.98</v>
      </c>
      <c r="M18" s="36">
        <v>1</v>
      </c>
      <c r="N18" s="36">
        <v>1</v>
      </c>
      <c r="O18" s="36">
        <v>1</v>
      </c>
      <c r="P18" s="36">
        <v>1</v>
      </c>
      <c r="Q18" s="41" t="s">
        <v>69</v>
      </c>
      <c r="R18" s="44" t="s">
        <v>99</v>
      </c>
      <c r="S18" s="31" t="s">
        <v>100</v>
      </c>
      <c r="T18" s="38" t="s">
        <v>59</v>
      </c>
      <c r="U18" s="42" t="s">
        <v>60</v>
      </c>
      <c r="V18" s="52">
        <f t="shared" si="0"/>
        <v>0.98</v>
      </c>
      <c r="W18" s="51">
        <v>0.97099999999999997</v>
      </c>
      <c r="X18" s="51">
        <f t="shared" si="5"/>
        <v>0.99081632653061225</v>
      </c>
      <c r="Y18" s="18" t="s">
        <v>101</v>
      </c>
      <c r="Z18" s="18" t="s">
        <v>73</v>
      </c>
      <c r="AA18" s="52">
        <f t="shared" si="1"/>
        <v>1</v>
      </c>
      <c r="AB18" s="53">
        <v>0.9</v>
      </c>
      <c r="AC18" s="51">
        <f t="shared" si="6"/>
        <v>0.9</v>
      </c>
      <c r="AD18" s="18" t="s">
        <v>102</v>
      </c>
      <c r="AE18" s="78" t="s">
        <v>63</v>
      </c>
      <c r="AF18" s="52">
        <f t="shared" si="2"/>
        <v>1</v>
      </c>
      <c r="AG18" s="18"/>
      <c r="AH18" s="51">
        <f t="shared" si="7"/>
        <v>0</v>
      </c>
      <c r="AI18" s="18"/>
      <c r="AJ18" s="18"/>
      <c r="AK18" s="52">
        <f t="shared" si="3"/>
        <v>1</v>
      </c>
      <c r="AL18" s="18"/>
      <c r="AM18" s="51">
        <f t="shared" si="8"/>
        <v>0</v>
      </c>
      <c r="AN18" s="18"/>
      <c r="AO18" s="18"/>
      <c r="AP18" s="52">
        <f t="shared" si="4"/>
        <v>1</v>
      </c>
      <c r="AQ18" s="121">
        <f>AVERAGE(W18,AB18,AG18,AL18)</f>
        <v>0.9355</v>
      </c>
      <c r="AR18" s="51">
        <f t="shared" si="9"/>
        <v>0.9355</v>
      </c>
      <c r="AS18" s="18" t="s">
        <v>102</v>
      </c>
    </row>
    <row r="19" spans="1:45" s="25" customFormat="1" ht="165" x14ac:dyDescent="0.25">
      <c r="A19" s="19">
        <v>4</v>
      </c>
      <c r="B19" s="18" t="s">
        <v>46</v>
      </c>
      <c r="C19" s="19" t="s">
        <v>64</v>
      </c>
      <c r="D19" s="23" t="s">
        <v>103</v>
      </c>
      <c r="E19" s="18" t="s">
        <v>104</v>
      </c>
      <c r="F19" s="18" t="s">
        <v>50</v>
      </c>
      <c r="G19" s="18" t="s">
        <v>105</v>
      </c>
      <c r="H19" s="31" t="s">
        <v>106</v>
      </c>
      <c r="I19" s="32">
        <v>1</v>
      </c>
      <c r="J19" s="33" t="s">
        <v>98</v>
      </c>
      <c r="K19" s="38" t="s">
        <v>55</v>
      </c>
      <c r="L19" s="40">
        <v>1</v>
      </c>
      <c r="M19" s="40">
        <v>1</v>
      </c>
      <c r="N19" s="40">
        <v>1</v>
      </c>
      <c r="O19" s="40">
        <v>1</v>
      </c>
      <c r="P19" s="40">
        <v>1</v>
      </c>
      <c r="Q19" s="41" t="s">
        <v>69</v>
      </c>
      <c r="R19" s="44" t="s">
        <v>99</v>
      </c>
      <c r="S19" s="45" t="s">
        <v>107</v>
      </c>
      <c r="T19" s="38" t="s">
        <v>59</v>
      </c>
      <c r="U19" s="42" t="s">
        <v>60</v>
      </c>
      <c r="V19" s="52">
        <f t="shared" si="0"/>
        <v>1</v>
      </c>
      <c r="W19" s="51">
        <v>0.94199999999999995</v>
      </c>
      <c r="X19" s="51">
        <f t="shared" si="5"/>
        <v>0.94199999999999995</v>
      </c>
      <c r="Y19" s="18" t="s">
        <v>108</v>
      </c>
      <c r="Z19" s="18" t="s">
        <v>73</v>
      </c>
      <c r="AA19" s="52">
        <f t="shared" si="1"/>
        <v>1</v>
      </c>
      <c r="AB19" s="53">
        <v>0.84</v>
      </c>
      <c r="AC19" s="51">
        <f t="shared" si="6"/>
        <v>0.84</v>
      </c>
      <c r="AD19" s="18" t="s">
        <v>109</v>
      </c>
      <c r="AE19" s="78" t="s">
        <v>63</v>
      </c>
      <c r="AF19" s="52">
        <f t="shared" si="2"/>
        <v>1</v>
      </c>
      <c r="AG19" s="18"/>
      <c r="AH19" s="51">
        <f t="shared" si="7"/>
        <v>0</v>
      </c>
      <c r="AI19" s="18"/>
      <c r="AJ19" s="18"/>
      <c r="AK19" s="52">
        <f t="shared" si="3"/>
        <v>1</v>
      </c>
      <c r="AL19" s="18"/>
      <c r="AM19" s="51">
        <f t="shared" si="8"/>
        <v>0</v>
      </c>
      <c r="AN19" s="18"/>
      <c r="AO19" s="18"/>
      <c r="AP19" s="52">
        <f t="shared" si="4"/>
        <v>1</v>
      </c>
      <c r="AQ19" s="121">
        <f>AVERAGE(W19,AB19,AG19,AL19)</f>
        <v>0.89100000000000001</v>
      </c>
      <c r="AR19" s="51">
        <f t="shared" si="9"/>
        <v>0.89100000000000001</v>
      </c>
      <c r="AS19" s="18" t="s">
        <v>109</v>
      </c>
    </row>
    <row r="20" spans="1:45" s="25" customFormat="1" ht="135" x14ac:dyDescent="0.25">
      <c r="A20" s="19">
        <v>4</v>
      </c>
      <c r="B20" s="18" t="s">
        <v>46</v>
      </c>
      <c r="C20" s="19" t="s">
        <v>64</v>
      </c>
      <c r="D20" s="23" t="s">
        <v>110</v>
      </c>
      <c r="E20" s="18" t="s">
        <v>111</v>
      </c>
      <c r="F20" s="18" t="s">
        <v>50</v>
      </c>
      <c r="G20" s="18" t="s">
        <v>112</v>
      </c>
      <c r="H20" s="31" t="s">
        <v>113</v>
      </c>
      <c r="I20" s="32" t="s">
        <v>114</v>
      </c>
      <c r="J20" s="33" t="s">
        <v>54</v>
      </c>
      <c r="K20" s="38" t="s">
        <v>55</v>
      </c>
      <c r="L20" s="40">
        <v>0</v>
      </c>
      <c r="M20" s="40">
        <v>0.4</v>
      </c>
      <c r="N20" s="40">
        <v>0.6</v>
      </c>
      <c r="O20" s="40">
        <v>0.8</v>
      </c>
      <c r="P20" s="40">
        <v>0.8</v>
      </c>
      <c r="Q20" s="41" t="s">
        <v>69</v>
      </c>
      <c r="R20" s="46" t="s">
        <v>115</v>
      </c>
      <c r="S20" s="31" t="s">
        <v>116</v>
      </c>
      <c r="T20" s="38" t="s">
        <v>59</v>
      </c>
      <c r="U20" s="42" t="s">
        <v>117</v>
      </c>
      <c r="V20" s="52">
        <f t="shared" si="0"/>
        <v>0</v>
      </c>
      <c r="W20" s="18" t="s">
        <v>61</v>
      </c>
      <c r="X20" s="51" t="s">
        <v>61</v>
      </c>
      <c r="Y20" s="18" t="s">
        <v>61</v>
      </c>
      <c r="Z20" s="18" t="s">
        <v>61</v>
      </c>
      <c r="AA20" s="52">
        <f t="shared" si="1"/>
        <v>0.4</v>
      </c>
      <c r="AB20" s="53">
        <v>1</v>
      </c>
      <c r="AC20" s="51">
        <f t="shared" si="6"/>
        <v>1</v>
      </c>
      <c r="AD20" s="18" t="s">
        <v>118</v>
      </c>
      <c r="AE20" s="76" t="s">
        <v>119</v>
      </c>
      <c r="AF20" s="52">
        <f t="shared" si="2"/>
        <v>0.6</v>
      </c>
      <c r="AG20" s="18"/>
      <c r="AH20" s="51">
        <f t="shared" si="7"/>
        <v>0</v>
      </c>
      <c r="AI20" s="18"/>
      <c r="AJ20" s="18"/>
      <c r="AK20" s="52">
        <f t="shared" si="3"/>
        <v>0.8</v>
      </c>
      <c r="AL20" s="18"/>
      <c r="AM20" s="51">
        <f t="shared" si="8"/>
        <v>0</v>
      </c>
      <c r="AN20" s="18"/>
      <c r="AO20" s="18"/>
      <c r="AP20" s="52">
        <f t="shared" si="4"/>
        <v>0.8</v>
      </c>
      <c r="AQ20" s="53">
        <v>1</v>
      </c>
      <c r="AR20" s="51">
        <f t="shared" si="9"/>
        <v>1</v>
      </c>
      <c r="AS20" s="18" t="s">
        <v>120</v>
      </c>
    </row>
    <row r="21" spans="1:45" s="25" customFormat="1" ht="90" x14ac:dyDescent="0.25">
      <c r="A21" s="19">
        <v>4</v>
      </c>
      <c r="B21" s="18" t="s">
        <v>46</v>
      </c>
      <c r="C21" s="19" t="s">
        <v>121</v>
      </c>
      <c r="D21" s="23" t="s">
        <v>122</v>
      </c>
      <c r="E21" s="18" t="s">
        <v>123</v>
      </c>
      <c r="F21" s="18" t="s">
        <v>95</v>
      </c>
      <c r="G21" s="18" t="s">
        <v>124</v>
      </c>
      <c r="H21" s="31" t="s">
        <v>125</v>
      </c>
      <c r="I21" s="37" t="s">
        <v>53</v>
      </c>
      <c r="J21" s="33" t="s">
        <v>126</v>
      </c>
      <c r="K21" s="31" t="s">
        <v>127</v>
      </c>
      <c r="L21" s="37">
        <v>1575</v>
      </c>
      <c r="M21" s="37">
        <v>1575</v>
      </c>
      <c r="N21" s="37">
        <v>1575</v>
      </c>
      <c r="O21" s="37">
        <v>1575</v>
      </c>
      <c r="P21" s="49">
        <f t="shared" ref="P21:P22" si="10">SUM(L21:O21)</f>
        <v>6300</v>
      </c>
      <c r="Q21" s="41" t="s">
        <v>69</v>
      </c>
      <c r="R21" s="46" t="s">
        <v>128</v>
      </c>
      <c r="S21" s="31" t="s">
        <v>129</v>
      </c>
      <c r="T21" s="31" t="s">
        <v>130</v>
      </c>
      <c r="U21" s="42" t="s">
        <v>131</v>
      </c>
      <c r="V21" s="24">
        <f t="shared" si="0"/>
        <v>1575</v>
      </c>
      <c r="W21" s="18">
        <v>3069</v>
      </c>
      <c r="X21" s="51">
        <f t="shared" si="5"/>
        <v>1</v>
      </c>
      <c r="Y21" s="18" t="s">
        <v>132</v>
      </c>
      <c r="Z21" s="18" t="s">
        <v>133</v>
      </c>
      <c r="AA21" s="24">
        <f t="shared" si="1"/>
        <v>1575</v>
      </c>
      <c r="AB21" s="18">
        <v>5985</v>
      </c>
      <c r="AC21" s="51">
        <f t="shared" si="6"/>
        <v>1</v>
      </c>
      <c r="AD21" s="18" t="s">
        <v>134</v>
      </c>
      <c r="AE21" s="19" t="s">
        <v>135</v>
      </c>
      <c r="AF21" s="24">
        <f t="shared" si="2"/>
        <v>1575</v>
      </c>
      <c r="AG21" s="18"/>
      <c r="AH21" s="51">
        <f t="shared" si="7"/>
        <v>0</v>
      </c>
      <c r="AI21" s="18"/>
      <c r="AJ21" s="18"/>
      <c r="AK21" s="24">
        <f t="shared" si="3"/>
        <v>1575</v>
      </c>
      <c r="AL21" s="18"/>
      <c r="AM21" s="51">
        <f t="shared" si="8"/>
        <v>0</v>
      </c>
      <c r="AN21" s="18"/>
      <c r="AO21" s="18"/>
      <c r="AP21" s="18">
        <f t="shared" si="4"/>
        <v>6300</v>
      </c>
      <c r="AQ21" s="18">
        <f>SUM(W21,AB21,AG21,AL21)</f>
        <v>9054</v>
      </c>
      <c r="AR21" s="51">
        <f t="shared" si="9"/>
        <v>1</v>
      </c>
      <c r="AS21" s="18" t="s">
        <v>134</v>
      </c>
    </row>
    <row r="22" spans="1:45" s="25" customFormat="1" ht="75" x14ac:dyDescent="0.25">
      <c r="A22" s="19">
        <v>4</v>
      </c>
      <c r="B22" s="18" t="s">
        <v>46</v>
      </c>
      <c r="C22" s="19" t="s">
        <v>121</v>
      </c>
      <c r="D22" s="23" t="s">
        <v>136</v>
      </c>
      <c r="E22" s="18" t="s">
        <v>137</v>
      </c>
      <c r="F22" s="18" t="s">
        <v>50</v>
      </c>
      <c r="G22" s="18" t="s">
        <v>138</v>
      </c>
      <c r="H22" s="31" t="s">
        <v>139</v>
      </c>
      <c r="I22" s="37" t="s">
        <v>53</v>
      </c>
      <c r="J22" s="33" t="s">
        <v>126</v>
      </c>
      <c r="K22" s="31" t="s">
        <v>140</v>
      </c>
      <c r="L22" s="37">
        <v>630</v>
      </c>
      <c r="M22" s="37">
        <v>630</v>
      </c>
      <c r="N22" s="37">
        <v>630</v>
      </c>
      <c r="O22" s="37">
        <v>630</v>
      </c>
      <c r="P22" s="49">
        <f t="shared" si="10"/>
        <v>2520</v>
      </c>
      <c r="Q22" s="41" t="s">
        <v>69</v>
      </c>
      <c r="R22" s="46" t="s">
        <v>141</v>
      </c>
      <c r="S22" s="31" t="s">
        <v>129</v>
      </c>
      <c r="T22" s="31" t="s">
        <v>130</v>
      </c>
      <c r="U22" s="42" t="s">
        <v>131</v>
      </c>
      <c r="V22" s="24">
        <f t="shared" si="0"/>
        <v>630</v>
      </c>
      <c r="W22" s="18">
        <v>841</v>
      </c>
      <c r="X22" s="51">
        <f t="shared" si="5"/>
        <v>1</v>
      </c>
      <c r="Y22" s="18" t="s">
        <v>142</v>
      </c>
      <c r="Z22" s="18" t="s">
        <v>133</v>
      </c>
      <c r="AA22" s="24">
        <f t="shared" si="1"/>
        <v>630</v>
      </c>
      <c r="AB22" s="18">
        <v>1454</v>
      </c>
      <c r="AC22" s="51">
        <f t="shared" si="6"/>
        <v>1</v>
      </c>
      <c r="AD22" s="18" t="s">
        <v>143</v>
      </c>
      <c r="AE22" s="78" t="s">
        <v>135</v>
      </c>
      <c r="AF22" s="24">
        <f t="shared" si="2"/>
        <v>630</v>
      </c>
      <c r="AG22" s="18"/>
      <c r="AH22" s="51">
        <f t="shared" si="7"/>
        <v>0</v>
      </c>
      <c r="AI22" s="18"/>
      <c r="AJ22" s="18"/>
      <c r="AK22" s="24">
        <f t="shared" si="3"/>
        <v>630</v>
      </c>
      <c r="AL22" s="18"/>
      <c r="AM22" s="51">
        <f t="shared" si="8"/>
        <v>0</v>
      </c>
      <c r="AN22" s="18"/>
      <c r="AO22" s="18"/>
      <c r="AP22" s="18">
        <f t="shared" si="4"/>
        <v>2520</v>
      </c>
      <c r="AQ22" s="18">
        <f t="shared" ref="AQ22:AQ27" si="11">SUM(W22,AB22,AG22,AL22)</f>
        <v>2295</v>
      </c>
      <c r="AR22" s="51">
        <f t="shared" si="9"/>
        <v>0.9107142857142857</v>
      </c>
      <c r="AS22" s="18" t="s">
        <v>143</v>
      </c>
    </row>
    <row r="23" spans="1:45" s="25" customFormat="1" ht="135" x14ac:dyDescent="0.25">
      <c r="A23" s="19">
        <v>4</v>
      </c>
      <c r="B23" s="18" t="s">
        <v>46</v>
      </c>
      <c r="C23" s="19" t="s">
        <v>121</v>
      </c>
      <c r="D23" s="23" t="s">
        <v>144</v>
      </c>
      <c r="E23" s="18" t="s">
        <v>145</v>
      </c>
      <c r="F23" s="18" t="s">
        <v>50</v>
      </c>
      <c r="G23" s="18" t="s">
        <v>146</v>
      </c>
      <c r="H23" s="31" t="s">
        <v>147</v>
      </c>
      <c r="I23" s="37" t="s">
        <v>53</v>
      </c>
      <c r="J23" s="33" t="s">
        <v>126</v>
      </c>
      <c r="K23" s="31" t="s">
        <v>148</v>
      </c>
      <c r="L23" s="37">
        <v>30</v>
      </c>
      <c r="M23" s="37">
        <v>51</v>
      </c>
      <c r="N23" s="37">
        <v>72</v>
      </c>
      <c r="O23" s="37">
        <v>51</v>
      </c>
      <c r="P23" s="49">
        <f>SUM(L23:O23)</f>
        <v>204</v>
      </c>
      <c r="Q23" s="41" t="s">
        <v>69</v>
      </c>
      <c r="R23" s="46" t="s">
        <v>149</v>
      </c>
      <c r="S23" s="31" t="s">
        <v>150</v>
      </c>
      <c r="T23" s="31" t="s">
        <v>130</v>
      </c>
      <c r="U23" s="42" t="s">
        <v>131</v>
      </c>
      <c r="V23" s="24">
        <f t="shared" si="0"/>
        <v>30</v>
      </c>
      <c r="W23" s="18">
        <v>40</v>
      </c>
      <c r="X23" s="51">
        <f t="shared" si="5"/>
        <v>1</v>
      </c>
      <c r="Y23" s="18" t="s">
        <v>151</v>
      </c>
      <c r="Z23" s="18" t="s">
        <v>133</v>
      </c>
      <c r="AA23" s="24">
        <f t="shared" si="1"/>
        <v>51</v>
      </c>
      <c r="AB23" s="18">
        <v>54</v>
      </c>
      <c r="AC23" s="51">
        <f t="shared" si="6"/>
        <v>1</v>
      </c>
      <c r="AD23" s="18" t="s">
        <v>152</v>
      </c>
      <c r="AE23" s="78" t="s">
        <v>135</v>
      </c>
      <c r="AF23" s="24">
        <f t="shared" si="2"/>
        <v>72</v>
      </c>
      <c r="AG23" s="18"/>
      <c r="AH23" s="51">
        <f t="shared" si="7"/>
        <v>0</v>
      </c>
      <c r="AI23" s="18"/>
      <c r="AJ23" s="18"/>
      <c r="AK23" s="24">
        <f t="shared" si="3"/>
        <v>51</v>
      </c>
      <c r="AL23" s="18"/>
      <c r="AM23" s="51">
        <f t="shared" si="8"/>
        <v>0</v>
      </c>
      <c r="AN23" s="18"/>
      <c r="AO23" s="18"/>
      <c r="AP23" s="18">
        <f t="shared" si="4"/>
        <v>204</v>
      </c>
      <c r="AQ23" s="18">
        <f t="shared" si="11"/>
        <v>94</v>
      </c>
      <c r="AR23" s="51">
        <f t="shared" si="9"/>
        <v>0.46078431372549017</v>
      </c>
      <c r="AS23" s="18" t="s">
        <v>152</v>
      </c>
    </row>
    <row r="24" spans="1:45" s="25" customFormat="1" ht="150" x14ac:dyDescent="0.25">
      <c r="A24" s="19">
        <v>4</v>
      </c>
      <c r="B24" s="18" t="s">
        <v>46</v>
      </c>
      <c r="C24" s="19" t="s">
        <v>121</v>
      </c>
      <c r="D24" s="23" t="s">
        <v>153</v>
      </c>
      <c r="E24" s="18" t="s">
        <v>154</v>
      </c>
      <c r="F24" s="18" t="s">
        <v>95</v>
      </c>
      <c r="G24" s="18" t="s">
        <v>155</v>
      </c>
      <c r="H24" s="31" t="s">
        <v>156</v>
      </c>
      <c r="I24" s="37" t="s">
        <v>53</v>
      </c>
      <c r="J24" s="33" t="s">
        <v>126</v>
      </c>
      <c r="K24" s="31" t="s">
        <v>157</v>
      </c>
      <c r="L24" s="37">
        <v>45</v>
      </c>
      <c r="M24" s="37">
        <v>75</v>
      </c>
      <c r="N24" s="37">
        <v>105</v>
      </c>
      <c r="O24" s="37">
        <v>75</v>
      </c>
      <c r="P24" s="49">
        <f t="shared" ref="P24:P27" si="12">SUM(L24:O24)</f>
        <v>300</v>
      </c>
      <c r="Q24" s="41" t="s">
        <v>69</v>
      </c>
      <c r="R24" s="46" t="s">
        <v>149</v>
      </c>
      <c r="S24" s="31" t="s">
        <v>150</v>
      </c>
      <c r="T24" s="31" t="s">
        <v>130</v>
      </c>
      <c r="U24" s="42" t="s">
        <v>131</v>
      </c>
      <c r="V24" s="24">
        <f t="shared" si="0"/>
        <v>45</v>
      </c>
      <c r="W24" s="18">
        <v>53</v>
      </c>
      <c r="X24" s="51">
        <f t="shared" si="5"/>
        <v>1</v>
      </c>
      <c r="Y24" s="18" t="s">
        <v>158</v>
      </c>
      <c r="Z24" s="18" t="s">
        <v>159</v>
      </c>
      <c r="AA24" s="24">
        <f t="shared" si="1"/>
        <v>75</v>
      </c>
      <c r="AB24" s="18">
        <v>62</v>
      </c>
      <c r="AC24" s="51">
        <f t="shared" si="6"/>
        <v>0.82666666666666666</v>
      </c>
      <c r="AD24" s="79" t="s">
        <v>160</v>
      </c>
      <c r="AE24" s="78" t="s">
        <v>135</v>
      </c>
      <c r="AF24" s="24">
        <f t="shared" si="2"/>
        <v>105</v>
      </c>
      <c r="AG24" s="18"/>
      <c r="AH24" s="51">
        <f t="shared" si="7"/>
        <v>0</v>
      </c>
      <c r="AI24" s="18"/>
      <c r="AJ24" s="18"/>
      <c r="AK24" s="24">
        <f t="shared" si="3"/>
        <v>75</v>
      </c>
      <c r="AL24" s="18"/>
      <c r="AM24" s="51">
        <f t="shared" si="8"/>
        <v>0</v>
      </c>
      <c r="AN24" s="18"/>
      <c r="AO24" s="18"/>
      <c r="AP24" s="18">
        <f t="shared" si="4"/>
        <v>300</v>
      </c>
      <c r="AQ24" s="18">
        <f t="shared" si="11"/>
        <v>115</v>
      </c>
      <c r="AR24" s="51">
        <f t="shared" si="9"/>
        <v>0.38333333333333336</v>
      </c>
      <c r="AS24" s="79" t="s">
        <v>160</v>
      </c>
    </row>
    <row r="25" spans="1:45" s="25" customFormat="1" ht="60" x14ac:dyDescent="0.25">
      <c r="A25" s="19">
        <v>4</v>
      </c>
      <c r="B25" s="18" t="s">
        <v>46</v>
      </c>
      <c r="C25" s="19" t="s">
        <v>121</v>
      </c>
      <c r="D25" s="23" t="s">
        <v>161</v>
      </c>
      <c r="E25" s="18" t="s">
        <v>162</v>
      </c>
      <c r="F25" s="18" t="s">
        <v>95</v>
      </c>
      <c r="G25" s="18" t="s">
        <v>163</v>
      </c>
      <c r="H25" s="31" t="s">
        <v>164</v>
      </c>
      <c r="I25" s="37" t="s">
        <v>53</v>
      </c>
      <c r="J25" s="33" t="s">
        <v>126</v>
      </c>
      <c r="K25" s="31" t="s">
        <v>165</v>
      </c>
      <c r="L25" s="37">
        <v>11</v>
      </c>
      <c r="M25" s="37">
        <v>15</v>
      </c>
      <c r="N25" s="37">
        <v>15</v>
      </c>
      <c r="O25" s="37">
        <v>15</v>
      </c>
      <c r="P25" s="49">
        <f t="shared" si="12"/>
        <v>56</v>
      </c>
      <c r="Q25" s="41" t="s">
        <v>69</v>
      </c>
      <c r="R25" s="47" t="s">
        <v>166</v>
      </c>
      <c r="S25" s="31" t="s">
        <v>167</v>
      </c>
      <c r="T25" s="31" t="s">
        <v>130</v>
      </c>
      <c r="U25" s="42" t="s">
        <v>168</v>
      </c>
      <c r="V25" s="24">
        <f t="shared" si="0"/>
        <v>11</v>
      </c>
      <c r="W25" s="18">
        <v>13</v>
      </c>
      <c r="X25" s="51">
        <f t="shared" si="5"/>
        <v>1</v>
      </c>
      <c r="Y25" s="18" t="s">
        <v>169</v>
      </c>
      <c r="Z25" s="18" t="s">
        <v>159</v>
      </c>
      <c r="AA25" s="24">
        <f t="shared" si="1"/>
        <v>15</v>
      </c>
      <c r="AB25" s="18">
        <v>17</v>
      </c>
      <c r="AC25" s="51">
        <f t="shared" si="6"/>
        <v>1</v>
      </c>
      <c r="AD25" s="18" t="s">
        <v>170</v>
      </c>
      <c r="AE25" s="18" t="s">
        <v>171</v>
      </c>
      <c r="AF25" s="24">
        <f t="shared" si="2"/>
        <v>15</v>
      </c>
      <c r="AG25" s="18"/>
      <c r="AH25" s="51">
        <f t="shared" si="7"/>
        <v>0</v>
      </c>
      <c r="AI25" s="18"/>
      <c r="AJ25" s="18"/>
      <c r="AK25" s="24">
        <f t="shared" si="3"/>
        <v>15</v>
      </c>
      <c r="AL25" s="18"/>
      <c r="AM25" s="51">
        <f t="shared" si="8"/>
        <v>0</v>
      </c>
      <c r="AN25" s="18"/>
      <c r="AO25" s="18"/>
      <c r="AP25" s="18">
        <f t="shared" si="4"/>
        <v>56</v>
      </c>
      <c r="AQ25" s="18">
        <f t="shared" si="11"/>
        <v>30</v>
      </c>
      <c r="AR25" s="51">
        <f t="shared" si="9"/>
        <v>0.5357142857142857</v>
      </c>
      <c r="AS25" s="18" t="s">
        <v>170</v>
      </c>
    </row>
    <row r="26" spans="1:45" s="25" customFormat="1" ht="60" x14ac:dyDescent="0.25">
      <c r="A26" s="19">
        <v>4</v>
      </c>
      <c r="B26" s="18" t="s">
        <v>46</v>
      </c>
      <c r="C26" s="19" t="s">
        <v>121</v>
      </c>
      <c r="D26" s="23" t="s">
        <v>172</v>
      </c>
      <c r="E26" s="18" t="s">
        <v>173</v>
      </c>
      <c r="F26" s="18" t="s">
        <v>95</v>
      </c>
      <c r="G26" s="18" t="s">
        <v>174</v>
      </c>
      <c r="H26" s="31" t="s">
        <v>175</v>
      </c>
      <c r="I26" s="37" t="s">
        <v>53</v>
      </c>
      <c r="J26" s="33" t="s">
        <v>126</v>
      </c>
      <c r="K26" s="31" t="s">
        <v>165</v>
      </c>
      <c r="L26" s="37">
        <v>18</v>
      </c>
      <c r="M26" s="37">
        <v>39</v>
      </c>
      <c r="N26" s="37">
        <v>39</v>
      </c>
      <c r="O26" s="37">
        <v>18</v>
      </c>
      <c r="P26" s="49">
        <f t="shared" si="12"/>
        <v>114</v>
      </c>
      <c r="Q26" s="41" t="s">
        <v>69</v>
      </c>
      <c r="R26" s="47" t="s">
        <v>166</v>
      </c>
      <c r="S26" s="31" t="s">
        <v>167</v>
      </c>
      <c r="T26" s="31" t="s">
        <v>130</v>
      </c>
      <c r="U26" s="42" t="s">
        <v>168</v>
      </c>
      <c r="V26" s="24">
        <f t="shared" si="0"/>
        <v>18</v>
      </c>
      <c r="W26" s="18">
        <v>26</v>
      </c>
      <c r="X26" s="51">
        <f t="shared" si="5"/>
        <v>1</v>
      </c>
      <c r="Y26" s="18" t="s">
        <v>176</v>
      </c>
      <c r="Z26" s="18" t="s">
        <v>159</v>
      </c>
      <c r="AA26" s="24">
        <f t="shared" si="1"/>
        <v>39</v>
      </c>
      <c r="AB26" s="18">
        <v>39</v>
      </c>
      <c r="AC26" s="51">
        <f t="shared" si="6"/>
        <v>1</v>
      </c>
      <c r="AD26" s="18" t="s">
        <v>177</v>
      </c>
      <c r="AE26" s="18" t="s">
        <v>171</v>
      </c>
      <c r="AF26" s="24">
        <f t="shared" si="2"/>
        <v>39</v>
      </c>
      <c r="AG26" s="18"/>
      <c r="AH26" s="51">
        <f t="shared" si="7"/>
        <v>0</v>
      </c>
      <c r="AI26" s="18"/>
      <c r="AJ26" s="18"/>
      <c r="AK26" s="24">
        <f t="shared" si="3"/>
        <v>18</v>
      </c>
      <c r="AL26" s="18"/>
      <c r="AM26" s="51">
        <f t="shared" si="8"/>
        <v>0</v>
      </c>
      <c r="AN26" s="18"/>
      <c r="AO26" s="18"/>
      <c r="AP26" s="18">
        <f t="shared" si="4"/>
        <v>114</v>
      </c>
      <c r="AQ26" s="18">
        <f t="shared" si="11"/>
        <v>65</v>
      </c>
      <c r="AR26" s="51">
        <f t="shared" si="9"/>
        <v>0.57017543859649122</v>
      </c>
      <c r="AS26" s="18" t="s">
        <v>177</v>
      </c>
    </row>
    <row r="27" spans="1:45" s="25" customFormat="1" ht="225" x14ac:dyDescent="0.25">
      <c r="A27" s="81">
        <v>4</v>
      </c>
      <c r="B27" s="82" t="s">
        <v>46</v>
      </c>
      <c r="C27" s="81" t="s">
        <v>121</v>
      </c>
      <c r="D27" s="83" t="s">
        <v>178</v>
      </c>
      <c r="E27" s="82" t="s">
        <v>179</v>
      </c>
      <c r="F27" s="82" t="s">
        <v>95</v>
      </c>
      <c r="G27" s="82" t="s">
        <v>180</v>
      </c>
      <c r="H27" s="84" t="s">
        <v>181</v>
      </c>
      <c r="I27" s="85" t="s">
        <v>53</v>
      </c>
      <c r="J27" s="86" t="s">
        <v>126</v>
      </c>
      <c r="K27" s="84" t="s">
        <v>165</v>
      </c>
      <c r="L27" s="85">
        <v>4</v>
      </c>
      <c r="M27" s="85">
        <v>9</v>
      </c>
      <c r="N27" s="85">
        <v>9</v>
      </c>
      <c r="O27" s="85">
        <v>6</v>
      </c>
      <c r="P27" s="87">
        <f t="shared" si="12"/>
        <v>28</v>
      </c>
      <c r="Q27" s="88" t="s">
        <v>69</v>
      </c>
      <c r="R27" s="89" t="s">
        <v>166</v>
      </c>
      <c r="S27" s="84" t="s">
        <v>167</v>
      </c>
      <c r="T27" s="84" t="s">
        <v>130</v>
      </c>
      <c r="U27" s="88" t="s">
        <v>168</v>
      </c>
      <c r="V27" s="90">
        <f t="shared" si="0"/>
        <v>4</v>
      </c>
      <c r="W27" s="82">
        <v>6</v>
      </c>
      <c r="X27" s="91">
        <f t="shared" si="5"/>
        <v>1</v>
      </c>
      <c r="Y27" s="82" t="s">
        <v>182</v>
      </c>
      <c r="Z27" s="82" t="s">
        <v>159</v>
      </c>
      <c r="AA27" s="90">
        <f t="shared" si="1"/>
        <v>9</v>
      </c>
      <c r="AB27" s="82">
        <v>9</v>
      </c>
      <c r="AC27" s="91">
        <f t="shared" si="6"/>
        <v>1</v>
      </c>
      <c r="AD27" s="82" t="s">
        <v>183</v>
      </c>
      <c r="AE27" s="82" t="s">
        <v>184</v>
      </c>
      <c r="AF27" s="90">
        <f t="shared" si="2"/>
        <v>9</v>
      </c>
      <c r="AG27" s="82"/>
      <c r="AH27" s="91">
        <f t="shared" si="7"/>
        <v>0</v>
      </c>
      <c r="AI27" s="82"/>
      <c r="AJ27" s="82"/>
      <c r="AK27" s="90">
        <f t="shared" si="3"/>
        <v>6</v>
      </c>
      <c r="AL27" s="82"/>
      <c r="AM27" s="91">
        <f t="shared" si="8"/>
        <v>0</v>
      </c>
      <c r="AN27" s="82"/>
      <c r="AO27" s="82"/>
      <c r="AP27" s="82">
        <f t="shared" si="4"/>
        <v>28</v>
      </c>
      <c r="AQ27" s="18">
        <f t="shared" si="11"/>
        <v>15</v>
      </c>
      <c r="AR27" s="91">
        <f t="shared" si="9"/>
        <v>0.5357142857142857</v>
      </c>
      <c r="AS27" s="82" t="s">
        <v>183</v>
      </c>
    </row>
    <row r="28" spans="1:45" s="5" customFormat="1" ht="15.75" x14ac:dyDescent="0.25">
      <c r="A28" s="106"/>
      <c r="B28" s="107"/>
      <c r="C28" s="107"/>
      <c r="D28" s="107"/>
      <c r="E28" s="108" t="s">
        <v>185</v>
      </c>
      <c r="F28" s="107"/>
      <c r="G28" s="107"/>
      <c r="H28" s="107"/>
      <c r="I28" s="107"/>
      <c r="J28" s="107"/>
      <c r="K28" s="107"/>
      <c r="L28" s="109"/>
      <c r="M28" s="109"/>
      <c r="N28" s="109"/>
      <c r="O28" s="109"/>
      <c r="P28" s="109"/>
      <c r="Q28" s="107"/>
      <c r="R28" s="107"/>
      <c r="S28" s="107"/>
      <c r="T28" s="107"/>
      <c r="U28" s="107"/>
      <c r="V28" s="109"/>
      <c r="W28" s="109"/>
      <c r="X28" s="109">
        <f>AVERAGE(X13:X27)*80%</f>
        <v>0.73750664573521718</v>
      </c>
      <c r="Y28" s="109"/>
      <c r="Z28" s="109"/>
      <c r="AA28" s="109"/>
      <c r="AB28" s="109"/>
      <c r="AC28" s="109">
        <f>AVERAGE(AC13:AC27)*80%</f>
        <v>0.73708774603174598</v>
      </c>
      <c r="AD28" s="109"/>
      <c r="AE28" s="109"/>
      <c r="AF28" s="109"/>
      <c r="AG28" s="109"/>
      <c r="AH28" s="109">
        <f>AVERAGE(AH13:AH27)*80%</f>
        <v>0</v>
      </c>
      <c r="AI28" s="109"/>
      <c r="AJ28" s="109"/>
      <c r="AK28" s="109"/>
      <c r="AL28" s="109"/>
      <c r="AM28" s="109">
        <f>AVERAGE(AM13:AM27)*80%</f>
        <v>0</v>
      </c>
      <c r="AN28" s="107"/>
      <c r="AO28" s="107"/>
      <c r="AP28" s="110"/>
      <c r="AQ28" s="110"/>
      <c r="AR28" s="109">
        <f>AVERAGE(AR13:AR27)*80%</f>
        <v>0.51946311120459099</v>
      </c>
      <c r="AS28" s="111"/>
    </row>
    <row r="29" spans="1:45" s="25" customFormat="1" ht="218.25" customHeight="1" x14ac:dyDescent="0.25">
      <c r="A29" s="96">
        <v>7</v>
      </c>
      <c r="B29" s="97" t="s">
        <v>186</v>
      </c>
      <c r="C29" s="97" t="s">
        <v>187</v>
      </c>
      <c r="D29" s="98" t="s">
        <v>188</v>
      </c>
      <c r="E29" s="99" t="s">
        <v>189</v>
      </c>
      <c r="F29" s="99" t="s">
        <v>190</v>
      </c>
      <c r="G29" s="99" t="s">
        <v>191</v>
      </c>
      <c r="H29" s="99" t="s">
        <v>192</v>
      </c>
      <c r="I29" s="100" t="s">
        <v>193</v>
      </c>
      <c r="J29" s="99" t="s">
        <v>194</v>
      </c>
      <c r="K29" s="99" t="s">
        <v>195</v>
      </c>
      <c r="L29" s="98" t="s">
        <v>196</v>
      </c>
      <c r="M29" s="101">
        <v>0.8</v>
      </c>
      <c r="N29" s="98" t="s">
        <v>196</v>
      </c>
      <c r="O29" s="101">
        <v>0.8</v>
      </c>
      <c r="P29" s="101">
        <v>0.8</v>
      </c>
      <c r="Q29" s="99" t="s">
        <v>69</v>
      </c>
      <c r="R29" s="99" t="s">
        <v>197</v>
      </c>
      <c r="S29" s="99" t="s">
        <v>198</v>
      </c>
      <c r="T29" s="99" t="s">
        <v>199</v>
      </c>
      <c r="U29" s="102" t="s">
        <v>200</v>
      </c>
      <c r="V29" s="103" t="str">
        <f>L29</f>
        <v>No programada</v>
      </c>
      <c r="W29" s="97" t="s">
        <v>61</v>
      </c>
      <c r="X29" s="104" t="s">
        <v>61</v>
      </c>
      <c r="Y29" s="97" t="s">
        <v>61</v>
      </c>
      <c r="Z29" s="97" t="s">
        <v>61</v>
      </c>
      <c r="AA29" s="105">
        <f>M29</f>
        <v>0.8</v>
      </c>
      <c r="AB29" s="119">
        <v>0.6</v>
      </c>
      <c r="AC29" s="170">
        <f t="shared" ref="AC29:AC33" si="13">IF(AB29/AA29&gt;100%,100%,AB29/AA29)</f>
        <v>0.74999999999999989</v>
      </c>
      <c r="AD29" s="114" t="s">
        <v>201</v>
      </c>
      <c r="AE29" s="115" t="s">
        <v>202</v>
      </c>
      <c r="AF29" s="103" t="str">
        <f>N29</f>
        <v>No programada</v>
      </c>
      <c r="AG29" s="97"/>
      <c r="AH29" s="97" t="e">
        <f t="shared" ref="AH29" si="14">IF(AG29/AF29&gt;100%,100%,AG29/AF29)</f>
        <v>#VALUE!</v>
      </c>
      <c r="AI29" s="97"/>
      <c r="AJ29" s="97"/>
      <c r="AK29" s="105">
        <f>O29</f>
        <v>0.8</v>
      </c>
      <c r="AL29" s="97"/>
      <c r="AM29" s="97">
        <f t="shared" ref="AM29" si="15">IF(AL29/AK29&gt;100%,100%,AL29/AK29)</f>
        <v>0</v>
      </c>
      <c r="AN29" s="97"/>
      <c r="AO29" s="97"/>
      <c r="AP29" s="105">
        <f>P29</f>
        <v>0.8</v>
      </c>
      <c r="AQ29" s="119">
        <f>AVERAGE(AB29,AL29)</f>
        <v>0.6</v>
      </c>
      <c r="AR29" s="104">
        <f t="shared" ref="AR29:AR31" si="16">IF(AQ29/AP29&gt;100%,100%,AQ29/AP29)</f>
        <v>0.74999999999999989</v>
      </c>
      <c r="AS29" s="114" t="s">
        <v>201</v>
      </c>
    </row>
    <row r="30" spans="1:45" s="25" customFormat="1" ht="105" x14ac:dyDescent="0.25">
      <c r="A30" s="92">
        <v>7</v>
      </c>
      <c r="B30" s="93" t="s">
        <v>186</v>
      </c>
      <c r="C30" s="93" t="s">
        <v>187</v>
      </c>
      <c r="D30" s="56" t="s">
        <v>203</v>
      </c>
      <c r="E30" s="57" t="s">
        <v>204</v>
      </c>
      <c r="F30" s="57" t="s">
        <v>190</v>
      </c>
      <c r="G30" s="57" t="s">
        <v>205</v>
      </c>
      <c r="H30" s="57" t="s">
        <v>206</v>
      </c>
      <c r="I30" s="57" t="s">
        <v>207</v>
      </c>
      <c r="J30" s="57" t="s">
        <v>194</v>
      </c>
      <c r="K30" s="57" t="s">
        <v>208</v>
      </c>
      <c r="L30" s="112">
        <v>1</v>
      </c>
      <c r="M30" s="112">
        <v>1</v>
      </c>
      <c r="N30" s="112">
        <v>1</v>
      </c>
      <c r="O30" s="113">
        <v>1</v>
      </c>
      <c r="P30" s="113">
        <v>1</v>
      </c>
      <c r="Q30" s="57" t="s">
        <v>69</v>
      </c>
      <c r="R30" s="57" t="s">
        <v>209</v>
      </c>
      <c r="S30" s="57" t="s">
        <v>210</v>
      </c>
      <c r="T30" s="57" t="s">
        <v>199</v>
      </c>
      <c r="U30" s="62" t="s">
        <v>211</v>
      </c>
      <c r="V30" s="95">
        <f t="shared" ref="V30:V35" si="17">L30</f>
        <v>1</v>
      </c>
      <c r="W30" s="94">
        <v>0.78569999999999995</v>
      </c>
      <c r="X30" s="94">
        <f t="shared" ref="X30" si="18">IF(W30/V30&gt;100%,100%,W30/V30)</f>
        <v>0.78569999999999995</v>
      </c>
      <c r="Y30" s="93" t="s">
        <v>212</v>
      </c>
      <c r="Z30" s="93" t="s">
        <v>213</v>
      </c>
      <c r="AA30" s="95">
        <f t="shared" ref="AA30:AA35" si="19">M30</f>
        <v>1</v>
      </c>
      <c r="AB30" s="94">
        <v>0.61109999999999998</v>
      </c>
      <c r="AC30" s="170">
        <f t="shared" si="13"/>
        <v>0.61109999999999998</v>
      </c>
      <c r="AD30" s="93" t="s">
        <v>214</v>
      </c>
      <c r="AE30" s="93" t="s">
        <v>215</v>
      </c>
      <c r="AF30" s="95">
        <f t="shared" ref="AF30:AF35" si="20">N30</f>
        <v>1</v>
      </c>
      <c r="AG30" s="93"/>
      <c r="AH30" s="93"/>
      <c r="AI30" s="93"/>
      <c r="AJ30" s="93"/>
      <c r="AK30" s="95">
        <f t="shared" ref="AK30:AK35" si="21">O30</f>
        <v>1</v>
      </c>
      <c r="AL30" s="93"/>
      <c r="AM30" s="93"/>
      <c r="AN30" s="93"/>
      <c r="AO30" s="93"/>
      <c r="AP30" s="95">
        <f t="shared" ref="AP30:AP35" si="22">P30</f>
        <v>1</v>
      </c>
      <c r="AQ30" s="119">
        <f>AVERAGE(AB30,AG30,AL30)</f>
        <v>0.61109999999999998</v>
      </c>
      <c r="AR30" s="94">
        <f t="shared" si="16"/>
        <v>0.61109999999999998</v>
      </c>
      <c r="AS30" s="93" t="s">
        <v>214</v>
      </c>
    </row>
    <row r="31" spans="1:45" s="25" customFormat="1" ht="150" x14ac:dyDescent="0.25">
      <c r="A31" s="54">
        <v>7</v>
      </c>
      <c r="B31" s="55" t="s">
        <v>186</v>
      </c>
      <c r="C31" s="55" t="s">
        <v>216</v>
      </c>
      <c r="D31" s="65" t="s">
        <v>217</v>
      </c>
      <c r="E31" s="61" t="s">
        <v>218</v>
      </c>
      <c r="F31" s="61" t="s">
        <v>190</v>
      </c>
      <c r="G31" s="61" t="s">
        <v>219</v>
      </c>
      <c r="H31" s="61" t="s">
        <v>220</v>
      </c>
      <c r="I31" s="61" t="s">
        <v>221</v>
      </c>
      <c r="J31" s="61" t="s">
        <v>194</v>
      </c>
      <c r="K31" s="61" t="s">
        <v>222</v>
      </c>
      <c r="L31" s="58" t="s">
        <v>196</v>
      </c>
      <c r="M31" s="59">
        <v>1</v>
      </c>
      <c r="N31" s="59">
        <v>1</v>
      </c>
      <c r="O31" s="60">
        <v>1</v>
      </c>
      <c r="P31" s="60">
        <v>1</v>
      </c>
      <c r="Q31" s="61" t="s">
        <v>69</v>
      </c>
      <c r="R31" s="61" t="s">
        <v>223</v>
      </c>
      <c r="S31" s="61" t="s">
        <v>224</v>
      </c>
      <c r="T31" s="57" t="s">
        <v>199</v>
      </c>
      <c r="U31" s="62" t="s">
        <v>225</v>
      </c>
      <c r="V31" s="63" t="str">
        <f t="shared" si="17"/>
        <v>No programada</v>
      </c>
      <c r="W31" s="55" t="s">
        <v>61</v>
      </c>
      <c r="X31" s="66" t="s">
        <v>61</v>
      </c>
      <c r="Y31" s="55" t="s">
        <v>61</v>
      </c>
      <c r="Z31" s="55" t="s">
        <v>61</v>
      </c>
      <c r="AA31" s="64">
        <f t="shared" si="19"/>
        <v>1</v>
      </c>
      <c r="AB31" s="66">
        <v>0.97389999999999999</v>
      </c>
      <c r="AC31" s="170">
        <f t="shared" si="13"/>
        <v>0.97389999999999999</v>
      </c>
      <c r="AD31" s="55" t="s">
        <v>226</v>
      </c>
      <c r="AE31" s="55"/>
      <c r="AF31" s="64">
        <f t="shared" si="20"/>
        <v>1</v>
      </c>
      <c r="AG31" s="55"/>
      <c r="AH31" s="55"/>
      <c r="AI31" s="55"/>
      <c r="AJ31" s="55"/>
      <c r="AK31" s="64">
        <f t="shared" si="21"/>
        <v>1</v>
      </c>
      <c r="AL31" s="55"/>
      <c r="AM31" s="55"/>
      <c r="AN31" s="55"/>
      <c r="AO31" s="55"/>
      <c r="AP31" s="64">
        <f t="shared" si="22"/>
        <v>1</v>
      </c>
      <c r="AQ31" s="119">
        <f>AVERAGE(AB30,AB31,AL31)</f>
        <v>0.79249999999999998</v>
      </c>
      <c r="AR31" s="94">
        <f t="shared" si="16"/>
        <v>0.79249999999999998</v>
      </c>
      <c r="AS31" s="55" t="s">
        <v>226</v>
      </c>
    </row>
    <row r="32" spans="1:45" s="25" customFormat="1" ht="105" x14ac:dyDescent="0.25">
      <c r="A32" s="54">
        <v>7</v>
      </c>
      <c r="B32" s="55" t="s">
        <v>186</v>
      </c>
      <c r="C32" s="55" t="s">
        <v>187</v>
      </c>
      <c r="D32" s="65" t="s">
        <v>227</v>
      </c>
      <c r="E32" s="61" t="s">
        <v>228</v>
      </c>
      <c r="F32" s="61" t="s">
        <v>190</v>
      </c>
      <c r="G32" s="61" t="s">
        <v>229</v>
      </c>
      <c r="H32" s="61" t="s">
        <v>230</v>
      </c>
      <c r="I32" s="61" t="s">
        <v>207</v>
      </c>
      <c r="J32" s="61" t="s">
        <v>98</v>
      </c>
      <c r="K32" s="61" t="s">
        <v>229</v>
      </c>
      <c r="L32" s="59">
        <v>1</v>
      </c>
      <c r="M32" s="59">
        <v>1</v>
      </c>
      <c r="N32" s="58" t="s">
        <v>196</v>
      </c>
      <c r="O32" s="60" t="s">
        <v>196</v>
      </c>
      <c r="P32" s="60">
        <v>1</v>
      </c>
      <c r="Q32" s="61" t="s">
        <v>231</v>
      </c>
      <c r="R32" s="61" t="s">
        <v>232</v>
      </c>
      <c r="S32" s="61" t="s">
        <v>232</v>
      </c>
      <c r="T32" s="57" t="s">
        <v>199</v>
      </c>
      <c r="U32" s="62" t="s">
        <v>211</v>
      </c>
      <c r="V32" s="64">
        <f t="shared" si="17"/>
        <v>1</v>
      </c>
      <c r="W32" s="71">
        <v>1</v>
      </c>
      <c r="X32" s="66">
        <f>IF(W32/V32&gt;100%,100%,W32/V32)</f>
        <v>1</v>
      </c>
      <c r="Y32" s="55" t="s">
        <v>233</v>
      </c>
      <c r="Z32" s="55" t="s">
        <v>234</v>
      </c>
      <c r="AA32" s="64">
        <f t="shared" si="19"/>
        <v>1</v>
      </c>
      <c r="AB32" s="120">
        <v>1</v>
      </c>
      <c r="AC32" s="170">
        <f t="shared" si="13"/>
        <v>1</v>
      </c>
      <c r="AD32" s="55" t="s">
        <v>235</v>
      </c>
      <c r="AE32" s="54" t="s">
        <v>236</v>
      </c>
      <c r="AF32" s="63" t="str">
        <f t="shared" si="20"/>
        <v>No programada</v>
      </c>
      <c r="AG32" s="55"/>
      <c r="AH32" s="55"/>
      <c r="AI32" s="55"/>
      <c r="AJ32" s="55"/>
      <c r="AK32" s="63" t="str">
        <f t="shared" si="21"/>
        <v>No programada</v>
      </c>
      <c r="AL32" s="55"/>
      <c r="AM32" s="55"/>
      <c r="AN32" s="55"/>
      <c r="AO32" s="55"/>
      <c r="AP32" s="64">
        <f t="shared" si="22"/>
        <v>1</v>
      </c>
      <c r="AQ32" s="119">
        <f>AVERAGE(W32,AB32)</f>
        <v>1</v>
      </c>
      <c r="AR32" s="66">
        <f>IF(AQ32/AP32&gt;100%,100%,AQ32/AP32)</f>
        <v>1</v>
      </c>
      <c r="AS32" s="55" t="s">
        <v>235</v>
      </c>
    </row>
    <row r="33" spans="1:45" s="25" customFormat="1" ht="120" x14ac:dyDescent="0.25">
      <c r="A33" s="54">
        <v>7</v>
      </c>
      <c r="B33" s="55" t="s">
        <v>186</v>
      </c>
      <c r="C33" s="55" t="s">
        <v>187</v>
      </c>
      <c r="D33" s="65" t="s">
        <v>237</v>
      </c>
      <c r="E33" s="61" t="s">
        <v>238</v>
      </c>
      <c r="F33" s="61" t="s">
        <v>190</v>
      </c>
      <c r="G33" s="61" t="s">
        <v>239</v>
      </c>
      <c r="H33" s="61" t="s">
        <v>240</v>
      </c>
      <c r="I33" s="61" t="s">
        <v>114</v>
      </c>
      <c r="J33" s="61" t="s">
        <v>126</v>
      </c>
      <c r="K33" s="61" t="s">
        <v>239</v>
      </c>
      <c r="L33" s="67">
        <v>0</v>
      </c>
      <c r="M33" s="67">
        <v>1</v>
      </c>
      <c r="N33" s="68">
        <v>1</v>
      </c>
      <c r="O33" s="69">
        <v>0</v>
      </c>
      <c r="P33" s="69">
        <v>2</v>
      </c>
      <c r="Q33" s="61" t="s">
        <v>231</v>
      </c>
      <c r="R33" s="61" t="s">
        <v>232</v>
      </c>
      <c r="S33" s="61" t="s">
        <v>232</v>
      </c>
      <c r="T33" s="57" t="s">
        <v>199</v>
      </c>
      <c r="U33" s="57" t="s">
        <v>199</v>
      </c>
      <c r="V33" s="63">
        <f t="shared" si="17"/>
        <v>0</v>
      </c>
      <c r="W33" s="55" t="s">
        <v>61</v>
      </c>
      <c r="X33" s="66" t="s">
        <v>61</v>
      </c>
      <c r="Y33" s="55" t="s">
        <v>61</v>
      </c>
      <c r="Z33" s="55" t="s">
        <v>61</v>
      </c>
      <c r="AA33" s="63">
        <f t="shared" si="19"/>
        <v>1</v>
      </c>
      <c r="AB33" s="55">
        <v>1</v>
      </c>
      <c r="AC33" s="170">
        <f t="shared" si="13"/>
        <v>1</v>
      </c>
      <c r="AD33" s="116" t="s">
        <v>241</v>
      </c>
      <c r="AE33" s="54" t="s">
        <v>242</v>
      </c>
      <c r="AF33" s="63">
        <f t="shared" si="20"/>
        <v>1</v>
      </c>
      <c r="AG33" s="55"/>
      <c r="AH33" s="55"/>
      <c r="AI33" s="55"/>
      <c r="AJ33" s="55"/>
      <c r="AK33" s="63">
        <f t="shared" si="21"/>
        <v>0</v>
      </c>
      <c r="AL33" s="55"/>
      <c r="AM33" s="55"/>
      <c r="AN33" s="55"/>
      <c r="AO33" s="55"/>
      <c r="AP33" s="55">
        <f t="shared" si="22"/>
        <v>2</v>
      </c>
      <c r="AQ33" s="120">
        <v>1</v>
      </c>
      <c r="AR33" s="66">
        <f>IF(AQ33/AP33&gt;100%,100%,AQ33/AP33)</f>
        <v>0.5</v>
      </c>
      <c r="AS33" s="55" t="s">
        <v>242</v>
      </c>
    </row>
    <row r="34" spans="1:45" s="25" customFormat="1" ht="236.25" customHeight="1" x14ac:dyDescent="0.25">
      <c r="A34" s="54">
        <v>5</v>
      </c>
      <c r="B34" s="55" t="s">
        <v>243</v>
      </c>
      <c r="C34" s="55" t="s">
        <v>244</v>
      </c>
      <c r="D34" s="65" t="s">
        <v>245</v>
      </c>
      <c r="E34" s="61" t="s">
        <v>246</v>
      </c>
      <c r="F34" s="61" t="s">
        <v>190</v>
      </c>
      <c r="G34" s="61" t="s">
        <v>247</v>
      </c>
      <c r="H34" s="61" t="s">
        <v>248</v>
      </c>
      <c r="I34" s="61" t="s">
        <v>207</v>
      </c>
      <c r="J34" s="61" t="s">
        <v>54</v>
      </c>
      <c r="K34" s="61" t="s">
        <v>247</v>
      </c>
      <c r="L34" s="59">
        <v>0.33</v>
      </c>
      <c r="M34" s="59">
        <v>0.67</v>
      </c>
      <c r="N34" s="59">
        <v>0.84</v>
      </c>
      <c r="O34" s="60">
        <v>1</v>
      </c>
      <c r="P34" s="60">
        <v>1</v>
      </c>
      <c r="Q34" s="61" t="s">
        <v>69</v>
      </c>
      <c r="R34" s="61" t="s">
        <v>249</v>
      </c>
      <c r="S34" s="61" t="s">
        <v>250</v>
      </c>
      <c r="T34" s="57" t="s">
        <v>199</v>
      </c>
      <c r="U34" s="62" t="s">
        <v>251</v>
      </c>
      <c r="V34" s="64">
        <f t="shared" si="17"/>
        <v>0.33</v>
      </c>
      <c r="W34" s="70">
        <v>0.54549999999999998</v>
      </c>
      <c r="X34" s="72">
        <f>IF(W34/V34&gt;100%,100%,W34/V34)</f>
        <v>1</v>
      </c>
      <c r="Y34" s="64" t="s">
        <v>252</v>
      </c>
      <c r="Z34" s="64"/>
      <c r="AA34" s="64">
        <f t="shared" si="19"/>
        <v>0.67</v>
      </c>
      <c r="AB34" s="122" t="s">
        <v>265</v>
      </c>
      <c r="AC34" s="123" t="s">
        <v>266</v>
      </c>
      <c r="AD34" s="124" t="s">
        <v>261</v>
      </c>
      <c r="AE34" s="125"/>
      <c r="AF34" s="122">
        <f t="shared" si="20"/>
        <v>0.84</v>
      </c>
      <c r="AG34" s="122"/>
      <c r="AH34" s="122"/>
      <c r="AI34" s="122"/>
      <c r="AJ34" s="122"/>
      <c r="AK34" s="122">
        <f t="shared" si="21"/>
        <v>1</v>
      </c>
      <c r="AL34" s="122"/>
      <c r="AM34" s="122"/>
      <c r="AN34" s="122"/>
      <c r="AO34" s="122"/>
      <c r="AP34" s="122">
        <f t="shared" si="22"/>
        <v>1</v>
      </c>
      <c r="AQ34" s="126" t="s">
        <v>265</v>
      </c>
      <c r="AR34" s="126" t="s">
        <v>265</v>
      </c>
      <c r="AS34" s="124" t="s">
        <v>262</v>
      </c>
    </row>
    <row r="35" spans="1:45" s="25" customFormat="1" ht="150" customHeight="1" x14ac:dyDescent="0.25">
      <c r="A35" s="54">
        <v>5</v>
      </c>
      <c r="B35" s="55" t="s">
        <v>243</v>
      </c>
      <c r="C35" s="55" t="s">
        <v>244</v>
      </c>
      <c r="D35" s="65" t="s">
        <v>253</v>
      </c>
      <c r="E35" s="61" t="s">
        <v>254</v>
      </c>
      <c r="F35" s="61" t="s">
        <v>190</v>
      </c>
      <c r="G35" s="61" t="s">
        <v>247</v>
      </c>
      <c r="H35" s="61" t="s">
        <v>255</v>
      </c>
      <c r="I35" s="61" t="s">
        <v>114</v>
      </c>
      <c r="J35" s="61" t="s">
        <v>54</v>
      </c>
      <c r="K35" s="61" t="s">
        <v>247</v>
      </c>
      <c r="L35" s="59">
        <v>0.2</v>
      </c>
      <c r="M35" s="59">
        <v>0.4</v>
      </c>
      <c r="N35" s="59">
        <v>0.6</v>
      </c>
      <c r="O35" s="60">
        <v>0.8</v>
      </c>
      <c r="P35" s="60">
        <v>0.8</v>
      </c>
      <c r="Q35" s="61" t="s">
        <v>69</v>
      </c>
      <c r="R35" s="61" t="s">
        <v>249</v>
      </c>
      <c r="S35" s="61" t="s">
        <v>256</v>
      </c>
      <c r="T35" s="57" t="s">
        <v>199</v>
      </c>
      <c r="U35" s="62" t="s">
        <v>251</v>
      </c>
      <c r="V35" s="64">
        <f t="shared" si="17"/>
        <v>0.2</v>
      </c>
      <c r="W35" s="72">
        <v>0.78569999999999995</v>
      </c>
      <c r="X35" s="72">
        <f>IF(W35/V35&gt;100%,100%,W35/V35)</f>
        <v>1</v>
      </c>
      <c r="Y35" s="64" t="s">
        <v>257</v>
      </c>
      <c r="Z35" s="64"/>
      <c r="AA35" s="64">
        <f t="shared" si="19"/>
        <v>0.4</v>
      </c>
      <c r="AB35" s="118" t="s">
        <v>265</v>
      </c>
      <c r="AC35" s="64" t="s">
        <v>266</v>
      </c>
      <c r="AD35" s="95" t="s">
        <v>264</v>
      </c>
      <c r="AE35" s="117" t="s">
        <v>258</v>
      </c>
      <c r="AF35" s="64">
        <f t="shared" si="20"/>
        <v>0.6</v>
      </c>
      <c r="AG35" s="64"/>
      <c r="AH35" s="64"/>
      <c r="AI35" s="64"/>
      <c r="AJ35" s="64"/>
      <c r="AK35" s="64">
        <f t="shared" si="21"/>
        <v>0.8</v>
      </c>
      <c r="AL35" s="64"/>
      <c r="AM35" s="64"/>
      <c r="AN35" s="64"/>
      <c r="AO35" s="64"/>
      <c r="AP35" s="64">
        <f t="shared" si="22"/>
        <v>0.8</v>
      </c>
      <c r="AQ35" s="120" t="s">
        <v>265</v>
      </c>
      <c r="AR35" s="66" t="s">
        <v>265</v>
      </c>
      <c r="AS35" s="95" t="s">
        <v>263</v>
      </c>
    </row>
    <row r="36" spans="1:45" s="5" customFormat="1" ht="15.75" x14ac:dyDescent="0.25">
      <c r="A36" s="10"/>
      <c r="B36" s="10"/>
      <c r="C36" s="10"/>
      <c r="D36" s="10"/>
      <c r="E36" s="11" t="s">
        <v>259</v>
      </c>
      <c r="F36" s="11"/>
      <c r="G36" s="11"/>
      <c r="H36" s="11"/>
      <c r="I36" s="11"/>
      <c r="J36" s="11"/>
      <c r="K36" s="11"/>
      <c r="L36" s="12"/>
      <c r="M36" s="12"/>
      <c r="N36" s="12"/>
      <c r="O36" s="12"/>
      <c r="P36" s="12"/>
      <c r="Q36" s="11"/>
      <c r="R36" s="10"/>
      <c r="S36" s="10"/>
      <c r="T36" s="10"/>
      <c r="U36" s="10"/>
      <c r="V36" s="12"/>
      <c r="W36" s="12"/>
      <c r="X36" s="74">
        <f>AVERAGE(X29:X35)*20%</f>
        <v>0.18928500000000001</v>
      </c>
      <c r="Y36" s="10"/>
      <c r="Z36" s="10"/>
      <c r="AA36" s="12"/>
      <c r="AB36" s="12"/>
      <c r="AC36" s="80">
        <f>AVERAGE(AC29:AC35)*20%</f>
        <v>0.1734</v>
      </c>
      <c r="AD36" s="10"/>
      <c r="AE36" s="10"/>
      <c r="AF36" s="12"/>
      <c r="AG36" s="12"/>
      <c r="AH36" s="13" t="e">
        <f>AVERAGE(#REF!)*20%</f>
        <v>#REF!</v>
      </c>
      <c r="AI36" s="10"/>
      <c r="AJ36" s="10"/>
      <c r="AK36" s="12"/>
      <c r="AL36" s="12"/>
      <c r="AM36" s="13" t="e">
        <f>AVERAGE(#REF!)*20%</f>
        <v>#REF!</v>
      </c>
      <c r="AN36" s="10"/>
      <c r="AO36" s="10"/>
      <c r="AP36" s="14"/>
      <c r="AQ36" s="14"/>
      <c r="AR36" s="74">
        <f>AVERAGE(AR29:AR35)*20%</f>
        <v>0.14614400000000002</v>
      </c>
      <c r="AS36" s="10"/>
    </row>
    <row r="37" spans="1:45" s="9" customFormat="1" ht="18.75" x14ac:dyDescent="0.3">
      <c r="A37" s="6"/>
      <c r="B37" s="6"/>
      <c r="C37" s="6"/>
      <c r="D37" s="6"/>
      <c r="E37" s="7" t="s">
        <v>260</v>
      </c>
      <c r="F37" s="6"/>
      <c r="G37" s="6"/>
      <c r="H37" s="6"/>
      <c r="I37" s="6"/>
      <c r="J37" s="6"/>
      <c r="K37" s="6"/>
      <c r="L37" s="8"/>
      <c r="M37" s="8"/>
      <c r="N37" s="8"/>
      <c r="O37" s="8"/>
      <c r="P37" s="8"/>
      <c r="Q37" s="6"/>
      <c r="R37" s="6"/>
      <c r="S37" s="6"/>
      <c r="T37" s="6"/>
      <c r="U37" s="6"/>
      <c r="V37" s="8"/>
      <c r="W37" s="8"/>
      <c r="X37" s="75">
        <f>X28+X36</f>
        <v>0.92679164573521722</v>
      </c>
      <c r="Y37" s="6"/>
      <c r="Z37" s="6"/>
      <c r="AA37" s="8"/>
      <c r="AB37" s="8"/>
      <c r="AC37" s="75">
        <f>AC28+AC36</f>
        <v>0.91048774603174598</v>
      </c>
      <c r="AD37" s="6"/>
      <c r="AE37" s="6"/>
      <c r="AF37" s="8"/>
      <c r="AG37" s="8"/>
      <c r="AH37" s="16" t="e">
        <f>AH28+AH36</f>
        <v>#REF!</v>
      </c>
      <c r="AI37" s="6"/>
      <c r="AJ37" s="6"/>
      <c r="AK37" s="8"/>
      <c r="AL37" s="8"/>
      <c r="AM37" s="16" t="e">
        <f>AM28+AM36</f>
        <v>#REF!</v>
      </c>
      <c r="AN37" s="6"/>
      <c r="AO37" s="6"/>
      <c r="AP37" s="15"/>
      <c r="AQ37" s="15"/>
      <c r="AR37" s="75">
        <f>AR28+AR36</f>
        <v>0.66560711120459104</v>
      </c>
      <c r="AS37" s="6"/>
    </row>
    <row r="42" spans="1:45" x14ac:dyDescent="0.25">
      <c r="W42" s="73">
        <f>6/11</f>
        <v>0.54545454545454541</v>
      </c>
      <c r="X42" s="73">
        <f>22/28</f>
        <v>0.7857142857142857</v>
      </c>
    </row>
  </sheetData>
  <mergeCells count="18">
    <mergeCell ref="V10:Z11"/>
    <mergeCell ref="AA10:AE11"/>
    <mergeCell ref="AF10:AJ11"/>
    <mergeCell ref="AK10:AO11"/>
    <mergeCell ref="AP10:AS11"/>
    <mergeCell ref="A10:B11"/>
    <mergeCell ref="C10:C12"/>
    <mergeCell ref="A1:K1"/>
    <mergeCell ref="D10:F11"/>
    <mergeCell ref="G10:Q11"/>
    <mergeCell ref="A2:K2"/>
    <mergeCell ref="L1:P1"/>
    <mergeCell ref="R10:U11"/>
    <mergeCell ref="F4:K4"/>
    <mergeCell ref="H5:K5"/>
    <mergeCell ref="H6:K6"/>
    <mergeCell ref="H7:K7"/>
    <mergeCell ref="H8:K8"/>
  </mergeCells>
  <dataValidations count="1">
    <dataValidation allowBlank="1" showInputMessage="1" showErrorMessage="1" error="Escriba un texto " promptTitle="Cualquier contenido" sqref="F12 F3:F9" xr:uid="{00000000-0002-0000-0000-000000000000}"/>
  </dataValidations>
  <hyperlinks>
    <hyperlink ref="AD33" r:id="rId1" xr:uid="{09541ED1-208D-4145-84A8-3DDF6C36EAAA}"/>
  </hyperlinks>
  <pageMargins left="0.7" right="0.7" top="0.75" bottom="0.75" header="0.3" footer="0.3"/>
  <pageSetup paperSize="9" orientation="portrait" r:id="rId2"/>
  <ignoredErrors>
    <ignoredError sqref="D13:D14"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F10:F11 F1 F13:F28 F36:F1048576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95</v>
      </c>
    </row>
    <row r="3" spans="1:1" x14ac:dyDescent="0.25">
      <c r="A3" t="s">
        <v>50</v>
      </c>
    </row>
    <row r="4" spans="1:1" x14ac:dyDescent="0.25">
      <c r="A4" t="s">
        <v>190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85AC646A-EB9A-48BB-8C00-59F57A5DD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D912C2-67FF-4F74-B857-B8D2F5FE6CA6}">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20cb614e-b45f-4877-aa77-0fc3e5f2c8f0"/>
    <ds:schemaRef ds:uri="http://schemas.microsoft.com/office/2006/documentManagement/types"/>
    <ds:schemaRef ds:uri="f8dc1254-f694-4df3-a50d-d4e607c93dc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2023-08-04T17:40:12Z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