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gobiernobogota-my.sharepoint.com/personal/dora_guevara_gobiernobogota_gov_co/Documents/1.OAP/PLAN DE GESTION 2023_AL/Alcaldias Locales/05_Usme/"/>
    </mc:Choice>
  </mc:AlternateContent>
  <xr:revisionPtr revIDLastSave="137" documentId="13_ncr:1_{3741EF0A-43FA-46FC-8AEA-A7B1FBCFE4FD}" xr6:coauthVersionLast="47" xr6:coauthVersionMax="47" xr10:uidLastSave="{F3C9F387-9E6A-4C17-B0F2-BA6F902BF5DC}"/>
  <bookViews>
    <workbookView xWindow="-120" yWindow="-120" windowWidth="29040" windowHeight="15840" xr2:uid="{00000000-000D-0000-FFFF-FFFF00000000}"/>
  </bookViews>
  <sheets>
    <sheet name="Hoja1" sheetId="1" r:id="rId1"/>
    <sheet name="Lista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39" i="1" l="1"/>
  <c r="AQ23" i="1"/>
  <c r="AQ20" i="1"/>
  <c r="AQ19" i="1"/>
  <c r="AQ18" i="1"/>
  <c r="AQ17" i="1"/>
  <c r="AQ16" i="1"/>
  <c r="AM34" i="1"/>
  <c r="AM35" i="1"/>
  <c r="AM39" i="1"/>
  <c r="AQ37" i="1" l="1"/>
  <c r="AQ38" i="1" l="1"/>
  <c r="AR39" i="1" l="1"/>
  <c r="AF16" i="1"/>
  <c r="AH16" i="1" s="1"/>
  <c r="AH35" i="1"/>
  <c r="AF17" i="1"/>
  <c r="AH17" i="1"/>
  <c r="AF18" i="1"/>
  <c r="AH18" i="1" s="1"/>
  <c r="AF19" i="1"/>
  <c r="AH19" i="1"/>
  <c r="AF20" i="1"/>
  <c r="AH20" i="1" s="1"/>
  <c r="AF21" i="1"/>
  <c r="AH21" i="1"/>
  <c r="AF22" i="1"/>
  <c r="AH22" i="1" s="1"/>
  <c r="AF23" i="1"/>
  <c r="AH23" i="1"/>
  <c r="AF24" i="1"/>
  <c r="AH24" i="1" s="1"/>
  <c r="AF25" i="1"/>
  <c r="AH25" i="1"/>
  <c r="AF26" i="1"/>
  <c r="AH26" i="1" s="1"/>
  <c r="AF27" i="1"/>
  <c r="AH27" i="1"/>
  <c r="AF28" i="1"/>
  <c r="AH28" i="1" s="1"/>
  <c r="AF29" i="1"/>
  <c r="AH29" i="1"/>
  <c r="AF30" i="1"/>
  <c r="AH30" i="1" s="1"/>
  <c r="AF31" i="1"/>
  <c r="AH31" i="1" s="1"/>
  <c r="AF33" i="1"/>
  <c r="AF34" i="1"/>
  <c r="AH34" i="1" s="1"/>
  <c r="AF35" i="1"/>
  <c r="AF36" i="1"/>
  <c r="AF37" i="1"/>
  <c r="AH37" i="1" s="1"/>
  <c r="AF39" i="1"/>
  <c r="AH39" i="1" s="1"/>
  <c r="AH40" i="1" s="1"/>
  <c r="AQ36" i="1"/>
  <c r="AQ35" i="1"/>
  <c r="AQ34" i="1"/>
  <c r="AQ33" i="1"/>
  <c r="AQ31" i="1"/>
  <c r="AQ30" i="1"/>
  <c r="AQ29" i="1"/>
  <c r="AQ28" i="1"/>
  <c r="AQ27" i="1"/>
  <c r="AQ26" i="1"/>
  <c r="AQ25" i="1"/>
  <c r="AQ24" i="1"/>
  <c r="AQ22" i="1"/>
  <c r="AQ21" i="1"/>
  <c r="AP39" i="1"/>
  <c r="AK39" i="1"/>
  <c r="AA39" i="1"/>
  <c r="AC39" i="1" s="1"/>
  <c r="V39" i="1"/>
  <c r="X39" i="1" s="1"/>
  <c r="AP38" i="1"/>
  <c r="AR38" i="1" s="1"/>
  <c r="V38" i="1"/>
  <c r="X38" i="1" s="1"/>
  <c r="AP37" i="1"/>
  <c r="AR37" i="1" s="1"/>
  <c r="AK37" i="1"/>
  <c r="AA37" i="1"/>
  <c r="AC37" i="1" s="1"/>
  <c r="V37" i="1"/>
  <c r="AP36" i="1"/>
  <c r="AA36" i="1"/>
  <c r="AC36" i="1" s="1"/>
  <c r="V36" i="1"/>
  <c r="X36" i="1" s="1"/>
  <c r="AP35" i="1"/>
  <c r="AR35" i="1" s="1"/>
  <c r="AK35" i="1"/>
  <c r="AA35" i="1"/>
  <c r="AC35" i="1" s="1"/>
  <c r="V35" i="1"/>
  <c r="AP34" i="1"/>
  <c r="AK34" i="1"/>
  <c r="AA34" i="1"/>
  <c r="AC34" i="1" s="1"/>
  <c r="V34" i="1"/>
  <c r="X34" i="1" s="1"/>
  <c r="AP33" i="1"/>
  <c r="AK33" i="1"/>
  <c r="AM33" i="1" s="1"/>
  <c r="AM40" i="1" s="1"/>
  <c r="AA33" i="1"/>
  <c r="AC33" i="1" s="1"/>
  <c r="V33" i="1"/>
  <c r="P24" i="1"/>
  <c r="P25" i="1"/>
  <c r="P27" i="1"/>
  <c r="P28" i="1"/>
  <c r="P29" i="1"/>
  <c r="P30" i="1"/>
  <c r="P31" i="1"/>
  <c r="P26" i="1"/>
  <c r="AR33" i="1" l="1"/>
  <c r="AC40" i="1"/>
  <c r="AR36" i="1"/>
  <c r="X40" i="1"/>
  <c r="AR34" i="1"/>
  <c r="AP16" i="1"/>
  <c r="AR16" i="1" s="1"/>
  <c r="AK16" i="1"/>
  <c r="AM16" i="1" s="1"/>
  <c r="AP31" i="1"/>
  <c r="AR31" i="1" s="1"/>
  <c r="AP30" i="1"/>
  <c r="AR30" i="1" s="1"/>
  <c r="AP29" i="1"/>
  <c r="AR29" i="1" s="1"/>
  <c r="AP28" i="1"/>
  <c r="AR28" i="1" s="1"/>
  <c r="AP27" i="1"/>
  <c r="AR27" i="1" s="1"/>
  <c r="AP26" i="1"/>
  <c r="AR26" i="1" s="1"/>
  <c r="AP25" i="1"/>
  <c r="AR25" i="1" s="1"/>
  <c r="AP24" i="1"/>
  <c r="AR24" i="1" s="1"/>
  <c r="AP23" i="1"/>
  <c r="AR23" i="1" s="1"/>
  <c r="AP22" i="1"/>
  <c r="AR22" i="1" s="1"/>
  <c r="AP21" i="1"/>
  <c r="AR21" i="1" s="1"/>
  <c r="AP20" i="1"/>
  <c r="AR20" i="1" s="1"/>
  <c r="AP19" i="1"/>
  <c r="AR19" i="1" s="1"/>
  <c r="AP18" i="1"/>
  <c r="AR18" i="1" s="1"/>
  <c r="AP17" i="1"/>
  <c r="AR17" i="1" s="1"/>
  <c r="AK31" i="1"/>
  <c r="AM31" i="1" s="1"/>
  <c r="AK30" i="1"/>
  <c r="AM30" i="1" s="1"/>
  <c r="AK29" i="1"/>
  <c r="AM29" i="1" s="1"/>
  <c r="AK28" i="1"/>
  <c r="AM28" i="1" s="1"/>
  <c r="AK27" i="1"/>
  <c r="AM27" i="1" s="1"/>
  <c r="AK26" i="1"/>
  <c r="AM26" i="1" s="1"/>
  <c r="AK25" i="1"/>
  <c r="AM25" i="1" s="1"/>
  <c r="AK24" i="1"/>
  <c r="AM24" i="1" s="1"/>
  <c r="AK23" i="1"/>
  <c r="AM23" i="1" s="1"/>
  <c r="AK22" i="1"/>
  <c r="AM22" i="1" s="1"/>
  <c r="AK21" i="1"/>
  <c r="AM21" i="1" s="1"/>
  <c r="AK20" i="1"/>
  <c r="AM20" i="1" s="1"/>
  <c r="AK19" i="1"/>
  <c r="AM19" i="1" s="1"/>
  <c r="AK18" i="1"/>
  <c r="AM18" i="1" s="1"/>
  <c r="AK17" i="1"/>
  <c r="AM17" i="1" s="1"/>
  <c r="AA31" i="1"/>
  <c r="AC31" i="1" s="1"/>
  <c r="AA30" i="1"/>
  <c r="AC30" i="1" s="1"/>
  <c r="AA29" i="1"/>
  <c r="AC29" i="1" s="1"/>
  <c r="AA28" i="1"/>
  <c r="AC28" i="1" s="1"/>
  <c r="AA27" i="1"/>
  <c r="AC27" i="1" s="1"/>
  <c r="AA26" i="1"/>
  <c r="AC26" i="1" s="1"/>
  <c r="AA25" i="1"/>
  <c r="AC25" i="1" s="1"/>
  <c r="AA24" i="1"/>
  <c r="AC24" i="1" s="1"/>
  <c r="AA23" i="1"/>
  <c r="AC23" i="1" s="1"/>
  <c r="AA22" i="1"/>
  <c r="AC22" i="1" s="1"/>
  <c r="AA21" i="1"/>
  <c r="AC21" i="1" s="1"/>
  <c r="AA20" i="1"/>
  <c r="AC20" i="1" s="1"/>
  <c r="AA19" i="1"/>
  <c r="AC19" i="1" s="1"/>
  <c r="AA18" i="1"/>
  <c r="AC18" i="1" s="1"/>
  <c r="AA17" i="1"/>
  <c r="AC17" i="1" s="1"/>
  <c r="AA16" i="1"/>
  <c r="AC16" i="1" s="1"/>
  <c r="V31" i="1"/>
  <c r="X31" i="1" s="1"/>
  <c r="V30" i="1"/>
  <c r="X30" i="1" s="1"/>
  <c r="V29" i="1"/>
  <c r="X29" i="1" s="1"/>
  <c r="V28" i="1"/>
  <c r="X28" i="1" s="1"/>
  <c r="V27" i="1"/>
  <c r="X27" i="1" s="1"/>
  <c r="V26" i="1"/>
  <c r="X26" i="1" s="1"/>
  <c r="V25" i="1"/>
  <c r="X25" i="1" s="1"/>
  <c r="V24" i="1"/>
  <c r="X24" i="1" s="1"/>
  <c r="V23" i="1"/>
  <c r="V22" i="1"/>
  <c r="X22" i="1" s="1"/>
  <c r="V21" i="1"/>
  <c r="X21" i="1" s="1"/>
  <c r="V20" i="1"/>
  <c r="X20" i="1" s="1"/>
  <c r="V19" i="1"/>
  <c r="X19" i="1" s="1"/>
  <c r="V18" i="1"/>
  <c r="X18" i="1" s="1"/>
  <c r="V17" i="1"/>
  <c r="X17" i="1" s="1"/>
  <c r="V16" i="1"/>
  <c r="AR32" i="1" l="1"/>
  <c r="AC32" i="1"/>
  <c r="AC41" i="1" s="1"/>
  <c r="X32" i="1"/>
  <c r="X41" i="1" s="1"/>
  <c r="AM32" i="1"/>
  <c r="AM41" i="1" s="1"/>
  <c r="AH32" i="1"/>
  <c r="AH41" i="1" s="1"/>
  <c r="AR40" i="1" l="1"/>
  <c r="AR4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Yamile Espinosa Galindo</author>
  </authors>
  <commentList>
    <comment ref="F4" authorId="0" shapeId="0" xr:uid="{00000000-0006-0000-0000-000001000000}">
      <text>
        <r>
          <rPr>
            <b/>
            <sz val="9"/>
            <color indexed="81"/>
            <rFont val="Tahoma"/>
            <family val="2"/>
          </rPr>
          <t>Cuadro que resume los cambios realizados de una versión a otra</t>
        </r>
      </text>
    </comment>
    <comment ref="F5" authorId="0" shapeId="0" xr:uid="{00000000-0006-0000-0000-000002000000}">
      <text>
        <r>
          <rPr>
            <b/>
            <sz val="9"/>
            <color indexed="81"/>
            <rFont val="Tahoma"/>
            <family val="2"/>
          </rPr>
          <t xml:space="preserve">Número consecutivo de la versión generada </t>
        </r>
      </text>
    </comment>
    <comment ref="G5" authorId="0" shapeId="0" xr:uid="{00000000-0006-0000-0000-000003000000}">
      <text>
        <r>
          <rPr>
            <b/>
            <sz val="9"/>
            <color indexed="81"/>
            <rFont val="Tahoma"/>
            <family val="2"/>
          </rPr>
          <t>Fecha de la versión generada</t>
        </r>
      </text>
    </comment>
    <comment ref="H5" authorId="0" shapeId="0" xr:uid="{00000000-0006-0000-0000-000004000000}">
      <text>
        <r>
          <rPr>
            <b/>
            <sz val="9"/>
            <color indexed="81"/>
            <rFont val="Tahoma"/>
            <family val="2"/>
          </rPr>
          <t>Breve descripción del cambio realizado en la nueva versión</t>
        </r>
      </text>
    </comment>
    <comment ref="C13" authorId="0" shapeId="0" xr:uid="{00000000-0006-0000-0000-000005000000}">
      <text>
        <r>
          <rPr>
            <b/>
            <sz val="9"/>
            <color indexed="81"/>
            <rFont val="Tahoma"/>
            <family val="2"/>
          </rPr>
          <t>Indique el nombre del proceso al cual está asociada la meta</t>
        </r>
      </text>
    </comment>
    <comment ref="A15" authorId="0" shapeId="0" xr:uid="{00000000-0006-0000-0000-000006000000}">
      <text>
        <r>
          <rPr>
            <b/>
            <sz val="9"/>
            <color indexed="81"/>
            <rFont val="Tahoma"/>
            <family val="2"/>
          </rPr>
          <t>Incluya el número del objetivo estratégico, de acuerdo con lo adoptado en el Plan Estratégico Institucional</t>
        </r>
      </text>
    </comment>
    <comment ref="B15" authorId="0" shapeId="0" xr:uid="{00000000-0006-0000-0000-000007000000}">
      <text>
        <r>
          <rPr>
            <b/>
            <sz val="9"/>
            <color indexed="81"/>
            <rFont val="Tahoma"/>
            <family val="2"/>
          </rPr>
          <t>Incluya el objetivo estratégico, de acuerdo con lo adoptado en el Plan Estratégico Institucional, al cual se asocia la meta</t>
        </r>
      </text>
    </comment>
    <comment ref="D15" authorId="0" shapeId="0" xr:uid="{00000000-0006-0000-0000-000008000000}">
      <text>
        <r>
          <rPr>
            <b/>
            <sz val="9"/>
            <color indexed="81"/>
            <rFont val="Tahoma"/>
            <family val="2"/>
          </rPr>
          <t>Escriba el número de la meta, en orden consecutivo</t>
        </r>
      </text>
    </comment>
    <comment ref="E15" authorId="0" shapeId="0" xr:uid="{00000000-0006-0000-0000-000009000000}">
      <text>
        <r>
          <rPr>
            <b/>
            <sz val="9"/>
            <color indexed="81"/>
            <rFont val="Tahoma"/>
            <family val="2"/>
          </rPr>
          <t xml:space="preserve">Son el resultado aceptable que se espera alcanzar en un periodo de tiempo a través de la ejecución y/o cumplimiento de los entregables. 
Se debe redactar la meta iniciando con un verbo en infinitivo fuerte, seguido de una magnitud o cantidad, una unidad de medida que se encuentre en términos numéricos o porcentuales y finalmente el complemento.
verbo + magnitud + unidad de medida + complemento
</t>
        </r>
      </text>
    </comment>
    <comment ref="F15" authorId="0" shapeId="0" xr:uid="{00000000-0006-0000-0000-00000A000000}">
      <text>
        <r>
          <rPr>
            <b/>
            <sz val="9"/>
            <color indexed="81"/>
            <rFont val="Tahoma"/>
            <family val="2"/>
          </rPr>
          <t xml:space="preserve">Seleccione la opción que corresponda
</t>
        </r>
      </text>
    </comment>
    <comment ref="G15" authorId="0" shapeId="0" xr:uid="{00000000-0006-0000-0000-00000B000000}">
      <text>
        <r>
          <rPr>
            <b/>
            <sz val="9"/>
            <color indexed="81"/>
            <rFont val="Tahoma"/>
            <family val="2"/>
          </rPr>
          <t>Indique un nombre corto que refleje lo que pretende medir. 
Ej. Porcentaje de giros acumulados</t>
        </r>
      </text>
    </comment>
    <comment ref="H15" authorId="0" shapeId="0" xr:uid="{00000000-0006-0000-0000-00000C000000}">
      <text>
        <r>
          <rPr>
            <b/>
            <sz val="9"/>
            <color indexed="81"/>
            <rFont val="Tahoma"/>
            <family val="2"/>
          </rPr>
          <t>Indique la fórmula (relación entre variables) que permite medir el cumplimiento de la meta. Debe existir una coherencia lógica entre la magnitud y unidad de medida de la meta y las variables del indicador</t>
        </r>
      </text>
    </comment>
    <comment ref="I15" authorId="0" shapeId="0" xr:uid="{00000000-0006-0000-0000-00000D000000}">
      <text>
        <r>
          <rPr>
            <b/>
            <sz val="9"/>
            <color indexed="81"/>
            <rFont val="Tahoma"/>
            <family val="2"/>
          </rPr>
          <t>Valor inicial que se toma como referencia para comparar el avance de la meta. Es imporante indicar la magnitud, unidad de medida y la vigencia en la cual se obtuvo</t>
        </r>
      </text>
    </comment>
    <comment ref="J15" authorId="0" shapeId="0" xr:uid="{00000000-0006-0000-0000-00000E000000}">
      <text>
        <r>
          <rPr>
            <b/>
            <sz val="9"/>
            <color indexed="81"/>
            <rFont val="Tahoma"/>
            <family val="2"/>
          </rPr>
          <t>Indique el tipo de programación que corresponde: 
- Suma
- Constante
- Creciente
- Decreciente 
Este tipo depende de la forma en que se acumulan los resultados del indicador trimestralmente para la vigencia. Ver Manual PLE-PIN-M002</t>
        </r>
      </text>
    </comment>
    <comment ref="K15" authorId="0" shapeId="0" xr:uid="{00000000-0006-0000-0000-00000F000000}">
      <text>
        <r>
          <rPr>
            <b/>
            <sz val="9"/>
            <color indexed="81"/>
            <rFont val="Tahoma"/>
            <family val="2"/>
          </rPr>
          <t xml:space="preserve">Indique la forma en la que se expresa la magnitud de la meta. Ej. Porcentaje, actuaciones administrativas, informes, etc. </t>
        </r>
        <r>
          <rPr>
            <sz val="9"/>
            <color indexed="81"/>
            <rFont val="Tahoma"/>
            <family val="2"/>
          </rPr>
          <t xml:space="preserve">
</t>
        </r>
      </text>
    </comment>
    <comment ref="L15" authorId="0" shapeId="0" xr:uid="{00000000-0006-0000-0000-000010000000}">
      <text>
        <r>
          <rPr>
            <b/>
            <sz val="9"/>
            <color indexed="81"/>
            <rFont val="Tahoma"/>
            <family val="2"/>
          </rPr>
          <t xml:space="preserve">Indique la magnitud programada para el trimestre. </t>
        </r>
      </text>
    </comment>
    <comment ref="M15" authorId="0" shapeId="0" xr:uid="{00000000-0006-0000-0000-000011000000}">
      <text>
        <r>
          <rPr>
            <b/>
            <sz val="9"/>
            <color indexed="81"/>
            <rFont val="Tahoma"/>
            <family val="2"/>
          </rPr>
          <t xml:space="preserve">Indique la magnitud programada para el trimestre. </t>
        </r>
      </text>
    </comment>
    <comment ref="N15" authorId="0" shapeId="0" xr:uid="{00000000-0006-0000-0000-000012000000}">
      <text>
        <r>
          <rPr>
            <b/>
            <sz val="9"/>
            <color indexed="81"/>
            <rFont val="Tahoma"/>
            <family val="2"/>
          </rPr>
          <t xml:space="preserve">Indique la magnitud programada para el trimestre. </t>
        </r>
      </text>
    </comment>
    <comment ref="O15" authorId="0" shapeId="0" xr:uid="{00000000-0006-0000-0000-000013000000}">
      <text>
        <r>
          <rPr>
            <b/>
            <sz val="9"/>
            <color indexed="81"/>
            <rFont val="Tahoma"/>
            <family val="2"/>
          </rPr>
          <t xml:space="preserve">Indique la magnitud programada para el trimestre. </t>
        </r>
      </text>
    </comment>
    <comment ref="P15" authorId="0" shapeId="0" xr:uid="{00000000-0006-0000-0000-000014000000}">
      <text>
        <r>
          <rPr>
            <b/>
            <sz val="9"/>
            <color indexed="81"/>
            <rFont val="Tahoma"/>
            <family val="2"/>
          </rPr>
          <t>Indique la programación total de la vigencia. 
Debe ser coherente con la meta.</t>
        </r>
      </text>
    </comment>
    <comment ref="Q15" authorId="0" shapeId="0" xr:uid="{00000000-0006-0000-0000-000015000000}">
      <text>
        <r>
          <rPr>
            <b/>
            <sz val="9"/>
            <color indexed="81"/>
            <rFont val="Tahoma"/>
            <family val="2"/>
          </rPr>
          <t xml:space="preserve">Indique el tipo de indicador: 
- Eficancia 
- Eficiencia 
- Efectividad </t>
        </r>
      </text>
    </comment>
    <comment ref="R15" authorId="0" shapeId="0" xr:uid="{00000000-0006-0000-0000-000016000000}">
      <text>
        <r>
          <rPr>
            <b/>
            <sz val="9"/>
            <color indexed="81"/>
            <rFont val="Tahoma"/>
            <family val="2"/>
          </rPr>
          <t>Indique la evidencia a presentar del cumplimiento de la meta. Se debe redactar de forma concreta y coherente con la meta</t>
        </r>
      </text>
    </comment>
    <comment ref="S15" authorId="0" shapeId="0" xr:uid="{00000000-0006-0000-0000-000017000000}">
      <text>
        <r>
          <rPr>
            <b/>
            <sz val="9"/>
            <color indexed="81"/>
            <rFont val="Tahoma"/>
            <family val="2"/>
          </rPr>
          <t>Indique la herramienta o aplicativo donde reposa la información que da origen al entregable o en el que es posible contrastar o verificar la información de ser necesario.</t>
        </r>
      </text>
    </comment>
    <comment ref="T15" authorId="0" shapeId="0" xr:uid="{00000000-0006-0000-0000-000018000000}">
      <text>
        <r>
          <rPr>
            <b/>
            <sz val="9"/>
            <color indexed="81"/>
            <rFont val="Tahoma"/>
            <family val="2"/>
          </rPr>
          <t>Indique el área y grupo de trabajo (si se tiene), responsable de cumplir o ejecutar la meta</t>
        </r>
      </text>
    </comment>
    <comment ref="U15" authorId="0" shapeId="0" xr:uid="{00000000-0006-0000-0000-000019000000}">
      <text>
        <r>
          <rPr>
            <b/>
            <sz val="9"/>
            <color indexed="81"/>
            <rFont val="Tahoma"/>
            <family val="2"/>
          </rPr>
          <t>Indique el nombre de la dependencia responsable de reportar trimestralmente la meta a la OAP</t>
        </r>
      </text>
    </comment>
    <comment ref="V15" authorId="0" shapeId="0" xr:uid="{00000000-0006-0000-0000-00001A000000}">
      <text>
        <r>
          <rPr>
            <b/>
            <sz val="9"/>
            <color indexed="81"/>
            <rFont val="Tahoma"/>
            <family val="2"/>
          </rPr>
          <t>Indique la magnitud programada</t>
        </r>
      </text>
    </comment>
    <comment ref="W15" authorId="0" shapeId="0" xr:uid="{00000000-0006-0000-0000-00001B000000}">
      <text>
        <r>
          <rPr>
            <b/>
            <sz val="9"/>
            <color indexed="81"/>
            <rFont val="Tahoma"/>
            <family val="2"/>
          </rPr>
          <t>Indique la magnitud ejecutada. Corresponde al resultado de medir el indicador de la meta</t>
        </r>
      </text>
    </comment>
    <comment ref="X15" authorId="0" shapeId="0" xr:uid="{00000000-0006-0000-0000-00001C000000}">
      <text>
        <r>
          <rPr>
            <b/>
            <sz val="9"/>
            <color indexed="81"/>
            <rFont val="Tahoma"/>
            <family val="2"/>
          </rPr>
          <t>Es el resultado porcentual de dividir lo ejecutado vs. lo programado. En caso de sobre ejecución, el resultado máximo es el 100%</t>
        </r>
      </text>
    </comment>
    <comment ref="Y15" authorId="0" shapeId="0" xr:uid="{00000000-0006-0000-0000-00001D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Z15" authorId="0" shapeId="0" xr:uid="{00000000-0006-0000-0000-00001E000000}">
      <text>
        <r>
          <rPr>
            <b/>
            <sz val="9"/>
            <color indexed="81"/>
            <rFont val="Tahoma"/>
            <family val="2"/>
          </rPr>
          <t xml:space="preserve">Indicar el nombre concreto de la evidencia aportada. </t>
        </r>
      </text>
    </comment>
    <comment ref="AA15" authorId="0" shapeId="0" xr:uid="{00000000-0006-0000-0000-00001F000000}">
      <text>
        <r>
          <rPr>
            <b/>
            <sz val="9"/>
            <color indexed="81"/>
            <rFont val="Tahoma"/>
            <family val="2"/>
          </rPr>
          <t>Indique la magnitud programada</t>
        </r>
      </text>
    </comment>
    <comment ref="AB15" authorId="0" shapeId="0" xr:uid="{00000000-0006-0000-0000-000020000000}">
      <text>
        <r>
          <rPr>
            <b/>
            <sz val="9"/>
            <color indexed="81"/>
            <rFont val="Tahoma"/>
            <family val="2"/>
          </rPr>
          <t>Indique la magnitud ejecutada. Corresponde al resultado de medir el indicador de la meta</t>
        </r>
      </text>
    </comment>
    <comment ref="AC15" authorId="0" shapeId="0" xr:uid="{00000000-0006-0000-0000-000021000000}">
      <text>
        <r>
          <rPr>
            <b/>
            <sz val="9"/>
            <color indexed="81"/>
            <rFont val="Tahoma"/>
            <family val="2"/>
          </rPr>
          <t>Es el resultado porcentual de dividir lo ejecutado vs. lo programado. En caso de sobre ejecución, el resultado máximo es el 100%</t>
        </r>
      </text>
    </comment>
    <comment ref="AD15" authorId="0" shapeId="0" xr:uid="{00000000-0006-0000-0000-000022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E15" authorId="0" shapeId="0" xr:uid="{00000000-0006-0000-0000-000023000000}">
      <text>
        <r>
          <rPr>
            <b/>
            <sz val="9"/>
            <color indexed="81"/>
            <rFont val="Tahoma"/>
            <family val="2"/>
          </rPr>
          <t xml:space="preserve">Indicar el nombre concreto de la evidencia aportada. </t>
        </r>
      </text>
    </comment>
    <comment ref="AF15" authorId="0" shapeId="0" xr:uid="{00000000-0006-0000-0000-000024000000}">
      <text>
        <r>
          <rPr>
            <b/>
            <sz val="9"/>
            <color indexed="81"/>
            <rFont val="Tahoma"/>
            <family val="2"/>
          </rPr>
          <t>Indique la magnitud programada</t>
        </r>
      </text>
    </comment>
    <comment ref="AG15" authorId="0" shapeId="0" xr:uid="{00000000-0006-0000-0000-000025000000}">
      <text>
        <r>
          <rPr>
            <b/>
            <sz val="9"/>
            <color indexed="81"/>
            <rFont val="Tahoma"/>
            <family val="2"/>
          </rPr>
          <t>Indique la magnitud ejecutada. Corresponde al resultado de medir el indicador de la meta</t>
        </r>
      </text>
    </comment>
    <comment ref="AH15" authorId="0" shapeId="0" xr:uid="{00000000-0006-0000-0000-000026000000}">
      <text>
        <r>
          <rPr>
            <b/>
            <sz val="9"/>
            <color indexed="81"/>
            <rFont val="Tahoma"/>
            <family val="2"/>
          </rPr>
          <t>Es el resultado porcentual de dividir lo ejecutado vs. lo programado. En caso de sobre ejecución, el resultado máximo es el 100%</t>
        </r>
      </text>
    </comment>
    <comment ref="AI15" authorId="0" shapeId="0" xr:uid="{00000000-0006-0000-0000-000027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J15" authorId="0" shapeId="0" xr:uid="{00000000-0006-0000-0000-000028000000}">
      <text>
        <r>
          <rPr>
            <b/>
            <sz val="9"/>
            <color indexed="81"/>
            <rFont val="Tahoma"/>
            <family val="2"/>
          </rPr>
          <t xml:space="preserve">Indicar el nombre concreto de la evidencia aportada. </t>
        </r>
      </text>
    </comment>
    <comment ref="AK15" authorId="0" shapeId="0" xr:uid="{00000000-0006-0000-0000-000029000000}">
      <text>
        <r>
          <rPr>
            <b/>
            <sz val="9"/>
            <color indexed="81"/>
            <rFont val="Tahoma"/>
            <family val="2"/>
          </rPr>
          <t>Indique la magnitud programada</t>
        </r>
      </text>
    </comment>
    <comment ref="AL15" authorId="0" shapeId="0" xr:uid="{00000000-0006-0000-0000-00002A000000}">
      <text>
        <r>
          <rPr>
            <b/>
            <sz val="9"/>
            <color indexed="81"/>
            <rFont val="Tahoma"/>
            <family val="2"/>
          </rPr>
          <t>Indique la magnitud ejecutada. Corresponde al resultado de medir el indicador de la meta</t>
        </r>
      </text>
    </comment>
    <comment ref="AM15" authorId="0" shapeId="0" xr:uid="{00000000-0006-0000-0000-00002B000000}">
      <text>
        <r>
          <rPr>
            <b/>
            <sz val="9"/>
            <color indexed="81"/>
            <rFont val="Tahoma"/>
            <family val="2"/>
          </rPr>
          <t>Es el resultado porcentual de dividir lo ejecutado vs. lo programado. En caso de sobre ejecución, el resultado máximo es el 100%</t>
        </r>
      </text>
    </comment>
    <comment ref="AN15" authorId="0" shapeId="0" xr:uid="{00000000-0006-0000-0000-00002C000000}">
      <text>
        <r>
          <rPr>
            <b/>
            <sz val="9"/>
            <color indexed="81"/>
            <rFont val="Tahoma"/>
            <family val="2"/>
          </rPr>
          <t>Es la descripción detallada de los avances y logros obtenidos con la ejecución de la meta, que permite rendir cuentas sobre la gestión adelantada, en un lenguaje claro y concreto.
NOTA 1: No es suficiente con indicar que se logró o cumplió con lo programado. 
NOTA 2: Tener en cuenta buena redacción y ortografía</t>
        </r>
      </text>
    </comment>
    <comment ref="AO15" authorId="0" shapeId="0" xr:uid="{00000000-0006-0000-0000-00002D000000}">
      <text>
        <r>
          <rPr>
            <b/>
            <sz val="9"/>
            <color indexed="81"/>
            <rFont val="Tahoma"/>
            <family val="2"/>
          </rPr>
          <t xml:space="preserve">Indicar el nombre concreto de la evidencia aportada. </t>
        </r>
      </text>
    </comment>
    <comment ref="AP15" authorId="0" shapeId="0" xr:uid="{00000000-0006-0000-0000-00002E000000}">
      <text>
        <r>
          <rPr>
            <b/>
            <sz val="9"/>
            <color indexed="81"/>
            <rFont val="Tahoma"/>
            <family val="2"/>
          </rPr>
          <t>Indique la magnitud total programada para la vigencia</t>
        </r>
      </text>
    </comment>
    <comment ref="AQ15" authorId="0" shapeId="0" xr:uid="{00000000-0006-0000-0000-00002F000000}">
      <text>
        <r>
          <rPr>
            <b/>
            <sz val="9"/>
            <color indexed="81"/>
            <rFont val="Tahoma"/>
            <family val="2"/>
          </rPr>
          <t xml:space="preserve">Indique la magnitud ejecutada acumulada para la vigencia </t>
        </r>
      </text>
    </comment>
    <comment ref="AR15" authorId="0" shapeId="0" xr:uid="{00000000-0006-0000-0000-000030000000}">
      <text>
        <r>
          <rPr>
            <b/>
            <sz val="9"/>
            <color indexed="81"/>
            <rFont val="Tahoma"/>
            <family val="2"/>
          </rPr>
          <t>Es el resultado porcentual de dividir lo ejecutado vs. lo programado. En caso de sobre ejecución, el resultado máximo es el 100%</t>
        </r>
      </text>
    </comment>
    <comment ref="AS15" authorId="0" shapeId="0" xr:uid="{00000000-0006-0000-0000-000031000000}">
      <text>
        <r>
          <rPr>
            <b/>
            <sz val="9"/>
            <color indexed="81"/>
            <rFont val="Tahoma"/>
            <family val="2"/>
          </rPr>
          <t>Es la descripción detallada de los avances y logros obtenidos con la ejecución de la meta acumulados para la vigencia</t>
        </r>
      </text>
    </comment>
    <comment ref="E32" authorId="0" shapeId="0" xr:uid="{00000000-0006-0000-0000-000032000000}">
      <text>
        <r>
          <rPr>
            <b/>
            <sz val="9"/>
            <color indexed="81"/>
            <rFont val="Tahoma"/>
            <family val="2"/>
          </rPr>
          <t>Promedio obtenido para el periodo x 80%</t>
        </r>
      </text>
    </comment>
    <comment ref="E40" authorId="0" shapeId="0" xr:uid="{00000000-0006-0000-0000-000033000000}">
      <text>
        <r>
          <rPr>
            <b/>
            <sz val="9"/>
            <color indexed="81"/>
            <rFont val="Tahoma"/>
            <family val="2"/>
          </rPr>
          <t>Promedio obtenido en las metas transversales para el periodo x 20%</t>
        </r>
      </text>
    </comment>
    <comment ref="E41" authorId="0" shapeId="0" xr:uid="{00000000-0006-0000-0000-000034000000}">
      <text>
        <r>
          <rPr>
            <b/>
            <sz val="9"/>
            <color indexed="81"/>
            <rFont val="Tahoma"/>
            <family val="2"/>
          </rPr>
          <t>Sumatoria del total de metas técnicas y metas transversales</t>
        </r>
      </text>
    </comment>
  </commentList>
</comments>
</file>

<file path=xl/sharedStrings.xml><?xml version="1.0" encoding="utf-8"?>
<sst xmlns="http://schemas.openxmlformats.org/spreadsheetml/2006/main" count="647" uniqueCount="359">
  <si>
    <r>
      <rPr>
        <b/>
        <sz val="14"/>
        <rFont val="Calibri Light"/>
        <family val="2"/>
        <scheme val="major"/>
      </rPr>
      <t>FORMULACIÓN Y SEGUIMIENTO PLANES DE GESTIÓN NIVEL LOCAL</t>
    </r>
    <r>
      <rPr>
        <b/>
        <sz val="11"/>
        <color theme="1"/>
        <rFont val="Calibri Light"/>
        <family val="2"/>
        <scheme val="major"/>
      </rPr>
      <t xml:space="preserve">
ALCALDÍA LOCAL DE USME</t>
    </r>
  </si>
  <si>
    <r>
      <rPr>
        <b/>
        <sz val="11"/>
        <color theme="1"/>
        <rFont val="Calibri Light"/>
        <family val="2"/>
        <scheme val="major"/>
      </rPr>
      <t xml:space="preserve">Código Formato: </t>
    </r>
    <r>
      <rPr>
        <sz val="11"/>
        <color theme="1"/>
        <rFont val="Calibri Light"/>
        <family val="2"/>
        <scheme val="major"/>
      </rPr>
      <t xml:space="preserve">PLE-PIN-F018
</t>
    </r>
    <r>
      <rPr>
        <b/>
        <sz val="11"/>
        <color theme="1"/>
        <rFont val="Calibri Light"/>
        <family val="2"/>
        <scheme val="major"/>
      </rPr>
      <t xml:space="preserve">Versión: </t>
    </r>
    <r>
      <rPr>
        <sz val="11"/>
        <color theme="1"/>
        <rFont val="Calibri Light"/>
        <family val="2"/>
        <scheme val="major"/>
      </rPr>
      <t xml:space="preserve">6
</t>
    </r>
    <r>
      <rPr>
        <b/>
        <sz val="11"/>
        <color theme="1"/>
        <rFont val="Calibri Light"/>
        <family val="2"/>
        <scheme val="major"/>
      </rPr>
      <t xml:space="preserve">Vigencia desde: </t>
    </r>
    <r>
      <rPr>
        <sz val="11"/>
        <color theme="1"/>
        <rFont val="Calibri Light"/>
        <family val="2"/>
        <scheme val="major"/>
      </rPr>
      <t xml:space="preserve">23 de enero de 2023
</t>
    </r>
    <r>
      <rPr>
        <b/>
        <sz val="11"/>
        <color theme="1"/>
        <rFont val="Calibri Light"/>
        <family val="2"/>
        <scheme val="major"/>
      </rPr>
      <t xml:space="preserve">Caso HOLA: </t>
    </r>
    <r>
      <rPr>
        <sz val="11"/>
        <color theme="1"/>
        <rFont val="Calibri Light"/>
        <family val="2"/>
        <scheme val="major"/>
      </rPr>
      <t>291736</t>
    </r>
  </si>
  <si>
    <t>VIGENCIA DE LA PLANEACIÓN 2023</t>
  </si>
  <si>
    <t>CONTROL DE CAMBIOS</t>
  </si>
  <si>
    <t>VERSIÓN</t>
  </si>
  <si>
    <t>FECHA</t>
  </si>
  <si>
    <t>DESCRIPCIÓN DE LA MODIFICACIÓN</t>
  </si>
  <si>
    <t>27 de enero 2023</t>
  </si>
  <si>
    <t>Publicación del plan de gestión aprobado. Caso HOLA: 293304</t>
  </si>
  <si>
    <t>26 de abril de 2023</t>
  </si>
  <si>
    <r>
      <rPr>
        <sz val="11"/>
        <color rgb="FF000000"/>
        <rFont val="Calibri Light"/>
        <family val="2"/>
      </rPr>
      <t>Para el primer trimteste de la vigencia 2023, el Plan de Gestión de la Alcaldia Local alcanzó un nivel de desempeño del 84% y del 39 % acumulado para la vigencia. Se corrige responsable de las metas No 8 y de la 13 a la 16</t>
    </r>
    <r>
      <rPr>
        <sz val="11"/>
        <color rgb="FFFF0000"/>
        <rFont val="Calibri Light"/>
        <family val="2"/>
      </rPr>
      <t xml:space="preserve"> </t>
    </r>
    <r>
      <rPr>
        <sz val="11"/>
        <color rgb="FF000000"/>
        <rFont val="Calibri Light"/>
        <family val="2"/>
      </rPr>
      <t>a cargo de la alcaldia Local.</t>
    </r>
  </si>
  <si>
    <t>02 de mayo de 2023</t>
  </si>
  <si>
    <t xml:space="preserve">Para el primer trimeste de la vigencia 2023, el Plan de Gestión de la Alcaldia Local alcanzó un nivel de desempeño del 84,05% y del 22,3% acumulado para la vigencia. </t>
  </si>
  <si>
    <t>31 de julio de 2023</t>
  </si>
  <si>
    <t>26 de octubre de 2023</t>
  </si>
  <si>
    <t>PLAN ESTRATÉGICO INSTITUCIONAL</t>
  </si>
  <si>
    <t>PROCESO</t>
  </si>
  <si>
    <t>META</t>
  </si>
  <si>
    <t>INDICADOR</t>
  </si>
  <si>
    <t>RESULTADO</t>
  </si>
  <si>
    <t>I TRIMESTRE</t>
  </si>
  <si>
    <t>II TRIMESTRE</t>
  </si>
  <si>
    <t>III TRIMESTRE</t>
  </si>
  <si>
    <t>IV TRIMESTRE</t>
  </si>
  <si>
    <t>SEGUIMIENTO ACUMULADO PLAN GESTIÓN</t>
  </si>
  <si>
    <t>No OE</t>
  </si>
  <si>
    <t>OBJETIVO ESTRATÉGICO</t>
  </si>
  <si>
    <t xml:space="preserve">No. Meta </t>
  </si>
  <si>
    <t>META PLAN DE GESTIÓN VIGENCIA</t>
  </si>
  <si>
    <t>TIPO DE META</t>
  </si>
  <si>
    <t>NOMBRE DEL INDICADOR</t>
  </si>
  <si>
    <t>FÓRMULA DEL INDICADOR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</si>
  <si>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</si>
  <si>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</si>
  <si>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</si>
  <si>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</si>
  <si>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</si>
  <si>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</si>
  <si>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</si>
  <si>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</si>
  <si>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</si>
  <si>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</si>
  <si>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</si>
  <si>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</si>
  <si>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</si>
  <si>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</si>
  <si>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</si>
  <si>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</si>
  <si>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</si>
  <si>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 xml:space="preserve">EVIDENCIA </t>
  </si>
  <si>
    <t>Realizar acciones enfocadas al fortalecimiento de la gobernabilidad democrática local.</t>
  </si>
  <si>
    <t>Gestión Pública Territorial Local</t>
  </si>
  <si>
    <t>1</t>
  </si>
  <si>
    <t>Alcanzar en un 55% el avance de las metas del Plan de Desarrollo Local acumuladas al 30 de septiembre de 2023 (metas entregadas).</t>
  </si>
  <si>
    <t>Retadora (mejora)</t>
  </si>
  <si>
    <t>Avance cuplimiento metas Plan de Desarrollo Local (metas entregadas).</t>
  </si>
  <si>
    <t>% Avance metas Plan de Desarrollo Local acumulado al periodo evaluado (marzo, junio y septiembre)</t>
  </si>
  <si>
    <t>Resultados a 31 de diciembre de 2022</t>
  </si>
  <si>
    <t>Creciente</t>
  </si>
  <si>
    <t>Porcentaje</t>
  </si>
  <si>
    <t xml:space="preserve">Efectividad </t>
  </si>
  <si>
    <t>Reporte trimestral de avance del Plan de Desarrollo Local - PDL</t>
  </si>
  <si>
    <t>MUSI</t>
  </si>
  <si>
    <t>Alcaldía Local - Área de Gestión del Desarrollo, Adminsitrativa y Financiera</t>
  </si>
  <si>
    <t>Dirección para la Gestión del Desarrollo Local</t>
  </si>
  <si>
    <t>No programada</t>
  </si>
  <si>
    <t xml:space="preserve">No programada </t>
  </si>
  <si>
    <t xml:space="preserve">No programada para el primer tirmestre </t>
  </si>
  <si>
    <t>El seguimiento oficial del avance de ejecución (metas, bienes o servicios entregados) del Plan de Desarrollo Local de Usme (2021-2024) tiene fecha de seguimiento articulado entre la Oficina de Planeación Local y la Secretaria Distrital de Planeación entre el 10 de julio y el 03 de agosto de 2023. Por lo tanto, el porcentaje de avance de ejecución actualizado y oficial a corte de 30 de junio de 2023 se tiene el día 03 o 04 de agosto de 2023.
Por lo anterior, el porcentaje de avance de ejecución de PDL de Usme (2021-2024) con el que se cuenta se cuenta en estos primeros quince días de julio de 2023, corresponde al 38,9% con corte al primer trimestre (31-marzo-2023) y emitido y publicado de forma oficial el 11 de mayo de 2023 por la SDP el cual se puede consultar en el siguiente enlace:  https://www.sdp.gov.co/gestion-a-la-inversion/planes-de-desarrollo-y-fortalecimiento-local/fortalecimiento-a-localidades</t>
  </si>
  <si>
    <t xml:space="preserve">Reporte DGDL </t>
  </si>
  <si>
    <t xml:space="preserve">En este momento la oficina de Planeación Local de forma articulada con la Secretaria Distrital de Planeación, se encuentran realizando el seguimiento oficial al avance de ejecución del Plan de Desarrollo Local a corte de 30 de septiembre de 2023, conforme al cronograma enviado por la SDP que inicia el 04 de octubre y finaliza el 31 de octubre. (Se adjunta copia de cronograma de actividades del seguimiento oficial a tercer trimestre 2023). Por lo tanto, se registra por el moemento los indicadores a  corte de trimestre II-2023 y se adjuntan los soportes del seguimeitno oficial cargados en pagina web d ela SDP https://www.sdp.gov.co/sites/default/files/usme_iapdl_30-06-2023.pdf </t>
  </si>
  <si>
    <t>Reporte trimestral de avance del Plan de Desarrollo Local – PDL
Reporte emitido por la DGDL</t>
  </si>
  <si>
    <t>Gestión Corporativa Institucional</t>
  </si>
  <si>
    <t>2</t>
  </si>
  <si>
    <t>Girar mínimo el 70% del presupuesto comprometido constituido como obligaciones por pagar de la vigencia 2022.</t>
  </si>
  <si>
    <t>Porcentaje de giros acumulados de obligaciones por pagar de la vigencia 2022</t>
  </si>
  <si>
    <t>(Giros acumulados/Presupuesto comprometido constituido como obligaciones por pagar de la vigencia 2022)*100</t>
  </si>
  <si>
    <t xml:space="preserve">Eficacia </t>
  </si>
  <si>
    <t>Reporte seguimiento mensual consolidado</t>
  </si>
  <si>
    <t>BOGDATA</t>
  </si>
  <si>
    <t>A corte del primer trimestre de la vigencia 2023 el Fondo de Desarrollo Local de Usme giró un valor de $6.247.218.770 de un valor de $52.144.220.248 de obligaciones por pagar de la vigencia 2022 del FDLU. Ello, teniendo en cuenta que para la vigencia 2023 quedo en obligaciones por pagar del año 2022 los siguientes valores: .</t>
  </si>
  <si>
    <t>Informe de ejecucion presupuestal de gastos a 31 de marzo de 2023 emitida por el aplicativo BOGDATA</t>
  </si>
  <si>
    <t>A corte del segundo trimestre de la vigencia 2023 el Fondo de Desarrollo Local de Usme giró un valor de $11.416.267.457 de un valor de $52.132.801.261 de obligaciones por pagar de la vigencia 2022, para un avance de ejecución del 21,9% y un cumplimiento del 87,59%. (Ello, conforme al reporte emitido por la DGDL).
Sin embargo, conforme al seguimiento interno realizado en la Alcaldía Local de Usme con la oficina de presupuesto del FDLU, se reporta que el valor de giros acumulados a corte de 30 de junio de 2023 realizado por el Fondo de Desarrollo Local de Usme es de $11.416.267.457 de un total de $52.144.220.248 del Valor del Presupuesto comprometido constituido como obligaciones por pagar de la vigencia 2022, para un avance de ejecución del 21,891% y un cumplimiento del 87,57% con relación de la meta programada a corte del primer semestre de la vigencia 2023.</t>
  </si>
  <si>
    <t>A corte del tercer trimestre de la vigencia 2023 el Fondo de Desarrollo Local de Usme giró un valor de $22.435.090.973 de un valor de $52.097.192.006 de obligaciones por pagar de la vigencia 2022, para un avance de ejecución del 43,06% y un cumplimiento del 95,70%. (Ello, conforme tanto, al seguimiento interno realizado en la Alcaldía Local de Usme con la oficina de presupuesto del FDLU, como al reporte emitido por la DGDL).</t>
  </si>
  <si>
    <t xml:space="preserve">Ejecución presupuestal
Reporte seguimiento mensual consolidado BOGDATA
Y Reporte emitido por la DGDL </t>
  </si>
  <si>
    <t>3</t>
  </si>
  <si>
    <t>Girar mínimo el 68% del presupuesto comprometido constituido como obligaciones por pagar de la vigencia 2021 y anteriores.</t>
  </si>
  <si>
    <t>Porcentaje de giros acumulados de obligaciones por pagar de la vigencia 2021 y anteriores</t>
  </si>
  <si>
    <t>(Giros acumulados/Presupuesto comprometido constituido como obligaciones por pagar de la vigencia 2021 y anteriores)*100</t>
  </si>
  <si>
    <t>A corte del primer trimestre de la vigencia 2023 el Fondo de Desarrollo Local de Usme giró un valor de $2.987.135.271 de un valor de $21.319.610.951 de obligaciones por pagar de la vigencia 2021 y años anteriores, para un avance de ejecución del 14,01% y un cumplimiento del 116,76%. (Ello, conforme al reporte emitido por la DGDL). 
Sin embargo, conforme al seguimiento interno en la Alcaldía Local de Usme con la profesional de presupuesto del FDLU para la vigencia 2023 quedó en obligaciones por pagar del año 2021 y anteriores vigencias del FDL Usme, en funcionamiento $103.479.871 del cual no se ha girado $0; en Inversión quedo 23.363.638.899 y se giró un valor de  $2.987.135.271 durante el primer trimestre. En este sentido, se logró un avance de ejecución del 12,73% para un cumplimiento del 106,08%</t>
  </si>
  <si>
    <t>se aporta la ejecucion presupuestal de gastos a 31 de marzo de 2023 emitida por el aplicativo BOGDATA</t>
  </si>
  <si>
    <t>A corte del segundo trimestre de la vigencia 2023 el Fondo de Desarrollo Local de Usme giró un valor de $5.612.118.086 de un valor de $23.305.617.096 de obligaciones por pagar de la vigencia 2021 y años anteriores, para un avance de ejecución del 24,1% y un cumplimiento del 96,32%. (Ello, conforme al reporte emitido por la DGDL).
Sin embargo, conforme al seguimiento interno realizado en la Alcaldía Local de Usme con la oficina de presupuesto del FDLU, se reporta que el valor de giros acumulados a corte de 30 de junio de 2023 realizado por el FDLU es de $5.612.118,086 de un total de $21.319.610.951 del valor de presupuesto comprometido constituido como obligaciones por pagar de la vigencia 2021 y anteriores. En este sentido, se logró un avance de ejecución del 26,32% para un cumplimiento del 100 % a corte del primer semestre de la vigencia 2023.</t>
  </si>
  <si>
    <t>A corte del tercer trimestre de la vigencia 2023 el Fondo de Desarrollo Local de Usme giró un valor de $8.809.664.144 de un valor de $23.066.073.415 de obligaciones por pagar de la vigencia 2021 y años anteriores, para un avance de ejecución del 38,19% y un cumplimiento del 84,87%. (Ello, conforme tanto, al seguimiento interno realizado en la Alcaldía Local de Usme con la oficina de presupuesto del FDLU, como al reporte emitido por la DGDL).</t>
  </si>
  <si>
    <t>4</t>
  </si>
  <si>
    <t>Comprometer mínimo el 45% al 30 de junio y el 99% al 31 de diciembre del presupuesto de inversión directa de la vigencia 2023</t>
  </si>
  <si>
    <t>Porcentaje de compromiso del presupuesto de inversión directa de la vigencia 2023</t>
  </si>
  <si>
    <t>(Valor de RP de inversión directa de la vigencia  / Valor total del presupuesto de inversión directa de la Vigencia)*100</t>
  </si>
  <si>
    <t xml:space="preserve">A corte del primer trimestre de la vigencia 2023 el Fondo de Desarrollo Local de Usme comprometió con Certificado de Registro Presupuestal - CRP un valor de $21.484.210.292 de un valor de presupuesto de inversión directa de la vigencia de $101.538.000.000 para un avance de ejecución del 21,16% y un cumplimiento del 141,06%. (Ello, conforme al reporte emitido por la DGDL). Valor de RP de inversión directa de la vigencia $21.484.210.292    Valor total del presupuesto de inversión directa de la Vigencia $10.153.800.000  </t>
  </si>
  <si>
    <t xml:space="preserve">se aporta la ejecucion presupuestal de gastos a 31 de marzo de 2023 emitida por BOGDATA </t>
  </si>
  <si>
    <t>A corte del segundo trimestre de la vigencia 2023 el Fondo de Desarrollo Local de Usme comprometió con Certificado de Registro Presupuestal - CRP un valor de $50.945.209.416 de un valor de presupuesto de inversión directa de la vigencia de $102.249.000.000 para un avance de ejecución del 49,82% y un cumplimiento del 100%. (Ello, conforme al reporte emitido por la DGDL).
Sin embargo, conforme al seguimiento interno realizado en la Alcaldía Local de Usme con la oficina de presupuesto del FDLU se reporta lo siguiente: El valor de RP de inversión directa de la vigencia $50.945.209.416    Valor total del presupuesto de inversión directa de la Vigencia $ 101.537.947.000. En este sentido, se logró un avance de ejecución del 50,17% para un cumplimiento del 100 % a corte del primer semestre de la vigencia 2023.</t>
  </si>
  <si>
    <t>A corte del tercer trimestre de la vigencia 2023 el Fondo de Desarrollo Local de Usme comprometió con Certificado de Registro Presupuestal - CRP un valor de $63.096.767.517 de un valor de presupuesto de inversión directa de la vigencia de $102.249.000.000 para un avance de ejecución del 61,71% y un cumplimiento del 94,94%. %. (Ello, conforme tanto, al reporte emitido por la DGDL).
Sin embargo, conforme al seguimiento interno realizado en la Alcaldía Local de Usme con la oficina de presupuesto del FDLU se reporta lo siguiente: El valor de RP de inversión directa de la vigencia fue de $63.096.767.517 y el Valor Total del presupuesto de inversión directa de la Vigencia es de $ 102.249.047.000. En este sentido, se logró un avance de ejecución del 61,71% para un cumplimiento del 100 % a corte del tercer trimestre de la vigencia 2023.</t>
  </si>
  <si>
    <t>5</t>
  </si>
  <si>
    <t>Girar mínimo el 55% del presupuesto total  disponible de inversión directa de la vigencia.</t>
  </si>
  <si>
    <t>Porcentaje de giros acumulados</t>
  </si>
  <si>
    <t>(Giros acumulados de inversión directa/Presupuesto disponible de inversión directa de la vigencia)*100</t>
  </si>
  <si>
    <t>A corte del primer trimestre de la vigencia 2023 el Fondo de Desarrollo Local de Usme giró un valor de $21.484.210.292 de un valor de  presupuesto de inversión directa  asignado de la vigencia de $101.538.000.000, para un avance de ejecución del 1,70% y un cumplimiento del 21,15% (Ello, conforme al reporte emitido por la DGDL).</t>
  </si>
  <si>
    <t>"A corte del segundo trimestre de la vigencia 2023 el Fondo de Desarrollo Local de Usme giró un valor de $13.237.000.000 de un valor de  presupuesto de inversión directa  asignado de la vigencia de $102.249.000.000, para un avance de ejecución del 12,95% y un cumplimiento del 64,73% (Ello, conforme al reporte emitido por la DGDL).
Sin embargo, conforme al seguimiento interno realizado en la Alcaldía Local de Usme con la oficina de presupuesto del FDLU se reporta lo siguiente: El Valor de los Giros acumulados de inversión directa a corte de 30 de junio de 2023 fue de $13.236.734.479 de un valor total del presupuesto de inversión directa de la Vigencia 2023 correspondiente a $ 101.537.947.000. En este sentido, se logró un avance de ejecución del 13,04% para un cumplimiento del 65,18 % a corte del primer semestre de la vigencia 2023."</t>
  </si>
  <si>
    <t>A corte del tercer trimestre de la vigencia 2023 el Fondo de Desarrollo Local de Usme giró un valor de $35.925.000.000 de un valor de  presupuesto de inversión directa  asignado de la vigencia de $102.249.000.000, para un avance de ejecución del 35,13% y un cumplimiento del 100% (Ello, conforme al reporte emitido por la DGDL).
Sin embargo, conforme al seguimiento interno realizado en la Alcaldía Local de Usme con la oficina de presupuesto del FDLU se reporta lo siguiente: El Valor de los Giros acumulados de inversión directa a corte de 30 de septiembre de 2023 fue de $35924541962 de un valor total del presupuesto de inversión directa de la Vigencia 2023 correspondiente a $102249047000. En este sentido, a corte de tercer trimestre, se logró un avance de ejecución del 35,13% para un cumplimiento del 100 %.</t>
  </si>
  <si>
    <t>6</t>
  </si>
  <si>
    <t>Registrar en el sistema SIPSE Local, el 100% de los contratos publicados en la plataforma SECOP II de la vigencia. (Con excepción de comodatos, procesos de contratos de corredor de seguros, convenios interadministrativos, procesos de contratación por Tienda Virtual).</t>
  </si>
  <si>
    <t>Gestión</t>
  </si>
  <si>
    <t>Porcentaje de contratos registrados en SIPSE Local</t>
  </si>
  <si>
    <t>(Número de contratos registrados en SIPSE Local /Número de contratos publicados en la plataforma SECOP II)*100%</t>
  </si>
  <si>
    <t>Constante</t>
  </si>
  <si>
    <t>Reporte de seguimiento  consolidado</t>
  </si>
  <si>
    <t>SIPSE LOCAL y SECOP</t>
  </si>
  <si>
    <t>Durante el primer trimestre de la vigencia 2023 (01de enero a 31 de marzo) se lleva un avance de ejecución del 100% teniendo en cuenta que se han registrado en SIPSE Local 401 contratos de 401 contratos publicados en SECOP II.</t>
  </si>
  <si>
    <t>Reporte de seguimiento  consolidado SIPSE y SECOP II</t>
  </si>
  <si>
    <t>Durante el segundo trimestre de la vigencia 2023 (01de enero a 30 de junio) se lleva un avance de ejecución del 100% teniendo en cuenta que se han registrado en SIPSE Local un total de 590 contratos de 590 contratos publicados en SECOP II conforme a las excepciones contepladas en la meta anual..</t>
  </si>
  <si>
    <t xml:space="preserve">A corte del tercer trimestre de la vigencia 2023 (30 de septiembre) se lleva un avance de ejecución del 100% teniendo en cuenta que se han registrado en SIPSE Local un total de 627 contratos de 627 procesos de contratación publicados en SECOP II Inclusive se han registrado los procesos de contratación por tienda virtual, seguros y convenios interadministrativos.
(Se aclara que por directrices a nivel distrital de la Alcaldía Mayor de Bogotá por convenios con la Secretaria General, con Secretaria Distrital de Integración Social y con DADEP, los Fondos de Desarrollo Local por seguimiento y control interno, sólo deben asignar número de consecutivo del contrato por convenio interadministrativo con esas entidades e instituciones públicas distritales, pero esos procesos de contratación los publican en SECOP dichas entidades e instituciones. Los procesos de contratación a los cuales se les asignó consecutivo por parte del FDLU son los siguientes: 588-2023 con SDIS, 582-2023 con SG y el 541-2023 con DADEP). </t>
  </si>
  <si>
    <t xml:space="preserve">Reporte de seguimiento  consolidado SIPSE
Base de Datos Contratación FDLU con enlace SECOP y número SIPSE </t>
  </si>
  <si>
    <t>7</t>
  </si>
  <si>
    <t>Lograr que el 100% de los contratos registrados en SIPSE-Local se encuentren, dentro del sistema, en estado “ejecución”.</t>
  </si>
  <si>
    <t>Porcentaje de contratos en estado ejecución registrados en SIPSE Local</t>
  </si>
  <si>
    <t>(Número de contratos registrados en SIPSE Local en estado ejecución /Número total de contratos registrados en SECOP en estado En ejecucion o Firmado)*100%</t>
  </si>
  <si>
    <t>SIPSE LOCAL</t>
  </si>
  <si>
    <t>Durante el primer trimestre de la vigencia 2023 (01de enero a 31 de marzo) se lleva un avance de ejecución del 98,75% teniendo en cuenta que se han registrado en SIPSE Local en estado ejecución un total de 396 contratos de 401 contratos registrados en SIPSE Local y publicados en SECOP II.</t>
  </si>
  <si>
    <t>A corte del segundo trimestre (a 30 de junio) de la vigencia 2023  se lleva un avance de ejecución del % teniendo en cuenta que se han registrado en SIPSE Local en estado ejecución un total de 535 contratos de 590 contratos registrados en SIPSE Local y publicados en SECOP II. (NOTA ACLARATORIA: Teniendo el inicio de la Ley de Garantias, quedaron con fecha de inicio a partir de julio de 2023 55 contratos)</t>
  </si>
  <si>
    <t>A corte del tercer trimestre (a 30 de septiembre) de la vigencia 2023  se lleva un avance de ejecución del 99,52%. Ello, teniendo en cuenta que se han registrado en SIPSE Local en estado ejecución un total de 624 contratos de 627 contratos registrados en SIPSE Local y publicados en SECOP II. (NOTA ACLARATORIA: 1) El proceso que falta registrar como en ejecución es el No. 608 correspondiente al proceso de licitación pública, que requiere interventoría y esta se encuentra publicada en SECOP II, por tal razón el contrato No. 608 no se puede registrar en ejecución hasta tanto no se adjudique la interventoría. 2) de los 627 proceso se anularon 3 correspondientes a los consecutivos No. 089-2023, 505-2023 y 510-2023).</t>
  </si>
  <si>
    <t>8</t>
  </si>
  <si>
    <t>Registrar y actualizar al 80% la información en el Módulo de proyectos de SIPSE LOCAL de proyectos de inversión de la vigencia 2023</t>
  </si>
  <si>
    <t>Porcentaje de proyectos de inversión con información de resultados actualizada en SIPSE Local</t>
  </si>
  <si>
    <t>(Porcentaje trimestral de Proyectos de inversión con información de seguimiento actualizada en SIPSE Local / Porcentaje de Proyectos de inversión registrados en SIPSE LOCAL (SEGPLAN))*80%</t>
  </si>
  <si>
    <t>N/A</t>
  </si>
  <si>
    <t>Reporte de seguimiento
consolidado</t>
  </si>
  <si>
    <t>Reporte de SIPSE Local</t>
  </si>
  <si>
    <t>El Fondo de Desarrollo Local de Usme - FDLU ha realizado a corte de 30 de junio de 2023, el registro y actualización de información de 33 proyectos de inversión en el módulo proyectos de SIPSE LOCAL, de un total de 34 proyectos de inversión de la vigencia 2023. Logrando un avance de ejecución del 97,06% y un cumplimiento del 100% en el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desde el FDLU).</t>
  </si>
  <si>
    <t>Reporte de seguimiento consolidado SIPSE</t>
  </si>
  <si>
    <t>El Fondo de Desarrollo Local de Usme - FDLU ha realizado a corte de 30 de septiembre de 2023, el registro y actualización de información de 33 proyectos de inversión en el módulo proyectos de SIPSE LOCAL, de un total de 34 proyectos de inversión de la vigencia 2023. Logrando un avance de ejecución del 97,06% y un cumplimiento del 100% en el trimestre, según a la meta programada para el tercer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desde el FDLU).</t>
  </si>
  <si>
    <t>Inspección, Vigilancia y Control</t>
  </si>
  <si>
    <t>9</t>
  </si>
  <si>
    <t>Realizar 7.680 impulsos procesales (avocar, rechazar, enviar al competente y todo lo que derive del desarrollo de la actuación) sobre las actuaciones de policía que se encuentran a cargo de las inspecciones de policía.</t>
  </si>
  <si>
    <t xml:space="preserve">Expedientes a cargo de las inspecciones de policía impulsados </t>
  </si>
  <si>
    <t xml:space="preserve">Número de expedientes a cargo de las inspecciones de policía impulsados </t>
  </si>
  <si>
    <t>Suma</t>
  </si>
  <si>
    <t xml:space="preserve">Expedientes de actuaciones de policía </t>
  </si>
  <si>
    <t>Reporte de seguimiento de impulsos procesales</t>
  </si>
  <si>
    <t>Aplicativo ARCO</t>
  </si>
  <si>
    <t>Alcaldía Local - Área de Gestión Policiva</t>
  </si>
  <si>
    <t>Dirección para la Gestión Policiva</t>
  </si>
  <si>
    <t>Durante el primer trimestre de la vigencia 2023, las Inspecciones de Policía de Usme realizaron un total de 6.017 impulsos procesales entre los cuales se encuentran (avocar, rechazar, enviar al competente y todo lo que derive del desarrollo de la actuación). Por lo tanto, se cumplió la meta superando del 100% ya que se logró una ejecución del 313,39% de avance de ejecución respecto a lo programado para dicho periodo de tiempo.</t>
  </si>
  <si>
    <t>Durante el segundo trimestre de la vigencia 2023, las Inspecciones de Policía de Usme realizaron un total de 5.444 impulsos procesales así: 1.290 en abril, 1.010 en mayo y 3.144 en junio, entre los cuales se encuentran (avocar, rechazar, enviar al competente y todo lo que derive del desarrollo de la actuación). Por lo tanto, se logró superar el 100% de avance de ejecución respecto a lo programado para dicho periodo de tiempo.</t>
  </si>
  <si>
    <t>Reporte de Seguimiento de Impulsos Procesales emitidos por IVC</t>
  </si>
  <si>
    <t>Durante el tercer trimestre de la vigencia 2023, las Inspecciones de Policía de Usme realizaron un total de 6.123 impulsos procesales así: 1.906 en julio, 1.262 en agosto y 2.955 en septiembre, entre los cuales se encuentran (avocar, rechazar, enviar al competente y todo lo que derive del desarrollo de la actuación). Por lo tanto, se logró superar el 318,91% de avance de ejecución respecto a lo programado para dicho periodo de tiempo.</t>
  </si>
  <si>
    <t>10</t>
  </si>
  <si>
    <t>Proferir 4.320 fallos de fondo en primera instancia sobre las actuaciones de policía que se encuentran a cargo de las inspecciones de policía.</t>
  </si>
  <si>
    <t>Fallos de fondo en primera instancia proferidos</t>
  </si>
  <si>
    <t>Número de Fallos de fondo en primera instancia proferidos</t>
  </si>
  <si>
    <t>Fallos de fondo</t>
  </si>
  <si>
    <t>Reporte de seguimiento de fallos de fondo de actuaciones de policía</t>
  </si>
  <si>
    <t>Durante el primer trimestre de la vigencia 2023, las Inspecciones de Policía de Usme profirieron un total de 4.320 fallos de fondo en primera instancia sobre las actuaciones de policía que se encuentran a cargo de las inspecciones de policía. Por lo tanto, se cumplió la meta del trimestre en el 100,83% de avance de ejecución respecto a lo programado para dicho periodo de tiempo.</t>
  </si>
  <si>
    <t>Durante el segundo trimestre de la vigencia 2023, las Inspecciones de Policía de Usme profirieron un total de 996 fallos de fondo en primera instancia así: 163 en abril, 157 en mayo y 676 en junio, sobre las actuaciones de policía que se encuentran a cargo de las inspecciones de policía. Por lo tanto, se alcanzó un cumplimiento del 92,22% de avance de ejecución respecto a lo programado para dicho periodo de tiempo.</t>
  </si>
  <si>
    <t>Durante el tercer trimestre de la vigencia 2023, las Inspecciones de Policía de Usme profirieron un total de 1.224  fallos de fondo en primera instancia así: 383 en julio, 247 en agosto y 594 en septiembre, sobre las actuaciones de policía que se encuentran a cargo de las inspecciones de policía. Por lo tanto, se alcanzó un cumplimiento del 113,33% % de avance de ejecución respecto a lo programado para dicho periodo de tiempo.</t>
  </si>
  <si>
    <t>11</t>
  </si>
  <si>
    <t>Terminar (archivar) 271 actuaciones administrativas activas.</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</si>
  <si>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</si>
  <si>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</si>
  <si>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</si>
  <si>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</si>
  <si>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</si>
  <si>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Durante el primer trimestre de la vigencia 2023, la Alcaldía Local de Usme logró un avance de ejecución del 19,05% en esta meta, ya que sólo se terminaron (archivaron)  08 actuaciones administrativas activas. Por lo tanto, se tiene previsto realizar un plan de mejoramiento para ejecutar durante el segundo trimestre de la presente vigencia, en aras de fortalecer la gestión de esta meta.</t>
  </si>
  <si>
    <t>Reporte de seguimiento de actuaciones administrativ</t>
  </si>
  <si>
    <t xml:space="preserve">Durante el segundo trimestre de la vigencia 2023, la Alcaldía Local de Usme archivo un total de 88 actuaciones administrativas terminadas (archivadas) así: 07 en abril, 26 en mayo y 55 en junio, logrando un avance de ejecución del 100% de cumplimiento respecto a lo programado para dicho periodo de tiempo.  </t>
  </si>
  <si>
    <t xml:space="preserve">En el tercer  trimestre de la vigencia 2023, la Alcaldía Local de Usme archivo un total de 67 actuaciones administrativas terminadas (archivadas) así: 24 en julio, 17 en agosto y 26 en septiembre, logrando un avance de ejecución del 69,79% de cumplimiento respecto a lo programado para dicho periodo de tiempo.  </t>
  </si>
  <si>
    <t>12</t>
  </si>
  <si>
    <t>Terminar 300 actuaciones administrativas en primera instancia.</t>
  </si>
  <si>
    <t>Actuaciones Administrativas terminadas hasta la primera instancia</t>
  </si>
  <si>
    <t>Número de Actuaciones Administrativas terminadas hasta la primera instancia</t>
  </si>
  <si>
    <t>Actuaciones administrativas terminadas por vía gubernativa</t>
  </si>
  <si>
    <t>Durante el primer trimestre de la vigencia 2023, La Alcaldía Local de Usme, logró la terminación de 13 Actuaciones Administrativas en primera instancia, para un avance de ejecución del 28,89%. Por lo tanto, se tiene previsto realizar un plan de mejoramiento para ejecutar durante el segundo trimestre de la presente vigencia, en aras de fortalecer la gestión de esta meta.</t>
  </si>
  <si>
    <t>Durante el segundo trimestre de la vigencia 2023, La Alcaldía Local de Usme, falló de fondo un total de 57 actuaciones administrativas, así: 03 en abril, 11 en mayo y 43 en junio, logrando sólo un avance de ejecución del 76,0% de cumplimiento respecto a lo programado para dicho periodo de tiempo.</t>
  </si>
  <si>
    <t>Durante el tercer trimestre de la vigencia 2023, La Alcaldía Local de Usme, falló de fondo un total de 120 actuaciones administrativas, así: 10 en julio, 09 en agosto y 101 en septiembre, logrando un avance de ejecución del 114,29% de cumplimiento respecto a lo programado para dicho periodo de tiempo.</t>
  </si>
  <si>
    <t>A corte del tercer  trimestre de la vigencia 2023 La Alcaldía Local de Usme, falló de fondo un total de 190 actuaciones administrativas,  logrando sólo un avance de ejecución acumulado del 63,33% de cumplimiento enla vigencia,  respecto a lo programado para dicho periodo de tiempo.</t>
  </si>
  <si>
    <t>13</t>
  </si>
  <si>
    <t>Realizar 90 operativos de inspección, vigilancia y control en materia de integridad del espacio público.</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</si>
  <si>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</si>
  <si>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</si>
  <si>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</si>
  <si>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</si>
  <si>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</si>
  <si>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 xml:space="preserve">Alcaldia Local </t>
  </si>
  <si>
    <t xml:space="preserve">La Alcaldía Local de Usme a través realizó un total de 16 Acciones de control u operativos de Inspección, vigilancia y control (IVC) en materia de  integridad del espacio público. Por lo tanto, se superó la meta programada para el trimestre, ya que se logró un avance de ejecución del 106,67% en dicho periodo de tiempo. </t>
  </si>
  <si>
    <t>Actas de asistencia e informe del operativo</t>
  </si>
  <si>
    <t xml:space="preserve">Durante el segundo trimestre de 2023, a Alcaldía Local de Usme realizó un total de 27 Acciones de control u operativos de Inspección, Vigilancia y Control (IVC) en recuperación del espacio público. Sobrepasando el 100% de cumplimiento, respecto a la meta programada para dicho periodo de tiempo. </t>
  </si>
  <si>
    <t>Actas de Asistencia e Informe del Operativo</t>
  </si>
  <si>
    <t>Durante el tercer trimestre de 2023, a Alcaldía Local de Usme realizó un total de 27 Acciones de control u operativos de Inspección, Vigilancia y Control (IVC) en recuperación del espacio público, logrando un avance de ejecución del 100% de cumplimiento, respecto a la meta programada para dicho periodo de tiempo.</t>
  </si>
  <si>
    <t>14</t>
  </si>
  <si>
    <t>Realizar 160 operativos de inspección, vigilancia y control en materia de actividad económica.</t>
  </si>
  <si>
    <t>Acciones de control u operativos en materia actividad económica realizadas</t>
  </si>
  <si>
    <t>Número de Acciones de control u operativos en materia actividad económica realizadas</t>
  </si>
  <si>
    <t xml:space="preserve">La Alcaldía Local de Usme realizó un total de 31 Acciones de control u operativos de Inspección, vigilancia y control (IVC) en materia de  Actividad Económica. Por lo tanto, se superó la meta programada para el trimestre, ya que se logró un avance de ejecución del 124,00% en dicho periodo de tiempo. </t>
  </si>
  <si>
    <t>Durante el segundo trimestre de 2023, la Alcaldía Local de Usme realizó un total de 60 Acciones de control u operativos de Inspección, Vigilancia y Control (IVC) en materia de actividad económica. Sobrepasando el 100% de cumplimiento, respecto a la meta programada para dicho periodo de tiempo.</t>
  </si>
  <si>
    <t>Durante el tercer trimestre de 2023, la Alcaldía Local de Usme realizó un total de 55 Acciones de control u operativos de Inspección, Vigilancia y Control (IVC) en materia de actividad económica, logrando un avance de ejecución del 100% de cumplimiento, respecto a la meta programada para dicho periodo de tiempo.</t>
  </si>
  <si>
    <t>15</t>
  </si>
  <si>
    <t>Realizar 39 operativos de inspección, vigilancia y control para dar cumplimiento a los fallos de cerros orientales.</t>
  </si>
  <si>
    <t>Acciones de control u operativos para el cumplimiento de los fallos de cerros orientales realizadas</t>
  </si>
  <si>
    <t>Número de Acciones de control u operativos para el cumplimiento de los fallos de cerros orientales realizadas</t>
  </si>
  <si>
    <t>La Alcaldía Local de Usme realizó un total de 06 Acciones de control u operativos de Inspección, vigilancia y control (IVC) para el cumplimiento de los fallos de cerros orientales. Por lo tanto, se cumplió la meta programada para el trimestre, ya que se logró un avance de ejecución del 100,00% en dicho perio</t>
  </si>
  <si>
    <t>Durante el segundo trimestre de 2023, la Alcaldía Local de Usme realizó un total de 06 Acciones de control u operativos de Inspección, vigilancia y control (IVC) para el cumplimiento de los fallos de cerros orientales, logrando un avance de ejecución del 100% de cumplimiento, respecto a la meta programada para dicho periodo de tiempo.</t>
  </si>
  <si>
    <t>Durante el tercer trimestre de 2023, la Alcaldía Local de Usme realizó un total de 12 Acciones de control u operativos de Inspección, vigilancia y control (IVC) para el cumplimiento de los fallos de cerros orientales, logrando un avance de ejecución del 100% de cumplimiento, respecto a la meta programada para dicho periodo de tiempo.</t>
  </si>
  <si>
    <t>16</t>
  </si>
  <si>
    <t>Realizar 20 operativos de inspección, vigilancia y control en materia de actividad ambiental</t>
  </si>
  <si>
    <t>Acciones de control u operativos en materia actividad ambiental realizadas</t>
  </si>
  <si>
    <t>Número de Acciones de control u operativos en materia actividad ambiental realizadas</t>
  </si>
  <si>
    <t>Alcaldia Local</t>
  </si>
  <si>
    <t xml:space="preserve">La Alcaldía Local de Usme realizó un total de 06 Acciones de control u operativos de Inspección, vigilancia y control (IVC) en materia actividad ambiental. Por lo tanto, se superó la meta programada para el trimestre, ya que se logró un avance de ejecución del 300,00% en dicho periodo de tiempo. </t>
  </si>
  <si>
    <t>Durante el segundo trimestre de 2023, la Alcaldía Local de Usme realizó un total de 08 Acciones de control u operativos de Inspección, vigilancia y control (IVC) en materia actividad ambiental,  logrando un avance de ejecución del 100% de cumplimiento, respecto a la meta programada para dicho periodo de tiempo.</t>
  </si>
  <si>
    <t>Durante el tercer trimestre de 2023, la Alcaldía Local de Usme realizó un total de 36 Acciones de control u operativos de Inspección, vigilancia y control (IVC) en materia actividad ambiental,  logrando un avance de ejecución del 450% de cumplimiento, respecto a la meta programada para dicho periodo de tiempo. Por lo tanto, la meta se cumplió al 100%</t>
  </si>
  <si>
    <t>Total metas técnicas (80%)</t>
  </si>
  <si>
    <t>Fortalecer la gestión institucional aumentando las capacidades de la entidad para la planeación, seguimiento y ejecución de sus metas y recursos, y la gestión del talento humano.</t>
  </si>
  <si>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</si>
  <si>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</si>
  <si>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</si>
  <si>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</si>
  <si>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</si>
  <si>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</si>
  <si>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2022</t>
  </si>
  <si>
    <t xml:space="preserve">Constante </t>
  </si>
  <si>
    <t>Porcentaje de buenas prácticas ambientales implementadas</t>
  </si>
  <si>
    <t>Reporte de resultados de medición de los criterios ambientales</t>
  </si>
  <si>
    <t>Herramienta Oficina Asesora de Planeación</t>
  </si>
  <si>
    <t>Alcaldía local</t>
  </si>
  <si>
    <t>Oficina Asesora de Planeación Institucional - Equipo de gestión ambiental</t>
  </si>
  <si>
    <t>La calificación se otorga teniendo en cuenta los siguientes parámetros:  
*Inspección ambiental ( ponderación 60%): La Alcaldía obtiene calificación de   94%. 
*Indicadores agua, energía ( ponderación 20%):   información reportada a Junio 2023
* Reporte consumo de papel ( ponderación 10%): información reportada a junio 2023 
*Reporte ciclistas ( ponderación 10%):   información reportada a Junio 2023</t>
  </si>
  <si>
    <t>Reporte de Resultados de Medición de los Críterios Ambientales</t>
  </si>
  <si>
    <t>Esta meta no está programada para el tercer trimestre 2023.</t>
  </si>
  <si>
    <t>Según publicación del plan de gestión aprobado por Caso HOLA No. 293304</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</si>
  <si>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</si>
  <si>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</si>
  <si>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</si>
  <si>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</si>
  <si>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2022</t>
  </si>
  <si>
    <t>Porcentaje de planes de mejora sin vencimientos</t>
  </si>
  <si>
    <t>Reporte de acciones de mejora sin vencimiento</t>
  </si>
  <si>
    <t>MIMEC - SIG</t>
  </si>
  <si>
    <t>Oficina Asesora de Planeación Institucional - Equipo de planeación institucional y sectorial</t>
  </si>
  <si>
    <t>La alcaldía local cuenta con 13 acciones de mejora vencidas de las 24 acciones de mejora abiertas, lo que representa una ejecución de la meta del 45.83%.</t>
  </si>
  <si>
    <t>Informe de MIMEC 2023 primer tirmestre</t>
  </si>
  <si>
    <t xml:space="preserve">La Alcaldía Local cuenta con 13 acciones de mejora vencidas de las 24 acciones de mejora abiertas, lo que representa una ejecución de la meta del 45,83%.  </t>
  </si>
  <si>
    <t>Reporte de Acciones de Mejora Sin Vencimiento</t>
  </si>
  <si>
    <t>A Corte de tercer trimestre 2023 (30 de septiembre) la Alcaldía Local de Usme realizó la gestión y depuración en el Aplicativo MIMEC, de los planes de mejoramiento que tiene a cargo. De los cuales se realizó el cargue de los soportes evidencia de cumplimiento de las 13 acciones de mejora que estaban en estado vencidas y de las 24 acciones de mejora que están en estado abiertas. A su vez, se remitió por MIMEC para validación y cierre por parte de la OCI.  Por lo tanto, se logró un cumplimiento del 100% de acciones de mejora documentadas en el aplicativo MIMEC.</t>
  </si>
  <si>
    <t>Captura de pantalla Aplicativo MIMEC a corte 30 de septiembre de 2023
Reporte de acciones de mejora sin vencimiento emitido por la OAP</t>
  </si>
  <si>
    <t xml:space="preserve">Comunicación Estratégica </t>
  </si>
  <si>
    <t>MT3</t>
  </si>
  <si>
    <t>Mantener el 100% de la información de la página Web actualizada, de acuerdo a lo establecido en la Resolución 1519 de 2020 de MINTIC</t>
  </si>
  <si>
    <t>Porcentaje de cumplimiento en la publicación de información</t>
  </si>
  <si>
    <t>(No. de requisitos de la Resolución 1519 de 2020 de MINTIC de publicación de la información en la página web cumplidos / No total de requisitos de la Resolución 1519 de 2020 de MINTIC de publicación de la información) X 100</t>
  </si>
  <si>
    <t>100% meta 2022 Ley 1712/2014</t>
  </si>
  <si>
    <t>Porcentaje de requisitos cumplidos</t>
  </si>
  <si>
    <t>Reporte de actualización de la información en la página web de la alcaldía local</t>
  </si>
  <si>
    <t>Página Web Alcaldía Local</t>
  </si>
  <si>
    <t>Oficina Asesora de Comunicaciones</t>
  </si>
  <si>
    <t xml:space="preserve">No porgramada </t>
  </si>
  <si>
    <t>No. total de requisitos de la Resolución 1519 de 2020 de MINTIC de publicación de la información</t>
  </si>
  <si>
    <t>Reporte comunicaciones segundo trimestre 2023</t>
  </si>
  <si>
    <t>La Alcaldía Local de Usme tiene a corte de tercer trimestre de la vigencia 2023 tiene 115 requisitos cumplidos de un total de 116 requisitos de la Resolución 1519 de 2020 de MINTIC de publicación de la información, en la página web de la alcaldía local de Usme sección transparencia http://www.usme.gov.co/transparencia; Logrando así un avance de ejecución del 99,14% y un cumplimiento del 100% con relación a lo programado para dicho periodo de tiempo.</t>
  </si>
  <si>
    <t>Reporte Registro de publicaciones a corte tercer trimestre 2023</t>
  </si>
  <si>
    <t>MT4</t>
  </si>
  <si>
    <t>Participar del 100% de las capacitaciones que se realicen por parte de la Oficina Asesora de Planeación relacionadas con el Modelo Integrado de Planeación y Gestión</t>
  </si>
  <si>
    <t>Porcentaje de partipación en capacitaciones</t>
  </si>
  <si>
    <t>(Número de capacitaciones en las que se participó al menos dos personas de la alcaldía local / Número de capacitaciones convocadas) *100</t>
  </si>
  <si>
    <t>Eficacia</t>
  </si>
  <si>
    <t>Formato Evidencia de Reunión GDI-GPD-F029 diligenciado y presentación realizada</t>
  </si>
  <si>
    <t>Se realizó capacitación el 27 de marzo con los promotores de mejora sobre el Sistema de Gestión</t>
  </si>
  <si>
    <t xml:space="preserve">lista de asistencia </t>
  </si>
  <si>
    <t>La Alcaldía Local de Usme participó en la capacitación del Sistema de Gestión el 17 Mayo de 2023,</t>
  </si>
  <si>
    <t>Listado de Asistencia</t>
  </si>
  <si>
    <t>Esta meta la reporta la OAP. Sin embargo, la Alcaldía Local de Usme durante el tercer trimestre de 2023, ha participado a todas las capacitaciones virtuales y/o presenciales  que la OAP ha enviado convocatoria.</t>
  </si>
  <si>
    <t>Reporte emitido por OAP</t>
  </si>
  <si>
    <t>MT5</t>
  </si>
  <si>
    <t>Realizar dos jornadas de capacitación o entrenamiento por parte de los promotores de mejora sobre el sistema de gestión y/o los procesos, dirigidas al personal de planta y contratistas para el fortalecimiento del Modelo Integrado de Planeación y Gestión, de acuerdo con los lineamientos dados por la Oficina Asesora de Planeación</t>
  </si>
  <si>
    <t>Jornadas de capacitación sobre el sistema de gestión realizadas</t>
  </si>
  <si>
    <t>Número de jornadas de capacitación sobre el sistema de gestión realizadas / Número de jornadas de capacitación sobre el sistema de gestión esperadas</t>
  </si>
  <si>
    <t>No programado</t>
  </si>
  <si>
    <t>https://gobiernobogota-my.sharepoint.com/:f:/g/personal/miguel_cardozo_gobiernobogota_gov_co/Em3Cl6hCPQhDioiu_JLgoPYBkPVfsju4ScZS7Z6vKKn1PQ?e=Q2RSJH  </t>
  </si>
  <si>
    <t>Jornada de Capacitación</t>
  </si>
  <si>
    <t xml:space="preserve">Esta meta la reporta la OAP. Sin embargo la Alcaldía Local de Usme participó en Capacitación Fortalecimiento del Modelo Integrado de Planeación y Gestión MIPG que la OAP realizó el 20 de septiembre de 2023. De lo cual, el Promotor de Mejora Local, realizó la convocatoria a funcionarios(as) y contratistas de apoyo a la gestión de la Alcaldía Local de Usme. </t>
  </si>
  <si>
    <t>Soporte de convocatoria interna de la AL Usme</t>
  </si>
  <si>
    <t>Brindar atención oportuna y de calidad a los diferentes sectores poblacionales, generando relaciones de confianza y respeto por la diferencia.</t>
  </si>
  <si>
    <t>Servicio a la Ciudadanía</t>
  </si>
  <si>
    <t>MT6</t>
  </si>
  <si>
    <t>Dar respuesta al 100% de los requerimientos ciudadanos asignados a la alcaldía local con corte a 31 de diciembre de 2022 tipificadas como Derechos de Petición registradas en el aplicativo Bogotá te Escucha y gestor documental ORFEO.</t>
  </si>
  <si>
    <t>Porcentaje de requerimientos ciudadanos con respuesta definitiva</t>
  </si>
  <si>
    <t>(No. de respuestas efectuadas / No. requerimientos instaurados antes del 31 de diciembre 2022) X 100</t>
  </si>
  <si>
    <t>Reporte de respuestas a la ciudadania</t>
  </si>
  <si>
    <t xml:space="preserve">Reporte Aplicativo BOGOTA TE ESCUCHA </t>
  </si>
  <si>
    <t>Subsecretaria de Gestión Institucional - Grupo Oficina de atención a la Ciudadanía</t>
  </si>
  <si>
    <t xml:space="preserve">Debido a las inconsistencias presentadas entre el reporte recibido en los  memorandos 20231300110163 ,20234600272223y 20234600252283 , no se reporta esta meta en este periodo y el mismo se realizara en el proximo periodo de acuerdo con las indicaciones </t>
  </si>
  <si>
    <t xml:space="preserve">Meta no programada </t>
  </si>
  <si>
    <t>Esta meta la  reporta la Subsecretaria de Gestión Institucional a través de la Oficina SAC de Central de la SDG de Nivel Central. Sin embargo, la Alcaldía Local de Usme a través del seguimiento y control interno que realiza de forma permanente a la gestión y tramite de los PQRS Derechos de Petición, informa que para el tercer trimestre de la vigencia 2023 no se tenían DP pendientes de respuesta. Ello, debido a que a corte de segundo trimestre quedaron respondidos al 100% los 52 PQRS de la vigencia 2022 que estaban pendientes de respuesta total.  Por lo tanto, la meta se cumplió al 100% para el tercer trimestre de 2023.</t>
  </si>
  <si>
    <t>MT7</t>
  </si>
  <si>
    <t>Dar respuesta al 80% de los requerimientos ciudadanos asignados a la alcaldía local ingresados en la vigencia 2023 y asignados a la Alcaldía Local de la vigencia actual tipificadas como Derechos de Petición registradas en el aplicativo Bogotá te Escucha y gestor documental ORFEO dentro de los terminos de ley.</t>
  </si>
  <si>
    <t>(No. de respuestas efectuadas / No. requerimientos instaurados en la vigencia 2023 que deben tener respuesta) X 100</t>
  </si>
  <si>
    <t>Reporte Aplicativo BOGOTA TE ESCUCHA.</t>
  </si>
  <si>
    <t>Reporte requerimiento ciudadano radicado No. 20234600252283</t>
  </si>
  <si>
    <t>Esta meta la reporta la Subsecretaria de Gestión Institucional a través de la Oficina SAC de Central de la SDG. Sin embargo, a través del seguimiento y control interno que realiza de forma permanente,  la Alcaldía Local de Usme (AL Usme) a corte del tercer trimestre de 2023, ha gestionado y emitido oficios de respuesta total contando con acuse de recibido de las notificaciones hechas a través del Centro de Documentación e Información – CDI local de Usme a 685 de 730 PQRS - Derechos de Petición presentados y/o asignados a la AL Usme de la vigencia 2023, logrando un avance de ejecución del 94% y un cumplimiento del 100% con relación a la meta programada para dicho periodo de tiempo.</t>
  </si>
  <si>
    <t>Total metas transversales (20%)</t>
  </si>
  <si>
    <t xml:space="preserve">Total plan de gestión </t>
  </si>
  <si>
    <t>No rpogramada</t>
  </si>
  <si>
    <t>Reporte Ciudadano emitido por la Oficina SAC rad No 20234600272223 y 20234600356403</t>
  </si>
  <si>
    <t>Reporte Ciudadano emitido por la Oficina SAC rad No 20234600356403  y 20234600378403</t>
  </si>
  <si>
    <t xml:space="preserve">Debido a las inconsistencias presentadas entre el reporte recibido en los  memorandos 20231300110163 ,20234600272223 y 20234600252283 , no se reporta esta meta en este periodo y el mismo se realizara en el proximo periodo de acuerdo con las indicaciones </t>
  </si>
  <si>
    <t xml:space="preserve">Para el segundo  trimeste de la vigencia 2023, el Plan de Gestión de la Alcaldia Local alcanzó un nivel de desempeño del 93,89% y del 56,82% acumulado para la vigencia. </t>
  </si>
  <si>
    <t>Para el tercer  trimeste de la vigencia 2023, el Plan de Gestión de la Alcaldia Local alcanzó un nivel de desempeño del 97,29 % y del 79,03% acumulado para la vigencia.</t>
  </si>
  <si>
    <t>26 enero de 2024</t>
  </si>
  <si>
    <t>A la fecha se reporta el Avance cumplimiento metas Plan de Desarrollo Local (metas entregadas) a corte de 30 de septiembre 2023 conforme al reporte oficial emitido y publicado por la Secretaria Distrital de Planeación el 07 de noviembre d e2023 en la página web: https://www.sdp.gov.co/gestion-a-la-inversion/planes-de-desarrollo-y-fortalecimiento-local/fortalecimiento-a-localidades, donde a corte para el tercer trimestre de 2023 se había logrado el 52,2% de Avance Acumulado Entregado  del PDL según bienes y servicios entregados Vs. el 65,54% de Avance Acumulado Contratado del PDL, logrando un resultado de 94,91% en la medición de la meta a 30 de septiembre de 2023.
Sin embargo, de conformidad con lo establecido en el artículo 9 del Decreto 768 de 2019, el artículo 33 del Decreto 432 de 2022 y los artículos 8 y 29 del Decreto Distrital 495 de 2023, la Dirección de Programación, Seguimiento a la Inversión y Planes de Desarrollo Locales (DPSIPDL) de la Secretaría Distrital de Planeación (SDP), en su función de establecer los lineamientos y prestar la asistencia técnica en el proceso de programación y seguimiento a la ejecución física y presupuestal del Plan de Acción de las Alcaldías Locales, así como en las modificaciones del presupuesto de inversión de las mismas, el seguimiento a la ejecución de la inversión local con corte a 31 de diciembre de 2023, se llevará a cabo a partir del 09 de enero hasta el 26 de enero de 2024, para lo cual se emitirá reporte a partir del 29 de enero de 2024.</t>
  </si>
  <si>
    <t>Reporte DGDL
Informe Avance PDL 2021 – 2024 a corte 30/09/2023
Adjunto comparto correo remitido por Planeación Distrital en el cual se encuentra el cronograma a seguir por el profesional John Freddy (jvasquezp@sdp.gov.co) de la Secretaria Distrital de planeación a quien copió en el presente correo.</t>
  </si>
  <si>
    <t>A corte del cuarto trimestre de la vigencia 2023 el Fondo de Desarrollo Local de Usme giró un valor de $36.031.433.796   de un valor de $51.253.129.935 de obligaciones por pagar de la vigencia 2022, para un avance de ejecución del 70,30% y un cumplimiento del 100%. (Ello, conforme tanto, al seguimiento interno realizado en la Alcaldía Local de Usme con la oficina de presupuesto del FDLU, como al reporte emitido por la DGDL).</t>
  </si>
  <si>
    <t>Reporte seguimiento mensual consolidado
Reporte DGDL
Ejecución presupuestal BOGDATA</t>
  </si>
  <si>
    <t>A corte del cuarto trimestre de la vigencia 2023 el Fondo de Desarrollo Local de Usme giró un valor de $12.195.711.093 de un valor de $22.849.346.901 de obligaciones por pagar de la vigencia 2021 y años anteriores, para un avance de ejecución del 53,37% y un cumplimiento del 78,49%. (Ello, conforme tanto, al seguimiento interno realizado en la Alcaldía Local de Usme con la oficina de presupuesto del FDLU, como al reporte emitido por la DGDL).</t>
  </si>
  <si>
    <t>A corte del cuarto trimestre de la vigencia 2023 el Fondo de Desarrollo Local de Usme comprometió con Certificado de Registro Presupuestal - CRP un valor de $102.650.378.884 de un valor de presupuesto de inversión directa de la vigencia de $102.650.606.738   para un avance de ejecución del 100% y un cumplimiento del 100%. (Ello, conforme tanto, al seguimiento interno realizado en la Alcaldía Local de Usme con la oficina de presupuesto del FDLU, como al reporte emitido por la DGDL).</t>
  </si>
  <si>
    <t>A corte del cuarto trimestre de la vigencia 2023 el Fondo de Desarrollo Local de Usme giró un valor de $55.005.788.379 de un valor de presupuesto de inversión directa asignado de la vigencia de $102.650.378.884, para un avance de ejecución del 53,59% y un cumplimiento del 97,43% (Ello, conforme tanto, al seguimiento interno realizado en la Alcaldía Local de Usme con la oficina de presupuesto del FDLU, como al reporte emitido por la DGDL).</t>
  </si>
  <si>
    <t>A corte del cuarto trimestre de la vigencia 2023 (31 de Diciembre), se ejecutó el 100% teniendo en cuenta que se registraron en SIPSE Local un total de 719 contratos de 719 procesos de contratación publicados en SECOP II y suscritos Inclusive se han registrado los procesos de contratación por tienda virtual, seguros y convenios interadministrativos.
(Se aclara que por directrices a nivel distrital de la Alcaldía Mayor de Bogotá por convenio con el DADEP, los Fondos de Desarrollo Local por seguimiento y control interno, sólo deben asignar número de consecutivo interno del contrato por convenio interadministrativo con esa institución pública distrital, pero ese proceso de contratación lo publicó en SECOP el DADEP. El proceso de contratación al cual se les asignó consecutivo por parte del FDLU el siguiente: 609-2023 con DADEP.
Por otra parte, FDLU suscribió siete (06) comodatos así: uno (01) comodato No. 664-2023 con Cuerpo Oficial de Bomberos de Bogotá y cinco (05) con Juntas de Acción Comunal (JAC) de la Localidad de Usme: Comodato No. 666-2023 con JAC Barrio Brasilia, Comodato No. 667-2023 con JAC Barrio la Alborada, Comodato No. 669-2023 con JAC Barrio Oasis, Comodato No. 670-2023 con JAC Barrio Usminia, Comodato No. 671-2023 con JAC Barrio Antonio José de Sucre III Sector.)</t>
  </si>
  <si>
    <t>Reporte de seguimiento consolidado SIPSE Local
Base de Datos Contratación FDLU con enlace SECOP y número SIPSE
Reporte de la DGDL</t>
  </si>
  <si>
    <t xml:space="preserve">A corte del cuarto trimestre (a 31 de diciembre) de la vigencia 2023, se realizó una ejecución del 98,05%. Ello, teniendo en cuenta que, se registró en SIPSE Local en estado ejecución un total de 705 contratos de 719 contratos registrados en SIPSE Local y publicados en SECOP II. (NOTA ACLARATORIA: 1) teniendo en cuenta que de los 719 contratos registrados en SIPSE quedaron pendientes 14 procesos por iniciar ejecución, toda vez que, en la plataforma estatal SECOP II los contratos fueron suscritos el último día hábil de la vigencia 2023, por lo tanto la fecha de inicio quedo para enero de 2024. Ello, debido al proceso de contar con las garantizas (pólizas de cumplimiento) que no se alcanzaron a presentar ni a aprobar antes de terminar la vigencia 2023. </t>
  </si>
  <si>
    <t>El Fondo de Desarrollo Local de Usme - FDLU ha realizado a corte de 31 de diciembre de 2023, el registro y actualización de información de 33 proyectos de inversión en el módulo proyectos de SIPSE LOCAL, de un total de 34 proyectos de inversión de la vigencia 2023. Logrando un avance de ejecución del 97,06% y un cumplimiento del 100% en el trimestre, según a la meta programada para el tercer trimestre. (NOTA ACLARATORIA: Conforme al seguimiento interno realizado en la Alcaldía Local de Usme con el personal a cargo del registro y actualización de información en SIPSE Local, No se incluye el proyecto No. 1707 correspondiente al apoyo económico Subsidio Tipo C, debido a que se requiere que desde la DTI y la DGDL de la SDG hagan la respectiva actualización en el SIPSE LOCAL, ya que por motivos técnicos no se puede realizar el registro desde el FDLU).</t>
  </si>
  <si>
    <t>Durante el cuarto trimestre de la vigencia 2023, las Inspecciones de Policía de Usme realizaron un total de 4.967 impulsos procesales, entre los cuales se encuentran (avocar, rechazar, enviar al competente y todo lo que derive del desarrollo de la actuación). Por lo tanto, se alcanzó el 258,70% de avance de ejecución respecto a lo programado para dicho periodo de tiempo.</t>
  </si>
  <si>
    <t>Durante el cuarto trimestre de la vigencia 2023, las Inspecciones de Policía de Usme profirieron un total de 1.098 fallos de fondo en primera instancia, sobre las actuaciones de policía que se encuentran a cargo de las inspecciones de policía. Por lo tanto, se alcanzó un cumplimiento del 101,67% % de avance de ejecución respecto a lo programado para dicho periodo de tiempo.</t>
  </si>
  <si>
    <t xml:space="preserve">Durante el cuarto  trimestre de la vigencia 2023, la Alcaldía Local de Usme archivo un total de 109 actuaciones administrativas terminadas así: 78 Expedientes en materia de Obras y Urbanismo y 29 expedientes en materia  de actividad económica y espacio público. Logrando un avance de ejecución del 170,31% de cumplimiento en el trimestre, respecto a lo programado para dicho periodo de tiempo. </t>
  </si>
  <si>
    <t>Durante el cuatro  trimestre de la vigencia 2023, la Alcaldía Local de Usme, falló de fondo un total de 190 actuaciones administrativas,  logrando sólo un avance de ejecución acumulado del 63,33% de cumplimiento enla vigencia,  respecto a lo programado para dicho periodo de tiempo.</t>
  </si>
  <si>
    <t>Durante el cuarto trimestre de 2023, a Alcaldía Local de Usme realizó un total de 29 Acciones de control u operativos de Inspección, Vigilancia y Control (IVC) en recuperación del espacio público, logrando un avance de ejecución del 120.83% de cumplimiento, respecto a la meta programada para dicho periodo de tiempo.</t>
  </si>
  <si>
    <t>Durante el cuarto trimestre de 2023, la Alcaldía Local de Usme realizó un total de 36 Acciones de control u operativos de Inspección, Vigilancia y Control (IVC) en materia de actividad económica, logrando un avance de ejecución del 144% de cumplimiento, respecto a la meta programada para dicho periodo de tiempo.</t>
  </si>
  <si>
    <t>Durante el cuarto trimestre de 2023, la Alcaldía Local de Usme realizó un total de 9 Acciones de control u operativos de Inspección, vigilancia y control (IVC) para el cumplimiento de los fallos de cerros orientales, logrando un avance de ejecución del 100% de cumplimiento, respecto a la meta programada para dicho periodo de tiempo. 
NOTA: En el acta del día 14 de diciembre se realizaron dos operativos el programado para la fecha al polígono de monitoreo 140B "Colindancia La Flora Juan Rey", y Se realiza visita al polígono 053 "San Rafael", operativo que estaba programado para el 25 de octubre, el cual tuvo que ser cancelado ya que no se contaba con vehículos por parte de la secretaría de gobierno por las elecciones.</t>
  </si>
  <si>
    <t>Durante el cuarto trimestre de 2023, la Alcaldía Local de Usme realizó un total de 11 Acciones de control u operativos de Inspección, vigilancia y control (IVC) en materia actividad ambiental, superando el 100% de avance de ejecución y cumplimiento, respecto a la meta programada para dicho periodo de tiempo.</t>
  </si>
  <si>
    <t>La calificación se otorga teniendo en cuenta los siguientes parámetros:  
*Inspección ambiental ( ponderación 60%): La Alcaldía obtiene calificación de  93%. 
*Indicadores agua, energía ( ponderación 20%):   información reportada agua a noviembre y energía a octubre de  2023.
* Reporte consumo de papel ( ponderación 10%):   información reportada a diciembre de2023.
*Reporte ciclistas ( ponderación 10%):   información reportada a noviembre de 2023.</t>
  </si>
  <si>
    <t>Reporte meta ambiental OAP</t>
  </si>
  <si>
    <t>11 abiertas  y cero (0) vencidas</t>
  </si>
  <si>
    <t>Número de requisitos de la Ley 1712 de 2014 de publicación de la información cumplidos en la página web</t>
  </si>
  <si>
    <t xml:space="preserve">Reporte oficina de comunicaciones </t>
  </si>
  <si>
    <t>No porgramada</t>
  </si>
  <si>
    <t>meta no porgramada</t>
  </si>
  <si>
    <t xml:space="preserve">No programada según radicado No 20244600003393  de atencion a la ciudadania y aplicativo BOGOTA TE ESCUCHA </t>
  </si>
  <si>
    <t xml:space="preserve">según radicado No 20244600003393  de atencion a la ciudadania y aplicativo BOGOTA TE ESCUCHA </t>
  </si>
  <si>
    <t>Según reporte de la oficina de atencion a la ciudadania se dieron 321  respuestas de 358  requerimientos instaurados.</t>
  </si>
  <si>
    <t>Meta cumplida al 100% acumulada para la vigencia 2023. 
Reporte Ciudadano emitido por la Oficina SAC rad No 20234600272223 y 20234600356403</t>
  </si>
  <si>
    <t xml:space="preserve">Meta cumplida al 100% acumulada para la vigencia 2023. 
Reporte Ciudadano emitido por la Oficina SAC rad.  No 20244600003393, 20234600272223 y 20234600356403. </t>
  </si>
  <si>
    <t xml:space="preserve">Meta acumulada del 100% , cumplida para la vigencia 2023. 
Dia del sistema de gestión 22 Junio de 2023 y 20 de septiembre de 2023. </t>
  </si>
  <si>
    <t>Meta acumulada del 100% , cumplida para la vigencia 2023.</t>
  </si>
  <si>
    <t>Meta acumulada del 72,92% para la vigencia 2023.</t>
  </si>
  <si>
    <t>Meta acumulada del 97,34%  para la vigencia 2023.</t>
  </si>
  <si>
    <t xml:space="preserve">Meta acumulada del 100% , cumplida para la vigencia 2023 de conformidad con lo programado </t>
  </si>
  <si>
    <t>Meta acumulada del 98,18% ,  para la vigencia 2023.</t>
  </si>
  <si>
    <t>Meta acumulada del 78,53%, para la vigencia 2023.</t>
  </si>
  <si>
    <t>Meta acumulada del 100% ,  para la vigencia 2023.</t>
  </si>
  <si>
    <t>Meta acumulada del 94,55% para la vigencia 2023.</t>
  </si>
  <si>
    <t>Para el cuarto  trimeste de la vigencia 2023, el Plan de Gestión de la Alcaldia Local alcanzó un nivel de desempeño del  96,70 % y del 96,69% acumulado para la vigencia.</t>
  </si>
  <si>
    <t>Reporte DGP Rad . 20242200025083 y 20242200005113
Reporte de Seguimiento de Impulsos Procesales emitidos por IVC</t>
  </si>
  <si>
    <t>Reporte SI ACTUA de seguimiento de actuaciones administrativas terminadas por vía gubernativa y reporte de la DGP Rad . 20242200025083 y 20242200005113</t>
  </si>
  <si>
    <t>Reporte SI ACTUA de seguimiento de actuaciones administrativas terminadas por vía gubernativa. Y reporte d ela DGP Rad . 20242200025083 y 20242200005113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</si>
</sst>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5" x14ac:knownFonts="1">
    <font>
      <sz val="11"/>
      <color theme="1"/>
      <name val="Calibri"/>
      <family val="2"/>
      <scheme val="minor"/>
    </font>
    <font>
      <sz val="11"/>
      <color theme="1"/>
      <name val="Calibri Light"/>
      <family val="2"/>
      <scheme val="major"/>
    </font>
    <font>
      <b/>
      <sz val="11"/>
      <color theme="1"/>
      <name val="Calibri Light"/>
      <family val="2"/>
      <scheme val="major"/>
    </font>
    <font>
      <sz val="11"/>
      <color theme="1"/>
      <name val="Calibri"/>
      <family val="2"/>
      <scheme val="minor"/>
    </font>
    <font>
      <sz val="11"/>
      <color rgb="FF0070C0"/>
      <name val="Calibri Light"/>
      <family val="2"/>
      <scheme val="major"/>
    </font>
    <font>
      <sz val="12"/>
      <color theme="1"/>
      <name val="Calibri Light"/>
      <family val="2"/>
      <scheme val="major"/>
    </font>
    <font>
      <b/>
      <sz val="12"/>
      <color theme="1"/>
      <name val="Calibri Light"/>
      <family val="2"/>
      <scheme val="major"/>
    </font>
    <font>
      <sz val="14"/>
      <color theme="1"/>
      <name val="Calibri Light"/>
      <family val="2"/>
      <scheme val="major"/>
    </font>
    <font>
      <b/>
      <sz val="14"/>
      <color theme="1"/>
      <name val="Calibri Light"/>
      <family val="2"/>
      <scheme val="major"/>
    </font>
    <font>
      <b/>
      <sz val="12"/>
      <color rgb="FF0070C0"/>
      <name val="Calibri Light"/>
      <family val="2"/>
      <scheme val="major"/>
    </font>
    <font>
      <b/>
      <sz val="14"/>
      <name val="Calibri Light"/>
      <family val="2"/>
      <scheme val="major"/>
    </font>
    <font>
      <b/>
      <sz val="9"/>
      <color indexed="81"/>
      <name val="Tahoma"/>
      <family val="2"/>
    </font>
    <font>
      <sz val="9"/>
      <color indexed="81"/>
      <name val="Tahoma"/>
      <family val="2"/>
    </font>
    <font>
      <sz val="11"/>
      <color rgb="FF9C0006"/>
      <name val="Calibri"/>
      <family val="2"/>
      <scheme val="minor"/>
    </font>
    <font>
      <sz val="11"/>
      <color rgb="FF000000"/>
      <name val="Calibri Light"/>
      <family val="2"/>
    </font>
    <font>
      <sz val="11"/>
      <color theme="1"/>
      <name val="Calibri Light"/>
      <family val="2"/>
    </font>
    <font>
      <sz val="11"/>
      <name val="Calibri Light"/>
      <family val="2"/>
    </font>
    <font>
      <sz val="11"/>
      <color rgb="FFFF0000"/>
      <name val="Calibri Light"/>
      <family val="2"/>
    </font>
    <font>
      <sz val="11"/>
      <color rgb="FF4472C4"/>
      <name val="Calibri Light"/>
      <family val="2"/>
      <scheme val="major"/>
    </font>
    <font>
      <sz val="11"/>
      <color rgb="FF4472C4"/>
      <name val="Calibri Light"/>
      <family val="2"/>
    </font>
    <font>
      <sz val="11"/>
      <color rgb="FF0070C0"/>
      <name val="Calibri Light"/>
      <family val="2"/>
    </font>
    <font>
      <u/>
      <sz val="11"/>
      <color theme="10"/>
      <name val="Calibri"/>
      <family val="2"/>
      <scheme val="minor"/>
    </font>
    <font>
      <sz val="11"/>
      <color theme="4" tint="-0.249977111117893"/>
      <name val="Calibri"/>
      <family val="2"/>
      <scheme val="minor"/>
    </font>
    <font>
      <sz val="11"/>
      <color rgb="FF0070C0"/>
      <name val="Calibri"/>
      <family val="2"/>
      <scheme val="minor"/>
    </font>
    <font>
      <sz val="11"/>
      <color rgb="FF0070C0"/>
      <name val="Calibri"/>
      <family val="2"/>
      <charset val="1"/>
    </font>
  </fonts>
  <fills count="12">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0070C0"/>
        <bgColor indexed="64"/>
      </patternFill>
    </fill>
    <fill>
      <patternFill patternType="solid">
        <fgColor theme="9" tint="0.59999389629810485"/>
        <bgColor indexed="64"/>
      </patternFill>
    </fill>
    <fill>
      <patternFill patternType="solid">
        <fgColor theme="0"/>
        <bgColor indexed="64"/>
      </patternFill>
    </fill>
    <fill>
      <patternFill patternType="solid">
        <fgColor rgb="FFFFC7CE"/>
      </patternFill>
    </fill>
    <fill>
      <patternFill patternType="solid">
        <fgColor rgb="FFFFFFFF"/>
        <bgColor rgb="FF000000"/>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s>
  <cellStyleXfs count="4">
    <xf numFmtId="0" fontId="0" fillId="0" borderId="0"/>
    <xf numFmtId="9" fontId="3" fillId="0" borderId="0" applyFont="0" applyFill="0" applyBorder="0" applyAlignment="0" applyProtection="0"/>
    <xf numFmtId="0" fontId="13" fillId="10" borderId="0" applyNumberFormat="0" applyBorder="0" applyAlignment="0" applyProtection="0"/>
    <xf numFmtId="0" fontId="21" fillId="0" borderId="0" applyNumberFormat="0" applyFill="0" applyBorder="0" applyAlignment="0" applyProtection="0"/>
  </cellStyleXfs>
  <cellXfs count="191">
    <xf numFmtId="0" fontId="0" fillId="0" borderId="0" xfId="0"/>
    <xf numFmtId="0" fontId="1" fillId="0" borderId="0" xfId="0" applyFont="1" applyAlignment="1">
      <alignment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5" fillId="0" borderId="0" xfId="0" applyFont="1" applyAlignment="1">
      <alignment wrapText="1"/>
    </xf>
    <xf numFmtId="0" fontId="7" fillId="2" borderId="1" xfId="0" applyFont="1" applyFill="1" applyBorder="1" applyAlignment="1">
      <alignment wrapText="1"/>
    </xf>
    <xf numFmtId="0" fontId="8" fillId="2" borderId="1" xfId="0" applyFont="1" applyFill="1" applyBorder="1" applyAlignment="1">
      <alignment wrapText="1"/>
    </xf>
    <xf numFmtId="9" fontId="7" fillId="2" borderId="1" xfId="1" applyFont="1" applyFill="1" applyBorder="1" applyAlignment="1">
      <alignment wrapText="1"/>
    </xf>
    <xf numFmtId="0" fontId="7" fillId="0" borderId="0" xfId="0" applyFont="1" applyAlignment="1">
      <alignment wrapText="1"/>
    </xf>
    <xf numFmtId="0" fontId="5" fillId="3" borderId="1" xfId="0" applyFont="1" applyFill="1" applyBorder="1" applyAlignment="1">
      <alignment wrapText="1"/>
    </xf>
    <xf numFmtId="0" fontId="9" fillId="3" borderId="1" xfId="0" applyFont="1" applyFill="1" applyBorder="1" applyAlignment="1">
      <alignment wrapText="1"/>
    </xf>
    <xf numFmtId="9" fontId="9" fillId="3" borderId="1" xfId="0" applyNumberFormat="1" applyFont="1" applyFill="1" applyBorder="1" applyAlignment="1">
      <alignment wrapText="1"/>
    </xf>
    <xf numFmtId="0" fontId="6" fillId="3" borderId="1" xfId="0" applyFont="1" applyFill="1" applyBorder="1"/>
    <xf numFmtId="9" fontId="6" fillId="3" borderId="1" xfId="1" applyFont="1" applyFill="1" applyBorder="1" applyAlignment="1">
      <alignment wrapText="1"/>
    </xf>
    <xf numFmtId="9" fontId="6" fillId="3" borderId="1" xfId="1" applyFont="1" applyFill="1" applyBorder="1" applyAlignment="1">
      <alignment horizontal="right" wrapText="1"/>
    </xf>
    <xf numFmtId="9" fontId="9" fillId="3" borderId="1" xfId="0" applyNumberFormat="1" applyFont="1" applyFill="1" applyBorder="1" applyAlignment="1">
      <alignment horizontal="right" wrapText="1"/>
    </xf>
    <xf numFmtId="9" fontId="7" fillId="2" borderId="1" xfId="1" applyFont="1" applyFill="1" applyBorder="1" applyAlignment="1">
      <alignment horizontal="right" wrapText="1"/>
    </xf>
    <xf numFmtId="0" fontId="2" fillId="2" borderId="1" xfId="0" applyFont="1" applyFill="1" applyBorder="1" applyAlignment="1">
      <alignment horizontal="center" vertical="center" wrapText="1"/>
    </xf>
    <xf numFmtId="0" fontId="1" fillId="0" borderId="1" xfId="0" applyFont="1" applyBorder="1" applyAlignment="1">
      <alignment horizontal="justify" vertical="center" wrapText="1"/>
    </xf>
    <xf numFmtId="0" fontId="1"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Border="1" applyAlignment="1">
      <alignment horizontal="justify" vertical="center" wrapText="1"/>
    </xf>
    <xf numFmtId="1" fontId="1" fillId="0" borderId="1" xfId="0" applyNumberFormat="1" applyFont="1" applyBorder="1" applyAlignment="1">
      <alignment horizontal="justify" vertical="center" wrapText="1"/>
    </xf>
    <xf numFmtId="0" fontId="1" fillId="0" borderId="0" xfId="0" applyFont="1" applyAlignment="1">
      <alignment horizontal="justify" vertical="center" wrapText="1"/>
    </xf>
    <xf numFmtId="0" fontId="1" fillId="9" borderId="0" xfId="0" applyFont="1" applyFill="1" applyAlignment="1">
      <alignment wrapText="1"/>
    </xf>
    <xf numFmtId="0" fontId="2" fillId="9" borderId="0" xfId="0" applyFont="1" applyFill="1" applyAlignment="1">
      <alignment vertical="center" wrapText="1"/>
    </xf>
    <xf numFmtId="0" fontId="1" fillId="9" borderId="0" xfId="0" applyFont="1" applyFill="1" applyAlignment="1">
      <alignment vertical="center" wrapText="1"/>
    </xf>
    <xf numFmtId="0" fontId="1" fillId="9" borderId="1" xfId="0" applyFont="1" applyFill="1" applyBorder="1" applyAlignment="1">
      <alignment horizontal="center" vertical="center" wrapText="1"/>
    </xf>
    <xf numFmtId="0" fontId="14" fillId="0" borderId="12" xfId="0" applyFont="1" applyBorder="1" applyAlignment="1">
      <alignment horizontal="center" vertical="center" wrapText="1"/>
    </xf>
    <xf numFmtId="0" fontId="15" fillId="0" borderId="1" xfId="0" applyFont="1" applyBorder="1" applyAlignment="1" applyProtection="1">
      <alignment horizontal="left" vertical="center" wrapText="1"/>
      <protection hidden="1"/>
    </xf>
    <xf numFmtId="9" fontId="15" fillId="0" borderId="1" xfId="0" applyNumberFormat="1"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10" fontId="15" fillId="0" borderId="1" xfId="0" applyNumberFormat="1" applyFont="1" applyBorder="1" applyAlignment="1" applyProtection="1">
      <alignment horizontal="center" vertical="center" wrapText="1"/>
      <protection hidden="1"/>
    </xf>
    <xf numFmtId="0" fontId="14" fillId="0" borderId="1" xfId="0" applyFont="1" applyBorder="1" applyAlignment="1">
      <alignment horizontal="left" vertical="center" wrapText="1"/>
    </xf>
    <xf numFmtId="9" fontId="14"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0" fontId="15" fillId="0" borderId="11" xfId="0" applyFont="1" applyBorder="1" applyAlignment="1" applyProtection="1">
      <alignment horizontal="left" vertical="center" wrapText="1"/>
      <protection hidden="1"/>
    </xf>
    <xf numFmtId="0" fontId="14" fillId="0" borderId="11" xfId="0" applyFont="1" applyBorder="1" applyAlignment="1">
      <alignment horizontal="center" vertical="center" wrapText="1"/>
    </xf>
    <xf numFmtId="0" fontId="15" fillId="0" borderId="11" xfId="0" applyFont="1" applyBorder="1" applyAlignment="1" applyProtection="1">
      <alignment horizontal="center" vertical="center" wrapText="1"/>
      <protection hidden="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9" fontId="15" fillId="0" borderId="1" xfId="0" applyNumberFormat="1" applyFont="1" applyBorder="1" applyAlignment="1">
      <alignment horizontal="center" vertical="center" wrapText="1"/>
    </xf>
    <xf numFmtId="0" fontId="15" fillId="0" borderId="13" xfId="0" applyFont="1" applyBorder="1" applyAlignment="1" applyProtection="1">
      <alignment horizontal="left" vertical="center" wrapText="1"/>
      <protection hidden="1"/>
    </xf>
    <xf numFmtId="0" fontId="15"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3" xfId="0" applyFont="1" applyBorder="1" applyAlignment="1">
      <alignment horizontal="left" vertical="center" wrapText="1"/>
    </xf>
    <xf numFmtId="0" fontId="15" fillId="0" borderId="3" xfId="0" applyFont="1" applyBorder="1" applyAlignment="1" applyProtection="1">
      <alignment horizontal="left" vertical="center" wrapText="1"/>
      <protection hidden="1"/>
    </xf>
    <xf numFmtId="0" fontId="16" fillId="0" borderId="1" xfId="0" applyFont="1" applyBorder="1" applyAlignment="1" applyProtection="1">
      <alignment horizontal="left" vertical="center" wrapText="1"/>
      <protection hidden="1"/>
    </xf>
    <xf numFmtId="0" fontId="16" fillId="0" borderId="3" xfId="0" applyFont="1" applyBorder="1" applyAlignment="1" applyProtection="1">
      <alignment horizontal="left" vertical="center" wrapText="1"/>
      <protection hidden="1"/>
    </xf>
    <xf numFmtId="0" fontId="16" fillId="0" borderId="3" xfId="2" applyFont="1" applyFill="1" applyBorder="1" applyAlignment="1" applyProtection="1">
      <alignment horizontal="left" vertical="center" wrapText="1"/>
      <protection hidden="1"/>
    </xf>
    <xf numFmtId="0" fontId="16" fillId="0" borderId="7" xfId="2" applyFont="1" applyFill="1" applyBorder="1" applyAlignment="1" applyProtection="1">
      <alignment horizontal="left" vertical="center" wrapText="1"/>
      <protection hidden="1"/>
    </xf>
    <xf numFmtId="0" fontId="14" fillId="0" borderId="15" xfId="0" applyFont="1" applyBorder="1" applyAlignment="1">
      <alignment horizontal="left" vertical="center" wrapText="1"/>
    </xf>
    <xf numFmtId="1" fontId="14" fillId="0" borderId="1" xfId="0" applyNumberFormat="1" applyFont="1" applyBorder="1" applyAlignment="1">
      <alignment horizontal="center" vertical="center" wrapText="1"/>
    </xf>
    <xf numFmtId="164" fontId="14" fillId="0" borderId="1" xfId="0" applyNumberFormat="1" applyFont="1" applyBorder="1" applyAlignment="1">
      <alignment horizontal="center" vertical="center" wrapText="1"/>
    </xf>
    <xf numFmtId="10" fontId="1" fillId="0" borderId="1" xfId="0" applyNumberFormat="1" applyFont="1" applyBorder="1" applyAlignment="1">
      <alignment horizontal="justify" vertical="center" wrapText="1"/>
    </xf>
    <xf numFmtId="9" fontId="1" fillId="0" borderId="1" xfId="0" applyNumberFormat="1" applyFont="1" applyBorder="1" applyAlignment="1">
      <alignment horizontal="justify" vertical="center" wrapText="1"/>
    </xf>
    <xf numFmtId="10" fontId="6" fillId="3" borderId="1" xfId="1" applyNumberFormat="1" applyFont="1" applyFill="1" applyBorder="1" applyAlignment="1">
      <alignment wrapText="1"/>
    </xf>
    <xf numFmtId="9" fontId="6" fillId="3" borderId="1" xfId="0" applyNumberFormat="1" applyFont="1" applyFill="1" applyBorder="1" applyAlignment="1">
      <alignment wrapText="1"/>
    </xf>
    <xf numFmtId="10" fontId="6" fillId="3" borderId="1" xfId="0" applyNumberFormat="1" applyFont="1" applyFill="1" applyBorder="1" applyAlignment="1">
      <alignment wrapText="1"/>
    </xf>
    <xf numFmtId="9" fontId="1" fillId="0" borderId="0" xfId="0" applyNumberFormat="1" applyFont="1" applyAlignment="1">
      <alignment wrapText="1"/>
    </xf>
    <xf numFmtId="0" fontId="18" fillId="0" borderId="1" xfId="0" applyFont="1" applyBorder="1" applyAlignment="1">
      <alignment horizontal="center" vertical="center" wrapText="1"/>
    </xf>
    <xf numFmtId="0" fontId="18" fillId="0" borderId="1" xfId="0" applyFont="1" applyBorder="1" applyAlignment="1">
      <alignment horizontal="justify" vertical="center" wrapText="1"/>
    </xf>
    <xf numFmtId="0" fontId="19" fillId="0" borderId="12" xfId="0" applyFont="1" applyBorder="1" applyAlignment="1">
      <alignment horizontal="center" vertical="center" wrapText="1"/>
    </xf>
    <xf numFmtId="0" fontId="19" fillId="0" borderId="12" xfId="0" applyFont="1" applyBorder="1" applyAlignment="1">
      <alignment horizontal="justify" vertical="center" wrapText="1"/>
    </xf>
    <xf numFmtId="0" fontId="19" fillId="0" borderId="12" xfId="0" applyFont="1" applyBorder="1" applyAlignment="1">
      <alignment horizontal="left" vertical="center" wrapText="1"/>
    </xf>
    <xf numFmtId="9" fontId="19" fillId="0" borderId="12" xfId="0" applyNumberFormat="1" applyFont="1" applyBorder="1" applyAlignment="1">
      <alignment horizontal="left" vertical="center" wrapText="1"/>
    </xf>
    <xf numFmtId="0" fontId="19" fillId="0" borderId="11" xfId="0" applyFont="1" applyBorder="1" applyAlignment="1">
      <alignment horizontal="center" vertical="center" wrapText="1"/>
    </xf>
    <xf numFmtId="9" fontId="19" fillId="0" borderId="11" xfId="1" applyFont="1" applyBorder="1" applyAlignment="1">
      <alignment horizontal="center" vertical="center" wrapText="1"/>
    </xf>
    <xf numFmtId="9" fontId="19" fillId="0" borderId="1" xfId="1" applyFont="1" applyBorder="1" applyAlignment="1">
      <alignment horizontal="center" vertical="center" wrapText="1"/>
    </xf>
    <xf numFmtId="0" fontId="19" fillId="0" borderId="1" xfId="0" applyFont="1" applyBorder="1" applyAlignment="1">
      <alignment horizontal="left" vertical="center" wrapText="1"/>
    </xf>
    <xf numFmtId="0" fontId="19" fillId="0" borderId="8" xfId="0" applyFont="1" applyBorder="1" applyAlignment="1">
      <alignment horizontal="left" vertical="center" wrapText="1"/>
    </xf>
    <xf numFmtId="1" fontId="18" fillId="0" borderId="1" xfId="0" applyNumberFormat="1" applyFont="1" applyBorder="1" applyAlignment="1">
      <alignment horizontal="justify" vertical="center" wrapText="1"/>
    </xf>
    <xf numFmtId="9" fontId="18" fillId="0" borderId="1" xfId="1" applyFont="1" applyBorder="1" applyAlignment="1">
      <alignment horizontal="justify" vertical="center" wrapText="1"/>
    </xf>
    <xf numFmtId="10" fontId="18" fillId="0" borderId="1" xfId="0" applyNumberFormat="1"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justify" vertical="center" wrapText="1"/>
    </xf>
    <xf numFmtId="164" fontId="18" fillId="0" borderId="1" xfId="0" applyNumberFormat="1" applyFont="1" applyBorder="1" applyAlignment="1">
      <alignment horizontal="justify" vertical="center" wrapText="1"/>
    </xf>
    <xf numFmtId="1" fontId="19" fillId="0" borderId="11" xfId="1" applyNumberFormat="1" applyFont="1" applyBorder="1" applyAlignment="1">
      <alignment horizontal="center" vertical="center" wrapText="1"/>
    </xf>
    <xf numFmtId="1" fontId="19" fillId="0" borderId="11" xfId="0" applyNumberFormat="1" applyFont="1" applyBorder="1" applyAlignment="1">
      <alignment horizontal="center" vertical="center" wrapText="1"/>
    </xf>
    <xf numFmtId="1" fontId="19" fillId="0" borderId="1" xfId="1" applyNumberFormat="1" applyFont="1" applyBorder="1" applyAlignment="1">
      <alignment horizontal="center" vertical="center" wrapText="1"/>
    </xf>
    <xf numFmtId="10" fontId="18" fillId="0" borderId="1" xfId="1" applyNumberFormat="1" applyFont="1" applyBorder="1" applyAlignment="1">
      <alignment horizontal="justify" vertical="center" wrapText="1"/>
    </xf>
    <xf numFmtId="165" fontId="18" fillId="0" borderId="1" xfId="0" applyNumberFormat="1" applyFont="1" applyBorder="1" applyAlignment="1">
      <alignment horizontal="justify" vertical="center" wrapText="1"/>
    </xf>
    <xf numFmtId="10" fontId="8" fillId="2" borderId="1" xfId="0" applyNumberFormat="1" applyFont="1" applyFill="1" applyBorder="1" applyAlignment="1">
      <alignment wrapText="1"/>
    </xf>
    <xf numFmtId="0" fontId="4"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1" xfId="0" applyFont="1" applyBorder="1" applyAlignment="1">
      <alignment horizontal="left" vertical="center" wrapText="1"/>
    </xf>
    <xf numFmtId="9" fontId="20" fillId="0" borderId="11" xfId="1" applyFont="1" applyFill="1" applyBorder="1" applyAlignment="1">
      <alignment horizontal="center" vertical="center" wrapText="1"/>
    </xf>
    <xf numFmtId="9" fontId="20" fillId="0" borderId="1" xfId="1" applyFont="1" applyFill="1" applyBorder="1" applyAlignment="1">
      <alignment horizontal="center" vertical="center" wrapText="1"/>
    </xf>
    <xf numFmtId="0" fontId="20" fillId="0" borderId="12" xfId="0" applyFont="1" applyBorder="1" applyAlignment="1">
      <alignment horizontal="left" vertical="center" wrapText="1"/>
    </xf>
    <xf numFmtId="0" fontId="20" fillId="0" borderId="8" xfId="0" applyFont="1" applyBorder="1" applyAlignment="1">
      <alignment horizontal="left" vertical="center" wrapText="1"/>
    </xf>
    <xf numFmtId="9" fontId="4" fillId="0" borderId="1" xfId="1" applyFont="1" applyBorder="1" applyAlignment="1">
      <alignment horizontal="justify" vertical="center" wrapText="1"/>
    </xf>
    <xf numFmtId="10" fontId="4" fillId="0" borderId="1" xfId="0" applyNumberFormat="1" applyFont="1" applyBorder="1" applyAlignment="1">
      <alignment horizontal="justify" vertical="center" wrapText="1"/>
    </xf>
    <xf numFmtId="0" fontId="4" fillId="0" borderId="0" xfId="0" applyFont="1" applyAlignment="1">
      <alignment horizontal="justify" vertical="center" wrapText="1"/>
    </xf>
    <xf numFmtId="0" fontId="1" fillId="9" borderId="1" xfId="0" applyFont="1" applyFill="1" applyBorder="1" applyAlignment="1">
      <alignment horizontal="justify" vertical="center" wrapText="1"/>
    </xf>
    <xf numFmtId="9" fontId="1" fillId="0" borderId="1" xfId="1" applyFont="1" applyBorder="1" applyAlignment="1">
      <alignment horizontal="justify" vertical="center" wrapText="1"/>
    </xf>
    <xf numFmtId="0" fontId="1" fillId="0" borderId="1" xfId="0" applyFont="1" applyBorder="1" applyAlignment="1">
      <alignment horizontal="left" vertical="center" wrapText="1"/>
    </xf>
    <xf numFmtId="0" fontId="14" fillId="0" borderId="12" xfId="0" applyFont="1" applyBorder="1" applyAlignment="1">
      <alignment vertical="center" wrapText="1"/>
    </xf>
    <xf numFmtId="0" fontId="23" fillId="0" borderId="1" xfId="0" applyFont="1" applyBorder="1" applyAlignment="1">
      <alignment vertical="top" wrapText="1"/>
    </xf>
    <xf numFmtId="0" fontId="24" fillId="0" borderId="0" xfId="0" applyFont="1" applyAlignment="1">
      <alignment horizontal="left" vertical="center" wrapText="1"/>
    </xf>
    <xf numFmtId="0" fontId="21" fillId="0" borderId="0" xfId="3" applyAlignment="1">
      <alignment horizontal="left" vertical="center" wrapText="1"/>
    </xf>
    <xf numFmtId="9" fontId="18" fillId="0" borderId="1" xfId="1" applyFont="1" applyBorder="1" applyAlignment="1">
      <alignment horizontal="center" vertical="center" wrapText="1"/>
    </xf>
    <xf numFmtId="0" fontId="14" fillId="0" borderId="10" xfId="0" applyFont="1" applyBorder="1" applyAlignment="1">
      <alignment vertical="center" wrapText="1"/>
    </xf>
    <xf numFmtId="10" fontId="1" fillId="0" borderId="11" xfId="0" applyNumberFormat="1" applyFont="1" applyBorder="1" applyAlignment="1">
      <alignment horizontal="justify" vertical="center" wrapText="1"/>
    </xf>
    <xf numFmtId="10" fontId="1" fillId="0" borderId="16" xfId="0" applyNumberFormat="1" applyFont="1" applyBorder="1" applyAlignment="1">
      <alignment horizontal="justify" vertical="center" wrapText="1"/>
    </xf>
    <xf numFmtId="164" fontId="1" fillId="9" borderId="1" xfId="0" applyNumberFormat="1" applyFont="1" applyFill="1" applyBorder="1" applyAlignment="1">
      <alignment horizontal="justify" vertical="center" wrapText="1"/>
    </xf>
    <xf numFmtId="9" fontId="1" fillId="9" borderId="1" xfId="0" applyNumberFormat="1" applyFont="1" applyFill="1" applyBorder="1" applyAlignment="1">
      <alignment horizontal="justify" vertical="center" wrapText="1"/>
    </xf>
    <xf numFmtId="0" fontId="1" fillId="9" borderId="2" xfId="0" applyFont="1" applyFill="1" applyBorder="1" applyAlignment="1">
      <alignment horizontal="justify" vertical="center" wrapText="1"/>
    </xf>
    <xf numFmtId="9" fontId="6" fillId="9" borderId="1" xfId="1" applyFont="1" applyFill="1" applyBorder="1" applyAlignment="1">
      <alignment wrapText="1"/>
    </xf>
    <xf numFmtId="0" fontId="18" fillId="9" borderId="1" xfId="0" applyFont="1" applyFill="1" applyBorder="1" applyAlignment="1">
      <alignment horizontal="justify" vertical="center" wrapText="1"/>
    </xf>
    <xf numFmtId="164" fontId="4" fillId="9" borderId="1" xfId="0" applyNumberFormat="1" applyFont="1" applyFill="1" applyBorder="1" applyAlignment="1">
      <alignment horizontal="justify" vertical="center" wrapText="1"/>
    </xf>
    <xf numFmtId="9" fontId="18" fillId="9" borderId="1" xfId="1" applyFont="1" applyFill="1" applyBorder="1" applyAlignment="1">
      <alignment horizontal="justify" vertical="center" wrapText="1"/>
    </xf>
    <xf numFmtId="164" fontId="18" fillId="9" borderId="1" xfId="1" applyNumberFormat="1" applyFont="1" applyFill="1" applyBorder="1" applyAlignment="1">
      <alignment horizontal="justify" vertical="center" wrapText="1"/>
    </xf>
    <xf numFmtId="164" fontId="18" fillId="9" borderId="1" xfId="0" applyNumberFormat="1" applyFont="1" applyFill="1" applyBorder="1" applyAlignment="1">
      <alignment horizontal="justify" vertical="center" wrapText="1"/>
    </xf>
    <xf numFmtId="0" fontId="4" fillId="9" borderId="1" xfId="0" applyFont="1" applyFill="1" applyBorder="1" applyAlignment="1">
      <alignment horizontal="justify" vertical="center" wrapText="1"/>
    </xf>
    <xf numFmtId="0" fontId="1" fillId="9" borderId="11" xfId="0" applyFont="1" applyFill="1" applyBorder="1" applyAlignment="1">
      <alignment horizontal="center" vertical="center" wrapText="1"/>
    </xf>
    <xf numFmtId="0" fontId="14" fillId="0" borderId="0" xfId="0" applyFont="1" applyAlignment="1">
      <alignment vertical="center"/>
    </xf>
    <xf numFmtId="0" fontId="14" fillId="0" borderId="3" xfId="0" applyFont="1" applyBorder="1" applyAlignment="1">
      <alignment horizontal="center" vertical="center" wrapText="1"/>
    </xf>
    <xf numFmtId="0" fontId="14" fillId="0" borderId="10" xfId="0" applyFont="1" applyBorder="1" applyAlignment="1">
      <alignment horizontal="center" vertical="center" wrapText="1"/>
    </xf>
    <xf numFmtId="0" fontId="19" fillId="0" borderId="3" xfId="0" applyFont="1" applyBorder="1" applyAlignment="1">
      <alignment horizontal="center" vertical="center" wrapText="1"/>
    </xf>
    <xf numFmtId="9" fontId="20"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9" fillId="0" borderId="10" xfId="0" applyFont="1" applyBorder="1" applyAlignment="1">
      <alignment horizontal="center" vertical="center" wrapText="1"/>
    </xf>
    <xf numFmtId="9" fontId="19" fillId="11" borderId="12" xfId="0" applyNumberFormat="1"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20" fillId="0" borderId="12" xfId="0" applyFont="1" applyBorder="1" applyAlignment="1">
      <alignment horizontal="center" vertical="center" wrapText="1"/>
    </xf>
    <xf numFmtId="0" fontId="19" fillId="11" borderId="12" xfId="0" applyFont="1" applyFill="1" applyBorder="1" applyAlignment="1">
      <alignment horizontal="center" vertical="center" wrapText="1"/>
    </xf>
    <xf numFmtId="1" fontId="1" fillId="0" borderId="1" xfId="0" applyNumberFormat="1" applyFont="1" applyBorder="1" applyAlignment="1">
      <alignment horizontal="center" vertical="center" wrapText="1"/>
    </xf>
    <xf numFmtId="0" fontId="14" fillId="0" borderId="1" xfId="0" applyFont="1" applyBorder="1" applyAlignment="1">
      <alignment vertical="center" wrapText="1"/>
    </xf>
    <xf numFmtId="164" fontId="14" fillId="0" borderId="12" xfId="0" applyNumberFormat="1" applyFont="1" applyBorder="1" applyAlignment="1">
      <alignment horizontal="center" vertical="center" wrapText="1"/>
    </xf>
    <xf numFmtId="10" fontId="14" fillId="0" borderId="12" xfId="0" applyNumberFormat="1" applyFont="1" applyBorder="1" applyAlignment="1">
      <alignment horizontal="center" vertical="center" wrapText="1"/>
    </xf>
    <xf numFmtId="164" fontId="19" fillId="0" borderId="12" xfId="0" applyNumberFormat="1" applyFont="1" applyBorder="1" applyAlignment="1">
      <alignment horizontal="center" vertical="center" wrapText="1"/>
    </xf>
    <xf numFmtId="1" fontId="18" fillId="9" borderId="1" xfId="1" applyNumberFormat="1" applyFont="1" applyFill="1" applyBorder="1" applyAlignment="1">
      <alignment horizontal="justify" vertical="center" wrapText="1"/>
    </xf>
    <xf numFmtId="0" fontId="1" fillId="9" borderId="17" xfId="0" applyFont="1" applyFill="1" applyBorder="1" applyAlignment="1">
      <alignment horizontal="center" vertical="center" wrapText="1"/>
    </xf>
    <xf numFmtId="164" fontId="1" fillId="0" borderId="1" xfId="1" applyNumberFormat="1" applyFont="1" applyBorder="1" applyAlignment="1">
      <alignment horizontal="justify" vertical="center" wrapText="1"/>
    </xf>
    <xf numFmtId="164" fontId="4" fillId="0" borderId="1" xfId="0" applyNumberFormat="1" applyFont="1" applyBorder="1" applyAlignment="1">
      <alignment horizontal="justify" vertical="center" wrapText="1"/>
    </xf>
    <xf numFmtId="164" fontId="18" fillId="0" borderId="1" xfId="1" applyNumberFormat="1" applyFont="1" applyBorder="1" applyAlignment="1">
      <alignment horizontal="justify" vertical="center" wrapText="1"/>
    </xf>
    <xf numFmtId="0" fontId="22" fillId="0" borderId="1" xfId="0" applyFont="1" applyBorder="1" applyAlignment="1">
      <alignment horizontal="left"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8"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8" xfId="0" applyFont="1" applyFill="1" applyBorder="1" applyAlignment="1">
      <alignment horizontal="center" vertical="center"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2" fillId="9" borderId="5"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14" fillId="9" borderId="18" xfId="0" applyFont="1" applyFill="1" applyBorder="1" applyAlignment="1">
      <alignment horizontal="left" vertical="center" wrapText="1"/>
    </xf>
    <xf numFmtId="0" fontId="14" fillId="9" borderId="17"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 fillId="9" borderId="1" xfId="0" applyFont="1" applyFill="1" applyBorder="1" applyAlignment="1">
      <alignment horizontal="justify" vertical="center" wrapText="1"/>
    </xf>
    <xf numFmtId="0" fontId="15" fillId="9" borderId="1" xfId="0" applyFont="1" applyFill="1" applyBorder="1" applyAlignment="1">
      <alignment horizontal="justify" vertical="center" wrapText="1"/>
    </xf>
    <xf numFmtId="0" fontId="14" fillId="9" borderId="1" xfId="0" applyFont="1" applyFill="1" applyBorder="1" applyAlignment="1">
      <alignment horizontal="justify" vertical="center" wrapText="1"/>
    </xf>
    <xf numFmtId="0" fontId="14" fillId="9" borderId="11" xfId="0" applyFont="1" applyFill="1" applyBorder="1" applyAlignment="1">
      <alignment horizontal="left" vertical="center" wrapText="1"/>
    </xf>
    <xf numFmtId="10" fontId="1" fillId="9" borderId="1" xfId="0" applyNumberFormat="1" applyFont="1" applyFill="1" applyBorder="1" applyAlignment="1">
      <alignment horizontal="justify" vertical="center" wrapText="1"/>
    </xf>
    <xf numFmtId="0" fontId="14" fillId="9" borderId="12" xfId="0" applyFont="1" applyFill="1" applyBorder="1" applyAlignment="1">
      <alignment vertical="center" wrapText="1"/>
    </xf>
    <xf numFmtId="0" fontId="14" fillId="9" borderId="1" xfId="0" applyFont="1" applyFill="1" applyBorder="1" applyAlignment="1">
      <alignment horizontal="left" vertical="center" wrapText="1"/>
    </xf>
  </cellXfs>
  <cellStyles count="4">
    <cellStyle name="Hyperlink" xfId="3" xr:uid="{00000000-000B-0000-0000-000008000000}"/>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298986</xdr:colOff>
      <xdr:row>0</xdr:row>
      <xdr:rowOff>742950</xdr:rowOff>
    </xdr:to>
    <xdr:pic>
      <xdr:nvPicPr>
        <xdr:cNvPr id="2" name="Imagen 1">
          <a:extLst>
            <a:ext uri="{FF2B5EF4-FFF2-40B4-BE49-F238E27FC236}">
              <a16:creationId xmlns:a16="http://schemas.microsoft.com/office/drawing/2014/main" id="{0D703797-4AAF-448D-A59A-0DA885684A1E}"/>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9050"/>
          <a:ext cx="2374900" cy="7239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f:/g/personal/miguel_cardozo_gobiernobogota_gov_co/Em3Cl6hCPQhDioiu_JLgoPYBkPVfsju4ScZS7Z6vKKn1PQ?e=Q2RSJ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44"/>
  <sheetViews>
    <sheetView tabSelected="1" topLeftCell="AF27" zoomScale="70" zoomScaleNormal="70" workbookViewId="0">
      <selection activeCell="AO28" sqref="AO28"/>
    </sheetView>
  </sheetViews>
  <sheetFormatPr baseColWidth="10" defaultColWidth="10.85546875" defaultRowHeight="15" x14ac:dyDescent="0.25"/>
  <cols>
    <col min="1" max="1" width="4.140625" style="1" customWidth="1"/>
    <col min="2" max="2" width="25.5703125" style="1" customWidth="1"/>
    <col min="3" max="3" width="13.85546875" style="1" customWidth="1"/>
    <col min="4" max="4" width="8.140625" style="1" customWidth="1"/>
    <col min="5" max="5" width="44.28515625" style="1" bestFit="1" customWidth="1"/>
    <col min="6" max="6" width="10.85546875" style="1" customWidth="1"/>
    <col min="7" max="7" width="24.42578125" style="1" customWidth="1"/>
    <col min="8" max="8" width="23.5703125" style="1" customWidth="1"/>
    <col min="9" max="9" width="10" style="1" customWidth="1"/>
    <col min="10" max="10" width="18.42578125" style="1" customWidth="1"/>
    <col min="11" max="11" width="15.85546875" style="1" customWidth="1"/>
    <col min="12" max="15" width="7.28515625" style="1" customWidth="1"/>
    <col min="16" max="16" width="22.5703125" style="1" customWidth="1"/>
    <col min="17" max="17" width="17.85546875" style="1" customWidth="1"/>
    <col min="18" max="18" width="19.7109375" style="1" customWidth="1"/>
    <col min="19" max="19" width="21.7109375" style="1" customWidth="1"/>
    <col min="20" max="21" width="25.42578125" style="1" customWidth="1"/>
    <col min="22" max="24" width="16.5703125" style="1" customWidth="1"/>
    <col min="25" max="25" width="40.28515625" style="1" customWidth="1"/>
    <col min="26" max="29" width="16.5703125" style="1" customWidth="1"/>
    <col min="30" max="30" width="33.42578125" style="1" customWidth="1"/>
    <col min="31" max="34" width="16.5703125" style="1" customWidth="1"/>
    <col min="35" max="35" width="43.7109375" style="1" customWidth="1"/>
    <col min="36" max="36" width="16.5703125" style="1" customWidth="1"/>
    <col min="37" max="38" width="22" style="1" customWidth="1"/>
    <col min="39" max="39" width="16.5703125" style="1" customWidth="1"/>
    <col min="40" max="40" width="34.85546875" style="1" customWidth="1"/>
    <col min="41" max="43" width="16.5703125" style="1" customWidth="1"/>
    <col min="44" max="44" width="21.5703125" style="1" customWidth="1"/>
    <col min="45" max="45" width="39.42578125" style="1" customWidth="1"/>
    <col min="46" max="16384" width="10.85546875" style="1"/>
  </cols>
  <sheetData>
    <row r="1" spans="1:45" s="28" customFormat="1" ht="70.5" customHeight="1" x14ac:dyDescent="0.25">
      <c r="A1" s="173" t="s">
        <v>0</v>
      </c>
      <c r="B1" s="174"/>
      <c r="C1" s="174"/>
      <c r="D1" s="174"/>
      <c r="E1" s="174"/>
      <c r="F1" s="174"/>
      <c r="G1" s="174"/>
      <c r="H1" s="174"/>
      <c r="I1" s="174"/>
      <c r="J1" s="174"/>
      <c r="K1" s="174"/>
      <c r="L1" s="175" t="s">
        <v>1</v>
      </c>
      <c r="M1" s="175"/>
      <c r="N1" s="175"/>
      <c r="O1" s="175"/>
      <c r="P1" s="175"/>
    </row>
    <row r="2" spans="1:45" s="30" customFormat="1" ht="23.45" customHeight="1" x14ac:dyDescent="0.25">
      <c r="A2" s="177" t="s">
        <v>2</v>
      </c>
      <c r="B2" s="178"/>
      <c r="C2" s="178"/>
      <c r="D2" s="178"/>
      <c r="E2" s="178"/>
      <c r="F2" s="178"/>
      <c r="G2" s="178"/>
      <c r="H2" s="178"/>
      <c r="I2" s="178"/>
      <c r="J2" s="178"/>
      <c r="K2" s="178"/>
      <c r="L2" s="29"/>
      <c r="M2" s="29"/>
      <c r="N2" s="29"/>
      <c r="O2" s="29"/>
      <c r="P2" s="29"/>
    </row>
    <row r="3" spans="1:45" s="28" customFormat="1" x14ac:dyDescent="0.25"/>
    <row r="4" spans="1:45" s="28" customFormat="1" ht="29.1" customHeight="1" x14ac:dyDescent="0.25">
      <c r="F4" s="181" t="s">
        <v>3</v>
      </c>
      <c r="G4" s="182"/>
      <c r="H4" s="182"/>
      <c r="I4" s="182"/>
      <c r="J4" s="182"/>
      <c r="K4" s="183"/>
    </row>
    <row r="5" spans="1:45" s="28" customFormat="1" ht="15" customHeight="1" x14ac:dyDescent="0.25">
      <c r="F5" s="2" t="s">
        <v>4</v>
      </c>
      <c r="G5" s="2" t="s">
        <v>5</v>
      </c>
      <c r="H5" s="181" t="s">
        <v>6</v>
      </c>
      <c r="I5" s="182"/>
      <c r="J5" s="182"/>
      <c r="K5" s="183"/>
    </row>
    <row r="6" spans="1:45" s="28" customFormat="1" x14ac:dyDescent="0.25">
      <c r="F6" s="31">
        <v>1</v>
      </c>
      <c r="G6" s="31" t="s">
        <v>7</v>
      </c>
      <c r="H6" s="184" t="s">
        <v>8</v>
      </c>
      <c r="I6" s="184"/>
      <c r="J6" s="184"/>
      <c r="K6" s="184"/>
    </row>
    <row r="7" spans="1:45" s="28" customFormat="1" ht="63" customHeight="1" x14ac:dyDescent="0.25">
      <c r="F7" s="31">
        <v>2</v>
      </c>
      <c r="G7" s="31" t="s">
        <v>9</v>
      </c>
      <c r="H7" s="185" t="s">
        <v>10</v>
      </c>
      <c r="I7" s="184"/>
      <c r="J7" s="184"/>
      <c r="K7" s="184"/>
    </row>
    <row r="8" spans="1:45" s="28" customFormat="1" ht="67.5" customHeight="1" x14ac:dyDescent="0.25">
      <c r="F8" s="31">
        <v>3</v>
      </c>
      <c r="G8" s="31" t="s">
        <v>11</v>
      </c>
      <c r="H8" s="186" t="s">
        <v>12</v>
      </c>
      <c r="I8" s="184"/>
      <c r="J8" s="184"/>
      <c r="K8" s="184"/>
    </row>
    <row r="9" spans="1:45" s="28" customFormat="1" ht="67.5" customHeight="1" x14ac:dyDescent="0.25">
      <c r="F9" s="119">
        <v>4</v>
      </c>
      <c r="G9" s="119" t="s">
        <v>13</v>
      </c>
      <c r="H9" s="187" t="s">
        <v>312</v>
      </c>
      <c r="I9" s="187"/>
      <c r="J9" s="187"/>
      <c r="K9" s="187"/>
    </row>
    <row r="10" spans="1:45" s="28" customFormat="1" ht="67.5" customHeight="1" x14ac:dyDescent="0.25">
      <c r="F10" s="137">
        <v>5</v>
      </c>
      <c r="G10" s="137" t="s">
        <v>14</v>
      </c>
      <c r="H10" s="179" t="s">
        <v>313</v>
      </c>
      <c r="I10" s="180"/>
      <c r="J10" s="180"/>
      <c r="K10" s="180"/>
    </row>
    <row r="11" spans="1:45" s="28" customFormat="1" ht="67.5" customHeight="1" x14ac:dyDescent="0.25">
      <c r="F11" s="31">
        <v>6</v>
      </c>
      <c r="G11" s="31" t="s">
        <v>314</v>
      </c>
      <c r="H11" s="190" t="s">
        <v>355</v>
      </c>
      <c r="I11" s="190"/>
      <c r="J11" s="190"/>
      <c r="K11" s="190"/>
    </row>
    <row r="12" spans="1:45" s="28" customFormat="1" x14ac:dyDescent="0.25"/>
    <row r="13" spans="1:45" ht="14.45" customHeight="1" x14ac:dyDescent="0.25">
      <c r="A13" s="172" t="s">
        <v>15</v>
      </c>
      <c r="B13" s="172"/>
      <c r="C13" s="172" t="s">
        <v>16</v>
      </c>
      <c r="D13" s="172" t="s">
        <v>17</v>
      </c>
      <c r="E13" s="172"/>
      <c r="F13" s="172"/>
      <c r="G13" s="176" t="s">
        <v>18</v>
      </c>
      <c r="H13" s="176"/>
      <c r="I13" s="176"/>
      <c r="J13" s="176"/>
      <c r="K13" s="176"/>
      <c r="L13" s="176"/>
      <c r="M13" s="176"/>
      <c r="N13" s="176"/>
      <c r="O13" s="176"/>
      <c r="P13" s="176"/>
      <c r="Q13" s="176"/>
      <c r="R13" s="172" t="s">
        <v>19</v>
      </c>
      <c r="S13" s="172"/>
      <c r="T13" s="172"/>
      <c r="U13" s="172"/>
      <c r="V13" s="142" t="s">
        <v>20</v>
      </c>
      <c r="W13" s="143"/>
      <c r="X13" s="143"/>
      <c r="Y13" s="143"/>
      <c r="Z13" s="144"/>
      <c r="AA13" s="148" t="s">
        <v>21</v>
      </c>
      <c r="AB13" s="149"/>
      <c r="AC13" s="149"/>
      <c r="AD13" s="149"/>
      <c r="AE13" s="150"/>
      <c r="AF13" s="154" t="s">
        <v>22</v>
      </c>
      <c r="AG13" s="155"/>
      <c r="AH13" s="155"/>
      <c r="AI13" s="155"/>
      <c r="AJ13" s="156"/>
      <c r="AK13" s="160" t="s">
        <v>23</v>
      </c>
      <c r="AL13" s="161"/>
      <c r="AM13" s="161"/>
      <c r="AN13" s="161"/>
      <c r="AO13" s="162"/>
      <c r="AP13" s="166" t="s">
        <v>24</v>
      </c>
      <c r="AQ13" s="167"/>
      <c r="AR13" s="167"/>
      <c r="AS13" s="168"/>
    </row>
    <row r="14" spans="1:45" ht="14.45" customHeight="1" x14ac:dyDescent="0.25">
      <c r="A14" s="172"/>
      <c r="B14" s="172"/>
      <c r="C14" s="172"/>
      <c r="D14" s="172"/>
      <c r="E14" s="172"/>
      <c r="F14" s="172"/>
      <c r="G14" s="176"/>
      <c r="H14" s="176"/>
      <c r="I14" s="176"/>
      <c r="J14" s="176"/>
      <c r="K14" s="176"/>
      <c r="L14" s="176"/>
      <c r="M14" s="176"/>
      <c r="N14" s="176"/>
      <c r="O14" s="176"/>
      <c r="P14" s="176"/>
      <c r="Q14" s="176"/>
      <c r="R14" s="172"/>
      <c r="S14" s="172"/>
      <c r="T14" s="172"/>
      <c r="U14" s="172"/>
      <c r="V14" s="145"/>
      <c r="W14" s="146"/>
      <c r="X14" s="146"/>
      <c r="Y14" s="146"/>
      <c r="Z14" s="147"/>
      <c r="AA14" s="151"/>
      <c r="AB14" s="152"/>
      <c r="AC14" s="152"/>
      <c r="AD14" s="152"/>
      <c r="AE14" s="153"/>
      <c r="AF14" s="157"/>
      <c r="AG14" s="158"/>
      <c r="AH14" s="158"/>
      <c r="AI14" s="158"/>
      <c r="AJ14" s="159"/>
      <c r="AK14" s="163"/>
      <c r="AL14" s="164"/>
      <c r="AM14" s="164"/>
      <c r="AN14" s="164"/>
      <c r="AO14" s="165"/>
      <c r="AP14" s="169"/>
      <c r="AQ14" s="170"/>
      <c r="AR14" s="170"/>
      <c r="AS14" s="171"/>
    </row>
    <row r="15" spans="1:45" ht="45.75" thickBot="1" x14ac:dyDescent="0.3">
      <c r="A15" s="2" t="s">
        <v>25</v>
      </c>
      <c r="B15" s="2" t="s">
        <v>26</v>
      </c>
      <c r="C15" s="172"/>
      <c r="D15" s="2" t="s">
        <v>27</v>
      </c>
      <c r="E15" s="2" t="s">
        <v>28</v>
      </c>
      <c r="F15" s="2" t="s">
        <v>29</v>
      </c>
      <c r="G15" s="18" t="s">
        <v>30</v>
      </c>
      <c r="H15" s="18" t="s">
        <v>31</v>
      </c>
      <c r="I15" s="18" t="s">
        <v>32</v>
      </c>
      <c r="J15" s="18" t="s">
        <v>33</v>
      </c>
      <c r="K15" s="18" t="s">
        <v>34</v>
      </c>
      <c r="L15" s="18" t="s">
        <v>35</v>
      </c>
      <c r="M15" s="18" t="s">
        <v>36</v>
      </c>
      <c r="N15" s="18" t="s">
        <v>37</v>
      </c>
      <c r="O15" s="18" t="s">
        <v>38</v>
      </c>
      <c r="P15" s="18" t="s">
        <v>39</v>
      </c>
      <c r="Q15" s="18" t="s">
        <v>40</v>
      </c>
      <c r="R15" s="2" t="s">
        <v>41</v>
      </c>
      <c r="S15" s="2" t="s">
        <v>42</v>
      </c>
      <c r="T15" s="2" t="s">
        <v>43</v>
      </c>
      <c r="U15" s="2" t="s">
        <v>44</v>
      </c>
      <c r="V15" s="3" t="s">
        <v>45</v>
      </c>
      <c r="W15" s="3" t="s">
        <v>46</v>
      </c>
      <c r="X15" s="3" t="s">
        <v>47</v>
      </c>
      <c r="Y15" s="3" t="s">
        <v>48</v>
      </c>
      <c r="Z15" s="3" t="s">
        <v>49</v>
      </c>
      <c r="AA15" s="21" t="s">
        <v>45</v>
      </c>
      <c r="AB15" s="21" t="s">
        <v>46</v>
      </c>
      <c r="AC15" s="21" t="s">
        <v>47</v>
      </c>
      <c r="AD15" s="21" t="s">
        <v>48</v>
      </c>
      <c r="AE15" s="21" t="s">
        <v>49</v>
      </c>
      <c r="AF15" s="22" t="s">
        <v>45</v>
      </c>
      <c r="AG15" s="22" t="s">
        <v>46</v>
      </c>
      <c r="AH15" s="22" t="s">
        <v>47</v>
      </c>
      <c r="AI15" s="22" t="s">
        <v>48</v>
      </c>
      <c r="AJ15" s="22" t="s">
        <v>49</v>
      </c>
      <c r="AK15" s="23" t="s">
        <v>45</v>
      </c>
      <c r="AL15" s="23" t="s">
        <v>46</v>
      </c>
      <c r="AM15" s="23" t="s">
        <v>47</v>
      </c>
      <c r="AN15" s="23" t="s">
        <v>48</v>
      </c>
      <c r="AO15" s="23" t="s">
        <v>49</v>
      </c>
      <c r="AP15" s="4" t="s">
        <v>45</v>
      </c>
      <c r="AQ15" s="4" t="s">
        <v>46</v>
      </c>
      <c r="AR15" s="4" t="s">
        <v>47</v>
      </c>
      <c r="AS15" s="4" t="s">
        <v>48</v>
      </c>
    </row>
    <row r="16" spans="1:45" s="27" customFormat="1" ht="409.5" x14ac:dyDescent="0.25">
      <c r="A16" s="20">
        <v>4</v>
      </c>
      <c r="B16" s="19" t="s">
        <v>50</v>
      </c>
      <c r="C16" s="20" t="s">
        <v>51</v>
      </c>
      <c r="D16" s="24" t="s">
        <v>52</v>
      </c>
      <c r="E16" s="19" t="s">
        <v>53</v>
      </c>
      <c r="F16" s="19" t="s">
        <v>54</v>
      </c>
      <c r="G16" s="19" t="s">
        <v>55</v>
      </c>
      <c r="H16" s="37" t="s">
        <v>56</v>
      </c>
      <c r="I16" s="39" t="s">
        <v>57</v>
      </c>
      <c r="J16" s="32" t="s">
        <v>58</v>
      </c>
      <c r="K16" s="43" t="s">
        <v>59</v>
      </c>
      <c r="L16" s="38">
        <v>0</v>
      </c>
      <c r="M16" s="38">
        <v>0.3</v>
      </c>
      <c r="N16" s="38">
        <v>0.4</v>
      </c>
      <c r="O16" s="38">
        <v>0.55000000000000004</v>
      </c>
      <c r="P16" s="38">
        <v>0.55000000000000004</v>
      </c>
      <c r="Q16" s="44" t="s">
        <v>60</v>
      </c>
      <c r="R16" s="49" t="s">
        <v>61</v>
      </c>
      <c r="S16" s="37" t="s">
        <v>62</v>
      </c>
      <c r="T16" s="43" t="s">
        <v>63</v>
      </c>
      <c r="U16" s="55" t="s">
        <v>64</v>
      </c>
      <c r="V16" s="59">
        <f t="shared" ref="V16:V31" si="0">L16</f>
        <v>0</v>
      </c>
      <c r="W16" s="19" t="s">
        <v>65</v>
      </c>
      <c r="X16" s="19" t="s">
        <v>66</v>
      </c>
      <c r="Y16" s="19" t="s">
        <v>67</v>
      </c>
      <c r="Z16" s="19" t="s">
        <v>66</v>
      </c>
      <c r="AA16" s="59">
        <f t="shared" ref="AA16:AA31" si="1">M16</f>
        <v>0.3</v>
      </c>
      <c r="AB16" s="109">
        <v>0.38900000000000001</v>
      </c>
      <c r="AC16" s="58">
        <f>IF(AB16/AA16&gt;100%,100%,AB16/AA16)</f>
        <v>1</v>
      </c>
      <c r="AD16" s="100" t="s">
        <v>68</v>
      </c>
      <c r="AE16" s="19" t="s">
        <v>69</v>
      </c>
      <c r="AF16" s="38">
        <f>N16</f>
        <v>0.4</v>
      </c>
      <c r="AG16" s="57">
        <v>0.42299999999999999</v>
      </c>
      <c r="AH16" s="58">
        <f>IF(AG16/AF16&gt;100%,100%,AG16/AF16)</f>
        <v>1</v>
      </c>
      <c r="AI16" s="39" t="s">
        <v>70</v>
      </c>
      <c r="AJ16" s="121" t="s">
        <v>71</v>
      </c>
      <c r="AK16" s="99">
        <f t="shared" ref="AK16:AK31" si="2">O16</f>
        <v>0.55000000000000004</v>
      </c>
      <c r="AL16" s="138">
        <v>0.52</v>
      </c>
      <c r="AM16" s="58">
        <f>IF(AL16/AK16&gt;100%,100%,AL16/AK16)</f>
        <v>0.94545454545454544</v>
      </c>
      <c r="AN16" s="19" t="s">
        <v>315</v>
      </c>
      <c r="AO16" s="19" t="s">
        <v>316</v>
      </c>
      <c r="AP16" s="59">
        <f t="shared" ref="AP16:AP31" si="3">P16</f>
        <v>0.55000000000000004</v>
      </c>
      <c r="AQ16" s="109">
        <f>AL16</f>
        <v>0.52</v>
      </c>
      <c r="AR16" s="58">
        <f t="shared" ref="AR16:AR31" si="4">IF(AQ16/AP16&gt;100%,100%,AQ16/AP16)</f>
        <v>0.94545454545454544</v>
      </c>
      <c r="AS16" s="132" t="s">
        <v>354</v>
      </c>
    </row>
    <row r="17" spans="1:45" s="27" customFormat="1" ht="409.5" x14ac:dyDescent="0.25">
      <c r="A17" s="20">
        <v>4</v>
      </c>
      <c r="B17" s="19" t="s">
        <v>50</v>
      </c>
      <c r="C17" s="20" t="s">
        <v>72</v>
      </c>
      <c r="D17" s="24" t="s">
        <v>73</v>
      </c>
      <c r="E17" s="19" t="s">
        <v>74</v>
      </c>
      <c r="F17" s="19" t="s">
        <v>54</v>
      </c>
      <c r="G17" s="19" t="s">
        <v>75</v>
      </c>
      <c r="H17" s="33" t="s">
        <v>76</v>
      </c>
      <c r="I17" s="34">
        <v>0.6</v>
      </c>
      <c r="J17" s="35" t="s">
        <v>58</v>
      </c>
      <c r="K17" s="43" t="s">
        <v>59</v>
      </c>
      <c r="L17" s="45">
        <v>0.12</v>
      </c>
      <c r="M17" s="45">
        <v>0.25</v>
      </c>
      <c r="N17" s="45">
        <v>0.45</v>
      </c>
      <c r="O17" s="45">
        <v>0.7</v>
      </c>
      <c r="P17" s="45">
        <v>0.7</v>
      </c>
      <c r="Q17" s="46" t="s">
        <v>77</v>
      </c>
      <c r="R17" s="50" t="s">
        <v>78</v>
      </c>
      <c r="S17" s="33" t="s">
        <v>79</v>
      </c>
      <c r="T17" s="43" t="s">
        <v>63</v>
      </c>
      <c r="U17" s="47" t="s">
        <v>64</v>
      </c>
      <c r="V17" s="59">
        <f t="shared" si="0"/>
        <v>0.12</v>
      </c>
      <c r="W17" s="58">
        <v>0.12330000000000001</v>
      </c>
      <c r="X17" s="58">
        <f t="shared" ref="X17:X31" si="5">IF(W17/V17&gt;100%,100%,W17/V17)</f>
        <v>1</v>
      </c>
      <c r="Y17" s="19" t="s">
        <v>80</v>
      </c>
      <c r="Z17" s="19" t="s">
        <v>81</v>
      </c>
      <c r="AA17" s="59">
        <f t="shared" si="1"/>
        <v>0.25</v>
      </c>
      <c r="AB17" s="109">
        <v>0.219</v>
      </c>
      <c r="AC17" s="58">
        <f t="shared" ref="AC17:AC30" si="6">IF(AB17/AA17&gt;100%,100%,AB17/AA17)</f>
        <v>0.876</v>
      </c>
      <c r="AD17" s="101" t="s">
        <v>82</v>
      </c>
      <c r="AE17" s="19" t="s">
        <v>69</v>
      </c>
      <c r="AF17" s="38">
        <f t="shared" ref="AF17:AF31" si="7">N17</f>
        <v>0.45</v>
      </c>
      <c r="AG17" s="134">
        <v>0.43059999999999998</v>
      </c>
      <c r="AH17" s="58">
        <f t="shared" ref="AH17:AH30" si="8">IF(AG17/AF17&gt;100%,100%,AG17/AF17)</f>
        <v>0.95688888888888879</v>
      </c>
      <c r="AI17" s="32" t="s">
        <v>83</v>
      </c>
      <c r="AJ17" s="122" t="s">
        <v>84</v>
      </c>
      <c r="AK17" s="99">
        <f t="shared" si="2"/>
        <v>0.7</v>
      </c>
      <c r="AL17" s="138">
        <v>0.70320000000000005</v>
      </c>
      <c r="AM17" s="58">
        <f t="shared" ref="AM17:AM31" si="9">IF(AL17/AK17&gt;100%,100%,AL17/AK17)</f>
        <v>1</v>
      </c>
      <c r="AN17" s="19" t="s">
        <v>317</v>
      </c>
      <c r="AO17" s="19" t="s">
        <v>318</v>
      </c>
      <c r="AP17" s="59">
        <f t="shared" si="3"/>
        <v>0.7</v>
      </c>
      <c r="AQ17" s="109">
        <f>AL17</f>
        <v>0.70320000000000005</v>
      </c>
      <c r="AR17" s="58">
        <f t="shared" si="4"/>
        <v>1</v>
      </c>
      <c r="AS17" s="101" t="s">
        <v>353</v>
      </c>
    </row>
    <row r="18" spans="1:45" s="27" customFormat="1" ht="409.5" x14ac:dyDescent="0.25">
      <c r="A18" s="20">
        <v>4</v>
      </c>
      <c r="B18" s="19" t="s">
        <v>50</v>
      </c>
      <c r="C18" s="20" t="s">
        <v>72</v>
      </c>
      <c r="D18" s="24" t="s">
        <v>85</v>
      </c>
      <c r="E18" s="19" t="s">
        <v>86</v>
      </c>
      <c r="F18" s="19" t="s">
        <v>54</v>
      </c>
      <c r="G18" s="19" t="s">
        <v>87</v>
      </c>
      <c r="H18" s="33" t="s">
        <v>88</v>
      </c>
      <c r="I18" s="34">
        <v>0.6</v>
      </c>
      <c r="J18" s="35" t="s">
        <v>58</v>
      </c>
      <c r="K18" s="43" t="s">
        <v>59</v>
      </c>
      <c r="L18" s="38">
        <v>0.12</v>
      </c>
      <c r="M18" s="38">
        <v>0.25</v>
      </c>
      <c r="N18" s="38">
        <v>0.45</v>
      </c>
      <c r="O18" s="38">
        <v>0.68</v>
      </c>
      <c r="P18" s="38">
        <v>0.68</v>
      </c>
      <c r="Q18" s="46" t="s">
        <v>77</v>
      </c>
      <c r="R18" s="50" t="s">
        <v>78</v>
      </c>
      <c r="S18" s="33" t="s">
        <v>79</v>
      </c>
      <c r="T18" s="43" t="s">
        <v>63</v>
      </c>
      <c r="U18" s="47" t="s">
        <v>64</v>
      </c>
      <c r="V18" s="59">
        <f t="shared" si="0"/>
        <v>0.12</v>
      </c>
      <c r="W18" s="58">
        <v>0.1401</v>
      </c>
      <c r="X18" s="58">
        <f t="shared" si="5"/>
        <v>1</v>
      </c>
      <c r="Y18" s="19" t="s">
        <v>89</v>
      </c>
      <c r="Z18" s="19" t="s">
        <v>90</v>
      </c>
      <c r="AA18" s="59">
        <f t="shared" si="1"/>
        <v>0.25</v>
      </c>
      <c r="AB18" s="109">
        <v>0.24099999999999999</v>
      </c>
      <c r="AC18" s="58">
        <f t="shared" si="6"/>
        <v>0.96399999999999997</v>
      </c>
      <c r="AD18" s="101" t="s">
        <v>91</v>
      </c>
      <c r="AE18" s="20" t="s">
        <v>69</v>
      </c>
      <c r="AF18" s="38">
        <f t="shared" si="7"/>
        <v>0.45</v>
      </c>
      <c r="AG18" s="133">
        <v>0.38190000000000002</v>
      </c>
      <c r="AH18" s="58">
        <f t="shared" si="8"/>
        <v>0.84866666666666668</v>
      </c>
      <c r="AI18" s="32" t="s">
        <v>92</v>
      </c>
      <c r="AJ18" s="122" t="s">
        <v>84</v>
      </c>
      <c r="AK18" s="99">
        <f t="shared" si="2"/>
        <v>0.68</v>
      </c>
      <c r="AL18" s="138">
        <v>0.53400000000000003</v>
      </c>
      <c r="AM18" s="58">
        <f t="shared" si="9"/>
        <v>0.78529411764705881</v>
      </c>
      <c r="AN18" s="19" t="s">
        <v>319</v>
      </c>
      <c r="AO18" s="19" t="s">
        <v>318</v>
      </c>
      <c r="AP18" s="59">
        <f t="shared" si="3"/>
        <v>0.68</v>
      </c>
      <c r="AQ18" s="109">
        <f>AL18</f>
        <v>0.53400000000000003</v>
      </c>
      <c r="AR18" s="58">
        <f>IF(AQ18/AP18&gt;100%,100%,AQ18/AP18)</f>
        <v>0.78529411764705881</v>
      </c>
      <c r="AS18" s="101" t="s">
        <v>352</v>
      </c>
    </row>
    <row r="19" spans="1:45" s="27" customFormat="1" ht="375" x14ac:dyDescent="0.25">
      <c r="A19" s="20">
        <v>4</v>
      </c>
      <c r="B19" s="19" t="s">
        <v>50</v>
      </c>
      <c r="C19" s="20" t="s">
        <v>72</v>
      </c>
      <c r="D19" s="24" t="s">
        <v>93</v>
      </c>
      <c r="E19" s="19" t="s">
        <v>94</v>
      </c>
      <c r="F19" s="19" t="s">
        <v>54</v>
      </c>
      <c r="G19" s="19" t="s">
        <v>95</v>
      </c>
      <c r="H19" s="33" t="s">
        <v>96</v>
      </c>
      <c r="I19" s="36">
        <v>0.96489999999999998</v>
      </c>
      <c r="J19" s="35" t="s">
        <v>58</v>
      </c>
      <c r="K19" s="43" t="s">
        <v>59</v>
      </c>
      <c r="L19" s="38">
        <v>0.15</v>
      </c>
      <c r="M19" s="38">
        <v>0.45</v>
      </c>
      <c r="N19" s="38">
        <v>0.65</v>
      </c>
      <c r="O19" s="38">
        <v>0.99</v>
      </c>
      <c r="P19" s="57">
        <v>0.99</v>
      </c>
      <c r="Q19" s="46" t="s">
        <v>77</v>
      </c>
      <c r="R19" s="50" t="s">
        <v>78</v>
      </c>
      <c r="S19" s="33" t="s">
        <v>79</v>
      </c>
      <c r="T19" s="43" t="s">
        <v>63</v>
      </c>
      <c r="U19" s="47" t="s">
        <v>64</v>
      </c>
      <c r="V19" s="59">
        <f t="shared" si="0"/>
        <v>0.15</v>
      </c>
      <c r="W19" s="58">
        <v>0.21160000000000001</v>
      </c>
      <c r="X19" s="58">
        <f t="shared" si="5"/>
        <v>1</v>
      </c>
      <c r="Y19" s="19" t="s">
        <v>97</v>
      </c>
      <c r="Z19" s="19" t="s">
        <v>98</v>
      </c>
      <c r="AA19" s="59">
        <f t="shared" si="1"/>
        <v>0.45</v>
      </c>
      <c r="AB19" s="109">
        <v>0.49819999999999998</v>
      </c>
      <c r="AC19" s="58">
        <f t="shared" si="6"/>
        <v>1</v>
      </c>
      <c r="AD19" s="101" t="s">
        <v>99</v>
      </c>
      <c r="AE19" s="20" t="s">
        <v>69</v>
      </c>
      <c r="AF19" s="38">
        <f t="shared" si="7"/>
        <v>0.65</v>
      </c>
      <c r="AG19" s="133">
        <v>0.62</v>
      </c>
      <c r="AH19" s="58">
        <f t="shared" si="8"/>
        <v>0.95384615384615379</v>
      </c>
      <c r="AI19" s="32" t="s">
        <v>100</v>
      </c>
      <c r="AJ19" s="122" t="s">
        <v>84</v>
      </c>
      <c r="AK19" s="99">
        <f t="shared" si="2"/>
        <v>0.99</v>
      </c>
      <c r="AL19" s="138">
        <v>1</v>
      </c>
      <c r="AM19" s="58">
        <f t="shared" si="9"/>
        <v>1</v>
      </c>
      <c r="AN19" s="19" t="s">
        <v>320</v>
      </c>
      <c r="AO19" s="19" t="s">
        <v>318</v>
      </c>
      <c r="AP19" s="59">
        <f t="shared" si="3"/>
        <v>0.99</v>
      </c>
      <c r="AQ19" s="109">
        <f>AL19</f>
        <v>1</v>
      </c>
      <c r="AR19" s="58">
        <f t="shared" si="4"/>
        <v>1</v>
      </c>
      <c r="AS19" s="101" t="s">
        <v>347</v>
      </c>
    </row>
    <row r="20" spans="1:45" s="27" customFormat="1" ht="405" x14ac:dyDescent="0.25">
      <c r="A20" s="20">
        <v>4</v>
      </c>
      <c r="B20" s="19" t="s">
        <v>50</v>
      </c>
      <c r="C20" s="20" t="s">
        <v>72</v>
      </c>
      <c r="D20" s="24" t="s">
        <v>101</v>
      </c>
      <c r="E20" s="19" t="s">
        <v>102</v>
      </c>
      <c r="F20" s="19" t="s">
        <v>54</v>
      </c>
      <c r="G20" s="19" t="s">
        <v>103</v>
      </c>
      <c r="H20" s="37" t="s">
        <v>104</v>
      </c>
      <c r="I20" s="38">
        <v>0.25</v>
      </c>
      <c r="J20" s="39" t="s">
        <v>58</v>
      </c>
      <c r="K20" s="43" t="s">
        <v>59</v>
      </c>
      <c r="L20" s="38">
        <v>0.08</v>
      </c>
      <c r="M20" s="38">
        <v>0.2</v>
      </c>
      <c r="N20" s="38">
        <v>0.3</v>
      </c>
      <c r="O20" s="38">
        <v>0.55000000000000004</v>
      </c>
      <c r="P20" s="38">
        <v>0.55000000000000004</v>
      </c>
      <c r="Q20" s="44" t="s">
        <v>77</v>
      </c>
      <c r="R20" s="49" t="s">
        <v>78</v>
      </c>
      <c r="S20" s="33" t="s">
        <v>79</v>
      </c>
      <c r="T20" s="43" t="s">
        <v>63</v>
      </c>
      <c r="U20" s="47" t="s">
        <v>64</v>
      </c>
      <c r="V20" s="59">
        <f t="shared" si="0"/>
        <v>0.08</v>
      </c>
      <c r="W20" s="58">
        <v>1.7000000000000001E-2</v>
      </c>
      <c r="X20" s="58">
        <f t="shared" si="5"/>
        <v>0.21250000000000002</v>
      </c>
      <c r="Y20" s="19" t="s">
        <v>105</v>
      </c>
      <c r="Z20" s="19" t="s">
        <v>90</v>
      </c>
      <c r="AA20" s="59">
        <f t="shared" si="1"/>
        <v>0.2</v>
      </c>
      <c r="AB20" s="109">
        <v>0.1295</v>
      </c>
      <c r="AC20" s="58">
        <f t="shared" si="6"/>
        <v>0.64749999999999996</v>
      </c>
      <c r="AD20" s="19" t="s">
        <v>106</v>
      </c>
      <c r="AE20" s="20" t="s">
        <v>69</v>
      </c>
      <c r="AF20" s="38">
        <f t="shared" si="7"/>
        <v>0.3</v>
      </c>
      <c r="AG20" s="133">
        <v>0.32</v>
      </c>
      <c r="AH20" s="58">
        <f t="shared" si="8"/>
        <v>1</v>
      </c>
      <c r="AI20" s="32" t="s">
        <v>107</v>
      </c>
      <c r="AJ20" s="122" t="s">
        <v>84</v>
      </c>
      <c r="AK20" s="99">
        <f t="shared" si="2"/>
        <v>0.55000000000000004</v>
      </c>
      <c r="AL20" s="138">
        <v>0.54</v>
      </c>
      <c r="AM20" s="58">
        <f t="shared" si="9"/>
        <v>0.98181818181818181</v>
      </c>
      <c r="AN20" s="19" t="s">
        <v>321</v>
      </c>
      <c r="AO20" s="19" t="s">
        <v>318</v>
      </c>
      <c r="AP20" s="59">
        <f t="shared" si="3"/>
        <v>0.55000000000000004</v>
      </c>
      <c r="AQ20" s="109">
        <f>AL20</f>
        <v>0.54</v>
      </c>
      <c r="AR20" s="58">
        <f t="shared" si="4"/>
        <v>0.98181818181818181</v>
      </c>
      <c r="AS20" s="101" t="s">
        <v>351</v>
      </c>
    </row>
    <row r="21" spans="1:45" s="27" customFormat="1" ht="409.5" x14ac:dyDescent="0.25">
      <c r="A21" s="20">
        <v>4</v>
      </c>
      <c r="B21" s="19" t="s">
        <v>50</v>
      </c>
      <c r="C21" s="20" t="s">
        <v>72</v>
      </c>
      <c r="D21" s="24" t="s">
        <v>108</v>
      </c>
      <c r="E21" s="19" t="s">
        <v>109</v>
      </c>
      <c r="F21" s="19" t="s">
        <v>110</v>
      </c>
      <c r="G21" s="19" t="s">
        <v>111</v>
      </c>
      <c r="H21" s="33" t="s">
        <v>112</v>
      </c>
      <c r="I21" s="34">
        <v>0.95</v>
      </c>
      <c r="J21" s="35" t="s">
        <v>113</v>
      </c>
      <c r="K21" s="43" t="s">
        <v>59</v>
      </c>
      <c r="L21" s="38">
        <v>0.98</v>
      </c>
      <c r="M21" s="38">
        <v>1</v>
      </c>
      <c r="N21" s="38">
        <v>1</v>
      </c>
      <c r="O21" s="38">
        <v>1</v>
      </c>
      <c r="P21" s="38">
        <v>1</v>
      </c>
      <c r="Q21" s="46" t="s">
        <v>77</v>
      </c>
      <c r="R21" s="50" t="s">
        <v>114</v>
      </c>
      <c r="S21" s="33" t="s">
        <v>115</v>
      </c>
      <c r="T21" s="43" t="s">
        <v>63</v>
      </c>
      <c r="U21" s="47" t="s">
        <v>64</v>
      </c>
      <c r="V21" s="59">
        <f t="shared" si="0"/>
        <v>0.98</v>
      </c>
      <c r="W21" s="59">
        <v>1</v>
      </c>
      <c r="X21" s="58">
        <f t="shared" si="5"/>
        <v>1</v>
      </c>
      <c r="Y21" s="19" t="s">
        <v>116</v>
      </c>
      <c r="Z21" s="19" t="s">
        <v>117</v>
      </c>
      <c r="AA21" s="99">
        <f t="shared" si="1"/>
        <v>1</v>
      </c>
      <c r="AB21" s="109">
        <v>1</v>
      </c>
      <c r="AC21" s="58">
        <f t="shared" si="6"/>
        <v>1</v>
      </c>
      <c r="AD21" s="101" t="s">
        <v>118</v>
      </c>
      <c r="AE21" s="20" t="s">
        <v>69</v>
      </c>
      <c r="AF21" s="38">
        <f t="shared" si="7"/>
        <v>1</v>
      </c>
      <c r="AG21" s="133">
        <v>1</v>
      </c>
      <c r="AH21" s="58">
        <f t="shared" si="8"/>
        <v>1</v>
      </c>
      <c r="AI21" s="32" t="s">
        <v>119</v>
      </c>
      <c r="AJ21" s="122" t="s">
        <v>120</v>
      </c>
      <c r="AK21" s="99">
        <f t="shared" si="2"/>
        <v>1</v>
      </c>
      <c r="AL21" s="59">
        <v>1</v>
      </c>
      <c r="AM21" s="58">
        <f t="shared" si="9"/>
        <v>1</v>
      </c>
      <c r="AN21" s="19" t="s">
        <v>322</v>
      </c>
      <c r="AO21" s="19" t="s">
        <v>323</v>
      </c>
      <c r="AP21" s="59">
        <f t="shared" si="3"/>
        <v>1</v>
      </c>
      <c r="AQ21" s="109">
        <f>AVERAGE(W21,AB21,AG21,AL21)</f>
        <v>1</v>
      </c>
      <c r="AR21" s="58">
        <f t="shared" si="4"/>
        <v>1</v>
      </c>
      <c r="AS21" s="101" t="s">
        <v>347</v>
      </c>
    </row>
    <row r="22" spans="1:45" s="27" customFormat="1" ht="315" x14ac:dyDescent="0.25">
      <c r="A22" s="20">
        <v>4</v>
      </c>
      <c r="B22" s="19" t="s">
        <v>50</v>
      </c>
      <c r="C22" s="20" t="s">
        <v>72</v>
      </c>
      <c r="D22" s="24" t="s">
        <v>121</v>
      </c>
      <c r="E22" s="19" t="s">
        <v>122</v>
      </c>
      <c r="F22" s="19" t="s">
        <v>54</v>
      </c>
      <c r="G22" s="19" t="s">
        <v>123</v>
      </c>
      <c r="H22" s="33" t="s">
        <v>124</v>
      </c>
      <c r="I22" s="34">
        <v>1</v>
      </c>
      <c r="J22" s="35" t="s">
        <v>113</v>
      </c>
      <c r="K22" s="43" t="s">
        <v>59</v>
      </c>
      <c r="L22" s="45">
        <v>1</v>
      </c>
      <c r="M22" s="45">
        <v>1</v>
      </c>
      <c r="N22" s="45">
        <v>1</v>
      </c>
      <c r="O22" s="45">
        <v>1</v>
      </c>
      <c r="P22" s="45">
        <v>1</v>
      </c>
      <c r="Q22" s="46" t="s">
        <v>77</v>
      </c>
      <c r="R22" s="50" t="s">
        <v>114</v>
      </c>
      <c r="S22" s="51" t="s">
        <v>125</v>
      </c>
      <c r="T22" s="43" t="s">
        <v>63</v>
      </c>
      <c r="U22" s="47" t="s">
        <v>64</v>
      </c>
      <c r="V22" s="59">
        <f t="shared" si="0"/>
        <v>1</v>
      </c>
      <c r="W22" s="59">
        <v>0.99</v>
      </c>
      <c r="X22" s="58">
        <f t="shared" si="5"/>
        <v>0.99</v>
      </c>
      <c r="Y22" s="19" t="s">
        <v>126</v>
      </c>
      <c r="Z22" s="19" t="s">
        <v>117</v>
      </c>
      <c r="AA22" s="99">
        <f t="shared" si="1"/>
        <v>1</v>
      </c>
      <c r="AB22" s="109">
        <v>0.96950000000000003</v>
      </c>
      <c r="AC22" s="58">
        <f t="shared" si="6"/>
        <v>0.96950000000000003</v>
      </c>
      <c r="AD22" s="101" t="s">
        <v>127</v>
      </c>
      <c r="AE22" s="20" t="s">
        <v>69</v>
      </c>
      <c r="AF22" s="45">
        <f t="shared" si="7"/>
        <v>1</v>
      </c>
      <c r="AG22" s="133">
        <v>1</v>
      </c>
      <c r="AH22" s="58">
        <f t="shared" si="8"/>
        <v>1</v>
      </c>
      <c r="AI22" s="32" t="s">
        <v>128</v>
      </c>
      <c r="AJ22" s="122" t="s">
        <v>120</v>
      </c>
      <c r="AK22" s="99">
        <f t="shared" si="2"/>
        <v>1</v>
      </c>
      <c r="AL22" s="59">
        <v>0.93400000000000005</v>
      </c>
      <c r="AM22" s="58">
        <f t="shared" si="9"/>
        <v>0.93400000000000005</v>
      </c>
      <c r="AN22" s="19" t="s">
        <v>324</v>
      </c>
      <c r="AO22" s="19" t="s">
        <v>323</v>
      </c>
      <c r="AP22" s="59">
        <f t="shared" si="3"/>
        <v>1</v>
      </c>
      <c r="AQ22" s="109">
        <f>AVERAGE(W22,AB22,AG22,AL22)</f>
        <v>0.9733750000000001</v>
      </c>
      <c r="AR22" s="58">
        <f t="shared" si="4"/>
        <v>0.9733750000000001</v>
      </c>
      <c r="AS22" s="101" t="s">
        <v>349</v>
      </c>
    </row>
    <row r="23" spans="1:45" s="27" customFormat="1" ht="375" x14ac:dyDescent="0.25">
      <c r="A23" s="20">
        <v>4</v>
      </c>
      <c r="B23" s="19" t="s">
        <v>50</v>
      </c>
      <c r="C23" s="20" t="s">
        <v>72</v>
      </c>
      <c r="D23" s="24" t="s">
        <v>129</v>
      </c>
      <c r="E23" s="19" t="s">
        <v>130</v>
      </c>
      <c r="F23" s="19" t="s">
        <v>54</v>
      </c>
      <c r="G23" s="19" t="s">
        <v>131</v>
      </c>
      <c r="H23" s="33" t="s">
        <v>132</v>
      </c>
      <c r="I23" s="34" t="s">
        <v>133</v>
      </c>
      <c r="J23" s="35" t="s">
        <v>58</v>
      </c>
      <c r="K23" s="43" t="s">
        <v>59</v>
      </c>
      <c r="L23" s="45">
        <v>0</v>
      </c>
      <c r="M23" s="45">
        <v>0.4</v>
      </c>
      <c r="N23" s="45">
        <v>0.6</v>
      </c>
      <c r="O23" s="45">
        <v>0.8</v>
      </c>
      <c r="P23" s="45">
        <v>0.8</v>
      </c>
      <c r="Q23" s="46" t="s">
        <v>77</v>
      </c>
      <c r="R23" s="52" t="s">
        <v>134</v>
      </c>
      <c r="S23" s="33" t="s">
        <v>125</v>
      </c>
      <c r="T23" s="43" t="s">
        <v>63</v>
      </c>
      <c r="U23" s="47" t="s">
        <v>135</v>
      </c>
      <c r="V23" s="59">
        <f t="shared" si="0"/>
        <v>0</v>
      </c>
      <c r="W23" s="19" t="s">
        <v>66</v>
      </c>
      <c r="X23" s="58" t="s">
        <v>66</v>
      </c>
      <c r="Y23" s="19" t="s">
        <v>67</v>
      </c>
      <c r="Z23" s="19" t="s">
        <v>117</v>
      </c>
      <c r="AA23" s="99">
        <f t="shared" si="1"/>
        <v>0.4</v>
      </c>
      <c r="AB23" s="110">
        <v>0.97060000000000002</v>
      </c>
      <c r="AC23" s="58">
        <f t="shared" si="6"/>
        <v>1</v>
      </c>
      <c r="AD23" s="101" t="s">
        <v>136</v>
      </c>
      <c r="AE23" s="19" t="s">
        <v>137</v>
      </c>
      <c r="AF23" s="45">
        <f t="shared" si="7"/>
        <v>0.6</v>
      </c>
      <c r="AG23" s="133">
        <v>0.6</v>
      </c>
      <c r="AH23" s="58">
        <f t="shared" si="8"/>
        <v>1</v>
      </c>
      <c r="AI23" s="32" t="s">
        <v>138</v>
      </c>
      <c r="AJ23" s="122" t="s">
        <v>120</v>
      </c>
      <c r="AK23" s="99">
        <f t="shared" si="2"/>
        <v>0.8</v>
      </c>
      <c r="AL23" s="59">
        <v>0.8</v>
      </c>
      <c r="AM23" s="58">
        <f t="shared" si="9"/>
        <v>1</v>
      </c>
      <c r="AN23" s="19" t="s">
        <v>325</v>
      </c>
      <c r="AO23" s="19" t="s">
        <v>323</v>
      </c>
      <c r="AP23" s="59">
        <f t="shared" si="3"/>
        <v>0.8</v>
      </c>
      <c r="AQ23" s="109">
        <f>AL23</f>
        <v>0.8</v>
      </c>
      <c r="AR23" s="58">
        <f t="shared" ref="AR23" si="10">IF(AQ23/AP23&gt;100%,100%,AQ23/AP23)</f>
        <v>1</v>
      </c>
      <c r="AS23" s="101" t="s">
        <v>347</v>
      </c>
    </row>
    <row r="24" spans="1:45" s="27" customFormat="1" ht="195" x14ac:dyDescent="0.25">
      <c r="A24" s="20">
        <v>4</v>
      </c>
      <c r="B24" s="19" t="s">
        <v>50</v>
      </c>
      <c r="C24" s="20" t="s">
        <v>139</v>
      </c>
      <c r="D24" s="24" t="s">
        <v>140</v>
      </c>
      <c r="E24" s="19" t="s">
        <v>141</v>
      </c>
      <c r="F24" s="19" t="s">
        <v>110</v>
      </c>
      <c r="G24" s="19" t="s">
        <v>142</v>
      </c>
      <c r="H24" s="33" t="s">
        <v>143</v>
      </c>
      <c r="I24" s="39" t="s">
        <v>57</v>
      </c>
      <c r="J24" s="35" t="s">
        <v>144</v>
      </c>
      <c r="K24" s="33" t="s">
        <v>145</v>
      </c>
      <c r="L24" s="39">
        <v>1920</v>
      </c>
      <c r="M24" s="39">
        <v>1920</v>
      </c>
      <c r="N24" s="39">
        <v>1920</v>
      </c>
      <c r="O24" s="39">
        <v>1920</v>
      </c>
      <c r="P24" s="56">
        <f t="shared" ref="P24:P25" si="11">SUM(L24:O24)</f>
        <v>7680</v>
      </c>
      <c r="Q24" s="46" t="s">
        <v>77</v>
      </c>
      <c r="R24" s="52" t="s">
        <v>146</v>
      </c>
      <c r="S24" s="33" t="s">
        <v>147</v>
      </c>
      <c r="T24" s="33" t="s">
        <v>148</v>
      </c>
      <c r="U24" s="47" t="s">
        <v>149</v>
      </c>
      <c r="V24" s="26">
        <f t="shared" si="0"/>
        <v>1920</v>
      </c>
      <c r="W24" s="19">
        <v>6017</v>
      </c>
      <c r="X24" s="58">
        <f t="shared" si="5"/>
        <v>1</v>
      </c>
      <c r="Y24" s="19" t="s">
        <v>150</v>
      </c>
      <c r="Z24" s="19" t="s">
        <v>146</v>
      </c>
      <c r="AA24" s="26">
        <f t="shared" si="1"/>
        <v>1920</v>
      </c>
      <c r="AB24" s="98">
        <v>5444</v>
      </c>
      <c r="AC24" s="58">
        <f>IF(AB24/AA24&gt;100%,100%,AB24/AA24)</f>
        <v>1</v>
      </c>
      <c r="AD24" s="101" t="s">
        <v>151</v>
      </c>
      <c r="AE24" s="19" t="s">
        <v>152</v>
      </c>
      <c r="AF24" s="131">
        <f t="shared" si="7"/>
        <v>1920</v>
      </c>
      <c r="AG24" s="32">
        <v>6123</v>
      </c>
      <c r="AH24" s="58">
        <f t="shared" si="8"/>
        <v>1</v>
      </c>
      <c r="AI24" s="32" t="s">
        <v>153</v>
      </c>
      <c r="AJ24" s="122" t="s">
        <v>152</v>
      </c>
      <c r="AK24" s="26">
        <f t="shared" si="2"/>
        <v>1920</v>
      </c>
      <c r="AL24" s="19">
        <v>4967</v>
      </c>
      <c r="AM24" s="58">
        <f t="shared" si="9"/>
        <v>1</v>
      </c>
      <c r="AN24" s="19" t="s">
        <v>326</v>
      </c>
      <c r="AO24" s="19" t="s">
        <v>356</v>
      </c>
      <c r="AP24" s="19">
        <f t="shared" si="3"/>
        <v>7680</v>
      </c>
      <c r="AQ24" s="98">
        <f t="shared" ref="AQ24:AQ31" si="12">SUM(W24,AB24,AG24,AL24)</f>
        <v>22551</v>
      </c>
      <c r="AR24" s="58">
        <f>IF(AQ24/AP24&gt;100%,100%,AQ24/AP24)</f>
        <v>1</v>
      </c>
      <c r="AS24" s="101" t="s">
        <v>347</v>
      </c>
    </row>
    <row r="25" spans="1:45" s="27" customFormat="1" ht="195" x14ac:dyDescent="0.25">
      <c r="A25" s="20">
        <v>4</v>
      </c>
      <c r="B25" s="19" t="s">
        <v>50</v>
      </c>
      <c r="C25" s="20" t="s">
        <v>139</v>
      </c>
      <c r="D25" s="24" t="s">
        <v>154</v>
      </c>
      <c r="E25" s="19" t="s">
        <v>155</v>
      </c>
      <c r="F25" s="19" t="s">
        <v>54</v>
      </c>
      <c r="G25" s="19" t="s">
        <v>156</v>
      </c>
      <c r="H25" s="33" t="s">
        <v>157</v>
      </c>
      <c r="I25" s="39" t="s">
        <v>57</v>
      </c>
      <c r="J25" s="35" t="s">
        <v>144</v>
      </c>
      <c r="K25" s="33" t="s">
        <v>158</v>
      </c>
      <c r="L25" s="39">
        <v>1080</v>
      </c>
      <c r="M25" s="39">
        <v>1080</v>
      </c>
      <c r="N25" s="39">
        <v>1080</v>
      </c>
      <c r="O25" s="39">
        <v>1080</v>
      </c>
      <c r="P25" s="56">
        <f t="shared" si="11"/>
        <v>4320</v>
      </c>
      <c r="Q25" s="46" t="s">
        <v>77</v>
      </c>
      <c r="R25" s="52" t="s">
        <v>159</v>
      </c>
      <c r="S25" s="33" t="s">
        <v>147</v>
      </c>
      <c r="T25" s="33" t="s">
        <v>148</v>
      </c>
      <c r="U25" s="47" t="s">
        <v>149</v>
      </c>
      <c r="V25" s="26">
        <f t="shared" si="0"/>
        <v>1080</v>
      </c>
      <c r="W25" s="19">
        <v>1089</v>
      </c>
      <c r="X25" s="58">
        <f t="shared" si="5"/>
        <v>1</v>
      </c>
      <c r="Y25" s="19" t="s">
        <v>160</v>
      </c>
      <c r="Z25" s="19" t="s">
        <v>159</v>
      </c>
      <c r="AA25" s="26">
        <f t="shared" si="1"/>
        <v>1080</v>
      </c>
      <c r="AB25" s="98">
        <v>996</v>
      </c>
      <c r="AC25" s="58">
        <f t="shared" si="6"/>
        <v>0.92222222222222228</v>
      </c>
      <c r="AD25" s="101" t="s">
        <v>161</v>
      </c>
      <c r="AE25" s="19" t="s">
        <v>152</v>
      </c>
      <c r="AF25" s="131">
        <f t="shared" si="7"/>
        <v>1080</v>
      </c>
      <c r="AG25" s="32">
        <v>1224</v>
      </c>
      <c r="AH25" s="58">
        <f t="shared" si="8"/>
        <v>1</v>
      </c>
      <c r="AI25" s="32" t="s">
        <v>162</v>
      </c>
      <c r="AJ25" s="122" t="s">
        <v>152</v>
      </c>
      <c r="AK25" s="26">
        <f t="shared" si="2"/>
        <v>1080</v>
      </c>
      <c r="AL25" s="19">
        <v>1098</v>
      </c>
      <c r="AM25" s="58">
        <f t="shared" si="9"/>
        <v>1</v>
      </c>
      <c r="AN25" s="19" t="s">
        <v>327</v>
      </c>
      <c r="AO25" s="19" t="s">
        <v>356</v>
      </c>
      <c r="AP25" s="19">
        <f t="shared" si="3"/>
        <v>4320</v>
      </c>
      <c r="AQ25" s="98">
        <f t="shared" si="12"/>
        <v>4407</v>
      </c>
      <c r="AR25" s="58">
        <f t="shared" si="4"/>
        <v>1</v>
      </c>
      <c r="AS25" s="101" t="s">
        <v>347</v>
      </c>
    </row>
    <row r="26" spans="1:45" s="27" customFormat="1" ht="180" x14ac:dyDescent="0.25">
      <c r="A26" s="20">
        <v>4</v>
      </c>
      <c r="B26" s="19" t="s">
        <v>50</v>
      </c>
      <c r="C26" s="20" t="s">
        <v>139</v>
      </c>
      <c r="D26" s="24" t="s">
        <v>163</v>
      </c>
      <c r="E26" s="19" t="s">
        <v>164</v>
      </c>
      <c r="F26" s="19" t="s">
        <v>54</v>
      </c>
      <c r="G26" s="19" t="s">
        <v>165</v>
      </c>
      <c r="H26" s="33" t="s">
        <v>166</v>
      </c>
      <c r="I26" s="39" t="s">
        <v>57</v>
      </c>
      <c r="J26" s="35" t="s">
        <v>144</v>
      </c>
      <c r="K26" s="33" t="s">
        <v>167</v>
      </c>
      <c r="L26" s="39">
        <v>42</v>
      </c>
      <c r="M26" s="39">
        <v>69</v>
      </c>
      <c r="N26" s="39">
        <v>96</v>
      </c>
      <c r="O26" s="39">
        <v>64</v>
      </c>
      <c r="P26" s="56">
        <f>SUM(L26:O26)</f>
        <v>271</v>
      </c>
      <c r="Q26" s="46" t="s">
        <v>77</v>
      </c>
      <c r="R26" s="52" t="s">
        <v>168</v>
      </c>
      <c r="S26" s="33" t="s">
        <v>169</v>
      </c>
      <c r="T26" s="33" t="s">
        <v>148</v>
      </c>
      <c r="U26" s="47" t="s">
        <v>149</v>
      </c>
      <c r="V26" s="26">
        <f t="shared" si="0"/>
        <v>42</v>
      </c>
      <c r="W26" s="19">
        <v>8</v>
      </c>
      <c r="X26" s="58">
        <f t="shared" si="5"/>
        <v>0.19047619047619047</v>
      </c>
      <c r="Y26" s="19" t="s">
        <v>170</v>
      </c>
      <c r="Z26" s="19" t="s">
        <v>171</v>
      </c>
      <c r="AA26" s="26">
        <f t="shared" si="1"/>
        <v>69</v>
      </c>
      <c r="AB26" s="98">
        <v>88</v>
      </c>
      <c r="AC26" s="58">
        <f t="shared" si="6"/>
        <v>1</v>
      </c>
      <c r="AD26" s="101" t="s">
        <v>172</v>
      </c>
      <c r="AE26" s="19" t="s">
        <v>152</v>
      </c>
      <c r="AF26" s="131">
        <f t="shared" si="7"/>
        <v>96</v>
      </c>
      <c r="AG26" s="32">
        <v>67</v>
      </c>
      <c r="AH26" s="58">
        <f t="shared" si="8"/>
        <v>0.69791666666666663</v>
      </c>
      <c r="AI26" s="32" t="s">
        <v>173</v>
      </c>
      <c r="AJ26" s="122" t="s">
        <v>152</v>
      </c>
      <c r="AK26" s="26">
        <f t="shared" si="2"/>
        <v>64</v>
      </c>
      <c r="AL26" s="19">
        <v>109</v>
      </c>
      <c r="AM26" s="58">
        <f t="shared" si="9"/>
        <v>1</v>
      </c>
      <c r="AN26" s="19" t="s">
        <v>328</v>
      </c>
      <c r="AO26" s="19" t="s">
        <v>357</v>
      </c>
      <c r="AP26" s="19">
        <f t="shared" si="3"/>
        <v>271</v>
      </c>
      <c r="AQ26" s="98">
        <f t="shared" si="12"/>
        <v>272</v>
      </c>
      <c r="AR26" s="58">
        <f t="shared" si="4"/>
        <v>1</v>
      </c>
      <c r="AS26" s="101" t="s">
        <v>347</v>
      </c>
    </row>
    <row r="27" spans="1:45" s="27" customFormat="1" ht="180" x14ac:dyDescent="0.25">
      <c r="A27" s="20">
        <v>4</v>
      </c>
      <c r="B27" s="19" t="s">
        <v>50</v>
      </c>
      <c r="C27" s="20" t="s">
        <v>139</v>
      </c>
      <c r="D27" s="24" t="s">
        <v>174</v>
      </c>
      <c r="E27" s="19" t="s">
        <v>175</v>
      </c>
      <c r="F27" s="19" t="s">
        <v>110</v>
      </c>
      <c r="G27" s="19" t="s">
        <v>176</v>
      </c>
      <c r="H27" s="33" t="s">
        <v>177</v>
      </c>
      <c r="I27" s="39" t="s">
        <v>57</v>
      </c>
      <c r="J27" s="35" t="s">
        <v>144</v>
      </c>
      <c r="K27" s="33" t="s">
        <v>178</v>
      </c>
      <c r="L27" s="39">
        <v>45</v>
      </c>
      <c r="M27" s="39">
        <v>75</v>
      </c>
      <c r="N27" s="39">
        <v>105</v>
      </c>
      <c r="O27" s="39">
        <v>75</v>
      </c>
      <c r="P27" s="56">
        <f t="shared" ref="P27:P31" si="13">SUM(L27:O27)</f>
        <v>300</v>
      </c>
      <c r="Q27" s="46" t="s">
        <v>77</v>
      </c>
      <c r="R27" s="52" t="s">
        <v>168</v>
      </c>
      <c r="S27" s="33" t="s">
        <v>169</v>
      </c>
      <c r="T27" s="33" t="s">
        <v>148</v>
      </c>
      <c r="U27" s="47" t="s">
        <v>149</v>
      </c>
      <c r="V27" s="26">
        <f t="shared" si="0"/>
        <v>45</v>
      </c>
      <c r="W27" s="19">
        <v>13</v>
      </c>
      <c r="X27" s="58">
        <f t="shared" si="5"/>
        <v>0.28888888888888886</v>
      </c>
      <c r="Y27" s="19" t="s">
        <v>179</v>
      </c>
      <c r="Z27" s="19" t="s">
        <v>168</v>
      </c>
      <c r="AA27" s="26">
        <f t="shared" si="1"/>
        <v>75</v>
      </c>
      <c r="AB27" s="98">
        <v>57</v>
      </c>
      <c r="AC27" s="58">
        <f t="shared" si="6"/>
        <v>0.76</v>
      </c>
      <c r="AD27" s="101" t="s">
        <v>180</v>
      </c>
      <c r="AE27" s="19" t="s">
        <v>152</v>
      </c>
      <c r="AF27" s="131">
        <f t="shared" si="7"/>
        <v>105</v>
      </c>
      <c r="AG27" s="32">
        <v>120</v>
      </c>
      <c r="AH27" s="58">
        <f t="shared" si="8"/>
        <v>1</v>
      </c>
      <c r="AI27" s="32" t="s">
        <v>181</v>
      </c>
      <c r="AJ27" s="122" t="s">
        <v>152</v>
      </c>
      <c r="AK27" s="26">
        <f t="shared" si="2"/>
        <v>75</v>
      </c>
      <c r="AL27" s="98">
        <v>52</v>
      </c>
      <c r="AM27" s="188">
        <f t="shared" si="9"/>
        <v>0.69333333333333336</v>
      </c>
      <c r="AN27" s="98" t="s">
        <v>329</v>
      </c>
      <c r="AO27" s="98" t="s">
        <v>358</v>
      </c>
      <c r="AP27" s="98">
        <f t="shared" si="3"/>
        <v>300</v>
      </c>
      <c r="AQ27" s="98">
        <f t="shared" si="12"/>
        <v>242</v>
      </c>
      <c r="AR27" s="188">
        <f t="shared" si="4"/>
        <v>0.80666666666666664</v>
      </c>
      <c r="AS27" s="189" t="s">
        <v>182</v>
      </c>
    </row>
    <row r="28" spans="1:45" s="27" customFormat="1" ht="150" x14ac:dyDescent="0.25">
      <c r="A28" s="20">
        <v>4</v>
      </c>
      <c r="B28" s="19" t="s">
        <v>50</v>
      </c>
      <c r="C28" s="20" t="s">
        <v>139</v>
      </c>
      <c r="D28" s="24" t="s">
        <v>183</v>
      </c>
      <c r="E28" s="19" t="s">
        <v>184</v>
      </c>
      <c r="F28" s="19" t="s">
        <v>110</v>
      </c>
      <c r="G28" s="19" t="s">
        <v>185</v>
      </c>
      <c r="H28" s="33" t="s">
        <v>186</v>
      </c>
      <c r="I28" s="39" t="s">
        <v>57</v>
      </c>
      <c r="J28" s="35" t="s">
        <v>144</v>
      </c>
      <c r="K28" s="33" t="s">
        <v>187</v>
      </c>
      <c r="L28" s="39">
        <v>15</v>
      </c>
      <c r="M28" s="39">
        <v>24</v>
      </c>
      <c r="N28" s="39">
        <v>27</v>
      </c>
      <c r="O28" s="39">
        <v>24</v>
      </c>
      <c r="P28" s="56">
        <f t="shared" si="13"/>
        <v>90</v>
      </c>
      <c r="Q28" s="46" t="s">
        <v>77</v>
      </c>
      <c r="R28" s="53" t="s">
        <v>188</v>
      </c>
      <c r="S28" s="33" t="s">
        <v>189</v>
      </c>
      <c r="T28" s="33" t="s">
        <v>148</v>
      </c>
      <c r="U28" s="47" t="s">
        <v>190</v>
      </c>
      <c r="V28" s="26">
        <f t="shared" si="0"/>
        <v>15</v>
      </c>
      <c r="W28" s="19">
        <v>16</v>
      </c>
      <c r="X28" s="58">
        <f t="shared" si="5"/>
        <v>1</v>
      </c>
      <c r="Y28" s="19" t="s">
        <v>191</v>
      </c>
      <c r="Z28" s="19" t="s">
        <v>192</v>
      </c>
      <c r="AA28" s="26">
        <f t="shared" si="1"/>
        <v>24</v>
      </c>
      <c r="AB28" s="98">
        <v>27</v>
      </c>
      <c r="AC28" s="58">
        <f t="shared" si="6"/>
        <v>1</v>
      </c>
      <c r="AD28" s="101" t="s">
        <v>193</v>
      </c>
      <c r="AE28" s="20" t="s">
        <v>194</v>
      </c>
      <c r="AF28" s="131">
        <f t="shared" si="7"/>
        <v>27</v>
      </c>
      <c r="AG28" s="32">
        <v>27</v>
      </c>
      <c r="AH28" s="58">
        <f t="shared" si="8"/>
        <v>1</v>
      </c>
      <c r="AI28" s="32" t="s">
        <v>195</v>
      </c>
      <c r="AJ28" s="122" t="s">
        <v>194</v>
      </c>
      <c r="AK28" s="26">
        <f t="shared" si="2"/>
        <v>24</v>
      </c>
      <c r="AL28" s="19">
        <v>29</v>
      </c>
      <c r="AM28" s="58">
        <f t="shared" si="9"/>
        <v>1</v>
      </c>
      <c r="AN28" s="19" t="s">
        <v>330</v>
      </c>
      <c r="AO28" s="19" t="s">
        <v>194</v>
      </c>
      <c r="AP28" s="19">
        <f t="shared" si="3"/>
        <v>90</v>
      </c>
      <c r="AQ28" s="98">
        <f t="shared" si="12"/>
        <v>99</v>
      </c>
      <c r="AR28" s="58">
        <f t="shared" si="4"/>
        <v>1</v>
      </c>
      <c r="AS28" s="101" t="s">
        <v>347</v>
      </c>
    </row>
    <row r="29" spans="1:45" s="27" customFormat="1" ht="150" x14ac:dyDescent="0.25">
      <c r="A29" s="20">
        <v>4</v>
      </c>
      <c r="B29" s="19" t="s">
        <v>50</v>
      </c>
      <c r="C29" s="20" t="s">
        <v>139</v>
      </c>
      <c r="D29" s="24" t="s">
        <v>196</v>
      </c>
      <c r="E29" s="19" t="s">
        <v>197</v>
      </c>
      <c r="F29" s="19" t="s">
        <v>110</v>
      </c>
      <c r="G29" s="19" t="s">
        <v>198</v>
      </c>
      <c r="H29" s="33" t="s">
        <v>199</v>
      </c>
      <c r="I29" s="39" t="s">
        <v>57</v>
      </c>
      <c r="J29" s="35" t="s">
        <v>144</v>
      </c>
      <c r="K29" s="33" t="s">
        <v>187</v>
      </c>
      <c r="L29" s="39">
        <v>25</v>
      </c>
      <c r="M29" s="39">
        <v>55</v>
      </c>
      <c r="N29" s="39">
        <v>55</v>
      </c>
      <c r="O29" s="39">
        <v>25</v>
      </c>
      <c r="P29" s="56">
        <f t="shared" si="13"/>
        <v>160</v>
      </c>
      <c r="Q29" s="46" t="s">
        <v>77</v>
      </c>
      <c r="R29" s="53" t="s">
        <v>188</v>
      </c>
      <c r="S29" s="33" t="s">
        <v>189</v>
      </c>
      <c r="T29" s="33" t="s">
        <v>148</v>
      </c>
      <c r="U29" s="47" t="s">
        <v>190</v>
      </c>
      <c r="V29" s="26">
        <f t="shared" si="0"/>
        <v>25</v>
      </c>
      <c r="W29" s="19">
        <v>31</v>
      </c>
      <c r="X29" s="58">
        <f t="shared" si="5"/>
        <v>1</v>
      </c>
      <c r="Y29" s="19" t="s">
        <v>200</v>
      </c>
      <c r="Z29" s="19" t="s">
        <v>192</v>
      </c>
      <c r="AA29" s="26">
        <f t="shared" si="1"/>
        <v>55</v>
      </c>
      <c r="AB29" s="98">
        <v>60</v>
      </c>
      <c r="AC29" s="58">
        <f t="shared" si="6"/>
        <v>1</v>
      </c>
      <c r="AD29" s="101" t="s">
        <v>201</v>
      </c>
      <c r="AE29" s="20" t="s">
        <v>194</v>
      </c>
      <c r="AF29" s="131">
        <f t="shared" si="7"/>
        <v>55</v>
      </c>
      <c r="AG29" s="32">
        <v>55</v>
      </c>
      <c r="AH29" s="58">
        <f t="shared" si="8"/>
        <v>1</v>
      </c>
      <c r="AI29" s="32" t="s">
        <v>202</v>
      </c>
      <c r="AJ29" s="122" t="s">
        <v>194</v>
      </c>
      <c r="AK29" s="26">
        <f t="shared" si="2"/>
        <v>25</v>
      </c>
      <c r="AL29" s="19">
        <v>36</v>
      </c>
      <c r="AM29" s="58">
        <f t="shared" si="9"/>
        <v>1</v>
      </c>
      <c r="AN29" s="19" t="s">
        <v>331</v>
      </c>
      <c r="AO29" s="19" t="s">
        <v>194</v>
      </c>
      <c r="AP29" s="19">
        <f t="shared" si="3"/>
        <v>160</v>
      </c>
      <c r="AQ29" s="98">
        <f t="shared" si="12"/>
        <v>182</v>
      </c>
      <c r="AR29" s="58">
        <f t="shared" si="4"/>
        <v>1</v>
      </c>
      <c r="AS29" s="101" t="s">
        <v>347</v>
      </c>
    </row>
    <row r="30" spans="1:45" s="27" customFormat="1" ht="345" x14ac:dyDescent="0.25">
      <c r="A30" s="20">
        <v>4</v>
      </c>
      <c r="B30" s="19" t="s">
        <v>50</v>
      </c>
      <c r="C30" s="20" t="s">
        <v>139</v>
      </c>
      <c r="D30" s="24" t="s">
        <v>203</v>
      </c>
      <c r="E30" s="19" t="s">
        <v>204</v>
      </c>
      <c r="F30" s="19" t="s">
        <v>110</v>
      </c>
      <c r="G30" s="19" t="s">
        <v>205</v>
      </c>
      <c r="H30" s="33" t="s">
        <v>206</v>
      </c>
      <c r="I30" s="39" t="s">
        <v>57</v>
      </c>
      <c r="J30" s="35" t="s">
        <v>144</v>
      </c>
      <c r="K30" s="33" t="s">
        <v>187</v>
      </c>
      <c r="L30" s="39">
        <v>6</v>
      </c>
      <c r="M30" s="39">
        <v>12</v>
      </c>
      <c r="N30" s="39">
        <v>12</v>
      </c>
      <c r="O30" s="39">
        <v>9</v>
      </c>
      <c r="P30" s="56">
        <f t="shared" si="13"/>
        <v>39</v>
      </c>
      <c r="Q30" s="47" t="s">
        <v>77</v>
      </c>
      <c r="R30" s="53" t="s">
        <v>188</v>
      </c>
      <c r="S30" s="33" t="s">
        <v>189</v>
      </c>
      <c r="T30" s="33" t="s">
        <v>148</v>
      </c>
      <c r="U30" s="47" t="s">
        <v>190</v>
      </c>
      <c r="V30" s="26">
        <f t="shared" si="0"/>
        <v>6</v>
      </c>
      <c r="W30" s="19">
        <v>6</v>
      </c>
      <c r="X30" s="58">
        <f t="shared" si="5"/>
        <v>1</v>
      </c>
      <c r="Y30" s="19" t="s">
        <v>207</v>
      </c>
      <c r="Z30" s="19" t="s">
        <v>192</v>
      </c>
      <c r="AA30" s="26">
        <f t="shared" si="1"/>
        <v>12</v>
      </c>
      <c r="AB30" s="98">
        <v>12</v>
      </c>
      <c r="AC30" s="107">
        <f t="shared" si="6"/>
        <v>1</v>
      </c>
      <c r="AD30" s="101" t="s">
        <v>208</v>
      </c>
      <c r="AE30" s="20" t="s">
        <v>194</v>
      </c>
      <c r="AF30" s="131">
        <f t="shared" si="7"/>
        <v>12</v>
      </c>
      <c r="AG30" s="32">
        <v>12</v>
      </c>
      <c r="AH30" s="58">
        <f t="shared" si="8"/>
        <v>1</v>
      </c>
      <c r="AI30" s="32" t="s">
        <v>209</v>
      </c>
      <c r="AJ30" s="122" t="s">
        <v>194</v>
      </c>
      <c r="AK30" s="26">
        <f t="shared" si="2"/>
        <v>9</v>
      </c>
      <c r="AL30" s="19">
        <v>9</v>
      </c>
      <c r="AM30" s="58">
        <f t="shared" si="9"/>
        <v>1</v>
      </c>
      <c r="AN30" s="19" t="s">
        <v>332</v>
      </c>
      <c r="AO30" s="19" t="s">
        <v>194</v>
      </c>
      <c r="AP30" s="19">
        <f t="shared" si="3"/>
        <v>39</v>
      </c>
      <c r="AQ30" s="98">
        <f t="shared" si="12"/>
        <v>39</v>
      </c>
      <c r="AR30" s="58">
        <f t="shared" si="4"/>
        <v>1</v>
      </c>
      <c r="AS30" s="101" t="s">
        <v>347</v>
      </c>
    </row>
    <row r="31" spans="1:45" s="27" customFormat="1" ht="150" x14ac:dyDescent="0.25">
      <c r="A31" s="20">
        <v>4</v>
      </c>
      <c r="B31" s="19" t="s">
        <v>50</v>
      </c>
      <c r="C31" s="20" t="s">
        <v>139</v>
      </c>
      <c r="D31" s="24" t="s">
        <v>210</v>
      </c>
      <c r="E31" s="19" t="s">
        <v>211</v>
      </c>
      <c r="F31" s="19" t="s">
        <v>110</v>
      </c>
      <c r="G31" s="19" t="s">
        <v>212</v>
      </c>
      <c r="H31" s="40" t="s">
        <v>213</v>
      </c>
      <c r="I31" s="41" t="s">
        <v>57</v>
      </c>
      <c r="J31" s="42" t="s">
        <v>144</v>
      </c>
      <c r="K31" s="40" t="s">
        <v>187</v>
      </c>
      <c r="L31" s="41">
        <v>2</v>
      </c>
      <c r="M31" s="41">
        <v>8</v>
      </c>
      <c r="N31" s="41">
        <v>8</v>
      </c>
      <c r="O31" s="41">
        <v>2</v>
      </c>
      <c r="P31" s="56">
        <f t="shared" si="13"/>
        <v>20</v>
      </c>
      <c r="Q31" s="48" t="s">
        <v>77</v>
      </c>
      <c r="R31" s="54" t="s">
        <v>188</v>
      </c>
      <c r="S31" s="40" t="s">
        <v>189</v>
      </c>
      <c r="T31" s="40" t="s">
        <v>148</v>
      </c>
      <c r="U31" s="120" t="s">
        <v>214</v>
      </c>
      <c r="V31" s="26">
        <f t="shared" si="0"/>
        <v>2</v>
      </c>
      <c r="W31" s="19">
        <v>6</v>
      </c>
      <c r="X31" s="58">
        <f t="shared" si="5"/>
        <v>1</v>
      </c>
      <c r="Y31" s="19" t="s">
        <v>215</v>
      </c>
      <c r="Z31" s="19" t="s">
        <v>192</v>
      </c>
      <c r="AA31" s="26">
        <f t="shared" si="1"/>
        <v>8</v>
      </c>
      <c r="AB31" s="111">
        <v>8</v>
      </c>
      <c r="AC31" s="108">
        <f>IF(AB31/AA31&gt;100%,100%,AB31/AA31)</f>
        <v>1</v>
      </c>
      <c r="AD31" s="106" t="s">
        <v>216</v>
      </c>
      <c r="AE31" s="20" t="s">
        <v>194</v>
      </c>
      <c r="AF31" s="131">
        <f t="shared" si="7"/>
        <v>8</v>
      </c>
      <c r="AG31" s="32">
        <v>36</v>
      </c>
      <c r="AH31" s="58">
        <f>IF(AG31/AF31&gt;100%,100%,AG31/AF31)</f>
        <v>1</v>
      </c>
      <c r="AI31" s="32" t="s">
        <v>217</v>
      </c>
      <c r="AJ31" s="122" t="s">
        <v>194</v>
      </c>
      <c r="AK31" s="26">
        <f t="shared" si="2"/>
        <v>2</v>
      </c>
      <c r="AL31" s="19">
        <v>11</v>
      </c>
      <c r="AM31" s="58">
        <f t="shared" si="9"/>
        <v>1</v>
      </c>
      <c r="AN31" s="19" t="s">
        <v>333</v>
      </c>
      <c r="AO31" s="19" t="s">
        <v>194</v>
      </c>
      <c r="AP31" s="19">
        <f t="shared" si="3"/>
        <v>20</v>
      </c>
      <c r="AQ31" s="98">
        <f t="shared" si="12"/>
        <v>61</v>
      </c>
      <c r="AR31" s="58">
        <f t="shared" si="4"/>
        <v>1</v>
      </c>
      <c r="AS31" s="101" t="s">
        <v>347</v>
      </c>
    </row>
    <row r="32" spans="1:45" s="5" customFormat="1" ht="15.75" x14ac:dyDescent="0.25">
      <c r="A32" s="10"/>
      <c r="B32" s="10"/>
      <c r="C32" s="10"/>
      <c r="D32" s="10"/>
      <c r="E32" s="13" t="s">
        <v>218</v>
      </c>
      <c r="F32" s="10"/>
      <c r="G32" s="10"/>
      <c r="H32" s="10"/>
      <c r="I32" s="10"/>
      <c r="J32" s="10"/>
      <c r="K32" s="10"/>
      <c r="L32" s="14"/>
      <c r="M32" s="14"/>
      <c r="N32" s="14"/>
      <c r="O32" s="14"/>
      <c r="P32" s="14"/>
      <c r="Q32" s="10"/>
      <c r="R32" s="10"/>
      <c r="S32" s="10"/>
      <c r="T32" s="10"/>
      <c r="U32" s="10"/>
      <c r="V32" s="14"/>
      <c r="W32" s="14"/>
      <c r="X32" s="60">
        <f>AVERAGE(X16:X31)*80%</f>
        <v>0.66753514739229036</v>
      </c>
      <c r="Y32" s="14"/>
      <c r="Z32" s="14"/>
      <c r="AA32" s="14"/>
      <c r="AB32" s="112"/>
      <c r="AC32" s="14">
        <f>AVERAGE(AC16:AC31)*80%</f>
        <v>0.7569611111111112</v>
      </c>
      <c r="AD32" s="14"/>
      <c r="AE32" s="14"/>
      <c r="AF32" s="14"/>
      <c r="AG32" s="14"/>
      <c r="AH32" s="60">
        <f>AVERAGE(AH16:AH31)*80%</f>
        <v>0.77286591880341882</v>
      </c>
      <c r="AI32" s="14"/>
      <c r="AJ32" s="14"/>
      <c r="AK32" s="14"/>
      <c r="AL32" s="14"/>
      <c r="AM32" s="60">
        <f>AVERAGE(AM16:AM31)*80%</f>
        <v>0.76699500891265604</v>
      </c>
      <c r="AN32" s="10"/>
      <c r="AO32" s="10"/>
      <c r="AP32" s="15"/>
      <c r="AQ32" s="15"/>
      <c r="AR32" s="60">
        <f>AVERAGE(AR16:AR31)*80%</f>
        <v>0.7746304255793226</v>
      </c>
      <c r="AS32" s="10"/>
    </row>
    <row r="33" spans="1:45" s="27" customFormat="1" ht="225" x14ac:dyDescent="0.25">
      <c r="A33" s="64">
        <v>7</v>
      </c>
      <c r="B33" s="65" t="s">
        <v>219</v>
      </c>
      <c r="C33" s="65" t="s">
        <v>220</v>
      </c>
      <c r="D33" s="66" t="s">
        <v>221</v>
      </c>
      <c r="E33" s="67" t="s">
        <v>222</v>
      </c>
      <c r="F33" s="68" t="s">
        <v>223</v>
      </c>
      <c r="G33" s="68" t="s">
        <v>224</v>
      </c>
      <c r="H33" s="68" t="s">
        <v>225</v>
      </c>
      <c r="I33" s="69" t="s">
        <v>226</v>
      </c>
      <c r="J33" s="68" t="s">
        <v>227</v>
      </c>
      <c r="K33" s="68" t="s">
        <v>228</v>
      </c>
      <c r="L33" s="70" t="s">
        <v>65</v>
      </c>
      <c r="M33" s="71">
        <v>0.8</v>
      </c>
      <c r="N33" s="70" t="s">
        <v>65</v>
      </c>
      <c r="O33" s="72">
        <v>0.8</v>
      </c>
      <c r="P33" s="72">
        <v>0.8</v>
      </c>
      <c r="Q33" s="73" t="s">
        <v>77</v>
      </c>
      <c r="R33" s="73" t="s">
        <v>229</v>
      </c>
      <c r="S33" s="68" t="s">
        <v>230</v>
      </c>
      <c r="T33" s="68" t="s">
        <v>231</v>
      </c>
      <c r="U33" s="74" t="s">
        <v>232</v>
      </c>
      <c r="V33" s="75" t="str">
        <f>L33</f>
        <v>No programada</v>
      </c>
      <c r="W33" s="65" t="s">
        <v>66</v>
      </c>
      <c r="X33" s="65" t="s">
        <v>66</v>
      </c>
      <c r="Y33" s="65" t="s">
        <v>67</v>
      </c>
      <c r="Z33" s="65"/>
      <c r="AA33" s="76">
        <f>M33</f>
        <v>0.8</v>
      </c>
      <c r="AB33" s="117">
        <v>1</v>
      </c>
      <c r="AC33" s="77">
        <f>IF(AB33/AA33&gt;100%,100%,AB33/AA33)</f>
        <v>1</v>
      </c>
      <c r="AD33" s="102" t="s">
        <v>233</v>
      </c>
      <c r="AE33" s="64" t="s">
        <v>234</v>
      </c>
      <c r="AF33" s="75" t="str">
        <f>N33</f>
        <v>No programada</v>
      </c>
      <c r="AG33" s="78" t="s">
        <v>65</v>
      </c>
      <c r="AH33" s="85" t="s">
        <v>65</v>
      </c>
      <c r="AI33" s="78" t="s">
        <v>235</v>
      </c>
      <c r="AJ33" s="123" t="s">
        <v>236</v>
      </c>
      <c r="AK33" s="76">
        <f>O33</f>
        <v>0.8</v>
      </c>
      <c r="AL33" s="80">
        <v>0.94</v>
      </c>
      <c r="AM33" s="77">
        <f t="shared" ref="AM33:AM39" si="14">IF(AL33/AK33&gt;100%,100%,AL33/AK33)</f>
        <v>1</v>
      </c>
      <c r="AN33" s="65" t="s">
        <v>334</v>
      </c>
      <c r="AO33" s="65" t="s">
        <v>335</v>
      </c>
      <c r="AP33" s="76">
        <f>P33</f>
        <v>0.8</v>
      </c>
      <c r="AQ33" s="117">
        <f>AVERAGE(AB33,AL33)</f>
        <v>0.97</v>
      </c>
      <c r="AR33" s="77">
        <f>IF(AQ33/AP33&gt;100%,100%,AQ33/AP33)</f>
        <v>1</v>
      </c>
      <c r="AS33" s="141" t="s">
        <v>350</v>
      </c>
    </row>
    <row r="34" spans="1:45" s="97" customFormat="1" ht="195" x14ac:dyDescent="0.25">
      <c r="A34" s="87">
        <v>7</v>
      </c>
      <c r="B34" s="25" t="s">
        <v>219</v>
      </c>
      <c r="C34" s="25" t="s">
        <v>220</v>
      </c>
      <c r="D34" s="88" t="s">
        <v>237</v>
      </c>
      <c r="E34" s="89" t="s">
        <v>238</v>
      </c>
      <c r="F34" s="90" t="s">
        <v>223</v>
      </c>
      <c r="G34" s="90" t="s">
        <v>239</v>
      </c>
      <c r="H34" s="90" t="s">
        <v>240</v>
      </c>
      <c r="I34" s="90" t="s">
        <v>241</v>
      </c>
      <c r="J34" s="90" t="s">
        <v>227</v>
      </c>
      <c r="K34" s="90" t="s">
        <v>242</v>
      </c>
      <c r="L34" s="91">
        <v>1</v>
      </c>
      <c r="M34" s="91">
        <v>1</v>
      </c>
      <c r="N34" s="91">
        <v>1</v>
      </c>
      <c r="O34" s="92">
        <v>1</v>
      </c>
      <c r="P34" s="92">
        <v>1</v>
      </c>
      <c r="Q34" s="90" t="s">
        <v>77</v>
      </c>
      <c r="R34" s="90" t="s">
        <v>243</v>
      </c>
      <c r="S34" s="90" t="s">
        <v>244</v>
      </c>
      <c r="T34" s="93" t="s">
        <v>231</v>
      </c>
      <c r="U34" s="94" t="s">
        <v>245</v>
      </c>
      <c r="V34" s="95">
        <f t="shared" ref="V34:V39" si="15">L34</f>
        <v>1</v>
      </c>
      <c r="W34" s="96">
        <v>0.45829999999999999</v>
      </c>
      <c r="X34" s="96">
        <f t="shared" ref="X34" si="16">IF(W34/V34&gt;100%,100%,W34/V34)</f>
        <v>0.45829999999999999</v>
      </c>
      <c r="Y34" s="25" t="s">
        <v>246</v>
      </c>
      <c r="Z34" s="25" t="s">
        <v>247</v>
      </c>
      <c r="AA34" s="95">
        <f t="shared" ref="AA34:AA39" si="17">M34</f>
        <v>1</v>
      </c>
      <c r="AB34" s="114">
        <v>0.45829999999999999</v>
      </c>
      <c r="AC34" s="77">
        <f t="shared" ref="AC34:AC37" si="18">IF(AB34/AA34&gt;100%,100%,AB34/AA34)</f>
        <v>0.45829999999999999</v>
      </c>
      <c r="AD34" s="25" t="s">
        <v>248</v>
      </c>
      <c r="AE34" s="87" t="s">
        <v>249</v>
      </c>
      <c r="AF34" s="95">
        <f t="shared" ref="AF34:AF39" si="19">N34</f>
        <v>1</v>
      </c>
      <c r="AG34" s="124">
        <v>1</v>
      </c>
      <c r="AH34" s="80">
        <f>IF(AG34/AF34&gt;100%,100%,AG34/AF34)</f>
        <v>1</v>
      </c>
      <c r="AI34" s="129" t="s">
        <v>250</v>
      </c>
      <c r="AJ34" s="125" t="s">
        <v>251</v>
      </c>
      <c r="AK34" s="95">
        <f t="shared" ref="AK34:AK39" si="20">O34</f>
        <v>1</v>
      </c>
      <c r="AL34" s="139">
        <v>1</v>
      </c>
      <c r="AM34" s="77">
        <f t="shared" si="14"/>
        <v>1</v>
      </c>
      <c r="AN34" s="25" t="s">
        <v>336</v>
      </c>
      <c r="AO34" s="25"/>
      <c r="AP34" s="95">
        <f t="shared" ref="AP34:AP39" si="21">P34</f>
        <v>1</v>
      </c>
      <c r="AQ34" s="114">
        <f>AVERAGE(W34,AB34,AG34,AL34)</f>
        <v>0.72914999999999996</v>
      </c>
      <c r="AR34" s="96">
        <f t="shared" ref="AR34:AR35" si="22">IF(AQ34/AP34&gt;100%,100%,AQ34/AP34)</f>
        <v>0.72914999999999996</v>
      </c>
      <c r="AS34" s="25" t="s">
        <v>348</v>
      </c>
    </row>
    <row r="35" spans="1:45" s="27" customFormat="1" ht="165" x14ac:dyDescent="0.25">
      <c r="A35" s="64">
        <v>7</v>
      </c>
      <c r="B35" s="65" t="s">
        <v>219</v>
      </c>
      <c r="C35" s="65" t="s">
        <v>252</v>
      </c>
      <c r="D35" s="78" t="s">
        <v>253</v>
      </c>
      <c r="E35" s="79" t="s">
        <v>254</v>
      </c>
      <c r="F35" s="73" t="s">
        <v>223</v>
      </c>
      <c r="G35" s="73" t="s">
        <v>255</v>
      </c>
      <c r="H35" s="73" t="s">
        <v>256</v>
      </c>
      <c r="I35" s="73" t="s">
        <v>257</v>
      </c>
      <c r="J35" s="73" t="s">
        <v>227</v>
      </c>
      <c r="K35" s="73" t="s">
        <v>258</v>
      </c>
      <c r="L35" s="70" t="s">
        <v>65</v>
      </c>
      <c r="M35" s="71">
        <v>1</v>
      </c>
      <c r="N35" s="71">
        <v>1</v>
      </c>
      <c r="O35" s="72">
        <v>1</v>
      </c>
      <c r="P35" s="72">
        <v>1</v>
      </c>
      <c r="Q35" s="73" t="s">
        <v>77</v>
      </c>
      <c r="R35" s="73" t="s">
        <v>259</v>
      </c>
      <c r="S35" s="73" t="s">
        <v>260</v>
      </c>
      <c r="T35" s="68" t="s">
        <v>231</v>
      </c>
      <c r="U35" s="74" t="s">
        <v>261</v>
      </c>
      <c r="V35" s="75" t="str">
        <f t="shared" si="15"/>
        <v>No programada</v>
      </c>
      <c r="W35" s="65" t="s">
        <v>262</v>
      </c>
      <c r="X35" s="65" t="s">
        <v>66</v>
      </c>
      <c r="Y35" s="65" t="s">
        <v>67</v>
      </c>
      <c r="Z35" s="65"/>
      <c r="AA35" s="76">
        <f t="shared" si="17"/>
        <v>1</v>
      </c>
      <c r="AB35" s="117">
        <v>1</v>
      </c>
      <c r="AC35" s="77">
        <f t="shared" si="18"/>
        <v>1</v>
      </c>
      <c r="AD35" s="103" t="s">
        <v>263</v>
      </c>
      <c r="AE35" s="65" t="s">
        <v>264</v>
      </c>
      <c r="AF35" s="76">
        <f t="shared" si="19"/>
        <v>1</v>
      </c>
      <c r="AG35" s="124">
        <v>1</v>
      </c>
      <c r="AH35" s="80">
        <f t="shared" ref="AH35:AH39" si="23">IF(AG35/AF35&gt;100%,100%,AG35/AF35)</f>
        <v>1</v>
      </c>
      <c r="AI35" s="66" t="s">
        <v>265</v>
      </c>
      <c r="AJ35" s="126" t="s">
        <v>266</v>
      </c>
      <c r="AK35" s="76">
        <f t="shared" si="20"/>
        <v>1</v>
      </c>
      <c r="AL35" s="77">
        <v>1</v>
      </c>
      <c r="AM35" s="77">
        <f t="shared" si="14"/>
        <v>1</v>
      </c>
      <c r="AN35" s="65" t="s">
        <v>337</v>
      </c>
      <c r="AO35" s="65" t="s">
        <v>338</v>
      </c>
      <c r="AP35" s="76">
        <f t="shared" si="21"/>
        <v>1</v>
      </c>
      <c r="AQ35" s="114">
        <f>AVERAGE(AB35,AG35,AL35)</f>
        <v>1</v>
      </c>
      <c r="AR35" s="96">
        <f t="shared" si="22"/>
        <v>1</v>
      </c>
      <c r="AS35" s="25" t="s">
        <v>347</v>
      </c>
    </row>
    <row r="36" spans="1:45" s="27" customFormat="1" ht="105" x14ac:dyDescent="0.25">
      <c r="A36" s="64">
        <v>7</v>
      </c>
      <c r="B36" s="65" t="s">
        <v>219</v>
      </c>
      <c r="C36" s="65" t="s">
        <v>220</v>
      </c>
      <c r="D36" s="78" t="s">
        <v>267</v>
      </c>
      <c r="E36" s="79" t="s">
        <v>268</v>
      </c>
      <c r="F36" s="73" t="s">
        <v>223</v>
      </c>
      <c r="G36" s="73" t="s">
        <v>269</v>
      </c>
      <c r="H36" s="73" t="s">
        <v>270</v>
      </c>
      <c r="I36" s="73" t="s">
        <v>241</v>
      </c>
      <c r="J36" s="73" t="s">
        <v>113</v>
      </c>
      <c r="K36" s="73" t="s">
        <v>269</v>
      </c>
      <c r="L36" s="71">
        <v>1</v>
      </c>
      <c r="M36" s="71">
        <v>1</v>
      </c>
      <c r="N36" s="70" t="s">
        <v>65</v>
      </c>
      <c r="O36" s="72" t="s">
        <v>65</v>
      </c>
      <c r="P36" s="72">
        <v>1</v>
      </c>
      <c r="Q36" s="73" t="s">
        <v>271</v>
      </c>
      <c r="R36" s="73" t="s">
        <v>272</v>
      </c>
      <c r="S36" s="73" t="s">
        <v>272</v>
      </c>
      <c r="T36" s="68" t="s">
        <v>231</v>
      </c>
      <c r="U36" s="74" t="s">
        <v>245</v>
      </c>
      <c r="V36" s="76">
        <f t="shared" si="15"/>
        <v>1</v>
      </c>
      <c r="W36" s="80">
        <v>1</v>
      </c>
      <c r="X36" s="77">
        <f>IF(W36/V36&gt;100%,100%,W36/V36)</f>
        <v>1</v>
      </c>
      <c r="Y36" s="65" t="s">
        <v>273</v>
      </c>
      <c r="Z36" s="65" t="s">
        <v>274</v>
      </c>
      <c r="AA36" s="76">
        <f t="shared" si="17"/>
        <v>1</v>
      </c>
      <c r="AB36" s="117">
        <v>1</v>
      </c>
      <c r="AC36" s="77">
        <f>IF(AB36/AA36&gt;100%,100%,AB36/AA36)</f>
        <v>1</v>
      </c>
      <c r="AD36" s="65" t="s">
        <v>275</v>
      </c>
      <c r="AE36" s="64" t="s">
        <v>276</v>
      </c>
      <c r="AF36" s="75" t="str">
        <f t="shared" si="19"/>
        <v>No programada</v>
      </c>
      <c r="AG36" s="66" t="s">
        <v>65</v>
      </c>
      <c r="AH36" s="85" t="s">
        <v>65</v>
      </c>
      <c r="AI36" s="66" t="s">
        <v>277</v>
      </c>
      <c r="AJ36" s="126" t="s">
        <v>278</v>
      </c>
      <c r="AK36" s="76">
        <v>0</v>
      </c>
      <c r="AL36" s="65" t="s">
        <v>66</v>
      </c>
      <c r="AM36" s="77" t="s">
        <v>65</v>
      </c>
      <c r="AN36" s="65" t="s">
        <v>339</v>
      </c>
      <c r="AO36" s="65" t="s">
        <v>340</v>
      </c>
      <c r="AP36" s="76">
        <f t="shared" si="21"/>
        <v>1</v>
      </c>
      <c r="AQ36" s="114">
        <f>AVERAGE(W36,AB36)</f>
        <v>1</v>
      </c>
      <c r="AR36" s="77">
        <f>IF(AQ36/AP36&gt;100%,100%,AQ36/AP36)</f>
        <v>1</v>
      </c>
      <c r="AS36" s="65" t="s">
        <v>347</v>
      </c>
    </row>
    <row r="37" spans="1:45" s="27" customFormat="1" ht="120" x14ac:dyDescent="0.25">
      <c r="A37" s="64">
        <v>7</v>
      </c>
      <c r="B37" s="65" t="s">
        <v>219</v>
      </c>
      <c r="C37" s="65" t="s">
        <v>220</v>
      </c>
      <c r="D37" s="78" t="s">
        <v>279</v>
      </c>
      <c r="E37" s="79" t="s">
        <v>280</v>
      </c>
      <c r="F37" s="73" t="s">
        <v>223</v>
      </c>
      <c r="G37" s="73" t="s">
        <v>281</v>
      </c>
      <c r="H37" s="73" t="s">
        <v>282</v>
      </c>
      <c r="I37" s="73" t="s">
        <v>133</v>
      </c>
      <c r="J37" s="73" t="s">
        <v>144</v>
      </c>
      <c r="K37" s="73" t="s">
        <v>281</v>
      </c>
      <c r="L37" s="81">
        <v>0</v>
      </c>
      <c r="M37" s="81">
        <v>1</v>
      </c>
      <c r="N37" s="82">
        <v>1</v>
      </c>
      <c r="O37" s="83">
        <v>0</v>
      </c>
      <c r="P37" s="83">
        <v>2</v>
      </c>
      <c r="Q37" s="73" t="s">
        <v>271</v>
      </c>
      <c r="R37" s="73" t="s">
        <v>272</v>
      </c>
      <c r="S37" s="73" t="s">
        <v>272</v>
      </c>
      <c r="T37" s="68" t="s">
        <v>231</v>
      </c>
      <c r="U37" s="68" t="s">
        <v>231</v>
      </c>
      <c r="V37" s="75">
        <f t="shared" si="15"/>
        <v>0</v>
      </c>
      <c r="W37" s="65" t="s">
        <v>283</v>
      </c>
      <c r="X37" s="80" t="s">
        <v>66</v>
      </c>
      <c r="Y37" s="65" t="s">
        <v>67</v>
      </c>
      <c r="Z37" s="65"/>
      <c r="AA37" s="75">
        <f t="shared" si="17"/>
        <v>1</v>
      </c>
      <c r="AB37" s="113">
        <v>1</v>
      </c>
      <c r="AC37" s="77">
        <f t="shared" si="18"/>
        <v>1</v>
      </c>
      <c r="AD37" s="104" t="s">
        <v>284</v>
      </c>
      <c r="AE37" s="64" t="s">
        <v>285</v>
      </c>
      <c r="AF37" s="75">
        <f t="shared" si="19"/>
        <v>1</v>
      </c>
      <c r="AG37" s="66">
        <v>1</v>
      </c>
      <c r="AH37" s="80">
        <f>IF(AG37/AF37&gt;100%,100%,AG37/AF37)</f>
        <v>1</v>
      </c>
      <c r="AI37" s="66" t="s">
        <v>286</v>
      </c>
      <c r="AJ37" s="126" t="s">
        <v>287</v>
      </c>
      <c r="AK37" s="76">
        <f t="shared" si="20"/>
        <v>0</v>
      </c>
      <c r="AL37" s="65" t="s">
        <v>66</v>
      </c>
      <c r="AM37" s="77" t="s">
        <v>65</v>
      </c>
      <c r="AN37" s="65" t="s">
        <v>66</v>
      </c>
      <c r="AO37" s="65" t="s">
        <v>66</v>
      </c>
      <c r="AP37" s="65">
        <f t="shared" si="21"/>
        <v>2</v>
      </c>
      <c r="AQ37" s="136">
        <f>SUM(AB37,AG37)</f>
        <v>2</v>
      </c>
      <c r="AR37" s="77">
        <f>IF(AQ37/AP37&gt;100%,100%,AQ37/AP37)</f>
        <v>1</v>
      </c>
      <c r="AS37" s="25" t="s">
        <v>346</v>
      </c>
    </row>
    <row r="38" spans="1:45" s="27" customFormat="1" ht="210" x14ac:dyDescent="0.25">
      <c r="A38" s="64">
        <v>5</v>
      </c>
      <c r="B38" s="65" t="s">
        <v>288</v>
      </c>
      <c r="C38" s="65" t="s">
        <v>289</v>
      </c>
      <c r="D38" s="78" t="s">
        <v>290</v>
      </c>
      <c r="E38" s="79" t="s">
        <v>291</v>
      </c>
      <c r="F38" s="73" t="s">
        <v>223</v>
      </c>
      <c r="G38" s="73" t="s">
        <v>292</v>
      </c>
      <c r="H38" s="73" t="s">
        <v>293</v>
      </c>
      <c r="I38" s="73" t="s">
        <v>241</v>
      </c>
      <c r="J38" s="73" t="s">
        <v>58</v>
      </c>
      <c r="K38" s="73" t="s">
        <v>292</v>
      </c>
      <c r="L38" s="71">
        <v>0.33</v>
      </c>
      <c r="M38" s="71">
        <v>0.67</v>
      </c>
      <c r="N38" s="71">
        <v>0.84</v>
      </c>
      <c r="O38" s="72">
        <v>1</v>
      </c>
      <c r="P38" s="72">
        <v>1</v>
      </c>
      <c r="Q38" s="73" t="s">
        <v>77</v>
      </c>
      <c r="R38" s="73" t="s">
        <v>294</v>
      </c>
      <c r="S38" s="73" t="s">
        <v>295</v>
      </c>
      <c r="T38" s="68" t="s">
        <v>231</v>
      </c>
      <c r="U38" s="74" t="s">
        <v>296</v>
      </c>
      <c r="V38" s="76">
        <f t="shared" si="15"/>
        <v>0.33</v>
      </c>
      <c r="W38" s="76">
        <v>0.96150000000000002</v>
      </c>
      <c r="X38" s="84">
        <f>IF(W38/V38&gt;100%,100%,W38/V38)</f>
        <v>1</v>
      </c>
      <c r="Y38" s="76"/>
      <c r="Z38" s="76"/>
      <c r="AA38" s="76">
        <v>0</v>
      </c>
      <c r="AB38" s="115" t="s">
        <v>66</v>
      </c>
      <c r="AC38" s="77" t="s">
        <v>66</v>
      </c>
      <c r="AD38" s="115" t="s">
        <v>311</v>
      </c>
      <c r="AE38" s="115" t="s">
        <v>298</v>
      </c>
      <c r="AF38" s="115">
        <v>0</v>
      </c>
      <c r="AG38" s="127" t="s">
        <v>308</v>
      </c>
      <c r="AH38" s="80" t="s">
        <v>65</v>
      </c>
      <c r="AI38" s="130" t="s">
        <v>299</v>
      </c>
      <c r="AJ38" s="128" t="s">
        <v>309</v>
      </c>
      <c r="AK38" s="115">
        <v>0</v>
      </c>
      <c r="AL38" s="115" t="s">
        <v>66</v>
      </c>
      <c r="AM38" s="77" t="s">
        <v>65</v>
      </c>
      <c r="AN38" s="115" t="s">
        <v>66</v>
      </c>
      <c r="AO38" s="115" t="s">
        <v>341</v>
      </c>
      <c r="AP38" s="115">
        <f t="shared" si="21"/>
        <v>1</v>
      </c>
      <c r="AQ38" s="117">
        <f>W36</f>
        <v>1</v>
      </c>
      <c r="AR38" s="77">
        <f>IF(AQ38/AP38&gt;100%,100%,AQ38/AP38)</f>
        <v>1</v>
      </c>
      <c r="AS38" s="118" t="s">
        <v>344</v>
      </c>
    </row>
    <row r="39" spans="1:45" s="27" customFormat="1" ht="122.25" customHeight="1" x14ac:dyDescent="0.25">
      <c r="A39" s="64">
        <v>5</v>
      </c>
      <c r="B39" s="65" t="s">
        <v>288</v>
      </c>
      <c r="C39" s="65" t="s">
        <v>289</v>
      </c>
      <c r="D39" s="78" t="s">
        <v>300</v>
      </c>
      <c r="E39" s="79" t="s">
        <v>301</v>
      </c>
      <c r="F39" s="73" t="s">
        <v>223</v>
      </c>
      <c r="G39" s="73" t="s">
        <v>292</v>
      </c>
      <c r="H39" s="73" t="s">
        <v>302</v>
      </c>
      <c r="I39" s="73" t="s">
        <v>133</v>
      </c>
      <c r="J39" s="73" t="s">
        <v>58</v>
      </c>
      <c r="K39" s="73" t="s">
        <v>292</v>
      </c>
      <c r="L39" s="71">
        <v>0.2</v>
      </c>
      <c r="M39" s="71">
        <v>0.4</v>
      </c>
      <c r="N39" s="71">
        <v>0.6</v>
      </c>
      <c r="O39" s="72">
        <v>0.8</v>
      </c>
      <c r="P39" s="72">
        <v>0.8</v>
      </c>
      <c r="Q39" s="73" t="s">
        <v>77</v>
      </c>
      <c r="R39" s="73" t="s">
        <v>294</v>
      </c>
      <c r="S39" s="73" t="s">
        <v>303</v>
      </c>
      <c r="T39" s="68" t="s">
        <v>231</v>
      </c>
      <c r="U39" s="74" t="s">
        <v>296</v>
      </c>
      <c r="V39" s="76">
        <f t="shared" si="15"/>
        <v>0.2</v>
      </c>
      <c r="W39" s="84">
        <v>0.70050000000000001</v>
      </c>
      <c r="X39" s="84">
        <f>IF(W39/V39&gt;100%,100%,W39/V39)</f>
        <v>1</v>
      </c>
      <c r="Y39" s="76"/>
      <c r="Z39" s="76"/>
      <c r="AA39" s="76">
        <f t="shared" si="17"/>
        <v>0.4</v>
      </c>
      <c r="AB39" s="116">
        <v>0.83</v>
      </c>
      <c r="AC39" s="84">
        <f>IF(AB39/AA39&gt;100%,100%,AB39/AA39)</f>
        <v>1</v>
      </c>
      <c r="AD39" s="76" t="s">
        <v>297</v>
      </c>
      <c r="AE39" s="105" t="s">
        <v>304</v>
      </c>
      <c r="AF39" s="76">
        <f t="shared" si="19"/>
        <v>0.6</v>
      </c>
      <c r="AG39" s="135">
        <v>0.85</v>
      </c>
      <c r="AH39" s="80">
        <f t="shared" si="23"/>
        <v>1</v>
      </c>
      <c r="AI39" s="66" t="s">
        <v>305</v>
      </c>
      <c r="AJ39" s="126" t="s">
        <v>310</v>
      </c>
      <c r="AK39" s="76">
        <f t="shared" si="20"/>
        <v>0.8</v>
      </c>
      <c r="AL39" s="140">
        <v>0.89659999999999995</v>
      </c>
      <c r="AM39" s="77">
        <f t="shared" si="14"/>
        <v>1</v>
      </c>
      <c r="AN39" s="76" t="s">
        <v>343</v>
      </c>
      <c r="AO39" s="76" t="s">
        <v>342</v>
      </c>
      <c r="AP39" s="76">
        <f t="shared" si="21"/>
        <v>0.8</v>
      </c>
      <c r="AQ39" s="117">
        <f>AL39</f>
        <v>0.89659999999999995</v>
      </c>
      <c r="AR39" s="77">
        <f t="shared" ref="AR39" si="24">IF(AQ39/AP39&gt;100%,100%,AQ39/AP39)</f>
        <v>1</v>
      </c>
      <c r="AS39" s="76" t="s">
        <v>345</v>
      </c>
    </row>
    <row r="40" spans="1:45" s="5" customFormat="1" ht="15.75" x14ac:dyDescent="0.25">
      <c r="A40" s="10"/>
      <c r="B40" s="10"/>
      <c r="C40" s="10"/>
      <c r="D40" s="10"/>
      <c r="E40" s="11" t="s">
        <v>306</v>
      </c>
      <c r="F40" s="11"/>
      <c r="G40" s="11"/>
      <c r="H40" s="11"/>
      <c r="I40" s="11"/>
      <c r="J40" s="11"/>
      <c r="K40" s="11"/>
      <c r="L40" s="12"/>
      <c r="M40" s="12"/>
      <c r="N40" s="12"/>
      <c r="O40" s="12"/>
      <c r="P40" s="12"/>
      <c r="Q40" s="11"/>
      <c r="R40" s="10"/>
      <c r="S40" s="10"/>
      <c r="T40" s="10"/>
      <c r="U40" s="10"/>
      <c r="V40" s="12"/>
      <c r="W40" s="12"/>
      <c r="X40" s="61">
        <f>AVERAGE(X33:X39)*20%</f>
        <v>0.17291500000000001</v>
      </c>
      <c r="Y40" s="10"/>
      <c r="Z40" s="10"/>
      <c r="AA40" s="12"/>
      <c r="AB40" s="12"/>
      <c r="AC40" s="62">
        <f>AVERAGE(AC33:AC39)*20%</f>
        <v>0.18194333333333335</v>
      </c>
      <c r="AD40" s="10"/>
      <c r="AE40" s="10"/>
      <c r="AF40" s="12"/>
      <c r="AG40" s="12"/>
      <c r="AH40" s="62">
        <f>AVERAGE(AH33:AH39)*20%</f>
        <v>0.2</v>
      </c>
      <c r="AI40" s="10"/>
      <c r="AJ40" s="10"/>
      <c r="AK40" s="12"/>
      <c r="AL40" s="12"/>
      <c r="AM40" s="60">
        <f>AVERAGE(AM33:AM39)*20%</f>
        <v>0.2</v>
      </c>
      <c r="AN40" s="10"/>
      <c r="AO40" s="10"/>
      <c r="AP40" s="16"/>
      <c r="AQ40" s="16"/>
      <c r="AR40" s="62">
        <f>AVERAGE(AR33:AR39)*20%</f>
        <v>0.19226142857142858</v>
      </c>
      <c r="AS40" s="10"/>
    </row>
    <row r="41" spans="1:45" s="9" customFormat="1" ht="18.75" x14ac:dyDescent="0.3">
      <c r="A41" s="6"/>
      <c r="B41" s="6"/>
      <c r="C41" s="6"/>
      <c r="D41" s="6"/>
      <c r="E41" s="7" t="s">
        <v>307</v>
      </c>
      <c r="F41" s="6"/>
      <c r="G41" s="6"/>
      <c r="H41" s="6"/>
      <c r="I41" s="6"/>
      <c r="J41" s="6"/>
      <c r="K41" s="6"/>
      <c r="L41" s="8"/>
      <c r="M41" s="8"/>
      <c r="N41" s="8"/>
      <c r="O41" s="8"/>
      <c r="P41" s="8"/>
      <c r="Q41" s="6"/>
      <c r="R41" s="6"/>
      <c r="S41" s="6"/>
      <c r="T41" s="6"/>
      <c r="U41" s="6"/>
      <c r="V41" s="8"/>
      <c r="W41" s="8"/>
      <c r="X41" s="86">
        <f>X32+X40</f>
        <v>0.8404501473922904</v>
      </c>
      <c r="Y41" s="6"/>
      <c r="Z41" s="6"/>
      <c r="AA41" s="8"/>
      <c r="AB41" s="8"/>
      <c r="AC41" s="86">
        <f>AC32+AC40</f>
        <v>0.93890444444444454</v>
      </c>
      <c r="AD41" s="6"/>
      <c r="AE41" s="6"/>
      <c r="AF41" s="8"/>
      <c r="AG41" s="8"/>
      <c r="AH41" s="86">
        <f>AH32+AH40</f>
        <v>0.97286591880341877</v>
      </c>
      <c r="AI41" s="6"/>
      <c r="AJ41" s="6"/>
      <c r="AK41" s="8"/>
      <c r="AL41" s="8"/>
      <c r="AM41" s="86">
        <f>AM32+AM40</f>
        <v>0.966995008912656</v>
      </c>
      <c r="AN41" s="6"/>
      <c r="AO41" s="6"/>
      <c r="AP41" s="17"/>
      <c r="AQ41" s="17"/>
      <c r="AR41" s="86">
        <f>AR32+AR40</f>
        <v>0.96689185415075118</v>
      </c>
      <c r="AS41" s="6"/>
    </row>
    <row r="44" spans="1:45" x14ac:dyDescent="0.25">
      <c r="Y44" s="63"/>
    </row>
  </sheetData>
  <mergeCells count="21">
    <mergeCell ref="R13:U14"/>
    <mergeCell ref="F4:K4"/>
    <mergeCell ref="H5:K5"/>
    <mergeCell ref="H6:K6"/>
    <mergeCell ref="H7:K7"/>
    <mergeCell ref="H8:K8"/>
    <mergeCell ref="H9:K9"/>
    <mergeCell ref="H11:K11"/>
    <mergeCell ref="A13:B14"/>
    <mergeCell ref="C13:C15"/>
    <mergeCell ref="A1:K1"/>
    <mergeCell ref="L1:P1"/>
    <mergeCell ref="D13:F14"/>
    <mergeCell ref="G13:Q14"/>
    <mergeCell ref="A2:K2"/>
    <mergeCell ref="H10:K10"/>
    <mergeCell ref="V13:Z14"/>
    <mergeCell ref="AA13:AE14"/>
    <mergeCell ref="AF13:AJ14"/>
    <mergeCell ref="AK13:AO14"/>
    <mergeCell ref="AP13:AS14"/>
  </mergeCells>
  <dataValidations count="1">
    <dataValidation allowBlank="1" showInputMessage="1" showErrorMessage="1" error="Escriba un texto " promptTitle="Cualquier contenido" sqref="F15 F3:F12" xr:uid="{00000000-0002-0000-0000-000000000000}"/>
  </dataValidations>
  <hyperlinks>
    <hyperlink ref="AD37" r:id="rId1" xr:uid="{DEFC3D9B-D706-4C81-9B31-55FD0242E138}"/>
  </hyperlinks>
  <pageMargins left="0.7" right="0.7" top="0.75" bottom="0.75" header="0.3" footer="0.3"/>
  <pageSetup paperSize="9" orientation="portrait" r:id="rId2"/>
  <ignoredErrors>
    <ignoredError sqref="D16:D17" numberStoredAsText="1"/>
  </ignoredErrors>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error="Escriba un texto " promptTitle="Cualquier contenido" xr:uid="{00000000-0002-0000-0000-000001000000}">
          <x14:formula1>
            <xm:f>Listas!$A$2:$A$4</xm:f>
          </x14:formula1>
          <xm:sqref>F1 F13:F14 F16:F22 F24:F32 F40:F1048576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11.42578125" defaultRowHeight="15" x14ac:dyDescent="0.25"/>
  <cols>
    <col min="1" max="1" width="34.5703125" bestFit="1" customWidth="1"/>
  </cols>
  <sheetData>
    <row r="1" spans="1:1" x14ac:dyDescent="0.25">
      <c r="A1" t="s">
        <v>29</v>
      </c>
    </row>
    <row r="2" spans="1:1" x14ac:dyDescent="0.25">
      <c r="A2" t="s">
        <v>110</v>
      </c>
    </row>
    <row r="3" spans="1:1" x14ac:dyDescent="0.25">
      <c r="A3" t="s">
        <v>54</v>
      </c>
    </row>
    <row r="4" spans="1:1" x14ac:dyDescent="0.25">
      <c r="A4" t="s">
        <v>223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0cb614e-b45f-4877-aa77-0fc3e5f2c8f0" xsi:nil="true"/>
    <lcf76f155ced4ddcb4097134ff3c332f xmlns="f8dc1254-f694-4df3-a50d-d4e607c93d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479AF05B0CA4944BB83126E48AFF4035" ma:contentTypeVersion="15" ma:contentTypeDescription="Crear nuevo documento." ma:contentTypeScope="" ma:versionID="9d19657c730e78c3d355ddf0d62e8d13">
  <xsd:schema xmlns:xsd="http://www.w3.org/2001/XMLSchema" xmlns:xs="http://www.w3.org/2001/XMLSchema" xmlns:p="http://schemas.microsoft.com/office/2006/metadata/properties" xmlns:ns2="f8dc1254-f694-4df3-a50d-d4e607c93dc9" xmlns:ns3="20cb614e-b45f-4877-aa77-0fc3e5f2c8f0" targetNamespace="http://schemas.microsoft.com/office/2006/metadata/properties" ma:root="true" ma:fieldsID="17866b5252e4077bf448069177ed2070" ns2:_="" ns3:_="">
    <xsd:import namespace="f8dc1254-f694-4df3-a50d-d4e607c93dc9"/>
    <xsd:import namespace="20cb614e-b45f-4877-aa77-0fc3e5f2c8f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dc1254-f694-4df3-a50d-d4e607c93d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1310d8ee-99bf-4ea4-9dbe-e9e068685e8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0cb614e-b45f-4877-aa77-0fc3e5f2c8f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d5d71684-cc2f-47e5-af77-6d773671f415}" ma:internalName="TaxCatchAll" ma:showField="CatchAllData" ma:web="20cb614e-b45f-4877-aa77-0fc3e5f2c8f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65251AB-C88B-4079-B78F-2291AC2E7ABC}">
  <ds:schemaRefs>
    <ds:schemaRef ds:uri="http://schemas.microsoft.com/sharepoint/v3/contenttype/forms"/>
  </ds:schemaRefs>
</ds:datastoreItem>
</file>

<file path=customXml/itemProps2.xml><?xml version="1.0" encoding="utf-8"?>
<ds:datastoreItem xmlns:ds="http://schemas.openxmlformats.org/officeDocument/2006/customXml" ds:itemID="{1BD912C2-67FF-4F74-B857-B8D2F5FE6CA6}">
  <ds:schemaRefs>
    <ds:schemaRef ds:uri="http://purl.org/dc/elements/1.1/"/>
    <ds:schemaRef ds:uri="http://schemas.microsoft.com/office/2006/metadata/properties"/>
    <ds:schemaRef ds:uri="http://schemas.microsoft.com/office/2006/documentManagement/types"/>
    <ds:schemaRef ds:uri="f8dc1254-f694-4df3-a50d-d4e607c93dc9"/>
    <ds:schemaRef ds:uri="http://purl.org/dc/terms/"/>
    <ds:schemaRef ds:uri="http://www.w3.org/XML/1998/namespace"/>
    <ds:schemaRef ds:uri="http://schemas.microsoft.com/office/infopath/2007/PartnerControls"/>
    <ds:schemaRef ds:uri="http://schemas.openxmlformats.org/package/2006/metadata/core-properties"/>
    <ds:schemaRef ds:uri="20cb614e-b45f-4877-aa77-0fc3e5f2c8f0"/>
    <ds:schemaRef ds:uri="http://purl.org/dc/dcmitype/"/>
  </ds:schemaRefs>
</ds:datastoreItem>
</file>

<file path=customXml/itemProps3.xml><?xml version="1.0" encoding="utf-8"?>
<ds:datastoreItem xmlns:ds="http://schemas.openxmlformats.org/officeDocument/2006/customXml" ds:itemID="{30E344F3-5B4B-4C12-85F9-F3F7A9DE8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dc1254-f694-4df3-a50d-d4e607c93dc9"/>
    <ds:schemaRef ds:uri="20cb614e-b45f-4877-aa77-0fc3e5f2c8f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Listas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casas</dc:creator>
  <cp:keywords/>
  <dc:description/>
  <cp:lastModifiedBy>Dora Elcy Guevara Agudelo</cp:lastModifiedBy>
  <cp:revision/>
  <dcterms:created xsi:type="dcterms:W3CDTF">2021-01-25T18:44:53Z</dcterms:created>
  <dcterms:modified xsi:type="dcterms:W3CDTF">2024-01-31T17:09:49Z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0x010100479AF05B0CA4944BB83126E48AFF4035</vt:lpwstr>
  </property>
  <property fmtid="{D5CDD505-2E9C-101B-9397-08002B2CF9AE}" pid="3" name="MediaServiceImageTags">
    <vt:lpwstr/>
  </property>
</Properties>
</file>