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20_Sumapaz/"/>
    </mc:Choice>
  </mc:AlternateContent>
  <xr:revisionPtr revIDLastSave="272" documentId="8_{1AFF301B-11AD-46A2-8EF7-6B54A313FBC2}" xr6:coauthVersionLast="47" xr6:coauthVersionMax="47" xr10:uidLastSave="{01A16836-EA5D-4B9C-8451-C26BC80EC92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33" i="1" l="1"/>
  <c r="AM29" i="1"/>
  <c r="AM28" i="1"/>
  <c r="AQ22" i="1" l="1"/>
  <c r="AQ20" i="1"/>
  <c r="AQ19" i="1"/>
  <c r="AQ18" i="1"/>
  <c r="AQ17" i="1"/>
  <c r="AQ16" i="1"/>
  <c r="AQ15" i="1"/>
  <c r="AF29" i="1"/>
  <c r="AH29" i="1" s="1"/>
  <c r="AQ31" i="1" l="1"/>
  <c r="AQ30" i="1"/>
  <c r="AQ29" i="1"/>
  <c r="AQ28" i="1"/>
  <c r="AQ27" i="1"/>
  <c r="AQ24" i="1"/>
  <c r="AQ25" i="1"/>
  <c r="AQ23" i="1"/>
  <c r="AQ21" i="1"/>
  <c r="AP29" i="1"/>
  <c r="AA28" i="1"/>
  <c r="AC28" i="1" s="1"/>
  <c r="AA29" i="1"/>
  <c r="AC29" i="1" s="1"/>
  <c r="AA30" i="1"/>
  <c r="AA31" i="1"/>
  <c r="AA32" i="1"/>
  <c r="AA33" i="1"/>
  <c r="AC30" i="1"/>
  <c r="AC31" i="1"/>
  <c r="AP33" i="1"/>
  <c r="AR33" i="1" s="1"/>
  <c r="AK33" i="1"/>
  <c r="AF33" i="1"/>
  <c r="AH33" i="1" s="1"/>
  <c r="AP32" i="1"/>
  <c r="AR32" i="1" s="1"/>
  <c r="AF32" i="1"/>
  <c r="AP31" i="1"/>
  <c r="AK31" i="1"/>
  <c r="AF31" i="1"/>
  <c r="AH31" i="1" s="1"/>
  <c r="V31" i="1"/>
  <c r="AP30" i="1"/>
  <c r="AK30" i="1"/>
  <c r="AF30" i="1"/>
  <c r="V30" i="1"/>
  <c r="X30" i="1" s="1"/>
  <c r="Z29" i="1"/>
  <c r="AP27" i="1"/>
  <c r="AK27" i="1"/>
  <c r="AM27" i="1" s="1"/>
  <c r="AM34" i="1" s="1"/>
  <c r="AF27" i="1"/>
  <c r="AA27" i="1"/>
  <c r="AC27" i="1" s="1"/>
  <c r="V27" i="1"/>
  <c r="AR29" i="1" l="1"/>
  <c r="AR30" i="1"/>
  <c r="AR31" i="1"/>
  <c r="AR27" i="1"/>
  <c r="AC34" i="1"/>
  <c r="V17" i="1"/>
  <c r="X17" i="1" s="1"/>
  <c r="V16" i="1"/>
  <c r="V15" i="1"/>
  <c r="V18" i="1"/>
  <c r="X18" i="1" s="1"/>
  <c r="V19" i="1"/>
  <c r="V20" i="1"/>
  <c r="V21" i="1"/>
  <c r="V22" i="1"/>
  <c r="V23" i="1"/>
  <c r="V24" i="1"/>
  <c r="V25" i="1"/>
  <c r="V33" i="1"/>
  <c r="X33" i="1" s="1"/>
  <c r="V32" i="1"/>
  <c r="X32" i="1" s="1"/>
  <c r="AP28" i="1"/>
  <c r="AR28" i="1" s="1"/>
  <c r="AK28" i="1"/>
  <c r="AF28" i="1"/>
  <c r="AH28" i="1" s="1"/>
  <c r="AH34" i="1" s="1"/>
  <c r="V28" i="1"/>
  <c r="X28" i="1" s="1"/>
  <c r="X34" i="1" s="1"/>
  <c r="P23" i="1"/>
  <c r="P24" i="1"/>
  <c r="P25" i="1"/>
  <c r="AR34" i="1" l="1"/>
  <c r="AP15" i="1"/>
  <c r="AR15" i="1" s="1"/>
  <c r="AK15" i="1"/>
  <c r="AM15" i="1" s="1"/>
  <c r="AP25" i="1"/>
  <c r="AR25" i="1" s="1"/>
  <c r="AP24" i="1"/>
  <c r="AR24" i="1" s="1"/>
  <c r="AP23" i="1"/>
  <c r="AR23" i="1" s="1"/>
  <c r="AP22" i="1"/>
  <c r="AR22" i="1" s="1"/>
  <c r="AP21" i="1"/>
  <c r="AR21" i="1" s="1"/>
  <c r="AP20" i="1"/>
  <c r="AR20" i="1" s="1"/>
  <c r="AP19" i="1"/>
  <c r="AR19" i="1" s="1"/>
  <c r="AP18" i="1"/>
  <c r="AR18" i="1" s="1"/>
  <c r="AP17" i="1"/>
  <c r="AR17" i="1" s="1"/>
  <c r="AP16" i="1"/>
  <c r="AR16" i="1" s="1"/>
  <c r="AK25" i="1"/>
  <c r="AM25" i="1" s="1"/>
  <c r="AK24" i="1"/>
  <c r="AM24" i="1" s="1"/>
  <c r="AK23" i="1"/>
  <c r="AM23" i="1" s="1"/>
  <c r="AK22" i="1"/>
  <c r="AM22" i="1"/>
  <c r="AK21" i="1"/>
  <c r="AM21" i="1" s="1"/>
  <c r="AK20" i="1"/>
  <c r="AM20" i="1" s="1"/>
  <c r="AK19" i="1"/>
  <c r="AM19" i="1" s="1"/>
  <c r="AK18" i="1"/>
  <c r="AM18" i="1" s="1"/>
  <c r="AK17" i="1"/>
  <c r="AM17" i="1" s="1"/>
  <c r="AK16" i="1"/>
  <c r="AM16" i="1" s="1"/>
  <c r="AF25" i="1"/>
  <c r="AH25" i="1" s="1"/>
  <c r="AF24" i="1"/>
  <c r="AH24" i="1" s="1"/>
  <c r="AF23" i="1"/>
  <c r="AH23" i="1" s="1"/>
  <c r="AF22" i="1"/>
  <c r="AH22" i="1"/>
  <c r="AF21" i="1"/>
  <c r="AH21" i="1" s="1"/>
  <c r="AF20" i="1"/>
  <c r="AH20" i="1" s="1"/>
  <c r="AF19" i="1"/>
  <c r="AH19" i="1" s="1"/>
  <c r="AF18" i="1"/>
  <c r="AH18" i="1" s="1"/>
  <c r="AF17" i="1"/>
  <c r="AH17" i="1" s="1"/>
  <c r="AF16" i="1"/>
  <c r="AH16" i="1" s="1"/>
  <c r="AF15" i="1"/>
  <c r="AH15"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X25" i="1"/>
  <c r="X24" i="1"/>
  <c r="X23" i="1"/>
  <c r="X21" i="1"/>
  <c r="X20" i="1"/>
  <c r="X19" i="1"/>
  <c r="X16" i="1"/>
  <c r="X26" i="1" l="1"/>
  <c r="X35" i="1" s="1"/>
  <c r="AR26" i="1"/>
  <c r="AR35" i="1" s="1"/>
  <c r="AM26" i="1"/>
  <c r="AM35" i="1" s="1"/>
  <c r="AH26" i="1"/>
  <c r="AH35" i="1" s="1"/>
  <c r="AC26" i="1"/>
  <c r="AC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26" authorId="0" shapeId="0" xr:uid="{00000000-0006-0000-0000-000032000000}">
      <text>
        <r>
          <rPr>
            <b/>
            <sz val="9"/>
            <color indexed="81"/>
            <rFont val="Tahoma"/>
            <family val="2"/>
          </rPr>
          <t>Promedio obtenido para el periodo x 80%</t>
        </r>
      </text>
    </comment>
    <comment ref="E34" authorId="0" shapeId="0" xr:uid="{00000000-0006-0000-0000-000033000000}">
      <text>
        <r>
          <rPr>
            <b/>
            <sz val="9"/>
            <color indexed="81"/>
            <rFont val="Tahoma"/>
            <family val="2"/>
          </rPr>
          <t>Promedio obtenido en las metas transversales para el periodo x 20%</t>
        </r>
      </text>
    </comment>
    <comment ref="E35"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<sst xmlns="http://schemas.openxmlformats.org/spreadsheetml/2006/main" count="528" uniqueCount="284">
  <si>
    <r>
      <rPr>
        <b/>
        <sz val="14"/>
        <rFont val="Calibri Light"/>
        <family val="2"/>
        <scheme val="major"/>
      </rPr>
      <t>FORMULACIÓN Y SEGUIMIENTO PLANES DE GESTIÓN NIVEL LOCAL</t>
    </r>
    <r>
      <rPr>
        <b/>
        <sz val="11"/>
        <color theme="1"/>
        <rFont val="Calibri Light"/>
        <family val="2"/>
        <scheme val="major"/>
      </rPr>
      <t xml:space="preserve">
ALCALDÍA LOCAL DE SUMAPAZ</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</si>
  <si>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</si>
  <si>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</si>
  <si>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</si>
  <si>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</si>
  <si>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</si>
  <si>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</si>
  <si>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</si>
  <si>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293138</t>
  </si>
  <si>
    <t>26 de abril de 2023</t>
  </si>
  <si>
    <t>Para el primer trimteste de la vigencia 2023, el Plan de Gestión de la Alcaldia Local alcanzó un nivel de desempeño del 87% y del 31 % acumulado para la vigencia. Se corrige responsable de las metas No 8 a cargo de la alcaldia Local.</t>
  </si>
  <si>
    <t>31 de julio de 2023</t>
  </si>
  <si>
    <t>Para el segundo trimestre de la vigencia 2023, el Plan de Gestión de la Alcaldia Local alcanzó un nivel de desempeño del 87,65% y del 58,78 % acumulado para la vigencia</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</si>
  <si>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</si>
  <si>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</si>
  <si>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</si>
  <si>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</si>
  <si>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</si>
  <si>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</si>
  <si>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</si>
  <si>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</si>
  <si>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</si>
  <si>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</si>
  <si>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</si>
  <si>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</si>
  <si>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</si>
  <si>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</si>
  <si>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</si>
  <si>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</si>
  <si>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</si>
  <si>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</si>
  <si>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</si>
  <si>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</si>
  <si>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</si>
  <si>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</si>
  <si>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</si>
  <si>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</si>
  <si>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</si>
  <si>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</si>
  <si>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</si>
  <si>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</si>
  <si>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</si>
  <si>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</si>
  <si>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</si>
  <si>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</si>
  <si>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</si>
  <si>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</si>
  <si>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</si>
  <si>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</si>
  <si>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</si>
  <si>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</si>
  <si>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</si>
  <si>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</si>
  <si>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</si>
  <si>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</si>
  <si>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</si>
  <si>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</si>
  <si>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</si>
  <si>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</si>
  <si>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</si>
  <si>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</si>
  <si>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</si>
  <si>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</si>
  <si>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</si>
  <si>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programada para el I trimestre de 2023. </t>
  </si>
  <si>
    <t xml:space="preserve">NO PROGRAMADO </t>
  </si>
  <si>
    <t>A la fecha del presente informe no se ha recibido reporte de la SDH por lo cual una vez se tenga la información se dará respuesta</t>
  </si>
  <si>
    <t xml:space="preserve">Reporte plan de gestión Alcaldías Locales </t>
  </si>
  <si>
    <t>Reporte plan de gestión Alcaldías Locales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</si>
  <si>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</si>
  <si>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</si>
  <si>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</si>
  <si>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</si>
  <si>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</si>
  <si>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</si>
  <si>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</si>
  <si>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</si>
  <si>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Al corte de 31 de marzo de 2023, se realizó el pago del 14,3% de las obligaciones por pagar constituidas de la vigencia 2022, se pagaron $3.886.082.760</t>
  </si>
  <si>
    <t>Informe de ejecución presupuestal con corte 31-03-2023</t>
  </si>
  <si>
    <t>En este segundo trimestre de 2023, se alcanzó la meta en un 107,7% (37,7%) superando la meta  proyectada del 35%,por cuanto en este período, se hizo un seguimiento permanente a la liquidación y, liberación de saldos así como al pago de algunos compromisos que estaban pendientes de pago por falta del cumplimiento de algunos requisitos, así mismo, el valor que se liberó por las liquidaciones y liberaciones de saldos fueron trasladados a la vigencia, con el fin de poder utilizar estos recursos en nuevos componentes de los proyectos adonde se trasladaron.</t>
  </si>
  <si>
    <t>En este tercer trimestre de 2023, se ejecutó la meta en 52,03% por encima de lo proyectado (45%), para un cumplimiento del 116%. Este porcentaje se logró en razón a que se ha realizado seguimiento permanente a los compromisos que se han hecho en las mesas de trabajo, igualmente se le ha dado un trámite expedito para los pagas y/o liberación de los saldos que se consignan en las Actas de Liquidación.</t>
  </si>
  <si>
    <t xml:space="preserve">Reporte plan de gestión Alcaldías Locales DGDL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</si>
  <si>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</si>
  <si>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</si>
  <si>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</si>
  <si>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</si>
  <si>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este primer trimestre se hizo un seguimiento también a las obligaciones de 2021 y anteriores, permitiendo cumplir el indicador al   13,8%.   Igualmente hubo demora en la expedición de CDPs y CRPs y en la programación del Plan Anual de Caja.</t>
  </si>
  <si>
    <t>En este segundo trimestre a pesar de que se hizo un seguimiento también a las obligaciones por Pagar de la vigencia 2021 y anteriores, no se obtuvo el mismo resultado (17%) que corresponde al 56,7% del cumplimiento de la meta, por cuanto hay varios saldos que están en procesos jurídicos, otros que están pendientes de autorizacions por parte de otras entidadse y otros por cuanto no se incluyeron los recuros suficientes en la programación del Plan Anual de Caja PAC.</t>
  </si>
  <si>
    <t>En este tercer trimestre no se logró dar cumplimiento al porcentaje establecido desde el inicio de la vigencia a pesar de que se hizo  también un seguimiento a las obligaciones de 2021 y anteriores, razón por la cual se solicitó ante la Dirección de Planeación que nos permita restar de las Obligaciones por Pagar de la Vigencia 2021 y anteriores, el valor de $1,200,705,709 de los contratos 077 y 179  de 2019  que se encuentran en la Oficina Jurdídica del nivel central en una situación judicial que se sale del control y manejo de este Fondo de Desarrollo Rural.  en consecuencia, restando este valor de las obligaciones por pagar nos quedaría un saldo de $4,805,159,120 que si lo dividimos por el valor girado de $2,031,328,350 nos daría el 42,3% de ejecución que sería practicamente el  100% de cumplimiento de la meta.  También es pertinente tener en cuenta que del saldo inicial de las OxP vigencias anteriores a 2022, se han hecho anulaciones de saldos por valor de $878,282,977 que muestra una buena gestión.</t>
  </si>
  <si>
    <t>Reporte plan de gestión Alcaldías Locales  DGDL</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</si>
  <si>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</si>
  <si>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</si>
  <si>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</si>
  <si>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</si>
  <si>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Al corte de 31 de marzo de 2023, se comprometio el 15,06% de la apropiación disponible por valor de $25.645.298.902. Con relación a este indicador se logró un avance del (79,2%) con relación al 25% señalado para este primer trimestre y la razón por lo cual no se logró un porcentaje más alto, es que la gran mayoría de los contratos suscritos en la vigencia 2022, hasta ahora están iniciando su ejecución y no es posible hacer nuevos procesos hasta que no termine la ejecución de los anteriores.</t>
  </si>
  <si>
    <t>Con relación a este indicador se logró un avance del (59,6%) con relación al 30% señalado para este segundo trimestre y la razón por lo cual no se logró un porcentaje más alto, es que algunos de los contratos suscritos en la vigencia 2022, no han avanzado mucho en su ejecución lo que hace complejo realizar nuevos procesos hasta que no termine la ejecución de los anteriores, la administración ha venido realizando sendas jornadas para planear lo que se contratará en el 2023, acorde con los contratos que están en ejecución.</t>
  </si>
  <si>
    <t>Con relación a este indicador se logró un avance del (67,7%) con relación al 60% señalado para este tercer trimestre y la razón por lo cual no se logró un porcentaje más alto, es que la gran mayoría de los procesos se han tenido que replantear por cuanto los valores de los servicios, insumos, equipos entre otros que se van a contratar con los recursos del fondo, han tenido un incremento significativo en la presente vigencia que nos ha llevado a replantear los estudios de mercado que se han realizado.</t>
  </si>
  <si>
    <t>5</t>
  </si>
  <si>
    <t>Girar mínimo el 55% del presupuesto total  disponible de inversión directa de la vigencia.</t>
  </si>
  <si>
    <t>Porcentaje de giros acumulados</t>
  </si>
  <si>
    <t>(Giros acumulados de inversión directa/Presupuesto disponible de inversión directa de la vigencia)*100</t>
  </si>
  <si>
    <t>En el 1er. trimestre se logró ejecutar el 1,79%, que equivale a un cumplimiento del 22,4% de la meta. La principal razón es la misma que se está señalando en el indicador anterior, pues hasta no tener en ejecución los contratos no se pueden efectuar giros sobre estos. Teniendo en cuenta la planeación que se ha venido organizando, se espera que al segundo trimestre este porcentaje se supere.</t>
  </si>
  <si>
    <t>En el 2do. trimestre se logró ejecutar el 7,7%, que equivale a un cumplimiento del 38,5% de la meta. La principal razón es la misma que se está señalando en el indicador anterior, pues hasta no tener en ejecución los contratos no se pueden efectuar giros sobre estos. Teniendo en cuenta la planeaciòn que se ha venido organizando, se espera que al tercer trimestre este porcentaje se supere.</t>
  </si>
  <si>
    <t>En el tercer trimestre se logró ejecutar el 17,6%, que equivale a un cumplimiento del 50,2% de la meta. La principal razón es la misma que se está señalando en el indicador anterior, pues hasta no tener adjudicados los procesos que se están formulando no se pueden efectuar giros a los adjudicatarios de los contratos.</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</si>
  <si>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</si>
  <si>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</si>
  <si>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</si>
  <si>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</si>
  <si>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</si>
  <si>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</si>
  <si>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</si>
  <si>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</si>
  <si>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NOVEDADES
• Solicitud, 84092 en SIPSE quedo como contrato 030 en SECOP es el contrato 031.
• Solicitud, 84999 en SIPSE quedo como contrato 036, en SECOP es el contrato 038.
• Solicitud, 85796 en SIPSE quedo como contrato 037, en SECOP es el contrato 039.
• Solicitud, 88432 en SIPSE quedo como contrato 26, en SECOP es el contrato 260.
• Los siguientes contratos quedaron sin los 3 dígitos: 1, 2, 6, 11, 12, 28, 30, 32, 36, 37, 40 y 68.</t>
  </si>
  <si>
    <t xml:space="preserve">REGISTRO SIPSE </t>
  </si>
  <si>
    <t>NOVEDADES
• Solicitud, 84092 en SIPSE quedo como contrato 030 en SECOP es el contrato 031.
• Solicitud, 84999 en SIPSE quedo como contrato 036, en SECOP es el contrato 038.
• Solicitud, 85796 en SIPSE quedo como contrato 037, en SECOP es el contrato 039.
• Solicitud, 88432 en SIPSE quedo como contrato 26, en SECOP es el contrato 260.
• Solicitud, 83670, por error se asocio la actividad con vigencia 2022 y no se pudo corregir en SIPSE quededando la solicitud estancada en la estación "EXPEDICION CDP" y el contrato 085-2023 se tuvo que sacar directamente en SECOP.
• Solicitud, 90373 en SIPSE quedo como contrato 48, en secop es el contrato 434.
• Los siguientes contratos quedaron sin los 3 dígitos: 1, 2, 6, 11, 12, 28, 30, 32, 36, 37, 40 y 68.</t>
  </si>
  <si>
    <t>De acuerdo a lo establecido en la meta se indica que para el trimestre se registro un total de 417 contratos en secop y a su vez 417 registros en sipse obteniendo cumplimiento en un 100%</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</si>
  <si>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</si>
  <si>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</si>
  <si>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</si>
  <si>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</si>
  <si>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</si>
  <si>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Al dia de hoy 04/04/2023, se encuentran 12 contratos en estado "Suscritos o legalizados", tanto en SIPSE, como en SECOP; de los cuales 4 estan pendientes de GENERAR ACTA DE INICIO (el 157 se va ceder. Hasta que no suceda ese trámite no se puede poner en ejecución) y 8 en póliza cargue.
Por lo anterior se confirma que del total de contratos en estado "EJECUCIÓN" en SECOP, el 100% se encuentra en "EJECUCIÓN" en SIPSE.</t>
  </si>
  <si>
    <t>• Al dia de hoy 11/07/2023, se encuentran 20 contratos en estado "Suscritos o legalizados", tanto en SIPSE como en SECOP, de los cuales 1 esta pendiente de GENERAR ACTA DE INICIO (Convenio 8569 ) y 19 en póliza cargue.
Por lo anterior se confirma que del total de contratos en estado "EJECUCIÓN" en SECOP, el 100% se encuentra en "EJECUCIÓN" en SIPSE.</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</si>
  <si>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</si>
  <si>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</si>
  <si>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</si>
  <si>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</si>
  <si>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</si>
  <si>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</si>
  <si>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</si>
  <si>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En cumplimiento a la meta se allega reporte SIPSE donde se determina el cumplimiento de los registros por proyectos SIPSE</t>
  </si>
  <si>
    <t>Reporte SIPSE</t>
  </si>
  <si>
    <t>Inspección, Vigilancia y Control</t>
  </si>
  <si>
    <t>9</t>
  </si>
  <si>
    <t xml:space="preserve">Realizar 12 actividades de prevención en materia de convivencia relacionadas con artículos pirotécnicos y sustancias peligrosas (socialización, sensibilización, charlas pedagógicas). </t>
  </si>
  <si>
    <t>Actividades de prevención en materia de convivencia</t>
  </si>
  <si>
    <t>Número de actividades de prevención en materia de convivencia</t>
  </si>
  <si>
    <t>Suma</t>
  </si>
  <si>
    <t>Reporte de seguimiento de impulsos procesales</t>
  </si>
  <si>
    <t>Aplicativo ARCO</t>
  </si>
  <si>
    <t>Alcaldía Local - Área de Gestión Policiva</t>
  </si>
  <si>
    <t>Dirección para la Gestión Policiva</t>
  </si>
  <si>
    <t>En cumplimiento a la meta se realizan las siguientes actividades:
1. SOCIALIZACIÓN ACTIVIDAD DE PREVENCIÓN EN MATERIA DE  ARTICULOS PIROTÉCNICOS BETANIA   22 de febrero de 2023.
2.SOCIALIZACIÓN ACTIVIDAD DE PREVENCIÓN EN MATERIA DE ARTICULOS PIROTECNICOS SAN JUAN 11 de febrero de 2023.
3. SOCIALIZACION Y SENSIBILIZACIÓN DE PREVENCIÓN NAZARETH 15 de febrero de 2023</t>
  </si>
  <si>
    <t>Evidencia actas de reunión</t>
  </si>
  <si>
    <t>En cumplimiento a la metas se realizan las siguientes actualizaciones:
1. 09-05-2023 BETANIA Actividad de prevención en materia de Convivencia relacionada con artículos pirotécnicos y sustancias peligrosas
2. 18-05-2023 NAZARETH Actividad de prevención en materia de Convivencia relacionada con artículos pirotécnicos y sustancias peligrosas.
3. 23-04-2023 SAN JUAN  Actividad de prevención en materia de Convivencia relacionada con artículos pirotécnicos y sustancias peligrosas.</t>
  </si>
  <si>
    <t>En cumplimiento a la metas se realizan las siguientes actualizaciones:
1. 16 de agosto de 2023, TUNAL ALTO Actividad de prevención en materia de Convivencia relacionada con artículos pirotécnicos y sustancias peligrosas
2. 11 de julio de 2023 BETANIA Actividad de prevención en materia de Convivencia relacionada con artículos pirotécnicos y sustancias peligrosas.
3. 06 de septiembre NAZARETH  Actividad de prevención en materia de Convivencia relacionada con artículos pirotécnicos y sustancias peligrosas.</t>
  </si>
  <si>
    <t>Evidencia actas de reunión
Registros fotograficos</t>
  </si>
  <si>
    <t>10</t>
  </si>
  <si>
    <t>Realizar 16 actividades de prevención (socialización, sensibilización, charlas pedagógicas) del código nacional de policía Ley 1801 de 2016 (2018) y métodos alternativos de resolución de conflictos a los habitantes de la localidad.</t>
  </si>
  <si>
    <t>Actividades de prevención del Código Nacional de Policía</t>
  </si>
  <si>
    <t>Número de actividades de prevención del Código Nacional de Policía</t>
  </si>
  <si>
    <t>Reporte de seguimiento de fallos de fondo de actuaciones de policía</t>
  </si>
  <si>
    <t>En cumplimiento a la meta se realizan las siguientes actividades:
1. SOCIALIZACIÓN Y SENSIBILIZACIÓN LEY 1801 RESOLUCIÓN DE CONFLICTOS RIO BLANCO el día 04 de marzo de 2023.
2. SOCIALIZACIÓN Y SENSIBILIZACIÓN LEY 1801 RESOLUCIÓN DE CONFLICTOS RIO SUMAPAZ, el día 11 de marzo de 2023.</t>
  </si>
  <si>
    <t>En cumplimiento de la meta se realizan las siguientes actividades:
1. 18 de mayo del 2023 BETANIA LEY 1801 RESOLUCION DE CONFLICTOS AGPJ
2. 18 de mayo del 2023 NAZARETH LEY 1801 RESOLUCIÒN DE CONFLICTOS AGPJ
3. 19 de mayo del 2023 NAZARETH LEY 1801 RESOLUCION DE CONFLICTOS NAZARETH
4. 09 de junio del 2023 SAN JUAN LEY 1801 RESOLUCIÒN DE CONLFICTOS AGPJ
5. 17 de mayo del 2023 SAN JUAN LEY 1801 RESOLUCIÒNDE CONFLICTOS SAN JUAN</t>
  </si>
  <si>
    <t>En cumplimiento de la meta se realizan las siguientes actividades:
1. 30 de agosto BETANIA LEY 1801 RESOLUCION DE CONFLICTOS AGPJ
2. 30 de julio SAN JUAN del 2023 NAZARETH LEY 1801 RESOLUCIÒN DE CONFLICTOS AGPJ
3.16 de julio del 2023 SAN JUAN LEY 1801 RESOLUCION DE CONFLICTOS 
4. 06 de septiembre BETANIA del 2023 SAN JUAN LEY 1801 RESOLUCIÒN DE CONLFICTOS AGPJ
5. 19 de julio NAZARETHLEY 1801 RESOLUCIÒNDE CONFLICTOS SAN JUAN</t>
  </si>
  <si>
    <t>11</t>
  </si>
  <si>
    <t>Realizar 12 actividades de prevención (socialización, sensibilización, charlas pedagógicas, orientación personalizada) en materia de minería, medio ambiente y relación con los animales.</t>
  </si>
  <si>
    <t>Actividades de prevención en materia de minería, medio ambiente y relación con los animales.</t>
  </si>
  <si>
    <t>Número de actividades de prevención en materia de minería, medio ambiente y relación con los animales.</t>
  </si>
  <si>
    <t>Reporte de seguimiento de actuaciones administrativas terminadas por vía gubernativa</t>
  </si>
  <si>
    <t>Aplicativo Si Actúa I</t>
  </si>
  <si>
    <t>En cumplimiento a la meta se realizan las siguientes actividades:
1. ACTIVIDAD DE PREVENCIÓN EN MATERIA DE  MEDIO AMBIENTE, MINERIA Y RELACION CON LOS ANIMALES BETANIA el día 21 de marzo de 2023
2. ACTIVIDAD DE PREVENCIÓN EN MATERIA DE MEDIO AMBIENTE Y RELACIÓN CON LOS ANIMALES, el día 08 de marzo de 2023.
3. ACTIVIDAD DE PREVENCIÓN EN MATERIA DE MEDIO AMBIENTE, MINERIA Y RELACIÓN CON LOS ANIMALES NAZARETH. El día 08 de marzo de 2023</t>
  </si>
  <si>
    <t>En cumplimiento a la meta se realizan las siguientes actividades:
1. 09 DE MAYO Veredas del Corregimiento Nazareth incluido el Centro Poblado NAZARETH
2. 11 DE MAYO Veredas Laguna Verde, Peñaliza, El Raizal, El Istmo, y Betania.BETANIA
3. 28 DE MAYO SAN JUAN</t>
  </si>
  <si>
    <t>En cumplimiento a la meta se realizan las siguientes actividades:
1. 29 de julio Veredas SOPAS 
2. 31 de agosto san Juan
3. 06 de septiembre raizal Betanía</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</si>
  <si>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</si>
  <si>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</si>
  <si>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</si>
  <si>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</si>
  <si>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</si>
  <si>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</si>
  <si>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</si>
  <si>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</si>
  <si>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</si>
  <si>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</si>
  <si>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</si>
  <si>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</si>
  <si>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</si>
  <si>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</si>
  <si>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</si>
  <si>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</si>
  <si>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87%.
*Indicadores agua, energía ( ponderación 20%):   información reportad a Abril 2023 
* Reporte consumo de papel ( ponderación 10%):  información reportada a junio 2023
*Reporte ciclistas ( ponderación 10%):   información reportada a Junio 202</t>
  </si>
  <si>
    <t>Seguimiento meta ambiental OAP</t>
  </si>
  <si>
    <t xml:space="preserve">No programada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</si>
  <si>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</si>
  <si>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</si>
  <si>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</si>
  <si>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</si>
  <si>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</si>
  <si>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</si>
  <si>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</si>
  <si>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</si>
  <si>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</si>
  <si>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 acciones de mejora vencidas de las 2 acciones de mejora abiertas, lo que representa una ejecución de la meta del 50%</t>
  </si>
  <si>
    <t>Reporte  MIMEC</t>
  </si>
  <si>
    <t xml:space="preserve">Reporte MIMEC </t>
  </si>
  <si>
    <t xml:space="preserve">La alcaldía local cuenta con 1  acciones de mejora vencidas de las 2 acciones de mejora abiertas, lo que representa una ejecución de la meta del 50%. </t>
  </si>
  <si>
    <t xml:space="preserve">Reporte planes de mejora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</si>
  <si>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</si>
  <si>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</si>
  <si>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</si>
  <si>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</si>
  <si>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</si>
  <si>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</si>
  <si>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</si>
  <si>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</si>
  <si>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</si>
  <si>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</si>
  <si>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Número de requisitos de la Ley 1712 de 2014 de publicación de la información cumplidos en la página web</t>
  </si>
  <si>
    <t>Reporte comunicaciones II Trimestre 2023</t>
  </si>
  <si>
    <t xml:space="preserve">Reporte oficina de comunicacones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</si>
  <si>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</si>
  <si>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</si>
  <si>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</si>
  <si>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</si>
  <si>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</si>
  <si>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</si>
  <si>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</si>
  <si>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</si>
  <si>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Capacitación del 17 de Mayo de 2023 sobre mejora continua</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</si>
  <si>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</si>
  <si>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</si>
  <si>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</si>
  <si>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</si>
  <si>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</si>
  <si>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</si>
  <si>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Evidencias jornada de capacitacion – dia del sistema de gestion (22-junio-2023)</t>
  </si>
  <si>
    <t xml:space="preserve">Jornada de capacitacion del 20 de septiembre </t>
  </si>
  <si>
    <t xml:space="preserve">Listado de asistencia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</si>
  <si>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</si>
  <si>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</si>
  <si>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</si>
  <si>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</si>
  <si>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</si>
  <si>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</si>
  <si>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</si>
  <si>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</si>
  <si>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</si>
  <si>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5 requerimientos ciudadanos de la vigencia 2022, equivalentes al 83,33% de la meta</t>
  </si>
  <si>
    <t>Reporte SGI</t>
  </si>
  <si>
    <t xml:space="preserve">Meta no programada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</si>
  <si>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</si>
  <si>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</si>
  <si>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</si>
  <si>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</si>
  <si>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</si>
  <si>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27 requerimientos ciudadanos de los 39 requerimientos instaurados, los cuales equivalen al 69,23% de la vigencia 2023</t>
  </si>
  <si>
    <t>Total metas transversales (20%)</t>
  </si>
  <si>
    <t xml:space="preserve">Total plan de gestión </t>
  </si>
  <si>
    <t>No  programada ya que la meta se cumplio en el primer trimestre según radicado No 20234600272223*</t>
  </si>
  <si>
    <t xml:space="preserve">Rta a requerimientos ciudadanos memorando NO 20234600272223 </t>
  </si>
  <si>
    <t>Respuesta a requerimientos ciudadanos No 20234600378473</t>
  </si>
  <si>
    <t>Reporte de Requerimientos ciudadanos II Trimestre rádicado No. 20234600252283</t>
  </si>
  <si>
    <t>Reporte de Requerimientos ciudadanos II Trimestre rádicado No. 20234600252283 y radicado No . 20234600378473</t>
  </si>
  <si>
    <t>Para el tercer  trimestre de la vigencia 2023, el Plan de Gestión de la Alcaldia Local alcanzó un nivel de desempeño del 88,99% y del 67,17 % acumulado para la vigencia</t>
  </si>
  <si>
    <t>31 de octubre de 2023</t>
  </si>
  <si>
    <t>Reporte generado por la DGDL, relacionado con el avance acumulado de entregas PDL</t>
  </si>
  <si>
    <t>Se aporta como evidencia reporte DGDL</t>
  </si>
  <si>
    <t>En este último trimestre de 2023, se ejecutó la meta logrando el 73,5%  sobrepasando lo proyectado (72%), para un cumplimiento del 102,1%. Este porcentaje se logró en razón a que se ha realizado seguimiento permanente a los compromisos que se han hecho en las mesas de trabajo, igualmente se le ha dado un trámite expedito para los pagas y/o liberación de los saldos que se consignan en las Actas de Liquidación.</t>
  </si>
  <si>
    <t>En este tercer trimestre no se logró dar cumplimiento al porcentaje establecido desde el inicio de la vigencia a pesar de que se hizo  también un seguimiento a las obligaciones de 2021 y anteriores, razón por la cual se solicitó ante la Dirección de Planeación que nos permita restar de las Obligaciones por Pagar de la Vigencia 2021 y anteriores, el valor de $1,200,000.832 de los contratos 077, 179 y 182  de 2019  que se encuentran en la Oficina Jurdídica del nivel central en una situación judicial que se sale del control y manejo de este Fondo de Desarrollo Rural.  Toda vez que restando este valor de las obligaciones por pagar nos quedaría un saldo de $4,805,159,120 que si lo dividimos por el valor girado de $2,031,328,350 nos daría el 42,3% de ejecución que sería practicamente el  100% de cumplimiento de la meta.  También es pertinente tener en cuenta que del saldo inicial de las OxP vigencias anteriores a 2022, sin embargo, no se alcanzó a incluir esta solicitud en las metas puesto que ya estaban concertadas, lo importante es que durante la viencia se hicieron anulaciones de saldos por valor de $924.557.724 que no solo muestra una buena gestión sino que también se utilizaron en traslados presupuestales los cuales se aprovecharon en la ejecuciòn de 2023.</t>
  </si>
  <si>
    <t>Se aporta como evidencia reporte DGDL
Aplicativo BOGDATA</t>
  </si>
  <si>
    <t>Con relación a este indicador se logró una ejecuciòn del  98,55% con relación al 99% señalado para este cuarto trimestre y la razón por lo cual se logró este porcentaje, fue por el trabajo en equipo que se realizó, toda vez que la gran mayoría de los procesos se lograron ejecutar a pesar de las situaciones de falta de cotizaciones de cambios solicitados por la comunidad y la JAL y  otros inconvenientes que se presentaron para su contratación.</t>
  </si>
  <si>
    <t>En este último trimestre se logró ejecutar el 33,54%, que equivale a un cumplimiento del 61% de la meta. La principal razón es la misma que se está señalando en el indicador anterior, pues hasta no tener adjudicados los procesos que se están formulando no se pueden efectuar giros a los adjudicatarios de los contratos.</t>
  </si>
  <si>
    <t>Durante el cuatrimestre se tiene medición de 423 contratos de los cuales la totalidad se registran en plataforma SIPSE</t>
  </si>
  <si>
    <t xml:space="preserve">De acuerdo con la medición establecida el FDR-Sumapaz cumple con el registro oportuno en reporte y seguimiento de proyectos de inversión registradoos para la localidad 33 frente a los actualizados 33 en plataforma SIPSE </t>
  </si>
  <si>
    <t>En cumplimiento de la meta se realizan las siguientes actividades:
1. Nazareth, jueves dieciséis (16) del mes de noviembre del año dos mil veintitrés (2023)
Actividad de prevención en materia de Convivencia relacionada con Artículos pirotécnicos y sustancias peligrosas. 
Vereda las Auras y Colegio Jaime Garzón del Corregimiento de Nazareth. 
2. 05 de noviembre vereda San Juan el tabaco, tema: socialización y sencibilización articulos pirotécnicos peligrosos
3. Betania, martes veintidós (22) del mes de noviembre del año dos mil vientres (2023). 
Actividad de prevención en materia de Convivencia relacionada con artículos pirotécnicos y sustancias peligrosas</t>
  </si>
  <si>
    <t>Evidencia actas de reunión
Registros fotograficos
1. 27 de noviembre del 2023 vereda auras corregimiento Nazareth ley 1801.
2.27 de noviembre del 2023 cuenca rio blanco corregimiento betanía sensibilización ley 1801
3.27 de noviembre del 2023 cuenca rio blanco corregimiento nazareth sensibilización ley 1801.
4.  28 de noviembre cuenca rio sumapaz sensibilización ley 1801 de 2016, codigo nacional de seguridad y convivencia ciudadana</t>
  </si>
  <si>
    <t>En cumplimiento a la meta se realizan las siguientes actividades:
1. 19  de octubre veredas del corregimiento de nazareth 
2. 26 de octubre corregimiento de Betania
3. 12 de diciembre corregiduria de San Juan</t>
  </si>
  <si>
    <t>La calificación se otorga teniendo en cuenta los siguientes parámetros:  
*Inspección ambiental ( ponderación 60%): La Alcaldía obtiene calificación de  94%. 
*Indicadores agua, energía ( ponderación 20%):   información reportada agua a noviembre y energía a septiembre.
* Reporte consumo de papel ( ponderación 10%):   información reportada a noviembre de 2023.
*Reporte ciclistas ( ponderación 10%):   información reportada a diciembre de 2023.</t>
  </si>
  <si>
    <t>Reporte mata ambiental</t>
  </si>
  <si>
    <t>La alcaldía local cuenta con 3 acciones de mejora vencidas de las 17 acciones de mejora abiertas, lo que representa una ejecución de la meta del 82,35%.</t>
  </si>
  <si>
    <t xml:space="preserve">Reprte comunicaciones </t>
  </si>
  <si>
    <t>Reporte oficina de comunicaciones</t>
  </si>
  <si>
    <t xml:space="preserve">No programada según radicado No 20244600003393 de atencion a la Ciudadania sobre requerimientos ciudadanos </t>
  </si>
  <si>
    <t xml:space="preserve"> radicado No 20244600003393 de atencion a la Ciudadania sobre requerimientos ciudadanos </t>
  </si>
  <si>
    <t xml:space="preserve"> radicado No 20244600003393 de atencion a la Ciudadania sobre requerimientos ciudadanos con respueta 13 de 14 instaurados </t>
  </si>
  <si>
    <t>Para el cuarto  trimestre de la vigencia 2023, el Plan de Gestión de la Alcaldia Local alcanzó un nivel de desempeño del  94,87% y del 94,19 % acumulado para la vigencia</t>
  </si>
  <si>
    <t xml:space="preserve">El resultado de la meta es del 100% acumulado frente al programado para la vigencia 2023 </t>
  </si>
  <si>
    <t xml:space="preserve">El resultado de la meta es del 79,71% acumulado frente al programado para la vigencia 2023 </t>
  </si>
  <si>
    <t xml:space="preserve">El resultado de la meta es del 61,82% acumulado frente al programado para la vigencia 2023 </t>
  </si>
  <si>
    <t xml:space="preserve">El resultado de la meta es del 58,09% acumulado frente al programado para la vigencia 2023 </t>
  </si>
  <si>
    <t xml:space="preserve">El resultado de la meta es del 98,55% acumulado frente al programado para la vigencia 2023 </t>
  </si>
  <si>
    <t xml:space="preserve">El resultado de la meta es del 91,25% acumulado frente al programado para la vigencia 2023 </t>
  </si>
  <si>
    <t>30 de enero de 2024</t>
  </si>
  <si>
    <t xml:space="preserve">El resultado de la meta es del 99% acumulado frente al programado para la vigencia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</si>
</sst>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20"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000000"/>
      <name val="Calibri Light"/>
      <family val="2"/>
    </font>
    <font>
      <sz val="11"/>
      <color theme="1"/>
      <name val="Calibri Light"/>
      <family val="2"/>
    </font>
    <font>
      <sz val="11"/>
      <name val="Calibri Light"/>
      <family val="2"/>
    </font>
    <font>
      <sz val="11"/>
      <color rgb="FF0070C0"/>
      <name val="Calibri Light"/>
      <family val="2"/>
    </font>
    <font>
      <sz val="12"/>
      <color rgb="FF000000"/>
      <name val="Calibri Light"/>
      <family val="2"/>
      <scheme val="major"/>
    </font>
    <font>
      <u/>
      <sz val="11"/>
      <color theme="10"/>
      <name val="Calibri"/>
      <family val="2"/>
      <scheme val="minor"/>
    </font>
    <font>
      <sz val="11"/>
      <color rgb="FF0070C0"/>
      <name val="Calibri"/>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bottom style="thin">
        <color indexed="64"/>
      </bottom>
      <diagonal/>
    </border>
  </borders>
  <cellStyleXfs count="5">
    <xf numFmtId="0" fontId="0" fillId="0" borderId="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18" fillId="0" borderId="0" applyNumberFormat="0" applyFill="0" applyBorder="0" applyAlignment="0" applyProtection="0"/>
  </cellStyleXfs>
  <cellXfs count="15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3" fillId="0" borderId="14" xfId="0" applyFont="1" applyBorder="1" applyAlignment="1">
      <alignment horizontal="left" vertical="center" wrapText="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9" fontId="16" fillId="0" borderId="12" xfId="0" applyNumberFormat="1" applyFont="1" applyBorder="1" applyAlignment="1">
      <alignment horizontal="left" vertical="center" wrapText="1"/>
    </xf>
    <xf numFmtId="0" fontId="16" fillId="0" borderId="11" xfId="0" applyFont="1" applyBorder="1" applyAlignment="1">
      <alignment horizontal="center" vertical="center" wrapText="1"/>
    </xf>
    <xf numFmtId="9" fontId="16" fillId="0" borderId="11" xfId="1" applyFont="1" applyBorder="1" applyAlignment="1">
      <alignment horizontal="center" vertical="center" wrapText="1"/>
    </xf>
    <xf numFmtId="9" fontId="16" fillId="0" borderId="1" xfId="1" applyFont="1" applyBorder="1" applyAlignment="1">
      <alignment horizontal="center" vertical="center" wrapText="1"/>
    </xf>
    <xf numFmtId="0" fontId="16" fillId="0" borderId="1" xfId="0" applyFont="1" applyBorder="1" applyAlignment="1">
      <alignment horizontal="left" vertical="center" wrapText="1"/>
    </xf>
    <xf numFmtId="0" fontId="16" fillId="0" borderId="8" xfId="0" applyFont="1" applyBorder="1" applyAlignment="1">
      <alignment horizontal="left" vertical="center" wrapText="1"/>
    </xf>
    <xf numFmtId="0" fontId="16" fillId="0" borderId="1" xfId="0" applyFont="1" applyBorder="1" applyAlignment="1">
      <alignment horizontal="center" vertical="center" wrapText="1"/>
    </xf>
    <xf numFmtId="9" fontId="16" fillId="0" borderId="11" xfId="1" applyFont="1" applyFill="1" applyBorder="1" applyAlignment="1">
      <alignment horizontal="center" vertical="center" wrapText="1"/>
    </xf>
    <xf numFmtId="9" fontId="16" fillId="0" borderId="1" xfId="1" applyFont="1" applyFill="1" applyBorder="1" applyAlignment="1">
      <alignment horizontal="center" vertical="center" wrapText="1"/>
    </xf>
    <xf numFmtId="1" fontId="16" fillId="0" borderId="11" xfId="1" applyNumberFormat="1" applyFont="1" applyBorder="1" applyAlignment="1">
      <alignment horizontal="center" vertical="center" wrapText="1"/>
    </xf>
    <xf numFmtId="1" fontId="16" fillId="0" borderId="11" xfId="0" applyNumberFormat="1" applyFont="1" applyBorder="1" applyAlignment="1">
      <alignment horizontal="center" vertical="center" wrapText="1"/>
    </xf>
    <xf numFmtId="1" fontId="16"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9" fontId="1" fillId="0" borderId="1" xfId="1" applyFont="1" applyBorder="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vertical="center" wrapText="1"/>
    </xf>
    <xf numFmtId="9" fontId="9" fillId="3" borderId="1" xfId="0" applyNumberFormat="1" applyFont="1" applyFill="1" applyBorder="1" applyAlignment="1">
      <alignment horizontal="center" vertical="center" wrapText="1"/>
    </xf>
    <xf numFmtId="9" fontId="7" fillId="2" borderId="1" xfId="1" applyFont="1" applyFill="1" applyBorder="1" applyAlignment="1">
      <alignment horizontal="center" vertical="center" wrapText="1"/>
    </xf>
    <xf numFmtId="0" fontId="1" fillId="0" borderId="0" xfId="0" applyFont="1" applyAlignment="1">
      <alignment horizontal="center" vertical="center" wrapText="1"/>
    </xf>
    <xf numFmtId="165" fontId="1" fillId="0" borderId="1" xfId="3"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7" fillId="0" borderId="15" xfId="0" applyFont="1" applyBorder="1" applyAlignment="1">
      <alignment vertical="center" wrapText="1"/>
    </xf>
    <xf numFmtId="10" fontId="6" fillId="3" borderId="1" xfId="1" applyNumberFormat="1" applyFont="1" applyFill="1" applyBorder="1" applyAlignment="1">
      <alignment horizontal="center" vertical="center" wrapText="1"/>
    </xf>
    <xf numFmtId="10" fontId="6" fillId="3" borderId="1" xfId="0" applyNumberFormat="1" applyFont="1" applyFill="1" applyBorder="1" applyAlignment="1">
      <alignment wrapText="1"/>
    </xf>
    <xf numFmtId="164" fontId="4" fillId="0" borderId="1" xfId="1" applyNumberFormat="1" applyFont="1" applyBorder="1" applyAlignment="1">
      <alignment horizontal="center" vertical="center" wrapText="1"/>
    </xf>
    <xf numFmtId="9" fontId="4" fillId="0" borderId="1" xfId="1"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0" fontId="4" fillId="0" borderId="0" xfId="0" applyFont="1" applyAlignment="1">
      <alignment horizontal="justify"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13" fillId="0" borderId="1" xfId="0" applyNumberFormat="1" applyFont="1" applyBorder="1" applyAlignment="1">
      <alignment horizontal="center" vertical="center" wrapText="1"/>
    </xf>
    <xf numFmtId="10" fontId="8" fillId="2" borderId="1" xfId="0" applyNumberFormat="1" applyFont="1" applyFill="1" applyBorder="1" applyAlignment="1">
      <alignment horizontal="center" vertical="center" wrapText="1"/>
    </xf>
    <xf numFmtId="10" fontId="8" fillId="2" borderId="1" xfId="0" applyNumberFormat="1" applyFont="1" applyFill="1" applyBorder="1" applyAlignment="1">
      <alignment wrapText="1"/>
    </xf>
    <xf numFmtId="2" fontId="6" fillId="3" borderId="1" xfId="1" applyNumberFormat="1" applyFont="1" applyFill="1" applyBorder="1" applyAlignment="1">
      <alignment wrapText="1"/>
    </xf>
    <xf numFmtId="9"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0" fontId="1" fillId="0" borderId="1" xfId="0" applyFont="1" applyBorder="1" applyAlignment="1">
      <alignment horizontal="left" vertical="center" wrapText="1"/>
    </xf>
    <xf numFmtId="0" fontId="1" fillId="9" borderId="1" xfId="0" applyFont="1" applyFill="1" applyBorder="1" applyAlignment="1">
      <alignment horizontal="left" vertical="center" wrapText="1"/>
    </xf>
    <xf numFmtId="164" fontId="4" fillId="0" borderId="1" xfId="0" applyNumberFormat="1" applyFont="1" applyBorder="1" applyAlignment="1">
      <alignment horizontal="center"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0" fontId="19" fillId="0" borderId="1" xfId="0" applyFont="1" applyBorder="1" applyAlignment="1">
      <alignment vertical="center" wrapText="1"/>
    </xf>
    <xf numFmtId="0" fontId="18" fillId="0" borderId="0" xfId="4" applyAlignment="1">
      <alignment vertical="center" wrapText="1"/>
    </xf>
    <xf numFmtId="10" fontId="4" fillId="0" borderId="1" xfId="0" applyNumberFormat="1" applyFont="1" applyBorder="1" applyAlignment="1">
      <alignment horizontal="center" vertical="center" wrapText="1"/>
    </xf>
    <xf numFmtId="9" fontId="4" fillId="0" borderId="1" xfId="1" applyFont="1" applyBorder="1" applyAlignment="1">
      <alignment horizontal="left" vertical="center" wrapText="1"/>
    </xf>
    <xf numFmtId="0" fontId="4" fillId="0" borderId="1" xfId="0" applyFont="1" applyBorder="1" applyAlignment="1">
      <alignment horizontal="left" vertical="center" wrapText="1"/>
    </xf>
    <xf numFmtId="164" fontId="4" fillId="0" borderId="1" xfId="1" applyNumberFormat="1" applyFont="1" applyFill="1" applyBorder="1" applyAlignment="1">
      <alignment horizontal="center" vertical="center" wrapText="1"/>
    </xf>
    <xf numFmtId="9" fontId="4" fillId="9" borderId="1" xfId="1"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9" fontId="4" fillId="9" borderId="1" xfId="1"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1" fontId="4" fillId="0" borderId="1" xfId="1" applyNumberFormat="1" applyFont="1" applyBorder="1" applyAlignment="1">
      <alignment horizontal="center" vertical="center" wrapText="1"/>
    </xf>
    <xf numFmtId="9" fontId="4" fillId="9" borderId="1" xfId="1" applyFont="1" applyFill="1" applyBorder="1" applyAlignment="1">
      <alignment horizontal="left" vertical="center" wrapText="1"/>
    </xf>
    <xf numFmtId="10" fontId="1" fillId="0" borderId="1" xfId="1" applyNumberFormat="1" applyFont="1" applyBorder="1" applyAlignment="1">
      <alignment horizontal="justify" vertical="center" wrapText="1"/>
    </xf>
    <xf numFmtId="10" fontId="4" fillId="9" borderId="1" xfId="1" applyNumberFormat="1"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9" fontId="1" fillId="0" borderId="1" xfId="1" applyFont="1" applyBorder="1" applyAlignment="1">
      <alignment horizontal="justify" vertical="center" wrapText="1"/>
    </xf>
    <xf numFmtId="1" fontId="1" fillId="0" borderId="1" xfId="1" applyNumberFormat="1" applyFont="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 fillId="9"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cellXfs>
  <cellStyles count="5">
    <cellStyle name="Hyperlink" xfId="4" xr:uid="{00000000-000B-0000-0000-000008000000}"/>
    <cellStyle name="Millares" xfId="3" builtinId="3"/>
    <cellStyle name="Millares [0] 2" xfId="2" xr:uid="{52D6ACDF-65F9-4451-A7CA-92659C19AD7E}"/>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6"/>
  <sheetViews>
    <sheetView tabSelected="1" topLeftCell="L24" zoomScale="60" zoomScaleNormal="60" workbookViewId="0">
      <selection activeCell="AS23" sqref="AS23:AS25"/>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7.7109375" style="1" customWidth="1"/>
    <col min="9" max="9" width="13.28515625"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2" width="23.85546875" style="1" hidden="1" customWidth="1"/>
    <col min="23"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47" t="s">
        <v>0</v>
      </c>
      <c r="B1" s="148"/>
      <c r="C1" s="148"/>
      <c r="D1" s="148"/>
      <c r="E1" s="148"/>
      <c r="F1" s="148"/>
      <c r="G1" s="148"/>
      <c r="H1" s="148"/>
      <c r="I1" s="148"/>
      <c r="J1" s="148"/>
      <c r="K1" s="148"/>
      <c r="L1" s="152" t="s">
        <v>1</v>
      </c>
      <c r="M1" s="152"/>
      <c r="N1" s="152"/>
      <c r="O1" s="152"/>
      <c r="P1" s="152"/>
    </row>
    <row r="2" spans="1:45" s="31" customFormat="1" ht="23.45" customHeight="1" x14ac:dyDescent="0.25">
      <c r="A2" s="150" t="s">
        <v>2</v>
      </c>
      <c r="B2" s="151"/>
      <c r="C2" s="151"/>
      <c r="D2" s="151"/>
      <c r="E2" s="151"/>
      <c r="F2" s="151"/>
      <c r="G2" s="151"/>
      <c r="H2" s="151"/>
      <c r="I2" s="151"/>
      <c r="J2" s="151"/>
      <c r="K2" s="151"/>
      <c r="L2" s="30"/>
      <c r="M2" s="30"/>
      <c r="N2" s="30"/>
      <c r="O2" s="30"/>
      <c r="P2" s="30"/>
    </row>
    <row r="3" spans="1:45" s="29" customFormat="1" x14ac:dyDescent="0.25"/>
    <row r="4" spans="1:45" s="29" customFormat="1" ht="29.1" customHeight="1" x14ac:dyDescent="0.25">
      <c r="F4" s="154" t="s">
        <v>3</v>
      </c>
      <c r="G4" s="155"/>
      <c r="H4" s="155"/>
      <c r="I4" s="155"/>
      <c r="J4" s="155"/>
      <c r="K4" s="156"/>
    </row>
    <row r="5" spans="1:45" s="29" customFormat="1" ht="15" customHeight="1" x14ac:dyDescent="0.25">
      <c r="F5" s="2" t="s">
        <v>4</v>
      </c>
      <c r="G5" s="2" t="s">
        <v>5</v>
      </c>
      <c r="H5" s="154" t="s">
        <v>6</v>
      </c>
      <c r="I5" s="155"/>
      <c r="J5" s="155"/>
      <c r="K5" s="156"/>
    </row>
    <row r="6" spans="1:45" s="29" customFormat="1" x14ac:dyDescent="0.25">
      <c r="F6" s="32">
        <v>1</v>
      </c>
      <c r="G6" s="32" t="s">
        <v>7</v>
      </c>
      <c r="H6" s="157" t="s">
        <v>8</v>
      </c>
      <c r="I6" s="157"/>
      <c r="J6" s="157"/>
      <c r="K6" s="157"/>
    </row>
    <row r="7" spans="1:45" s="29" customFormat="1" ht="73.5" customHeight="1" x14ac:dyDescent="0.25">
      <c r="F7" s="32">
        <v>2</v>
      </c>
      <c r="G7" s="32" t="s">
        <v>9</v>
      </c>
      <c r="H7" s="158" t="s">
        <v>10</v>
      </c>
      <c r="I7" s="157"/>
      <c r="J7" s="157"/>
      <c r="K7" s="157"/>
    </row>
    <row r="8" spans="1:45" s="29" customFormat="1" ht="75.75" customHeight="1" x14ac:dyDescent="0.25">
      <c r="F8" s="32">
        <v>3</v>
      </c>
      <c r="G8" s="32" t="s">
        <v>11</v>
      </c>
      <c r="H8" s="157" t="s">
        <v>12</v>
      </c>
      <c r="I8" s="157"/>
      <c r="J8" s="157"/>
      <c r="K8" s="157"/>
    </row>
    <row r="9" spans="1:45" s="29" customFormat="1" ht="75.75" customHeight="1" x14ac:dyDescent="0.25">
      <c r="F9" s="32">
        <v>4</v>
      </c>
      <c r="G9" s="32" t="s">
        <v>254</v>
      </c>
      <c r="H9" s="153" t="s">
        <v>253</v>
      </c>
      <c r="I9" s="153"/>
      <c r="J9" s="153"/>
      <c r="K9" s="153"/>
    </row>
    <row r="10" spans="1:45" s="29" customFormat="1" ht="75.75" customHeight="1" x14ac:dyDescent="0.25">
      <c r="F10" s="32">
        <v>5</v>
      </c>
      <c r="G10" s="32" t="s">
        <v>282</v>
      </c>
      <c r="H10" s="153" t="s">
        <v>275</v>
      </c>
      <c r="I10" s="153"/>
      <c r="J10" s="153"/>
      <c r="K10" s="153"/>
    </row>
    <row r="11" spans="1:45" s="29" customFormat="1" x14ac:dyDescent="0.25"/>
    <row r="12" spans="1:45" ht="14.45" customHeight="1" x14ac:dyDescent="0.25">
      <c r="A12" s="146" t="s">
        <v>13</v>
      </c>
      <c r="B12" s="146"/>
      <c r="C12" s="146" t="s">
        <v>14</v>
      </c>
      <c r="D12" s="146" t="s">
        <v>15</v>
      </c>
      <c r="E12" s="146"/>
      <c r="F12" s="146"/>
      <c r="G12" s="149" t="s">
        <v>16</v>
      </c>
      <c r="H12" s="149"/>
      <c r="I12" s="149"/>
      <c r="J12" s="149"/>
      <c r="K12" s="149"/>
      <c r="L12" s="149"/>
      <c r="M12" s="149"/>
      <c r="N12" s="149"/>
      <c r="O12" s="149"/>
      <c r="P12" s="149"/>
      <c r="Q12" s="149"/>
      <c r="R12" s="146" t="s">
        <v>17</v>
      </c>
      <c r="S12" s="146"/>
      <c r="T12" s="146"/>
      <c r="U12" s="146"/>
      <c r="V12" s="116" t="s">
        <v>18</v>
      </c>
      <c r="W12" s="117"/>
      <c r="X12" s="117"/>
      <c r="Y12" s="117"/>
      <c r="Z12" s="118"/>
      <c r="AA12" s="122" t="s">
        <v>19</v>
      </c>
      <c r="AB12" s="123"/>
      <c r="AC12" s="123"/>
      <c r="AD12" s="123"/>
      <c r="AE12" s="124"/>
      <c r="AF12" s="128" t="s">
        <v>20</v>
      </c>
      <c r="AG12" s="129"/>
      <c r="AH12" s="129"/>
      <c r="AI12" s="129"/>
      <c r="AJ12" s="130"/>
      <c r="AK12" s="134" t="s">
        <v>21</v>
      </c>
      <c r="AL12" s="135"/>
      <c r="AM12" s="135"/>
      <c r="AN12" s="135"/>
      <c r="AO12" s="136"/>
      <c r="AP12" s="140" t="s">
        <v>22</v>
      </c>
      <c r="AQ12" s="141"/>
      <c r="AR12" s="141"/>
      <c r="AS12" s="142"/>
    </row>
    <row r="13" spans="1:45" ht="14.45" customHeight="1" x14ac:dyDescent="0.25">
      <c r="A13" s="146"/>
      <c r="B13" s="146"/>
      <c r="C13" s="146"/>
      <c r="D13" s="146"/>
      <c r="E13" s="146"/>
      <c r="F13" s="146"/>
      <c r="G13" s="149"/>
      <c r="H13" s="149"/>
      <c r="I13" s="149"/>
      <c r="J13" s="149"/>
      <c r="K13" s="149"/>
      <c r="L13" s="149"/>
      <c r="M13" s="149"/>
      <c r="N13" s="149"/>
      <c r="O13" s="149"/>
      <c r="P13" s="149"/>
      <c r="Q13" s="149"/>
      <c r="R13" s="146"/>
      <c r="S13" s="146"/>
      <c r="T13" s="146"/>
      <c r="U13" s="146"/>
      <c r="V13" s="119"/>
      <c r="W13" s="120"/>
      <c r="X13" s="120"/>
      <c r="Y13" s="120"/>
      <c r="Z13" s="121"/>
      <c r="AA13" s="125"/>
      <c r="AB13" s="126"/>
      <c r="AC13" s="126"/>
      <c r="AD13" s="126"/>
      <c r="AE13" s="127"/>
      <c r="AF13" s="131"/>
      <c r="AG13" s="132"/>
      <c r="AH13" s="132"/>
      <c r="AI13" s="132"/>
      <c r="AJ13" s="133"/>
      <c r="AK13" s="137"/>
      <c r="AL13" s="138"/>
      <c r="AM13" s="138"/>
      <c r="AN13" s="138"/>
      <c r="AO13" s="139"/>
      <c r="AP13" s="143"/>
      <c r="AQ13" s="144"/>
      <c r="AR13" s="144"/>
      <c r="AS13" s="145"/>
    </row>
    <row r="14" spans="1:45" ht="45.75" thickBot="1" x14ac:dyDescent="0.3">
      <c r="A14" s="2" t="s">
        <v>23</v>
      </c>
      <c r="B14" s="2" t="s">
        <v>24</v>
      </c>
      <c r="C14" s="146"/>
      <c r="D14" s="2" t="s">
        <v>25</v>
      </c>
      <c r="E14" s="2" t="s">
        <v>26</v>
      </c>
      <c r="F14" s="2" t="s">
        <v>27</v>
      </c>
      <c r="G14" s="18" t="s">
        <v>28</v>
      </c>
      <c r="H14" s="18" t="s">
        <v>29</v>
      </c>
      <c r="I14" s="18" t="s">
        <v>30</v>
      </c>
      <c r="J14" s="18" t="s">
        <v>31</v>
      </c>
      <c r="K14" s="18" t="s">
        <v>32</v>
      </c>
      <c r="L14" s="18" t="s">
        <v>33</v>
      </c>
      <c r="M14" s="18" t="s">
        <v>34</v>
      </c>
      <c r="N14" s="18" t="s">
        <v>35</v>
      </c>
      <c r="O14" s="18" t="s">
        <v>36</v>
      </c>
      <c r="P14" s="18" t="s">
        <v>37</v>
      </c>
      <c r="Q14" s="18" t="s">
        <v>38</v>
      </c>
      <c r="R14" s="2" t="s">
        <v>39</v>
      </c>
      <c r="S14" s="2" t="s">
        <v>40</v>
      </c>
      <c r="T14" s="2" t="s">
        <v>41</v>
      </c>
      <c r="U14" s="2" t="s">
        <v>42</v>
      </c>
      <c r="V14" s="3" t="s">
        <v>43</v>
      </c>
      <c r="W14" s="3" t="s">
        <v>44</v>
      </c>
      <c r="X14" s="3" t="s">
        <v>45</v>
      </c>
      <c r="Y14" s="3" t="s">
        <v>46</v>
      </c>
      <c r="Z14" s="3" t="s">
        <v>47</v>
      </c>
      <c r="AA14" s="21" t="s">
        <v>43</v>
      </c>
      <c r="AB14" s="21" t="s">
        <v>44</v>
      </c>
      <c r="AC14" s="21" t="s">
        <v>45</v>
      </c>
      <c r="AD14" s="21" t="s">
        <v>46</v>
      </c>
      <c r="AE14" s="21" t="s">
        <v>47</v>
      </c>
      <c r="AF14" s="22" t="s">
        <v>43</v>
      </c>
      <c r="AG14" s="22" t="s">
        <v>44</v>
      </c>
      <c r="AH14" s="22" t="s">
        <v>45</v>
      </c>
      <c r="AI14" s="22" t="s">
        <v>46</v>
      </c>
      <c r="AJ14" s="22" t="s">
        <v>47</v>
      </c>
      <c r="AK14" s="23" t="s">
        <v>43</v>
      </c>
      <c r="AL14" s="23" t="s">
        <v>44</v>
      </c>
      <c r="AM14" s="23" t="s">
        <v>45</v>
      </c>
      <c r="AN14" s="23" t="s">
        <v>46</v>
      </c>
      <c r="AO14" s="23" t="s">
        <v>47</v>
      </c>
      <c r="AP14" s="4" t="s">
        <v>43</v>
      </c>
      <c r="AQ14" s="4" t="s">
        <v>44</v>
      </c>
      <c r="AR14" s="4" t="s">
        <v>45</v>
      </c>
      <c r="AS14" s="4" t="s">
        <v>46</v>
      </c>
    </row>
    <row r="15" spans="1:45" s="27" customFormat="1" ht="60" x14ac:dyDescent="0.25">
      <c r="A15" s="20">
        <v>4</v>
      </c>
      <c r="B15" s="19" t="s">
        <v>48</v>
      </c>
      <c r="C15" s="20" t="s">
        <v>49</v>
      </c>
      <c r="D15" s="24" t="s">
        <v>50</v>
      </c>
      <c r="E15" s="19" t="s">
        <v>51</v>
      </c>
      <c r="F15" s="19" t="s">
        <v>52</v>
      </c>
      <c r="G15" s="19" t="s">
        <v>53</v>
      </c>
      <c r="H15" s="38" t="s">
        <v>54</v>
      </c>
      <c r="I15" s="40" t="s">
        <v>55</v>
      </c>
      <c r="J15" s="33" t="s">
        <v>56</v>
      </c>
      <c r="K15" s="41" t="s">
        <v>57</v>
      </c>
      <c r="L15" s="39">
        <v>0</v>
      </c>
      <c r="M15" s="39">
        <v>0.4</v>
      </c>
      <c r="N15" s="39">
        <v>0.48</v>
      </c>
      <c r="O15" s="39">
        <v>0.55000000000000004</v>
      </c>
      <c r="P15" s="39">
        <v>0.55000000000000004</v>
      </c>
      <c r="Q15" s="42" t="s">
        <v>58</v>
      </c>
      <c r="R15" s="46" t="s">
        <v>59</v>
      </c>
      <c r="S15" s="38" t="s">
        <v>60</v>
      </c>
      <c r="T15" s="41" t="s">
        <v>61</v>
      </c>
      <c r="U15" s="50" t="s">
        <v>62</v>
      </c>
      <c r="V15" s="68">
        <f>L15</f>
        <v>0</v>
      </c>
      <c r="W15" s="40" t="s">
        <v>63</v>
      </c>
      <c r="X15" s="20" t="s">
        <v>63</v>
      </c>
      <c r="Y15" s="19" t="s">
        <v>64</v>
      </c>
      <c r="Z15" s="19" t="s">
        <v>65</v>
      </c>
      <c r="AA15" s="91">
        <f t="shared" ref="AA15:AA25" si="0">M15</f>
        <v>0.4</v>
      </c>
      <c r="AB15" s="96">
        <v>0.40600000000000003</v>
      </c>
      <c r="AC15" s="92">
        <f>IF(AB15/AA15&gt;100%,100%,AB15/AA15)</f>
        <v>1</v>
      </c>
      <c r="AD15" s="93" t="s">
        <v>66</v>
      </c>
      <c r="AE15" s="20" t="s">
        <v>67</v>
      </c>
      <c r="AF15" s="91">
        <f t="shared" ref="AF15:AF25" si="1">N15</f>
        <v>0.48</v>
      </c>
      <c r="AG15" s="107">
        <v>0.45800000000000002</v>
      </c>
      <c r="AH15" s="110">
        <f>IF(AG15/AF15&gt;100%,100%,AG15/AF15)</f>
        <v>0.95416666666666672</v>
      </c>
      <c r="AI15" s="19" t="s">
        <v>66</v>
      </c>
      <c r="AJ15" s="19" t="s">
        <v>68</v>
      </c>
      <c r="AK15" s="114">
        <f t="shared" ref="AK15:AK25" si="2">O15</f>
        <v>0.55000000000000004</v>
      </c>
      <c r="AL15" s="107">
        <v>0.56799999999999995</v>
      </c>
      <c r="AM15" s="110">
        <f>IF(AL15/AK15&gt;100%,100%,AL15/AK15)</f>
        <v>1</v>
      </c>
      <c r="AN15" s="19" t="s">
        <v>255</v>
      </c>
      <c r="AO15" s="19" t="s">
        <v>256</v>
      </c>
      <c r="AP15" s="68">
        <f t="shared" ref="AP15:AP25" si="3">P15</f>
        <v>0.55000000000000004</v>
      </c>
      <c r="AQ15" s="96">
        <f>AL15</f>
        <v>0.56799999999999995</v>
      </c>
      <c r="AR15" s="75">
        <f>IF(AQ15/AP15&gt;100%,100%,AQ15/AP15)</f>
        <v>1</v>
      </c>
      <c r="AS15" s="93" t="s">
        <v>276</v>
      </c>
    </row>
    <row r="16" spans="1:45" s="27" customFormat="1" ht="255" x14ac:dyDescent="0.25">
      <c r="A16" s="20">
        <v>4</v>
      </c>
      <c r="B16" s="19" t="s">
        <v>48</v>
      </c>
      <c r="C16" s="20" t="s">
        <v>69</v>
      </c>
      <c r="D16" s="24" t="s">
        <v>70</v>
      </c>
      <c r="E16" s="19" t="s">
        <v>71</v>
      </c>
      <c r="F16" s="19" t="s">
        <v>52</v>
      </c>
      <c r="G16" s="19" t="s">
        <v>72</v>
      </c>
      <c r="H16" s="34" t="s">
        <v>73</v>
      </c>
      <c r="I16" s="35">
        <v>0.6</v>
      </c>
      <c r="J16" s="36" t="s">
        <v>56</v>
      </c>
      <c r="K16" s="41" t="s">
        <v>57</v>
      </c>
      <c r="L16" s="43">
        <v>0.12</v>
      </c>
      <c r="M16" s="43">
        <v>0.35</v>
      </c>
      <c r="N16" s="43">
        <v>0.51</v>
      </c>
      <c r="O16" s="43">
        <v>0.72</v>
      </c>
      <c r="P16" s="43">
        <v>0.72</v>
      </c>
      <c r="Q16" s="44" t="s">
        <v>74</v>
      </c>
      <c r="R16" s="47" t="s">
        <v>75</v>
      </c>
      <c r="S16" s="34" t="s">
        <v>76</v>
      </c>
      <c r="T16" s="41" t="s">
        <v>61</v>
      </c>
      <c r="U16" s="45" t="s">
        <v>62</v>
      </c>
      <c r="V16" s="68">
        <f>L16</f>
        <v>0.12</v>
      </c>
      <c r="W16" s="52">
        <v>0.14299999999999999</v>
      </c>
      <c r="X16" s="68">
        <f t="shared" ref="X16:X25" si="4">IF(W16/V16&gt;100%,100%,W16/V16)</f>
        <v>1</v>
      </c>
      <c r="Y16" s="76" t="s">
        <v>77</v>
      </c>
      <c r="Z16" s="19" t="s">
        <v>78</v>
      </c>
      <c r="AA16" s="91">
        <f t="shared" si="0"/>
        <v>0.35</v>
      </c>
      <c r="AB16" s="96">
        <v>0.377</v>
      </c>
      <c r="AC16" s="92">
        <f t="shared" ref="AC16:AC22" si="5">IF(AB16/AA16&gt;100%,100%,AB16/AA16)</f>
        <v>1</v>
      </c>
      <c r="AD16" s="93" t="s">
        <v>79</v>
      </c>
      <c r="AE16" s="20" t="s">
        <v>67</v>
      </c>
      <c r="AF16" s="91">
        <f t="shared" si="1"/>
        <v>0.51</v>
      </c>
      <c r="AG16" s="107">
        <v>0.52310000000000001</v>
      </c>
      <c r="AH16" s="110">
        <f t="shared" ref="AH16:AH25" si="6">IF(AG16/AF16&gt;100%,100%,AG16/AF16)</f>
        <v>1</v>
      </c>
      <c r="AI16" s="19" t="s">
        <v>80</v>
      </c>
      <c r="AJ16" s="19" t="s">
        <v>81</v>
      </c>
      <c r="AK16" s="114">
        <f t="shared" si="2"/>
        <v>0.72</v>
      </c>
      <c r="AL16" s="107">
        <v>0.73499999999999999</v>
      </c>
      <c r="AM16" s="110">
        <f t="shared" ref="AM16:AM25" si="7">IF(AL16/AK16&gt;100%,100%,AL16/AK16)</f>
        <v>1</v>
      </c>
      <c r="AN16" s="19" t="s">
        <v>257</v>
      </c>
      <c r="AO16" s="19" t="s">
        <v>256</v>
      </c>
      <c r="AP16" s="68">
        <f t="shared" si="3"/>
        <v>0.72</v>
      </c>
      <c r="AQ16" s="96">
        <f>AL16</f>
        <v>0.73499999999999999</v>
      </c>
      <c r="AR16" s="86">
        <f t="shared" ref="AR16:AR25" si="8">IF(AQ16/AP16&gt;100%,100%,AQ16/AP16)</f>
        <v>1</v>
      </c>
      <c r="AS16" s="93" t="s">
        <v>276</v>
      </c>
    </row>
    <row r="17" spans="1:45" s="27" customFormat="1" ht="409.5" x14ac:dyDescent="0.25">
      <c r="A17" s="20">
        <v>4</v>
      </c>
      <c r="B17" s="19" t="s">
        <v>48</v>
      </c>
      <c r="C17" s="20" t="s">
        <v>69</v>
      </c>
      <c r="D17" s="24" t="s">
        <v>82</v>
      </c>
      <c r="E17" s="19" t="s">
        <v>83</v>
      </c>
      <c r="F17" s="19" t="s">
        <v>52</v>
      </c>
      <c r="G17" s="19" t="s">
        <v>84</v>
      </c>
      <c r="H17" s="34" t="s">
        <v>85</v>
      </c>
      <c r="I17" s="35">
        <v>0.6</v>
      </c>
      <c r="J17" s="36" t="s">
        <v>56</v>
      </c>
      <c r="K17" s="41" t="s">
        <v>57</v>
      </c>
      <c r="L17" s="39">
        <v>0.12</v>
      </c>
      <c r="M17" s="39">
        <v>0.3</v>
      </c>
      <c r="N17" s="39">
        <v>0.49</v>
      </c>
      <c r="O17" s="39">
        <v>0.7</v>
      </c>
      <c r="P17" s="39">
        <v>0.7</v>
      </c>
      <c r="Q17" s="44" t="s">
        <v>74</v>
      </c>
      <c r="R17" s="47" t="s">
        <v>75</v>
      </c>
      <c r="S17" s="34" t="s">
        <v>76</v>
      </c>
      <c r="T17" s="41" t="s">
        <v>61</v>
      </c>
      <c r="U17" s="45" t="s">
        <v>62</v>
      </c>
      <c r="V17" s="68">
        <f>L17</f>
        <v>0.12</v>
      </c>
      <c r="W17" s="52">
        <v>0.13800000000000001</v>
      </c>
      <c r="X17" s="68">
        <f>IF(W17/V17&gt;100%,100%,W17/V17)</f>
        <v>1</v>
      </c>
      <c r="Y17" s="76" t="s">
        <v>86</v>
      </c>
      <c r="Z17" s="19" t="s">
        <v>78</v>
      </c>
      <c r="AA17" s="91">
        <f t="shared" si="0"/>
        <v>0.3</v>
      </c>
      <c r="AB17" s="96">
        <v>0.19400000000000001</v>
      </c>
      <c r="AC17" s="92">
        <f t="shared" si="5"/>
        <v>0.64666666666666672</v>
      </c>
      <c r="AD17" s="93" t="s">
        <v>87</v>
      </c>
      <c r="AE17" s="20" t="s">
        <v>67</v>
      </c>
      <c r="AF17" s="91">
        <f t="shared" si="1"/>
        <v>0.49</v>
      </c>
      <c r="AG17" s="107">
        <v>0.33839999999999998</v>
      </c>
      <c r="AH17" s="110">
        <f t="shared" si="6"/>
        <v>0.69061224489795914</v>
      </c>
      <c r="AI17" s="19" t="s">
        <v>88</v>
      </c>
      <c r="AJ17" s="19" t="s">
        <v>89</v>
      </c>
      <c r="AK17" s="114">
        <f t="shared" si="2"/>
        <v>0.7</v>
      </c>
      <c r="AL17" s="107">
        <v>0.55800000000000005</v>
      </c>
      <c r="AM17" s="110">
        <f t="shared" si="7"/>
        <v>0.79714285714285726</v>
      </c>
      <c r="AN17" s="19" t="s">
        <v>258</v>
      </c>
      <c r="AO17" s="19" t="s">
        <v>259</v>
      </c>
      <c r="AP17" s="68">
        <f t="shared" si="3"/>
        <v>0.7</v>
      </c>
      <c r="AQ17" s="96">
        <f>AL17</f>
        <v>0.55800000000000005</v>
      </c>
      <c r="AR17" s="86">
        <f t="shared" si="8"/>
        <v>0.79714285714285726</v>
      </c>
      <c r="AS17" s="93" t="s">
        <v>277</v>
      </c>
    </row>
    <row r="18" spans="1:45" s="27" customFormat="1" ht="269.25" customHeight="1" x14ac:dyDescent="0.25">
      <c r="A18" s="20">
        <v>4</v>
      </c>
      <c r="B18" s="19" t="s">
        <v>48</v>
      </c>
      <c r="C18" s="20" t="s">
        <v>69</v>
      </c>
      <c r="D18" s="24" t="s">
        <v>90</v>
      </c>
      <c r="E18" s="19" t="s">
        <v>91</v>
      </c>
      <c r="F18" s="19" t="s">
        <v>52</v>
      </c>
      <c r="G18" s="19" t="s">
        <v>92</v>
      </c>
      <c r="H18" s="34" t="s">
        <v>93</v>
      </c>
      <c r="I18" s="37">
        <v>0.96489999999999998</v>
      </c>
      <c r="J18" s="36" t="s">
        <v>56</v>
      </c>
      <c r="K18" s="41" t="s">
        <v>57</v>
      </c>
      <c r="L18" s="39">
        <v>0.25</v>
      </c>
      <c r="M18" s="39">
        <v>0.5</v>
      </c>
      <c r="N18" s="39">
        <v>0.7</v>
      </c>
      <c r="O18" s="52">
        <v>0.98499999999999999</v>
      </c>
      <c r="P18" s="52">
        <v>0.98499999999999999</v>
      </c>
      <c r="Q18" s="44" t="s">
        <v>74</v>
      </c>
      <c r="R18" s="47" t="s">
        <v>75</v>
      </c>
      <c r="S18" s="34" t="s">
        <v>76</v>
      </c>
      <c r="T18" s="41" t="s">
        <v>61</v>
      </c>
      <c r="U18" s="45" t="s">
        <v>62</v>
      </c>
      <c r="V18" s="68">
        <f t="shared" ref="V18:V25" si="9">L18</f>
        <v>0.25</v>
      </c>
      <c r="W18" s="39">
        <v>0.15060000000000001</v>
      </c>
      <c r="X18" s="85">
        <f>IF(W18/V18&gt;100%,100%,W18/V18)</f>
        <v>0.60240000000000005</v>
      </c>
      <c r="Y18" s="19" t="s">
        <v>94</v>
      </c>
      <c r="Z18" s="19" t="s">
        <v>78</v>
      </c>
      <c r="AA18" s="91">
        <f t="shared" si="0"/>
        <v>0.5</v>
      </c>
      <c r="AB18" s="96">
        <v>0.30530000000000002</v>
      </c>
      <c r="AC18" s="92">
        <f t="shared" si="5"/>
        <v>0.61060000000000003</v>
      </c>
      <c r="AD18" s="93" t="s">
        <v>95</v>
      </c>
      <c r="AE18" s="20" t="s">
        <v>67</v>
      </c>
      <c r="AF18" s="91">
        <f t="shared" si="1"/>
        <v>0.7</v>
      </c>
      <c r="AG18" s="107">
        <v>0.41</v>
      </c>
      <c r="AH18" s="110">
        <f t="shared" si="6"/>
        <v>0.58571428571428574</v>
      </c>
      <c r="AI18" s="19" t="s">
        <v>96</v>
      </c>
      <c r="AJ18" s="19" t="s">
        <v>68</v>
      </c>
      <c r="AK18" s="114">
        <f t="shared" si="2"/>
        <v>0.98499999999999999</v>
      </c>
      <c r="AL18" s="107">
        <v>0.99</v>
      </c>
      <c r="AM18" s="110">
        <f t="shared" si="7"/>
        <v>1</v>
      </c>
      <c r="AN18" s="19" t="s">
        <v>260</v>
      </c>
      <c r="AO18" s="19" t="s">
        <v>256</v>
      </c>
      <c r="AP18" s="85">
        <f t="shared" si="3"/>
        <v>0.98499999999999999</v>
      </c>
      <c r="AQ18" s="96">
        <f>AL18</f>
        <v>0.99</v>
      </c>
      <c r="AR18" s="86">
        <f t="shared" si="8"/>
        <v>1</v>
      </c>
      <c r="AS18" s="93" t="s">
        <v>276</v>
      </c>
    </row>
    <row r="19" spans="1:45" s="27" customFormat="1" ht="174.75" customHeight="1" x14ac:dyDescent="0.25">
      <c r="A19" s="20">
        <v>4</v>
      </c>
      <c r="B19" s="19" t="s">
        <v>48</v>
      </c>
      <c r="C19" s="20" t="s">
        <v>69</v>
      </c>
      <c r="D19" s="24" t="s">
        <v>97</v>
      </c>
      <c r="E19" s="19" t="s">
        <v>98</v>
      </c>
      <c r="F19" s="19" t="s">
        <v>52</v>
      </c>
      <c r="G19" s="19" t="s">
        <v>99</v>
      </c>
      <c r="H19" s="38" t="s">
        <v>100</v>
      </c>
      <c r="I19" s="39">
        <v>0.25</v>
      </c>
      <c r="J19" s="40" t="s">
        <v>56</v>
      </c>
      <c r="K19" s="41" t="s">
        <v>57</v>
      </c>
      <c r="L19" s="39">
        <v>0.08</v>
      </c>
      <c r="M19" s="39">
        <v>0.2</v>
      </c>
      <c r="N19" s="39">
        <v>0.3</v>
      </c>
      <c r="O19" s="39">
        <v>0.55000000000000004</v>
      </c>
      <c r="P19" s="39">
        <v>0.55000000000000004</v>
      </c>
      <c r="Q19" s="42" t="s">
        <v>74</v>
      </c>
      <c r="R19" s="46" t="s">
        <v>75</v>
      </c>
      <c r="S19" s="34" t="s">
        <v>76</v>
      </c>
      <c r="T19" s="41" t="s">
        <v>61</v>
      </c>
      <c r="U19" s="45" t="s">
        <v>62</v>
      </c>
      <c r="V19" s="68">
        <f t="shared" si="9"/>
        <v>0.08</v>
      </c>
      <c r="W19" s="87">
        <v>1.7899999999999999E-2</v>
      </c>
      <c r="X19" s="85">
        <f t="shared" si="4"/>
        <v>0.22374999999999998</v>
      </c>
      <c r="Y19" s="19" t="s">
        <v>101</v>
      </c>
      <c r="Z19" s="19" t="s">
        <v>78</v>
      </c>
      <c r="AA19" s="91">
        <f t="shared" si="0"/>
        <v>0.2</v>
      </c>
      <c r="AB19" s="96">
        <v>7.6799999999999993E-2</v>
      </c>
      <c r="AC19" s="92">
        <f t="shared" si="5"/>
        <v>0.38399999999999995</v>
      </c>
      <c r="AD19" s="93" t="s">
        <v>102</v>
      </c>
      <c r="AE19" s="20" t="s">
        <v>67</v>
      </c>
      <c r="AF19" s="91">
        <f t="shared" si="1"/>
        <v>0.3</v>
      </c>
      <c r="AG19" s="107">
        <v>0.18</v>
      </c>
      <c r="AH19" s="110">
        <f t="shared" si="6"/>
        <v>0.6</v>
      </c>
      <c r="AI19" s="19" t="s">
        <v>103</v>
      </c>
      <c r="AJ19" s="19" t="s">
        <v>68</v>
      </c>
      <c r="AK19" s="114">
        <f t="shared" si="2"/>
        <v>0.55000000000000004</v>
      </c>
      <c r="AL19" s="107">
        <v>0.34</v>
      </c>
      <c r="AM19" s="110">
        <f t="shared" si="7"/>
        <v>0.61818181818181817</v>
      </c>
      <c r="AN19" s="19" t="s">
        <v>261</v>
      </c>
      <c r="AO19" s="19" t="s">
        <v>256</v>
      </c>
      <c r="AP19" s="68">
        <f t="shared" si="3"/>
        <v>0.55000000000000004</v>
      </c>
      <c r="AQ19" s="96">
        <f>AL19</f>
        <v>0.34</v>
      </c>
      <c r="AR19" s="86">
        <f t="shared" si="8"/>
        <v>0.61818181818181817</v>
      </c>
      <c r="AS19" s="93" t="s">
        <v>278</v>
      </c>
    </row>
    <row r="20" spans="1:45" s="27" customFormat="1" ht="390" x14ac:dyDescent="0.25">
      <c r="A20" s="20">
        <v>4</v>
      </c>
      <c r="B20" s="19" t="s">
        <v>48</v>
      </c>
      <c r="C20" s="20" t="s">
        <v>69</v>
      </c>
      <c r="D20" s="24" t="s">
        <v>104</v>
      </c>
      <c r="E20" s="19" t="s">
        <v>105</v>
      </c>
      <c r="F20" s="19" t="s">
        <v>106</v>
      </c>
      <c r="G20" s="19" t="s">
        <v>107</v>
      </c>
      <c r="H20" s="34" t="s">
        <v>108</v>
      </c>
      <c r="I20" s="35">
        <v>0.95</v>
      </c>
      <c r="J20" s="36" t="s">
        <v>109</v>
      </c>
      <c r="K20" s="41" t="s">
        <v>57</v>
      </c>
      <c r="L20" s="39">
        <v>0.98</v>
      </c>
      <c r="M20" s="39">
        <v>1</v>
      </c>
      <c r="N20" s="39">
        <v>1</v>
      </c>
      <c r="O20" s="39">
        <v>1</v>
      </c>
      <c r="P20" s="39">
        <v>1</v>
      </c>
      <c r="Q20" s="44" t="s">
        <v>74</v>
      </c>
      <c r="R20" s="47" t="s">
        <v>110</v>
      </c>
      <c r="S20" s="34" t="s">
        <v>111</v>
      </c>
      <c r="T20" s="41" t="s">
        <v>61</v>
      </c>
      <c r="U20" s="45" t="s">
        <v>62</v>
      </c>
      <c r="V20" s="68">
        <f t="shared" si="9"/>
        <v>0.98</v>
      </c>
      <c r="W20" s="39">
        <v>1</v>
      </c>
      <c r="X20" s="68">
        <f t="shared" si="4"/>
        <v>1</v>
      </c>
      <c r="Y20" s="19" t="s">
        <v>112</v>
      </c>
      <c r="Z20" s="19" t="s">
        <v>113</v>
      </c>
      <c r="AA20" s="91">
        <f t="shared" si="0"/>
        <v>1</v>
      </c>
      <c r="AB20" s="96">
        <v>1</v>
      </c>
      <c r="AC20" s="92">
        <f t="shared" si="5"/>
        <v>1</v>
      </c>
      <c r="AD20" s="93" t="s">
        <v>114</v>
      </c>
      <c r="AE20" s="20" t="s">
        <v>67</v>
      </c>
      <c r="AF20" s="91">
        <f t="shared" si="1"/>
        <v>1</v>
      </c>
      <c r="AG20" s="107">
        <v>1</v>
      </c>
      <c r="AH20" s="110">
        <f t="shared" si="6"/>
        <v>1</v>
      </c>
      <c r="AI20" s="19" t="s">
        <v>115</v>
      </c>
      <c r="AJ20" s="19" t="s">
        <v>67</v>
      </c>
      <c r="AK20" s="114">
        <f t="shared" si="2"/>
        <v>1</v>
      </c>
      <c r="AL20" s="107">
        <v>1</v>
      </c>
      <c r="AM20" s="110">
        <f t="shared" si="7"/>
        <v>1</v>
      </c>
      <c r="AN20" s="19" t="s">
        <v>262</v>
      </c>
      <c r="AO20" s="19" t="s">
        <v>256</v>
      </c>
      <c r="AP20" s="68">
        <f t="shared" si="3"/>
        <v>1</v>
      </c>
      <c r="AQ20" s="96">
        <f>AVERAGE(W20,AB20,AG20,AL20)</f>
        <v>1</v>
      </c>
      <c r="AR20" s="86">
        <f t="shared" si="8"/>
        <v>1</v>
      </c>
      <c r="AS20" s="93" t="s">
        <v>276</v>
      </c>
    </row>
    <row r="21" spans="1:45" s="27" customFormat="1" ht="180" x14ac:dyDescent="0.25">
      <c r="A21" s="20">
        <v>4</v>
      </c>
      <c r="B21" s="19" t="s">
        <v>48</v>
      </c>
      <c r="C21" s="20" t="s">
        <v>69</v>
      </c>
      <c r="D21" s="24" t="s">
        <v>116</v>
      </c>
      <c r="E21" s="19" t="s">
        <v>117</v>
      </c>
      <c r="F21" s="19" t="s">
        <v>52</v>
      </c>
      <c r="G21" s="19" t="s">
        <v>118</v>
      </c>
      <c r="H21" s="34" t="s">
        <v>119</v>
      </c>
      <c r="I21" s="35">
        <v>1</v>
      </c>
      <c r="J21" s="36" t="s">
        <v>109</v>
      </c>
      <c r="K21" s="41" t="s">
        <v>57</v>
      </c>
      <c r="L21" s="43">
        <v>1</v>
      </c>
      <c r="M21" s="43">
        <v>1</v>
      </c>
      <c r="N21" s="43">
        <v>1</v>
      </c>
      <c r="O21" s="43">
        <v>1</v>
      </c>
      <c r="P21" s="43">
        <v>1</v>
      </c>
      <c r="Q21" s="44" t="s">
        <v>74</v>
      </c>
      <c r="R21" s="47" t="s">
        <v>110</v>
      </c>
      <c r="S21" s="48" t="s">
        <v>120</v>
      </c>
      <c r="T21" s="41" t="s">
        <v>61</v>
      </c>
      <c r="U21" s="45" t="s">
        <v>62</v>
      </c>
      <c r="V21" s="68">
        <f t="shared" si="9"/>
        <v>1</v>
      </c>
      <c r="W21" s="39">
        <v>1</v>
      </c>
      <c r="X21" s="68">
        <f t="shared" si="4"/>
        <v>1</v>
      </c>
      <c r="Y21" s="19" t="s">
        <v>121</v>
      </c>
      <c r="Z21" s="19" t="s">
        <v>113</v>
      </c>
      <c r="AA21" s="91">
        <f t="shared" si="0"/>
        <v>1</v>
      </c>
      <c r="AB21" s="96">
        <v>0.96</v>
      </c>
      <c r="AC21" s="92">
        <f t="shared" si="5"/>
        <v>0.96</v>
      </c>
      <c r="AD21" s="93" t="s">
        <v>122</v>
      </c>
      <c r="AE21" s="20" t="s">
        <v>67</v>
      </c>
      <c r="AF21" s="91">
        <f t="shared" si="1"/>
        <v>1</v>
      </c>
      <c r="AG21" s="107">
        <v>1</v>
      </c>
      <c r="AH21" s="110">
        <f t="shared" si="6"/>
        <v>1</v>
      </c>
      <c r="AI21" s="19" t="s">
        <v>115</v>
      </c>
      <c r="AJ21" s="19" t="s">
        <v>67</v>
      </c>
      <c r="AK21" s="114">
        <f t="shared" si="2"/>
        <v>1</v>
      </c>
      <c r="AL21" s="107">
        <v>1</v>
      </c>
      <c r="AM21" s="110">
        <f t="shared" si="7"/>
        <v>1</v>
      </c>
      <c r="AN21" s="19" t="s">
        <v>262</v>
      </c>
      <c r="AO21" s="19" t="s">
        <v>256</v>
      </c>
      <c r="AP21" s="68">
        <f t="shared" si="3"/>
        <v>1</v>
      </c>
      <c r="AQ21" s="96">
        <f>AVERAGE(W21,AB21,AG21,AL21)</f>
        <v>0.99</v>
      </c>
      <c r="AR21" s="86">
        <f t="shared" si="8"/>
        <v>0.99</v>
      </c>
      <c r="AS21" s="93" t="s">
        <v>283</v>
      </c>
    </row>
    <row r="22" spans="1:45" s="27" customFormat="1" ht="105" x14ac:dyDescent="0.25">
      <c r="A22" s="20">
        <v>4</v>
      </c>
      <c r="B22" s="19" t="s">
        <v>48</v>
      </c>
      <c r="C22" s="20" t="s">
        <v>69</v>
      </c>
      <c r="D22" s="24" t="s">
        <v>123</v>
      </c>
      <c r="E22" s="19" t="s">
        <v>124</v>
      </c>
      <c r="F22" s="19" t="s">
        <v>52</v>
      </c>
      <c r="G22" s="19" t="s">
        <v>125</v>
      </c>
      <c r="H22" s="34" t="s">
        <v>126</v>
      </c>
      <c r="I22" s="35" t="s">
        <v>127</v>
      </c>
      <c r="J22" s="36" t="s">
        <v>56</v>
      </c>
      <c r="K22" s="41" t="s">
        <v>57</v>
      </c>
      <c r="L22" s="43">
        <v>0</v>
      </c>
      <c r="M22" s="43">
        <v>0.4</v>
      </c>
      <c r="N22" s="43">
        <v>0.6</v>
      </c>
      <c r="O22" s="43">
        <v>0.8</v>
      </c>
      <c r="P22" s="43">
        <v>0.8</v>
      </c>
      <c r="Q22" s="44" t="s">
        <v>74</v>
      </c>
      <c r="R22" s="49" t="s">
        <v>128</v>
      </c>
      <c r="S22" s="34" t="s">
        <v>120</v>
      </c>
      <c r="T22" s="41" t="s">
        <v>61</v>
      </c>
      <c r="U22" s="45" t="s">
        <v>129</v>
      </c>
      <c r="V22" s="68">
        <f t="shared" si="9"/>
        <v>0</v>
      </c>
      <c r="W22" s="40">
        <v>0</v>
      </c>
      <c r="X22" s="20" t="s">
        <v>63</v>
      </c>
      <c r="Y22" s="19" t="s">
        <v>64</v>
      </c>
      <c r="Z22" s="20" t="s">
        <v>63</v>
      </c>
      <c r="AA22" s="91">
        <f t="shared" si="0"/>
        <v>0.4</v>
      </c>
      <c r="AB22" s="96">
        <v>0.4</v>
      </c>
      <c r="AC22" s="92">
        <f t="shared" si="5"/>
        <v>1</v>
      </c>
      <c r="AD22" s="94" t="s">
        <v>130</v>
      </c>
      <c r="AE22" s="20" t="s">
        <v>131</v>
      </c>
      <c r="AF22" s="91">
        <f t="shared" si="1"/>
        <v>0.6</v>
      </c>
      <c r="AG22" s="107">
        <v>0.6</v>
      </c>
      <c r="AH22" s="110">
        <f t="shared" si="6"/>
        <v>1</v>
      </c>
      <c r="AI22" s="19" t="s">
        <v>115</v>
      </c>
      <c r="AJ22" s="19" t="s">
        <v>67</v>
      </c>
      <c r="AK22" s="114">
        <f t="shared" si="2"/>
        <v>0.8</v>
      </c>
      <c r="AL22" s="107">
        <v>1</v>
      </c>
      <c r="AM22" s="110">
        <f t="shared" si="7"/>
        <v>1</v>
      </c>
      <c r="AN22" s="19" t="s">
        <v>263</v>
      </c>
      <c r="AO22" s="19" t="s">
        <v>256</v>
      </c>
      <c r="AP22" s="68">
        <f t="shared" si="3"/>
        <v>0.8</v>
      </c>
      <c r="AQ22" s="96">
        <f>AL22</f>
        <v>1</v>
      </c>
      <c r="AR22" s="86">
        <f t="shared" si="8"/>
        <v>1</v>
      </c>
      <c r="AS22" s="94" t="s">
        <v>276</v>
      </c>
    </row>
    <row r="23" spans="1:45" s="27" customFormat="1" ht="315" x14ac:dyDescent="0.25">
      <c r="A23" s="20">
        <v>4</v>
      </c>
      <c r="B23" s="19" t="s">
        <v>48</v>
      </c>
      <c r="C23" s="20" t="s">
        <v>132</v>
      </c>
      <c r="D23" s="24" t="s">
        <v>133</v>
      </c>
      <c r="E23" s="19" t="s">
        <v>134</v>
      </c>
      <c r="F23" s="19" t="s">
        <v>106</v>
      </c>
      <c r="G23" s="19" t="s">
        <v>135</v>
      </c>
      <c r="H23" s="34" t="s">
        <v>136</v>
      </c>
      <c r="I23" s="40" t="s">
        <v>55</v>
      </c>
      <c r="J23" s="36" t="s">
        <v>137</v>
      </c>
      <c r="K23" s="34" t="s">
        <v>135</v>
      </c>
      <c r="L23" s="40">
        <v>3</v>
      </c>
      <c r="M23" s="40">
        <v>3</v>
      </c>
      <c r="N23" s="40">
        <v>3</v>
      </c>
      <c r="O23" s="40">
        <v>3</v>
      </c>
      <c r="P23" s="51">
        <f t="shared" ref="P23:P24" si="10">SUM(L23:O23)</f>
        <v>12</v>
      </c>
      <c r="Q23" s="44" t="s">
        <v>74</v>
      </c>
      <c r="R23" s="49" t="s">
        <v>138</v>
      </c>
      <c r="S23" s="34" t="s">
        <v>139</v>
      </c>
      <c r="T23" s="34" t="s">
        <v>140</v>
      </c>
      <c r="U23" s="45" t="s">
        <v>141</v>
      </c>
      <c r="V23" s="69">
        <f t="shared" si="9"/>
        <v>3</v>
      </c>
      <c r="W23" s="40">
        <v>3</v>
      </c>
      <c r="X23" s="20">
        <f t="shared" si="4"/>
        <v>1</v>
      </c>
      <c r="Y23" s="19" t="s">
        <v>142</v>
      </c>
      <c r="Z23" s="19" t="s">
        <v>143</v>
      </c>
      <c r="AA23" s="26">
        <f t="shared" si="0"/>
        <v>3</v>
      </c>
      <c r="AB23" s="19">
        <v>3</v>
      </c>
      <c r="AC23" s="92">
        <f>IF(AB23/AA23&gt;100%,100%,AB23/AA23)</f>
        <v>1</v>
      </c>
      <c r="AD23" s="93" t="s">
        <v>144</v>
      </c>
      <c r="AE23" s="20" t="s">
        <v>143</v>
      </c>
      <c r="AF23" s="26">
        <f t="shared" si="1"/>
        <v>3</v>
      </c>
      <c r="AG23" s="19">
        <v>3</v>
      </c>
      <c r="AH23" s="110">
        <f t="shared" si="6"/>
        <v>1</v>
      </c>
      <c r="AI23" s="19" t="s">
        <v>145</v>
      </c>
      <c r="AJ23" s="19" t="s">
        <v>146</v>
      </c>
      <c r="AK23" s="26">
        <f t="shared" si="2"/>
        <v>3</v>
      </c>
      <c r="AL23" s="115">
        <v>3</v>
      </c>
      <c r="AM23" s="110">
        <f t="shared" si="7"/>
        <v>1</v>
      </c>
      <c r="AN23" s="19" t="s">
        <v>264</v>
      </c>
      <c r="AO23" s="19"/>
      <c r="AP23" s="74">
        <f t="shared" si="3"/>
        <v>12</v>
      </c>
      <c r="AQ23" s="19">
        <f>SUM(W23,AB23,AG23,AL23)</f>
        <v>12</v>
      </c>
      <c r="AR23" s="86">
        <f t="shared" si="8"/>
        <v>1</v>
      </c>
      <c r="AS23" s="93" t="s">
        <v>276</v>
      </c>
    </row>
    <row r="24" spans="1:45" s="27" customFormat="1" ht="255" x14ac:dyDescent="0.25">
      <c r="A24" s="20">
        <v>4</v>
      </c>
      <c r="B24" s="19" t="s">
        <v>48</v>
      </c>
      <c r="C24" s="20" t="s">
        <v>132</v>
      </c>
      <c r="D24" s="24" t="s">
        <v>147</v>
      </c>
      <c r="E24" s="19" t="s">
        <v>148</v>
      </c>
      <c r="F24" s="19" t="s">
        <v>52</v>
      </c>
      <c r="G24" s="19" t="s">
        <v>149</v>
      </c>
      <c r="H24" s="34" t="s">
        <v>150</v>
      </c>
      <c r="I24" s="40" t="s">
        <v>55</v>
      </c>
      <c r="J24" s="36" t="s">
        <v>137</v>
      </c>
      <c r="K24" s="34" t="s">
        <v>149</v>
      </c>
      <c r="L24" s="40">
        <v>2</v>
      </c>
      <c r="M24" s="40">
        <v>5</v>
      </c>
      <c r="N24" s="40">
        <v>5</v>
      </c>
      <c r="O24" s="40">
        <v>4</v>
      </c>
      <c r="P24" s="51">
        <f t="shared" si="10"/>
        <v>16</v>
      </c>
      <c r="Q24" s="44" t="s">
        <v>74</v>
      </c>
      <c r="R24" s="49" t="s">
        <v>151</v>
      </c>
      <c r="S24" s="34" t="s">
        <v>139</v>
      </c>
      <c r="T24" s="34" t="s">
        <v>140</v>
      </c>
      <c r="U24" s="45" t="s">
        <v>141</v>
      </c>
      <c r="V24" s="69">
        <f t="shared" si="9"/>
        <v>2</v>
      </c>
      <c r="W24" s="40">
        <v>2</v>
      </c>
      <c r="X24" s="20">
        <f t="shared" si="4"/>
        <v>1</v>
      </c>
      <c r="Y24" s="19" t="s">
        <v>152</v>
      </c>
      <c r="Z24" s="19" t="s">
        <v>143</v>
      </c>
      <c r="AA24" s="26">
        <f t="shared" si="0"/>
        <v>5</v>
      </c>
      <c r="AB24" s="19">
        <v>5</v>
      </c>
      <c r="AC24" s="92">
        <f>IF(AB24/AA24&gt;100%,100%,AB24/AA24)</f>
        <v>1</v>
      </c>
      <c r="AD24" s="93" t="s">
        <v>153</v>
      </c>
      <c r="AE24" s="20" t="s">
        <v>143</v>
      </c>
      <c r="AF24" s="26">
        <f t="shared" si="1"/>
        <v>5</v>
      </c>
      <c r="AG24" s="19">
        <v>5</v>
      </c>
      <c r="AH24" s="110">
        <f t="shared" si="6"/>
        <v>1</v>
      </c>
      <c r="AI24" s="19" t="s">
        <v>154</v>
      </c>
      <c r="AJ24" s="19" t="s">
        <v>146</v>
      </c>
      <c r="AK24" s="26">
        <f t="shared" si="2"/>
        <v>4</v>
      </c>
      <c r="AL24" s="115">
        <v>4</v>
      </c>
      <c r="AM24" s="110">
        <f t="shared" si="7"/>
        <v>1</v>
      </c>
      <c r="AN24" s="19" t="s">
        <v>265</v>
      </c>
      <c r="AO24" s="19"/>
      <c r="AP24" s="74">
        <f t="shared" si="3"/>
        <v>16</v>
      </c>
      <c r="AQ24" s="19">
        <f t="shared" ref="AQ24:AQ25" si="11">SUM(W24,AB24,AG24,AL24)</f>
        <v>16</v>
      </c>
      <c r="AR24" s="86">
        <f t="shared" si="8"/>
        <v>1</v>
      </c>
      <c r="AS24" s="93" t="s">
        <v>276</v>
      </c>
    </row>
    <row r="25" spans="1:45" s="27" customFormat="1" ht="195" x14ac:dyDescent="0.25">
      <c r="A25" s="20">
        <v>4</v>
      </c>
      <c r="B25" s="19" t="s">
        <v>48</v>
      </c>
      <c r="C25" s="20" t="s">
        <v>132</v>
      </c>
      <c r="D25" s="24" t="s">
        <v>155</v>
      </c>
      <c r="E25" s="19" t="s">
        <v>156</v>
      </c>
      <c r="F25" s="19" t="s">
        <v>52</v>
      </c>
      <c r="G25" s="19" t="s">
        <v>157</v>
      </c>
      <c r="H25" s="34" t="s">
        <v>158</v>
      </c>
      <c r="I25" s="40" t="s">
        <v>55</v>
      </c>
      <c r="J25" s="36" t="s">
        <v>137</v>
      </c>
      <c r="K25" s="34" t="s">
        <v>157</v>
      </c>
      <c r="L25" s="40">
        <v>3</v>
      </c>
      <c r="M25" s="40">
        <v>3</v>
      </c>
      <c r="N25" s="40">
        <v>3</v>
      </c>
      <c r="O25" s="40">
        <v>3</v>
      </c>
      <c r="P25" s="51">
        <f>SUM(L25:O25)</f>
        <v>12</v>
      </c>
      <c r="Q25" s="44" t="s">
        <v>74</v>
      </c>
      <c r="R25" s="49" t="s">
        <v>159</v>
      </c>
      <c r="S25" s="34" t="s">
        <v>160</v>
      </c>
      <c r="T25" s="34" t="s">
        <v>140</v>
      </c>
      <c r="U25" s="45" t="s">
        <v>141</v>
      </c>
      <c r="V25" s="69">
        <f t="shared" si="9"/>
        <v>3</v>
      </c>
      <c r="W25" s="40">
        <v>3</v>
      </c>
      <c r="X25" s="20">
        <f t="shared" si="4"/>
        <v>1</v>
      </c>
      <c r="Y25" s="19" t="s">
        <v>161</v>
      </c>
      <c r="Z25" s="19" t="s">
        <v>143</v>
      </c>
      <c r="AA25" s="26">
        <f t="shared" si="0"/>
        <v>3</v>
      </c>
      <c r="AB25" s="19">
        <v>3</v>
      </c>
      <c r="AC25" s="92">
        <f>IF(AB25/AA25&gt;100%,100%,AB25/AA25)</f>
        <v>1</v>
      </c>
      <c r="AD25" s="93" t="s">
        <v>162</v>
      </c>
      <c r="AE25" s="20" t="s">
        <v>143</v>
      </c>
      <c r="AF25" s="26">
        <f t="shared" si="1"/>
        <v>3</v>
      </c>
      <c r="AG25" s="19">
        <v>3</v>
      </c>
      <c r="AH25" s="110">
        <f t="shared" si="6"/>
        <v>1</v>
      </c>
      <c r="AI25" s="19" t="s">
        <v>163</v>
      </c>
      <c r="AJ25" s="19" t="s">
        <v>146</v>
      </c>
      <c r="AK25" s="26">
        <f t="shared" si="2"/>
        <v>3</v>
      </c>
      <c r="AL25" s="115">
        <v>3</v>
      </c>
      <c r="AM25" s="110">
        <f t="shared" si="7"/>
        <v>1</v>
      </c>
      <c r="AN25" s="19" t="s">
        <v>266</v>
      </c>
      <c r="AO25" s="19"/>
      <c r="AP25" s="74">
        <f t="shared" si="3"/>
        <v>12</v>
      </c>
      <c r="AQ25" s="19">
        <f t="shared" si="11"/>
        <v>12</v>
      </c>
      <c r="AR25" s="86">
        <f t="shared" si="8"/>
        <v>1</v>
      </c>
      <c r="AS25" s="93" t="s">
        <v>276</v>
      </c>
    </row>
    <row r="26" spans="1:45" s="5" customFormat="1" ht="15.75" x14ac:dyDescent="0.25">
      <c r="A26" s="10"/>
      <c r="B26" s="10"/>
      <c r="C26" s="10"/>
      <c r="D26" s="10"/>
      <c r="E26" s="13" t="s">
        <v>164</v>
      </c>
      <c r="F26" s="10"/>
      <c r="G26" s="10"/>
      <c r="H26" s="10"/>
      <c r="I26" s="10"/>
      <c r="J26" s="10"/>
      <c r="K26" s="10"/>
      <c r="L26" s="14"/>
      <c r="M26" s="14"/>
      <c r="N26" s="14"/>
      <c r="O26" s="14"/>
      <c r="P26" s="14"/>
      <c r="Q26" s="10"/>
      <c r="R26" s="10"/>
      <c r="S26" s="10"/>
      <c r="T26" s="10"/>
      <c r="U26" s="10"/>
      <c r="V26" s="70"/>
      <c r="W26" s="70"/>
      <c r="X26" s="70">
        <f>AVERAGE(X15:X25)*80%</f>
        <v>0.69565777777777782</v>
      </c>
      <c r="Y26" s="14"/>
      <c r="Z26" s="14"/>
      <c r="AA26" s="90"/>
      <c r="AB26" s="14"/>
      <c r="AC26" s="97">
        <f>AVERAGE(AC15:AC25)*80%</f>
        <v>0.69827393939393945</v>
      </c>
      <c r="AD26" s="14"/>
      <c r="AE26" s="14"/>
      <c r="AF26" s="14"/>
      <c r="AG26" s="14"/>
      <c r="AH26" s="97">
        <f>AVERAGE(AH15:AH25)*80%</f>
        <v>0.71494495980210271</v>
      </c>
      <c r="AI26" s="14"/>
      <c r="AJ26" s="14"/>
      <c r="AK26" s="14"/>
      <c r="AL26" s="14"/>
      <c r="AM26" s="97">
        <f>AVERAGE(AM15:AM25)*80%</f>
        <v>0.75747815820543107</v>
      </c>
      <c r="AN26" s="10"/>
      <c r="AO26" s="10"/>
      <c r="AP26" s="15"/>
      <c r="AQ26" s="15"/>
      <c r="AR26" s="97">
        <f>AVERAGE(AR15:AR25)*80%</f>
        <v>0.75675088547815816</v>
      </c>
      <c r="AS26" s="10"/>
    </row>
    <row r="27" spans="1:45" s="27" customFormat="1" ht="197.25" customHeight="1" x14ac:dyDescent="0.25">
      <c r="A27" s="28">
        <v>7</v>
      </c>
      <c r="B27" s="25" t="s">
        <v>165</v>
      </c>
      <c r="C27" s="25" t="s">
        <v>166</v>
      </c>
      <c r="D27" s="53" t="s">
        <v>167</v>
      </c>
      <c r="E27" s="54" t="s">
        <v>168</v>
      </c>
      <c r="F27" s="54" t="s">
        <v>169</v>
      </c>
      <c r="G27" s="54" t="s">
        <v>170</v>
      </c>
      <c r="H27" s="54" t="s">
        <v>171</v>
      </c>
      <c r="I27" s="55" t="s">
        <v>172</v>
      </c>
      <c r="J27" s="54" t="s">
        <v>173</v>
      </c>
      <c r="K27" s="54" t="s">
        <v>174</v>
      </c>
      <c r="L27" s="56" t="s">
        <v>175</v>
      </c>
      <c r="M27" s="57">
        <v>0.8</v>
      </c>
      <c r="N27" s="56" t="s">
        <v>175</v>
      </c>
      <c r="O27" s="58">
        <v>0.8</v>
      </c>
      <c r="P27" s="58">
        <v>0.8</v>
      </c>
      <c r="Q27" s="59" t="s">
        <v>74</v>
      </c>
      <c r="R27" s="59" t="s">
        <v>176</v>
      </c>
      <c r="S27" s="54" t="s">
        <v>177</v>
      </c>
      <c r="T27" s="54" t="s">
        <v>178</v>
      </c>
      <c r="U27" s="60" t="s">
        <v>179</v>
      </c>
      <c r="V27" s="79" t="str">
        <f>L27</f>
        <v>No programada</v>
      </c>
      <c r="W27" s="28" t="s">
        <v>65</v>
      </c>
      <c r="X27" s="28" t="s">
        <v>65</v>
      </c>
      <c r="Y27" s="25" t="s">
        <v>64</v>
      </c>
      <c r="Z27" s="28" t="s">
        <v>65</v>
      </c>
      <c r="AA27" s="80">
        <f>M27</f>
        <v>0.8</v>
      </c>
      <c r="AB27" s="95">
        <v>0.9</v>
      </c>
      <c r="AC27" s="100">
        <f t="shared" ref="AC27:AC28" si="12">IF(AB27/AA27&gt;100%,100%,AB27/AA27)</f>
        <v>1</v>
      </c>
      <c r="AD27" s="98" t="s">
        <v>180</v>
      </c>
      <c r="AE27" s="28" t="s">
        <v>181</v>
      </c>
      <c r="AF27" s="81" t="str">
        <f>N27</f>
        <v>No programada</v>
      </c>
      <c r="AG27" s="79" t="s">
        <v>182</v>
      </c>
      <c r="AH27" s="83" t="s">
        <v>182</v>
      </c>
      <c r="AI27" s="28" t="s">
        <v>182</v>
      </c>
      <c r="AJ27" s="28" t="s">
        <v>182</v>
      </c>
      <c r="AK27" s="80">
        <f>O27</f>
        <v>0.8</v>
      </c>
      <c r="AL27" s="95">
        <v>0.94</v>
      </c>
      <c r="AM27" s="83">
        <f t="shared" ref="AM27:AM29" si="13">IF(AL27/AK27&gt;100%,100%,AL27/AK27)</f>
        <v>1</v>
      </c>
      <c r="AN27" s="28" t="s">
        <v>267</v>
      </c>
      <c r="AO27" s="28" t="s">
        <v>268</v>
      </c>
      <c r="AP27" s="80">
        <f>P27</f>
        <v>0.8</v>
      </c>
      <c r="AQ27" s="95">
        <f>AVERAGE(AB27,AL27)</f>
        <v>0.91999999999999993</v>
      </c>
      <c r="AR27" s="83">
        <f t="shared" ref="AR27:AR33" si="14">IF(AQ27/AP27&gt;100%,100%,AQ27/AP27)</f>
        <v>1</v>
      </c>
      <c r="AS27" s="98" t="s">
        <v>276</v>
      </c>
    </row>
    <row r="28" spans="1:45" s="27" customFormat="1" ht="105" x14ac:dyDescent="0.25">
      <c r="A28" s="28">
        <v>7</v>
      </c>
      <c r="B28" s="25" t="s">
        <v>165</v>
      </c>
      <c r="C28" s="25" t="s">
        <v>166</v>
      </c>
      <c r="D28" s="61" t="s">
        <v>183</v>
      </c>
      <c r="E28" s="59" t="s">
        <v>184</v>
      </c>
      <c r="F28" s="59" t="s">
        <v>169</v>
      </c>
      <c r="G28" s="59" t="s">
        <v>185</v>
      </c>
      <c r="H28" s="59" t="s">
        <v>186</v>
      </c>
      <c r="I28" s="59" t="s">
        <v>187</v>
      </c>
      <c r="J28" s="59" t="s">
        <v>173</v>
      </c>
      <c r="K28" s="59" t="s">
        <v>188</v>
      </c>
      <c r="L28" s="62">
        <v>1</v>
      </c>
      <c r="M28" s="62">
        <v>1</v>
      </c>
      <c r="N28" s="62">
        <v>1</v>
      </c>
      <c r="O28" s="63">
        <v>1</v>
      </c>
      <c r="P28" s="63">
        <v>1</v>
      </c>
      <c r="Q28" s="59" t="s">
        <v>74</v>
      </c>
      <c r="R28" s="59" t="s">
        <v>189</v>
      </c>
      <c r="S28" s="59" t="s">
        <v>190</v>
      </c>
      <c r="T28" s="54" t="s">
        <v>178</v>
      </c>
      <c r="U28" s="60" t="s">
        <v>191</v>
      </c>
      <c r="V28" s="80">
        <f t="shared" ref="V28:V33" si="15">L28</f>
        <v>1</v>
      </c>
      <c r="W28" s="82">
        <v>0.5</v>
      </c>
      <c r="X28" s="82">
        <f t="shared" ref="X28" si="16">IF(W28/V28&gt;100%,100%,W28/V28)</f>
        <v>0.5</v>
      </c>
      <c r="Y28" s="25" t="s">
        <v>192</v>
      </c>
      <c r="Z28" s="28" t="s">
        <v>193</v>
      </c>
      <c r="AA28" s="80">
        <f t="shared" ref="AA28:AA33" si="17">M28</f>
        <v>1</v>
      </c>
      <c r="AB28" s="95">
        <v>0.5</v>
      </c>
      <c r="AC28" s="100">
        <f t="shared" si="12"/>
        <v>0.5</v>
      </c>
      <c r="AD28" s="25" t="s">
        <v>192</v>
      </c>
      <c r="AE28" s="28" t="s">
        <v>194</v>
      </c>
      <c r="AF28" s="80">
        <f t="shared" ref="AF28" si="18">N28</f>
        <v>1</v>
      </c>
      <c r="AG28" s="79">
        <v>0.5</v>
      </c>
      <c r="AH28" s="110">
        <f t="shared" ref="AH28:AH33" si="19">IF(AG28/AF28&gt;100%,100%,AG28/AF28)</f>
        <v>0.5</v>
      </c>
      <c r="AI28" s="28" t="s">
        <v>195</v>
      </c>
      <c r="AJ28" s="28" t="s">
        <v>196</v>
      </c>
      <c r="AK28" s="80">
        <f t="shared" ref="AK28" si="20">O28</f>
        <v>1</v>
      </c>
      <c r="AL28" s="95">
        <v>0.82350000000000001</v>
      </c>
      <c r="AM28" s="83">
        <f t="shared" si="13"/>
        <v>0.82350000000000001</v>
      </c>
      <c r="AN28" s="28" t="s">
        <v>269</v>
      </c>
      <c r="AO28" s="28" t="s">
        <v>270</v>
      </c>
      <c r="AP28" s="80">
        <f t="shared" ref="AP28" si="21">P28</f>
        <v>1</v>
      </c>
      <c r="AQ28" s="95">
        <f>AVERAGE(W28,AB28,AG28,AL28)</f>
        <v>0.58087500000000003</v>
      </c>
      <c r="AR28" s="83">
        <f t="shared" si="14"/>
        <v>0.58087500000000003</v>
      </c>
      <c r="AS28" s="25" t="s">
        <v>279</v>
      </c>
    </row>
    <row r="29" spans="1:45" s="27" customFormat="1" ht="135" x14ac:dyDescent="0.25">
      <c r="A29" s="28"/>
      <c r="B29" s="25" t="s">
        <v>165</v>
      </c>
      <c r="C29" s="25" t="s">
        <v>197</v>
      </c>
      <c r="D29" s="61" t="s">
        <v>198</v>
      </c>
      <c r="E29" s="59" t="s">
        <v>199</v>
      </c>
      <c r="F29" s="59" t="s">
        <v>169</v>
      </c>
      <c r="G29" s="59" t="s">
        <v>200</v>
      </c>
      <c r="H29" s="59" t="s">
        <v>201</v>
      </c>
      <c r="I29" s="59" t="s">
        <v>202</v>
      </c>
      <c r="J29" s="59" t="s">
        <v>173</v>
      </c>
      <c r="K29" s="59" t="s">
        <v>203</v>
      </c>
      <c r="L29" s="56" t="s">
        <v>175</v>
      </c>
      <c r="M29" s="57">
        <v>1</v>
      </c>
      <c r="N29" s="57">
        <v>1</v>
      </c>
      <c r="O29" s="58">
        <v>1</v>
      </c>
      <c r="P29" s="58">
        <v>1</v>
      </c>
      <c r="Q29" s="59" t="s">
        <v>74</v>
      </c>
      <c r="R29" s="59" t="s">
        <v>204</v>
      </c>
      <c r="S29" s="59" t="s">
        <v>205</v>
      </c>
      <c r="T29" s="54" t="s">
        <v>178</v>
      </c>
      <c r="U29" s="60" t="s">
        <v>206</v>
      </c>
      <c r="V29" s="28" t="s">
        <v>65</v>
      </c>
      <c r="W29" s="28" t="s">
        <v>65</v>
      </c>
      <c r="X29" s="28" t="s">
        <v>65</v>
      </c>
      <c r="Y29" s="84" t="s">
        <v>64</v>
      </c>
      <c r="Z29" s="80" t="str">
        <f>K29</f>
        <v>Porcentaje de requisitos cumplidos</v>
      </c>
      <c r="AA29" s="80">
        <f t="shared" si="17"/>
        <v>1</v>
      </c>
      <c r="AB29" s="95">
        <v>0.95650000000000002</v>
      </c>
      <c r="AC29" s="100">
        <f>IF(AB29/AA29&gt;100%,100%,AB29/AA29)</f>
        <v>0.95650000000000002</v>
      </c>
      <c r="AD29" s="101" t="s">
        <v>207</v>
      </c>
      <c r="AE29" s="28" t="s">
        <v>208</v>
      </c>
      <c r="AF29" s="82">
        <f>N29</f>
        <v>1</v>
      </c>
      <c r="AG29" s="79">
        <v>1</v>
      </c>
      <c r="AH29" s="110">
        <f t="shared" si="19"/>
        <v>1</v>
      </c>
      <c r="AI29" s="80" t="s">
        <v>207</v>
      </c>
      <c r="AJ29" s="28" t="s">
        <v>209</v>
      </c>
      <c r="AK29" s="82">
        <v>1</v>
      </c>
      <c r="AL29" s="95">
        <v>1</v>
      </c>
      <c r="AM29" s="83">
        <f t="shared" si="13"/>
        <v>1</v>
      </c>
      <c r="AN29" s="80" t="s">
        <v>207</v>
      </c>
      <c r="AO29" s="82" t="s">
        <v>271</v>
      </c>
      <c r="AP29" s="80">
        <f>P29</f>
        <v>1</v>
      </c>
      <c r="AQ29" s="95">
        <f>AVERAGE(AB29,AG29,AL29)</f>
        <v>0.98550000000000004</v>
      </c>
      <c r="AR29" s="83">
        <f t="shared" si="14"/>
        <v>0.98550000000000004</v>
      </c>
      <c r="AS29" s="25" t="s">
        <v>280</v>
      </c>
    </row>
    <row r="30" spans="1:45" s="27" customFormat="1" ht="105" x14ac:dyDescent="0.25">
      <c r="A30" s="28">
        <v>7</v>
      </c>
      <c r="B30" s="25" t="s">
        <v>165</v>
      </c>
      <c r="C30" s="25" t="s">
        <v>166</v>
      </c>
      <c r="D30" s="61" t="s">
        <v>210</v>
      </c>
      <c r="E30" s="59" t="s">
        <v>211</v>
      </c>
      <c r="F30" s="59" t="s">
        <v>169</v>
      </c>
      <c r="G30" s="59" t="s">
        <v>212</v>
      </c>
      <c r="H30" s="59" t="s">
        <v>213</v>
      </c>
      <c r="I30" s="59" t="s">
        <v>187</v>
      </c>
      <c r="J30" s="59" t="s">
        <v>109</v>
      </c>
      <c r="K30" s="59" t="s">
        <v>212</v>
      </c>
      <c r="L30" s="57">
        <v>1</v>
      </c>
      <c r="M30" s="57">
        <v>1</v>
      </c>
      <c r="N30" s="56" t="s">
        <v>175</v>
      </c>
      <c r="O30" s="58" t="s">
        <v>175</v>
      </c>
      <c r="P30" s="58">
        <v>1</v>
      </c>
      <c r="Q30" s="59" t="s">
        <v>214</v>
      </c>
      <c r="R30" s="59" t="s">
        <v>215</v>
      </c>
      <c r="S30" s="59" t="s">
        <v>215</v>
      </c>
      <c r="T30" s="54" t="s">
        <v>178</v>
      </c>
      <c r="U30" s="60" t="s">
        <v>191</v>
      </c>
      <c r="V30" s="79">
        <f t="shared" ref="V30" si="22">L30</f>
        <v>1</v>
      </c>
      <c r="W30" s="82">
        <v>1</v>
      </c>
      <c r="X30" s="83">
        <f t="shared" ref="X30" si="23">IF(W30/V30&gt;100%,100%,W30/V30)</f>
        <v>1</v>
      </c>
      <c r="Y30" s="25" t="s">
        <v>216</v>
      </c>
      <c r="Z30" s="28" t="s">
        <v>217</v>
      </c>
      <c r="AA30" s="80">
        <f t="shared" si="17"/>
        <v>1</v>
      </c>
      <c r="AB30" s="95">
        <v>1</v>
      </c>
      <c r="AC30" s="100">
        <f t="shared" ref="AC30:AC31" si="24">IF(AB30/AA30&gt;100%,100%,AB30/AA30)</f>
        <v>1</v>
      </c>
      <c r="AD30" s="102" t="s">
        <v>218</v>
      </c>
      <c r="AE30" s="28" t="s">
        <v>219</v>
      </c>
      <c r="AF30" s="81" t="str">
        <f t="shared" ref="AF30:AF33" si="25">N30</f>
        <v>No programada</v>
      </c>
      <c r="AG30" s="79">
        <v>0</v>
      </c>
      <c r="AH30" s="83" t="s">
        <v>182</v>
      </c>
      <c r="AI30" s="28" t="s">
        <v>182</v>
      </c>
      <c r="AJ30" s="28" t="s">
        <v>182</v>
      </c>
      <c r="AK30" s="81" t="str">
        <f t="shared" ref="AK30:AK33" si="26">O30</f>
        <v>No programada</v>
      </c>
      <c r="AL30" s="82" t="s">
        <v>175</v>
      </c>
      <c r="AM30" s="28" t="s">
        <v>175</v>
      </c>
      <c r="AN30" s="28" t="s">
        <v>182</v>
      </c>
      <c r="AO30" s="28" t="s">
        <v>175</v>
      </c>
      <c r="AP30" s="80">
        <f t="shared" ref="AP30:AP33" si="27">P30</f>
        <v>1</v>
      </c>
      <c r="AQ30" s="95">
        <f>AVERAGE(W30,AB30)</f>
        <v>1</v>
      </c>
      <c r="AR30" s="83">
        <f t="shared" si="14"/>
        <v>1</v>
      </c>
      <c r="AS30" s="102" t="s">
        <v>276</v>
      </c>
    </row>
    <row r="31" spans="1:45" s="27" customFormat="1" ht="120" x14ac:dyDescent="0.25">
      <c r="A31" s="28">
        <v>7</v>
      </c>
      <c r="B31" s="25" t="s">
        <v>165</v>
      </c>
      <c r="C31" s="25" t="s">
        <v>166</v>
      </c>
      <c r="D31" s="61" t="s">
        <v>220</v>
      </c>
      <c r="E31" s="59" t="s">
        <v>221</v>
      </c>
      <c r="F31" s="59" t="s">
        <v>169</v>
      </c>
      <c r="G31" s="59" t="s">
        <v>222</v>
      </c>
      <c r="H31" s="59" t="s">
        <v>223</v>
      </c>
      <c r="I31" s="59" t="s">
        <v>127</v>
      </c>
      <c r="J31" s="59" t="s">
        <v>137</v>
      </c>
      <c r="K31" s="59" t="s">
        <v>222</v>
      </c>
      <c r="L31" s="64">
        <v>0</v>
      </c>
      <c r="M31" s="64">
        <v>1</v>
      </c>
      <c r="N31" s="65">
        <v>1</v>
      </c>
      <c r="O31" s="66">
        <v>0</v>
      </c>
      <c r="P31" s="66">
        <v>2</v>
      </c>
      <c r="Q31" s="59" t="s">
        <v>214</v>
      </c>
      <c r="R31" s="59" t="s">
        <v>215</v>
      </c>
      <c r="S31" s="59" t="s">
        <v>215</v>
      </c>
      <c r="T31" s="54" t="s">
        <v>178</v>
      </c>
      <c r="U31" s="54" t="s">
        <v>178</v>
      </c>
      <c r="V31" s="79">
        <f>L31</f>
        <v>0</v>
      </c>
      <c r="W31" s="28" t="s">
        <v>65</v>
      </c>
      <c r="X31" s="28" t="s">
        <v>65</v>
      </c>
      <c r="Y31" s="25" t="s">
        <v>65</v>
      </c>
      <c r="Z31" s="28" t="s">
        <v>65</v>
      </c>
      <c r="AA31" s="80">
        <f t="shared" si="17"/>
        <v>1</v>
      </c>
      <c r="AB31" s="95">
        <v>1</v>
      </c>
      <c r="AC31" s="100">
        <f t="shared" si="24"/>
        <v>1</v>
      </c>
      <c r="AD31" s="99" t="s">
        <v>224</v>
      </c>
      <c r="AE31" s="28" t="s">
        <v>225</v>
      </c>
      <c r="AF31" s="81">
        <f t="shared" si="25"/>
        <v>1</v>
      </c>
      <c r="AG31" s="108">
        <v>1</v>
      </c>
      <c r="AH31" s="110">
        <f t="shared" si="19"/>
        <v>1</v>
      </c>
      <c r="AI31" s="28" t="s">
        <v>226</v>
      </c>
      <c r="AJ31" s="28" t="s">
        <v>227</v>
      </c>
      <c r="AK31" s="80">
        <f t="shared" si="26"/>
        <v>0</v>
      </c>
      <c r="AL31" s="28" t="s">
        <v>175</v>
      </c>
      <c r="AM31" s="28" t="s">
        <v>175</v>
      </c>
      <c r="AN31" s="28" t="s">
        <v>175</v>
      </c>
      <c r="AO31" s="28" t="s">
        <v>175</v>
      </c>
      <c r="AP31" s="28">
        <f t="shared" si="27"/>
        <v>2</v>
      </c>
      <c r="AQ31" s="81">
        <f>SUM(AB31,AG31)</f>
        <v>2</v>
      </c>
      <c r="AR31" s="83">
        <f t="shared" si="14"/>
        <v>1</v>
      </c>
      <c r="AS31" s="25" t="s">
        <v>276</v>
      </c>
    </row>
    <row r="32" spans="1:45" s="27" customFormat="1" ht="135" x14ac:dyDescent="0.25">
      <c r="A32" s="28">
        <v>5</v>
      </c>
      <c r="B32" s="25" t="s">
        <v>228</v>
      </c>
      <c r="C32" s="25" t="s">
        <v>229</v>
      </c>
      <c r="D32" s="61" t="s">
        <v>230</v>
      </c>
      <c r="E32" s="59" t="s">
        <v>231</v>
      </c>
      <c r="F32" s="59" t="s">
        <v>169</v>
      </c>
      <c r="G32" s="59" t="s">
        <v>232</v>
      </c>
      <c r="H32" s="59" t="s">
        <v>233</v>
      </c>
      <c r="I32" s="59" t="s">
        <v>187</v>
      </c>
      <c r="J32" s="59" t="s">
        <v>56</v>
      </c>
      <c r="K32" s="59" t="s">
        <v>232</v>
      </c>
      <c r="L32" s="57">
        <v>0.33</v>
      </c>
      <c r="M32" s="57">
        <v>0.67</v>
      </c>
      <c r="N32" s="57">
        <v>0.84</v>
      </c>
      <c r="O32" s="58">
        <v>1</v>
      </c>
      <c r="P32" s="58">
        <v>1</v>
      </c>
      <c r="Q32" s="59" t="s">
        <v>74</v>
      </c>
      <c r="R32" s="59" t="s">
        <v>234</v>
      </c>
      <c r="S32" s="59" t="s">
        <v>235</v>
      </c>
      <c r="T32" s="54" t="s">
        <v>178</v>
      </c>
      <c r="U32" s="60" t="s">
        <v>236</v>
      </c>
      <c r="V32" s="80">
        <f t="shared" si="15"/>
        <v>0.33</v>
      </c>
      <c r="W32" s="79">
        <v>1</v>
      </c>
      <c r="X32" s="83">
        <f>IF(W32/V32&gt;100%,100%,W32/V32)</f>
        <v>1</v>
      </c>
      <c r="Y32" s="67" t="s">
        <v>237</v>
      </c>
      <c r="Z32" s="80" t="s">
        <v>238</v>
      </c>
      <c r="AA32" s="80">
        <f t="shared" si="17"/>
        <v>0.67</v>
      </c>
      <c r="AB32" s="104" t="s">
        <v>182</v>
      </c>
      <c r="AC32" s="105" t="s">
        <v>239</v>
      </c>
      <c r="AD32" s="104" t="s">
        <v>240</v>
      </c>
      <c r="AE32" s="104" t="s">
        <v>251</v>
      </c>
      <c r="AF32" s="104">
        <f t="shared" si="25"/>
        <v>0.84</v>
      </c>
      <c r="AG32" s="111" t="s">
        <v>182</v>
      </c>
      <c r="AH32" s="111" t="s">
        <v>182</v>
      </c>
      <c r="AI32" s="109" t="s">
        <v>248</v>
      </c>
      <c r="AJ32" s="104" t="s">
        <v>249</v>
      </c>
      <c r="AK32" s="104">
        <v>0</v>
      </c>
      <c r="AL32" s="104" t="s">
        <v>175</v>
      </c>
      <c r="AM32" s="104" t="s">
        <v>175</v>
      </c>
      <c r="AN32" s="104" t="s">
        <v>272</v>
      </c>
      <c r="AO32" s="104" t="s">
        <v>273</v>
      </c>
      <c r="AP32" s="104">
        <f t="shared" si="27"/>
        <v>1</v>
      </c>
      <c r="AQ32" s="113">
        <v>1</v>
      </c>
      <c r="AR32" s="83">
        <f t="shared" si="14"/>
        <v>1</v>
      </c>
      <c r="AS32" s="106" t="s">
        <v>276</v>
      </c>
    </row>
    <row r="33" spans="1:45" s="27" customFormat="1" ht="122.25" customHeight="1" x14ac:dyDescent="0.25">
      <c r="A33" s="28">
        <v>5</v>
      </c>
      <c r="B33" s="25" t="s">
        <v>228</v>
      </c>
      <c r="C33" s="25" t="s">
        <v>229</v>
      </c>
      <c r="D33" s="61" t="s">
        <v>241</v>
      </c>
      <c r="E33" s="59" t="s">
        <v>242</v>
      </c>
      <c r="F33" s="59" t="s">
        <v>169</v>
      </c>
      <c r="G33" s="59" t="s">
        <v>232</v>
      </c>
      <c r="H33" s="59" t="s">
        <v>243</v>
      </c>
      <c r="I33" s="59" t="s">
        <v>127</v>
      </c>
      <c r="J33" s="59" t="s">
        <v>56</v>
      </c>
      <c r="K33" s="59" t="s">
        <v>232</v>
      </c>
      <c r="L33" s="57">
        <v>0.2</v>
      </c>
      <c r="M33" s="57">
        <v>0.4</v>
      </c>
      <c r="N33" s="57">
        <v>0.6</v>
      </c>
      <c r="O33" s="58">
        <v>0.8</v>
      </c>
      <c r="P33" s="58">
        <v>0.8</v>
      </c>
      <c r="Q33" s="59" t="s">
        <v>74</v>
      </c>
      <c r="R33" s="59" t="s">
        <v>234</v>
      </c>
      <c r="S33" s="59" t="s">
        <v>244</v>
      </c>
      <c r="T33" s="54" t="s">
        <v>178</v>
      </c>
      <c r="U33" s="60" t="s">
        <v>236</v>
      </c>
      <c r="V33" s="80">
        <f t="shared" si="15"/>
        <v>0.2</v>
      </c>
      <c r="W33" s="79">
        <v>0.69230000000000003</v>
      </c>
      <c r="X33" s="83">
        <f t="shared" ref="X33" si="28">IF(W33/V33&gt;100%,100%,W33/V33)</f>
        <v>1</v>
      </c>
      <c r="Y33" s="67" t="s">
        <v>245</v>
      </c>
      <c r="Z33" s="80" t="s">
        <v>238</v>
      </c>
      <c r="AA33" s="80">
        <f t="shared" si="17"/>
        <v>0.4</v>
      </c>
      <c r="AB33" s="103">
        <v>0.95</v>
      </c>
      <c r="AC33" s="100" t="s">
        <v>239</v>
      </c>
      <c r="AD33" s="101" t="s">
        <v>240</v>
      </c>
      <c r="AE33" s="80" t="s">
        <v>252</v>
      </c>
      <c r="AF33" s="80">
        <f t="shared" si="25"/>
        <v>0.6</v>
      </c>
      <c r="AG33" s="112">
        <v>0.73</v>
      </c>
      <c r="AH33" s="110">
        <f t="shared" si="19"/>
        <v>1</v>
      </c>
      <c r="AI33" s="101" t="s">
        <v>250</v>
      </c>
      <c r="AJ33" s="80" t="s">
        <v>250</v>
      </c>
      <c r="AK33" s="80">
        <f t="shared" si="26"/>
        <v>0.8</v>
      </c>
      <c r="AL33" s="79">
        <v>0.93</v>
      </c>
      <c r="AM33" s="80">
        <f>IF(AL33/AK33&gt;100%,100%,AL33/AK33)</f>
        <v>1</v>
      </c>
      <c r="AN33" s="80" t="s">
        <v>274</v>
      </c>
      <c r="AO33" s="80"/>
      <c r="AP33" s="80">
        <f t="shared" si="27"/>
        <v>0.8</v>
      </c>
      <c r="AQ33" s="113">
        <v>0.73</v>
      </c>
      <c r="AR33" s="83">
        <f t="shared" si="14"/>
        <v>0.91249999999999998</v>
      </c>
      <c r="AS33" s="101" t="s">
        <v>281</v>
      </c>
    </row>
    <row r="34" spans="1:45" s="5" customFormat="1" ht="15.75" x14ac:dyDescent="0.25">
      <c r="A34" s="10"/>
      <c r="B34" s="10"/>
      <c r="C34" s="10"/>
      <c r="D34" s="10"/>
      <c r="E34" s="11" t="s">
        <v>246</v>
      </c>
      <c r="F34" s="11"/>
      <c r="G34" s="11"/>
      <c r="H34" s="11"/>
      <c r="I34" s="11"/>
      <c r="J34" s="11"/>
      <c r="K34" s="11"/>
      <c r="L34" s="12"/>
      <c r="M34" s="12"/>
      <c r="N34" s="12"/>
      <c r="O34" s="12"/>
      <c r="P34" s="12"/>
      <c r="Q34" s="11"/>
      <c r="R34" s="10"/>
      <c r="S34" s="10"/>
      <c r="T34" s="10"/>
      <c r="U34" s="10"/>
      <c r="V34" s="71"/>
      <c r="W34" s="71"/>
      <c r="X34" s="77">
        <f>AVERAGE(X27:X33)*20%</f>
        <v>0.17500000000000002</v>
      </c>
      <c r="Y34" s="10"/>
      <c r="Z34" s="10"/>
      <c r="AA34" s="12"/>
      <c r="AB34" s="12"/>
      <c r="AC34" s="78">
        <f>AVERAGE(AC27:AC33)*20%</f>
        <v>0.17826</v>
      </c>
      <c r="AD34" s="10"/>
      <c r="AE34" s="10"/>
      <c r="AF34" s="12"/>
      <c r="AG34" s="12"/>
      <c r="AH34" s="78">
        <f>AVERAGE(AH27:AH33)*20%</f>
        <v>0.17500000000000002</v>
      </c>
      <c r="AI34" s="10"/>
      <c r="AJ34" s="10"/>
      <c r="AK34" s="12"/>
      <c r="AL34" s="12"/>
      <c r="AM34" s="97">
        <f>AVERAGE(AM27:AM33)*20%</f>
        <v>0.19117500000000001</v>
      </c>
      <c r="AN34" s="10"/>
      <c r="AO34" s="10"/>
      <c r="AP34" s="16"/>
      <c r="AQ34" s="16"/>
      <c r="AR34" s="78">
        <f>AVERAGE(AR27:AR33)*20%</f>
        <v>0.18511071428571427</v>
      </c>
      <c r="AS34" s="10"/>
    </row>
    <row r="35" spans="1:45" s="9" customFormat="1" ht="18.75" x14ac:dyDescent="0.3">
      <c r="A35" s="6"/>
      <c r="B35" s="6"/>
      <c r="C35" s="6"/>
      <c r="D35" s="6"/>
      <c r="E35" s="7" t="s">
        <v>247</v>
      </c>
      <c r="F35" s="6"/>
      <c r="G35" s="6"/>
      <c r="H35" s="6"/>
      <c r="I35" s="6"/>
      <c r="J35" s="6"/>
      <c r="K35" s="6"/>
      <c r="L35" s="8"/>
      <c r="M35" s="8"/>
      <c r="N35" s="8"/>
      <c r="O35" s="8"/>
      <c r="P35" s="8"/>
      <c r="Q35" s="6"/>
      <c r="R35" s="6"/>
      <c r="S35" s="6"/>
      <c r="T35" s="6"/>
      <c r="U35" s="6"/>
      <c r="V35" s="72"/>
      <c r="W35" s="72"/>
      <c r="X35" s="88">
        <f>X26+X34</f>
        <v>0.87065777777777786</v>
      </c>
      <c r="Y35" s="6"/>
      <c r="Z35" s="6"/>
      <c r="AA35" s="8"/>
      <c r="AB35" s="8"/>
      <c r="AC35" s="89">
        <f>AC26+AC34</f>
        <v>0.87653393939393942</v>
      </c>
      <c r="AD35" s="6"/>
      <c r="AE35" s="6"/>
      <c r="AF35" s="8"/>
      <c r="AG35" s="8"/>
      <c r="AH35" s="89">
        <f>AH26+AH34</f>
        <v>0.88994495980210275</v>
      </c>
      <c r="AI35" s="6"/>
      <c r="AJ35" s="6"/>
      <c r="AK35" s="8"/>
      <c r="AL35" s="8"/>
      <c r="AM35" s="89">
        <f>AM26+AM34</f>
        <v>0.94865315820543106</v>
      </c>
      <c r="AN35" s="6"/>
      <c r="AO35" s="6"/>
      <c r="AP35" s="17"/>
      <c r="AQ35" s="17"/>
      <c r="AR35" s="89">
        <f>AR26+AR34</f>
        <v>0.9418615997638724</v>
      </c>
      <c r="AS35" s="6"/>
    </row>
    <row r="36" spans="1:45" x14ac:dyDescent="0.25">
      <c r="V36" s="73"/>
      <c r="W36" s="73"/>
      <c r="X36" s="73"/>
    </row>
  </sheetData>
  <mergeCells count="20">
    <mergeCell ref="R12:U13"/>
    <mergeCell ref="F4:K4"/>
    <mergeCell ref="H5:K5"/>
    <mergeCell ref="H6:K6"/>
    <mergeCell ref="H7:K7"/>
    <mergeCell ref="H8:K8"/>
    <mergeCell ref="A12:B13"/>
    <mergeCell ref="C12:C14"/>
    <mergeCell ref="A1:K1"/>
    <mergeCell ref="D12:F13"/>
    <mergeCell ref="G12:Q13"/>
    <mergeCell ref="A2:K2"/>
    <mergeCell ref="L1:P1"/>
    <mergeCell ref="H9:K9"/>
    <mergeCell ref="H10:K10"/>
    <mergeCell ref="V12:Z13"/>
    <mergeCell ref="AA12:AE13"/>
    <mergeCell ref="AF12:AJ13"/>
    <mergeCell ref="AK12:AO13"/>
    <mergeCell ref="AP12:AS13"/>
  </mergeCells>
  <dataValidations count="1">
    <dataValidation allowBlank="1" showInputMessage="1" showErrorMessage="1" error="Escriba un texto " promptTitle="Cualquier contenido" sqref="F14 F3:F11" xr:uid="{00000000-0002-0000-0000-000000000000}"/>
  </dataValidations>
  <hyperlinks>
    <hyperlink ref="AD31" r:id="rId1" xr:uid="{9ECA9353-6746-4712-B6DE-32E86A2BDDA2}"/>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F23:F26 F34:F1048576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27</v>
      </c>
    </row>
    <row r="2" spans="1:1" x14ac:dyDescent="0.25">
      <c r="A2" t="s">
        <v>106</v>
      </c>
    </row>
    <row r="3" spans="1:1" x14ac:dyDescent="0.25">
      <c r="A3" t="s">
        <v>52</v>
      </c>
    </row>
    <row r="4" spans="1:1" x14ac:dyDescent="0.25">
      <c r="A4"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purl.org/dc/elements/1.1/"/>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20cb614e-b45f-4877-aa77-0fc3e5f2c8f0"/>
    <ds:schemaRef ds:uri="f8dc1254-f694-4df3-a50d-d4e607c93dc9"/>
  </ds:schemaRefs>
</ds:datastoreItem>
</file>

<file path=customXml/itemProps2.xml><?xml version="1.0" encoding="utf-8"?>
<ds:datastoreItem xmlns:ds="http://schemas.openxmlformats.org/officeDocument/2006/customXml" ds:itemID="{8C94037B-913E-4B17-94DF-5042107A8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2024-01-31T21:04:42Z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