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4_San Cristobal/"/>
    </mc:Choice>
  </mc:AlternateContent>
  <xr:revisionPtr revIDLastSave="133" documentId="8_{4F6ED1CE-E10D-434D-8E9F-8400D58E4F43}" xr6:coauthVersionLast="47" xr6:coauthVersionMax="47" xr10:uidLastSave="{07372C72-BDF4-4909-BA38-786C1E3478E3}"/>
  <bookViews>
    <workbookView xWindow="-120" yWindow="-120" windowWidth="29040" windowHeight="15840" xr2:uid="{00000000-000D-0000-FFFF-FFFF00000000}"/>
  </bookViews>
  <sheets>
    <sheet name="Hoja1" sheetId="1" r:id="rId1"/>
    <sheet name="Listas" sheetId="2" state="hidden" r:id="rId2"/>
  </sheets>
  <definedNames>
    <definedName name="_xlnm._FilterDatabase" localSheetId="0" hidden="1">Hoja1!$A$12:$AS$40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8" i="1" l="1"/>
  <c r="AQ22" i="1"/>
  <c r="AQ19" i="1"/>
  <c r="AQ18" i="1"/>
  <c r="AQ17" i="1"/>
  <c r="AQ16" i="1"/>
  <c r="AQ15" i="1"/>
  <c r="AM39" i="1"/>
  <c r="AM33" i="1"/>
  <c r="AM34" i="1"/>
  <c r="AM38" i="1"/>
  <c r="AQ37" i="1"/>
  <c r="AQ32" i="1" l="1"/>
  <c r="AQ33" i="1"/>
  <c r="AQ34" i="1"/>
  <c r="AQ35" i="1"/>
  <c r="AQ36" i="1"/>
  <c r="AP21" i="1" l="1"/>
  <c r="AP16" i="1"/>
  <c r="AR16" i="1" l="1"/>
  <c r="AP38" i="1"/>
  <c r="AR38" i="1" s="1"/>
  <c r="AK38" i="1"/>
  <c r="AF38" i="1"/>
  <c r="AH38" i="1" s="1"/>
  <c r="AA38" i="1"/>
  <c r="AC38" i="1" s="1"/>
  <c r="V38" i="1"/>
  <c r="X38" i="1" s="1"/>
  <c r="AP37" i="1"/>
  <c r="AR37" i="1" s="1"/>
  <c r="V37" i="1"/>
  <c r="X37" i="1" s="1"/>
  <c r="AP36" i="1"/>
  <c r="AR36" i="1" s="1"/>
  <c r="AK36" i="1"/>
  <c r="AF36" i="1"/>
  <c r="AH36" i="1" s="1"/>
  <c r="AA36" i="1"/>
  <c r="AC36" i="1" s="1"/>
  <c r="V36" i="1"/>
  <c r="AP35" i="1"/>
  <c r="AR35" i="1" s="1"/>
  <c r="AK35" i="1"/>
  <c r="AF35" i="1"/>
  <c r="AA35" i="1"/>
  <c r="AC35" i="1" s="1"/>
  <c r="V35" i="1"/>
  <c r="AP34" i="1"/>
  <c r="AR34" i="1" s="1"/>
  <c r="AK34" i="1"/>
  <c r="AF34" i="1"/>
  <c r="AH34" i="1" s="1"/>
  <c r="AA34" i="1"/>
  <c r="AC34" i="1" s="1"/>
  <c r="V34" i="1"/>
  <c r="AP33" i="1"/>
  <c r="AR33" i="1" s="1"/>
  <c r="AK33" i="1"/>
  <c r="AF33" i="1"/>
  <c r="AH33" i="1" s="1"/>
  <c r="AH39" i="1" s="1"/>
  <c r="AA33" i="1"/>
  <c r="AC33" i="1" s="1"/>
  <c r="V33" i="1"/>
  <c r="X33" i="1" s="1"/>
  <c r="AP32" i="1"/>
  <c r="AR32" i="1" s="1"/>
  <c r="AK32" i="1"/>
  <c r="AM32" i="1" s="1"/>
  <c r="AF32" i="1"/>
  <c r="AA32" i="1"/>
  <c r="AC32" i="1" s="1"/>
  <c r="V32" i="1"/>
  <c r="P23" i="1"/>
  <c r="P24" i="1"/>
  <c r="P28" i="1"/>
  <c r="P29" i="1"/>
  <c r="P30" i="1"/>
  <c r="P26" i="1"/>
  <c r="P27" i="1"/>
  <c r="P25" i="1"/>
  <c r="AR39" i="1" l="1"/>
  <c r="AC39" i="1"/>
  <c r="X39" i="1"/>
  <c r="AP15" i="1"/>
  <c r="AR15" i="1" s="1"/>
  <c r="AK15" i="1"/>
  <c r="AM15" i="1" s="1"/>
  <c r="AP30" i="1"/>
  <c r="AP29" i="1"/>
  <c r="AP28" i="1"/>
  <c r="AP27" i="1"/>
  <c r="AP26" i="1"/>
  <c r="AP25" i="1"/>
  <c r="AP24" i="1"/>
  <c r="AP23" i="1"/>
  <c r="AP22" i="1"/>
  <c r="AP20" i="1"/>
  <c r="AP19" i="1"/>
  <c r="AR19" i="1" s="1"/>
  <c r="AP18" i="1"/>
  <c r="AR18" i="1" s="1"/>
  <c r="AP17" i="1"/>
  <c r="AR17"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30" i="1"/>
  <c r="AC30" i="1" s="1"/>
  <c r="AQ30" i="1" s="1"/>
  <c r="AR30" i="1" s="1"/>
  <c r="AA29" i="1"/>
  <c r="AC29" i="1" s="1"/>
  <c r="AQ29" i="1" s="1"/>
  <c r="AR29" i="1" s="1"/>
  <c r="AA28" i="1"/>
  <c r="AC28" i="1" s="1"/>
  <c r="AQ28" i="1" s="1"/>
  <c r="AR28" i="1" s="1"/>
  <c r="AA27" i="1"/>
  <c r="AC27" i="1" s="1"/>
  <c r="AQ27" i="1" s="1"/>
  <c r="AR27" i="1" s="1"/>
  <c r="AA26" i="1"/>
  <c r="AC26" i="1" s="1"/>
  <c r="AQ26" i="1" s="1"/>
  <c r="AA25" i="1"/>
  <c r="AC25" i="1" s="1"/>
  <c r="AQ25" i="1" s="1"/>
  <c r="AA24" i="1"/>
  <c r="AC24" i="1" s="1"/>
  <c r="AQ24" i="1" s="1"/>
  <c r="AR24" i="1" s="1"/>
  <c r="AA23" i="1"/>
  <c r="AC23" i="1" s="1"/>
  <c r="AQ23" i="1" s="1"/>
  <c r="AR23" i="1" s="1"/>
  <c r="AA22" i="1"/>
  <c r="AC22" i="1" s="1"/>
  <c r="AA21" i="1"/>
  <c r="AC21" i="1" s="1"/>
  <c r="AQ21" i="1" s="1"/>
  <c r="AR21" i="1" s="1"/>
  <c r="AA20" i="1"/>
  <c r="AC20" i="1" s="1"/>
  <c r="AQ20" i="1" s="1"/>
  <c r="AA19" i="1"/>
  <c r="AC19" i="1" s="1"/>
  <c r="AA18" i="1"/>
  <c r="AC18" i="1" s="1"/>
  <c r="AA17" i="1"/>
  <c r="AC17" i="1" s="1"/>
  <c r="AA16" i="1"/>
  <c r="AC16" i="1" s="1"/>
  <c r="AA15" i="1"/>
  <c r="AC15" i="1" s="1"/>
  <c r="V30" i="1"/>
  <c r="X30" i="1" s="1"/>
  <c r="V29" i="1"/>
  <c r="X29" i="1" s="1"/>
  <c r="V28" i="1"/>
  <c r="X28" i="1" s="1"/>
  <c r="V27" i="1"/>
  <c r="X27" i="1" s="1"/>
  <c r="V26" i="1"/>
  <c r="X26" i="1" s="1"/>
  <c r="V25" i="1"/>
  <c r="X25" i="1" s="1"/>
  <c r="V24" i="1"/>
  <c r="X24" i="1"/>
  <c r="V23" i="1"/>
  <c r="X23" i="1" s="1"/>
  <c r="V22" i="1"/>
  <c r="V21" i="1"/>
  <c r="X21" i="1" s="1"/>
  <c r="V20" i="1"/>
  <c r="X20" i="1" s="1"/>
  <c r="V19" i="1"/>
  <c r="X19" i="1" s="1"/>
  <c r="V18" i="1"/>
  <c r="X18" i="1" s="1"/>
  <c r="V17" i="1"/>
  <c r="X17" i="1" s="1"/>
  <c r="V16" i="1"/>
  <c r="X16" i="1" s="1"/>
  <c r="V15" i="1"/>
  <c r="AR20" i="1" l="1"/>
  <c r="AR25" i="1"/>
  <c r="AR26" i="1"/>
  <c r="AR31" i="1" s="1"/>
  <c r="AR40" i="1" s="1"/>
  <c r="X31" i="1"/>
  <c r="X40" i="1" s="1"/>
  <c r="AC31" i="1"/>
  <c r="AM31" i="1"/>
  <c r="AM40" i="1" s="1"/>
  <c r="AH31" i="1"/>
  <c r="AH40" i="1" s="1"/>
  <c r="AC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<sst xmlns="http://schemas.openxmlformats.org/spreadsheetml/2006/main" count="642" uniqueCount="350">
  <si>
    <r>
      <rPr>
        <b/>
        <sz val="14"/>
        <rFont val="Calibri Light"/>
        <family val="2"/>
        <scheme val="major"/>
      </rPr>
      <t>FORMULACIÓN Y SEGUIMIENTO PLANES DE GESTIÓN NIVEL LOCAL</t>
    </r>
    <r>
      <rPr>
        <b/>
        <sz val="11"/>
        <color theme="1"/>
        <rFont val="Calibri Light"/>
        <family val="2"/>
        <scheme val="major"/>
      </rPr>
      <t xml:space="preserve">
ALCALDÍA LOCAL DE SAN CRISTÓBAL</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</si>
  <si>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</si>
  <si>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</si>
  <si>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</si>
  <si>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</si>
  <si>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</si>
  <si>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</si>
  <si>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</si>
  <si>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292663</t>
  </si>
  <si>
    <t>26 de abril de 2023</t>
  </si>
  <si>
    <t>Para el primer trimteste de la vigencia 2023, el Plan de Gestión de la Alcaldia Local alcanzó un nivel de desempeño del 87,36% y del 32,71 % acumulado para la vigencia. Se corrige responsable de las metas No 8 y de la 13 a la 16 a cargo de la alcaldia Local.</t>
  </si>
  <si>
    <t>28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</si>
  <si>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</si>
  <si>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</si>
  <si>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</si>
  <si>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</si>
  <si>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</si>
  <si>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</si>
  <si>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</si>
  <si>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</si>
  <si>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</si>
  <si>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</si>
  <si>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</si>
  <si>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</si>
  <si>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</si>
  <si>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</si>
  <si>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</si>
  <si>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</si>
  <si>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</si>
  <si>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</si>
  <si>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</si>
  <si>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</si>
  <si>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</si>
  <si>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</si>
  <si>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</si>
  <si>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</si>
  <si>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</si>
  <si>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</si>
  <si>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</si>
  <si>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</si>
  <si>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</si>
  <si>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</si>
  <si>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</si>
  <si>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</si>
  <si>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</si>
  <si>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</si>
  <si>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</si>
  <si>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</si>
  <si>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</si>
  <si>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</si>
  <si>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</si>
  <si>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</si>
  <si>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</si>
  <si>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</si>
  <si>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</si>
  <si>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</si>
  <si>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</si>
  <si>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</si>
  <si>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</si>
  <si>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</si>
  <si>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</si>
  <si>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</si>
  <si>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</si>
  <si>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 NO ESTA PROGRAMADA LA META .</t>
  </si>
  <si>
    <t>El avance de meta reportado en el primer trimestre del 2022,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IV trimestre de 2022 sobre el avance de cumplimiento de metas del plan de desarrollo local (entregado), que al finalizar la vigencia 2022, la alcaldía local presentó un avance acumulado del 47,9</t>
  </si>
  <si>
    <t>Reporte DGDL II tirmestre</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</si>
  <si>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</si>
  <si>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</si>
  <si>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</si>
  <si>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</si>
  <si>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</si>
  <si>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</si>
  <si>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</si>
  <si>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</si>
  <si>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evidencia que se ha girado el 23,80% de los compromisos. Con un valor vs lo progrmado que era $5.312.562,122 vs lo que se giro que fue de $10,538,705,612  con  un obligaciones por pagar de 21,971,256,409 con un cumplimiento del 48 %</t>
  </si>
  <si>
    <t>Ejeucion gastos marzo y informe area</t>
  </si>
  <si>
    <t>Se evidencia que se ha girado el 23,80% de los compromisos. Con un valor vs lo progrmado que era $5.312.562,122 vs lo que se giro que fue de $10,538,705,612 con un obligaciones por pagar de 21,971,256,409 con un cumplimiento del 48 %</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</si>
  <si>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</si>
  <si>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</si>
  <si>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</si>
  <si>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</si>
  <si>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Para la vigencia 2021 y anteriores, se constituyeron obligaciones por pagar por valor de $5.807.009.188 M/Cte, distribuidas en $120.632.971 para funcionamiento y 5.686.376.217 para inversión Lo cual evidencia que se han girado el 75,7% de los recursos ejecuntado $1,413,730,113 con una base de 1,867,079,645</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</si>
  <si>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</si>
  <si>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</si>
  <si>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</si>
  <si>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</si>
  <si>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Para el primer trimestre de 2023, la Alcaldía Local de San Cristóbal, en su presupuesto de inversión comprometió $13.453.400.871 de los $105.908.261.000 apropiados, lo que representa un nivel de ejecución del 12,70%</t>
  </si>
  <si>
    <t>informe del area</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</si>
  <si>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</si>
  <si>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</si>
  <si>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</si>
  <si>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</si>
  <si>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 La apropiación disponible en inversión para la vigencia 2023 es de $105.908.261.000, de los
cuales se han comprometido $13.453.400.871 con unos giros efectuados en el primer trimestre de $,2,616,570,110 con un avance de 2,47 %</t>
  </si>
  <si>
    <t>La apropiación disponible en inversión para la vigencia 2023 es de $105.908.261.000, de los
cuales se han comprometido $13.453.400.871 con unos giros efectuados en el primer trimestre de $,2,616,570,110 con un avance de 2,47%</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</si>
  <si>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</si>
  <si>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</si>
  <si>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</si>
  <si>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</si>
  <si>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</si>
  <si>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</si>
  <si>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</si>
  <si>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</si>
  <si>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Conforme al cruce de bases de datos de los equipos de contratación y de planeación para el seguimiento SIPSE, se tiene un total de 281 CPS en SECOP, de los cuales 279 ya están registrados en sistema de información SIPSE LOCAL. Cabe señalar que conforme a Plan de Gestión para esta vigencia el encargado del reporte de la meta es la DGL.Pendientes 303-304</t>
  </si>
  <si>
    <t>Reporte SIPSE / DGL</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</si>
  <si>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</si>
  <si>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</si>
  <si>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</si>
  <si>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</si>
  <si>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</si>
  <si>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Conforme al cruce de bases de datos de los equipos de contratación y de planeación para el seguimiento SIPSE, de los 284 contratos registrados en el sistema de información SIPSE, 269 se encuentran en estado ejecución, es decir 15 están suscritos ó legalizados, 11 en RP y 4 en póliza cargue. Cabe señalar que esos 15 contratos que aún no están en ejecución, se realizaron en los últimos días del periodo de reporte.  Por otra parte,  onforme a Plan de Gestión para esta vigencia el encargado del reporte de la meta es la DGL.</t>
  </si>
  <si>
    <t>Conforme al cruce de bases de datos de los equipos de contratación y de planeación para el seguimiento SIPSE, de los 284 contratos registrados en el sistema de información SIPSE, 269 se encuentran en estado ejecución, es decir 15 están suscritos ó legalizados, 11 en RP y 4 en póliza cargue. Cabe señalar que esos 15 contratos que aún no están en ejecución, se realizaron en los últimos días del periodo de reporte. Por otra parte, onforme a Plan de Gestión para esta vigencia el encargado del reporte de la meta es la DGL.</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</si>
  <si>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</si>
  <si>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</si>
  <si>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</si>
  <si>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</si>
  <si>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</si>
  <si>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</si>
  <si>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</si>
  <si>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 xml:space="preserve">META NO PROGRAMADA </t>
  </si>
  <si>
    <t>META NO PROGRAMADA</t>
  </si>
  <si>
    <t>Respecto al módulo de banco de iniciativas, se encuentran registradas en sipse 118 iniciativas, que corresponden a 100 aprobadas por votación del ejercicio del 2022 de presupuestos participativos; y 18 propuestas que fueron priorizadas en el marco de las mesas de juventudes, afrodescendientes e indígenas</t>
  </si>
  <si>
    <t>Reporte SIPSE de banco de iniciativas</t>
  </si>
  <si>
    <t>Inspección, Vigilancia y Control</t>
  </si>
  <si>
    <t>9</t>
  </si>
  <si>
    <t>Realizar 4.320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</si>
  <si>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</si>
  <si>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</si>
  <si>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</si>
  <si>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</si>
  <si>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</si>
  <si>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</si>
  <si>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</si>
  <si>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</si>
  <si>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</si>
  <si>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 xml:space="preserve">consolidado al 30 de marzo de 2023, en el que se realiza reporte de cumplimiento de metas según aplicativo POWER BI. En el cual se evidencian 5.731 Impulsos realizados </t>
  </si>
  <si>
    <t xml:space="preserve">POWER- BI GOBIERNO/Resoluciones  trabajadas </t>
  </si>
  <si>
    <t>consolidado al 30 de marzo de 2023, en el que se realiza reporte de cumplimiento de metas según aplicativo POWER BI. En el cual se evidencian 5.731 Impulsos realizados</t>
  </si>
  <si>
    <t>10</t>
  </si>
  <si>
    <t>Proferir 2.160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</si>
  <si>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</si>
  <si>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</si>
  <si>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</si>
  <si>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</si>
  <si>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consolidado al 30 de marzo de 2023, en el que se realiza reporte de cumplimiento de metas según aplicativo POWER BI. En el cual se evidencian 829 fallos proferidos por las inspecciones de policía,  con un cumplimiento de 36 % de cumplimiento a la fecha</t>
  </si>
  <si>
    <t>POWER- BI GOBIERNO/Resoluciones trabajadas</t>
  </si>
  <si>
    <t>consolidado al 30 de marzo de 2023, en el que se realiza reporte de cumplimiento de metas según aplicativo POWER BI. En el cual se evidencian 829 fallos proferidos por las inspecciones de policía, con un cumplimiento de 36 % de cumplimiento a la fecha</t>
  </si>
  <si>
    <t>11</t>
  </si>
  <si>
    <t>Terminar (archivar) 365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</si>
  <si>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</si>
  <si>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</si>
  <si>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</si>
  <si>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</si>
  <si>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</si>
  <si>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En los meses de enero al mes de marzo de 2023,se archivo en si actua 1,mediante constancia ejecutoria 57 actuaciones administrativas</t>
  </si>
  <si>
    <t>12</t>
  </si>
  <si>
    <t>Terminar 466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</si>
  <si>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</si>
  <si>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</si>
  <si>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</si>
  <si>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realizo 1 Actuaciones Administrativas terminadas hasta la primera instancia, se realiza programacion para mejorar en numero en el segundo trimestre</t>
  </si>
  <si>
    <t>13</t>
  </si>
  <si>
    <t>Realizar 127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</si>
  <si>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</si>
  <si>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</si>
  <si>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</si>
  <si>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</si>
  <si>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</si>
  <si>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realizo 21 Operativos y Acciones de control u operativos en materia de  integridad del espacio publico.</t>
  </si>
  <si>
    <t xml:space="preserve">Actas operativos </t>
  </si>
  <si>
    <t>se realizo 21 Operativos y Acciones de control u operativos en materia de integridad del espacio publico.</t>
  </si>
  <si>
    <t>14</t>
  </si>
  <si>
    <t>Realizar 300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</si>
  <si>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</si>
  <si>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</si>
  <si>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56 operativos o Acciones de control u operativos en materia actividad económica realizadas</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</si>
  <si>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</si>
  <si>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</si>
  <si>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</si>
  <si>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</si>
  <si>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 xml:space="preserve">Se realizaron 19 operativos o Acciones de control u operativos para el cumplimiento de los fallos de cerros orientales realizadas en este trimestre </t>
  </si>
  <si>
    <t xml:space="preserve">Acta operativos control de cerros </t>
  </si>
  <si>
    <t>Se realizaron 19 operativos o Acciones de control u operativos para el cumplimiento de los fallos de cerros orientales realizadas en este trimestre</t>
  </si>
  <si>
    <t>16</t>
  </si>
  <si>
    <t>Realizar 28 operativos de inspección, vigilancia y control en materia de actividad ambiental</t>
  </si>
  <si>
    <t>Acciones de control u operativos en materia de actividad ambiental realizadas</t>
  </si>
  <si>
    <t>Número de Acciones de control u operativos en materia de actividad ambiental realizadas</t>
  </si>
  <si>
    <t>Se realizaron 6 operativos en materia de control ambiental en los barrios de mayor incidencia de faltas a la ley</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</si>
  <si>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</si>
  <si>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</si>
  <si>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</si>
  <si>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</si>
  <si>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</si>
  <si>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</si>
  <si>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</si>
  <si>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</si>
  <si>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</si>
  <si>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</si>
  <si>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</si>
  <si>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</si>
  <si>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</si>
  <si>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</si>
  <si>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</si>
  <si>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</si>
  <si>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NO PROGRAMADA EN ESTE TRIMESTRE</t>
  </si>
  <si>
    <t>La calificación se otorga teniendo en cuenta los siguientes parámetros:  
*Inspección ambiental ( ponderación 60%): La Alcaldía obtiene calificación de   93% 
*Indicadores agua, energía ( ponderación 20%): Se evidencian reportes hasta el mes de abril
* Reporte consumo de papel ( ponderación 10%):Se evidencia reporte hasta el mes de abril
*Reporte ciclistas ( ponderación 10%): información hasta junio 2023.</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</si>
  <si>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</si>
  <si>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</si>
  <si>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</si>
  <si>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</si>
  <si>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</si>
  <si>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</si>
  <si>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</si>
  <si>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</si>
  <si>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</si>
  <si>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0 acciones de mejora  vencidas de las  4 acciones de mejora abiertas, lo que representa una ejecución de la meta del 100%</t>
  </si>
  <si>
    <t>Reporte MIMEC  2023 Primer Trimestre</t>
  </si>
  <si>
    <t xml:space="preserve">La  Alcaldía Local cuenta con cero (0)  acciones de mejora vencidas de las cuatro (4) abiertas, lo que representa una ejecución de la meta del  100%.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</si>
  <si>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</si>
  <si>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</si>
  <si>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</si>
  <si>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</si>
  <si>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</si>
  <si>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</si>
  <si>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</si>
  <si>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</si>
  <si>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</si>
  <si>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</si>
  <si>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en este trimestre . Se realizo trabajo de actualizacion de pagina web de la alcaldia local de san cristobal dando cumplimiento a la ley 1712-2014 </t>
  </si>
  <si>
    <t>Informe seguimiento pagina web</t>
  </si>
  <si>
    <t xml:space="preserve">Número de requisitos de la Resolución 1519 de 2020 de MINTIC, de publicación de la información en la página web.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</si>
  <si>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</si>
  <si>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</si>
  <si>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</si>
  <si>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</si>
  <si>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</si>
  <si>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</si>
  <si>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</si>
  <si>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Asistencia </t>
  </si>
  <si>
    <t xml:space="preserve">Listado de asistencia de la capacitación realizada el 17 Mayo de 2023 en la Alcaldía Local de Barrios Unidos.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</si>
  <si>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</si>
  <si>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</si>
  <si>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</si>
  <si>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</si>
  <si>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No programada </t>
  </si>
  <si>
    <t>https://gobiernobogota-my.sharepoint.com/:f:/g/personal/miguel_cardozo_gobiernobogota_gov_co/Em3Cl6hCPQhDioiu_JLgoPYBkPVfsju4ScZS7Z6vKKn1PQ?e=Q2RSJH  </t>
  </si>
  <si>
    <t xml:space="preserve">Jornada del día del Sistema de Gestión (22 Junio de 2023) en la Secretaría de Gobierno y Alcaldías Locales.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</si>
  <si>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</si>
  <si>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</si>
  <si>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</si>
  <si>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</si>
  <si>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</si>
  <si>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</si>
  <si>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</si>
  <si>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</si>
  <si>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</si>
  <si>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</si>
  <si>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</si>
  <si>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</si>
  <si>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</si>
  <si>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198 de requerimientos equivalenstes al 100% la vigencia </t>
  </si>
  <si>
    <t>Total metas transversales (20%)</t>
  </si>
  <si>
    <t xml:space="preserve">Total plan de gestión </t>
  </si>
  <si>
    <t xml:space="preserve">Se atendieron 36 requerimientos ciudadanos de la vigencia 2022, equivalentes al 92% de la meta  </t>
  </si>
  <si>
    <t xml:space="preserve">Rad No  20234600272223 y  20234600252283 </t>
  </si>
  <si>
    <t xml:space="preserve">Reporte meta ambiental </t>
  </si>
  <si>
    <t>Reporte MIMEC</t>
  </si>
  <si>
    <t xml:space="preserve">Reporte Oficina de comunicaciones </t>
  </si>
  <si>
    <t xml:space="preserve">Listado de asistencia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</si>
  <si>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</si>
  <si>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31 de octubre de 2023</t>
  </si>
  <si>
    <t xml:space="preserve"> El avance de meta reportado en el segundo trimestre del 2023,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II trimestre de 2023 sobre el avance de cumplimiento de metas del plan de desarrollo local (entregado), donde se presentó un avance acumulado del Plan de Desarrollo Local de un 57,7 respecto a la vigencia 2022 donde la alcaldía local presentó un avance acumulado del 47,9; lo que indica un aumento de 9,8 puntos.</t>
  </si>
  <si>
    <t>Se anexa informe de avance PDL a corte de junio 30 de 2023. POAI AL 30 DE SEPTIEMBRE</t>
  </si>
  <si>
    <t xml:space="preserve">De acuerdo con lo anterior se contempla para las OxP 2022 $437.110.575 para  funcionamiento y $43.834.240.440 para inversión  con cun cumplimiento del 63,32 %
</t>
  </si>
  <si>
    <t>reporte de central y area</t>
  </si>
  <si>
    <t>Para la vigencia 2021 y anteriores, se constituyeron obligaciones por pagar por valor 
de $5.807.009.188 M/Cte, distribuidas en $120.632.971 para funcionamiento y 
$5.686.376.217 para inversión dando cumplimiento al 38,50 %</t>
  </si>
  <si>
    <t>Para el segundo trimestre de 2023, la Alcaldía Local de San Cristóbal, en su presupuesto de inversión comprometió $75.303.419.311 de los $109.425.724.753 apropiados, lo que representa un nivel de ejecución del 69,82%</t>
  </si>
  <si>
    <t>Se anexa ejecución presupuestal  obtenida de BogData del 01/01/2023 al 30/09/2023, para los proyectos de inversión del PDL.</t>
  </si>
  <si>
    <t xml:space="preserve"> La apropiación disponible en inversión para la vigencia 2023 es de $109.425.724.753, de 
los cuales se han comprometido $64.418.270.426</t>
  </si>
  <si>
    <t>Conforme al cruce de bases de datos de los equipos de contratación y de planeación para el seguimiento SIPSE, se tiene un total de 684 CPS en SECOP, de los cuales 684 ya están registrados en sistema de información SIPSE LOCAL</t>
  </si>
  <si>
    <t xml:space="preserve">Conforme al cruce de bases de datos de los equipos de contratación y de planeación para el seguimiento SIPSE, de los 684 contratos registrados en el sistema de información SIPSE, 682 se encuentran en estado ejecución, Dos contratos pendientes </t>
  </si>
  <si>
    <t>Se encuentran registrados y actualizados los reportes de seguimiento de los 27 proyectos de inversión, actividades, indicadores y reporte de avance de cada indicador al 100%</t>
  </si>
  <si>
    <t>No se adjunta reporte dado que SIPSE no genera evidencia del cargue de la información. REPORT DE CENTRAL</t>
  </si>
  <si>
    <t xml:space="preserve">en el que se realiza reporte de cumplimiento de metas según aplicativo POWER BI. En el cual se evidencian 26.320 impulsos realizados, con un cumplimiento de 609% </t>
  </si>
  <si>
    <t xml:space="preserve">POWER BI/INFORME </t>
  </si>
  <si>
    <t xml:space="preserve">reporte de cumplimiento de metas según aplicativo POWER BI. En el cual se evidencian 4662 fallos proferidos por las inspecciones de policía, con un cumplimiento de 216 % de cumplimiento a la fecha.realizando en este trimestre 1977 </t>
  </si>
  <si>
    <t>POWEWR BI INSPECCIONES /INFORME</t>
  </si>
  <si>
    <t>En los meses del tercer trimestre se trabajo 126 actuaciones subidas al SI ACTUA</t>
  </si>
  <si>
    <t>Se realizaron 289 Actuaciones Administrativas terminadas hasta la primera instancia, se realiza programacion para mejorar en numero en el TERCER trimestre</t>
  </si>
  <si>
    <t>se realizo 40 Operativos y Acciones de control u operativos en materia de integridad del espacio publico.</t>
  </si>
  <si>
    <t>ACTAS OPERATIVOS</t>
  </si>
  <si>
    <t>Se realizaron 108 operativos o Acciones de control u operativos en materia actividad económica realizados en la localidad</t>
  </si>
  <si>
    <t>Se realizaron 17 operativos o Acciones de control u operativos para el cumplimiento de los fallos de cerros orientales realizadas en este trimestre</t>
  </si>
  <si>
    <t xml:space="preserve">Se realizaron 9 operativos  control ambiental en los barrios de mayor incidencia de faltas a la ley por este tema </t>
  </si>
  <si>
    <t xml:space="preserve">La Alcaldía Local cuenta con cero (0) acciones de mejora vencidas de las cinco (5) acciones de mejora abiertas, lo que representa una ecución de la meta del 100% </t>
  </si>
  <si>
    <t>Informe planes de mejora tercer trimestre</t>
  </si>
  <si>
    <t xml:space="preserve">La Alcaldía Local tiene publicación de requisitos de la Ley 1712 de 2014 cumplidos en la página web. </t>
  </si>
  <si>
    <t>Reporte comunicaciones tercer trimestre</t>
  </si>
  <si>
    <t>La Alcaldía Local realizó la jornada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</si>
  <si>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Listado de Asistencia</t>
  </si>
  <si>
    <t>No programada .   
Según radicado No 20234600272223 y radicado No 20234600356403 la alcaldia local dio respuesta al total de peticiones radicadas al 31 de diciembre de 2022</t>
  </si>
  <si>
    <t xml:space="preserve">Reporte requerimientos ciudadanos de la oficina de atencion  a la ciudadania </t>
  </si>
  <si>
    <t>Según radiccado No 20234600378473</t>
  </si>
  <si>
    <t xml:space="preserve">Según radicado No 20234600378473 de la oficina de atencion a la ciudadania  </t>
  </si>
  <si>
    <t>Noo programada</t>
  </si>
  <si>
    <t xml:space="preserve">
Debido a las inconsistencias presentadas entre el reporte recibido en los  memorandos 20231300110163 ,20234600272223y 20234600252283 , no se reporta esta meta en este periodo y el mismo se realizara en el proximo periodo de acuerdo con las indicaciones .
Según radicado No 20234600272223 y radicado No 20234600356403 la alcaldia local dio respuesta al total de peticiones radicadas al 31 de diciembre de 2022</t>
  </si>
  <si>
    <t xml:space="preserve">Para el segundo trimteste de la vigencia 2023, el Plan de Gestión de la Alcaldia Local alcanzó un nivel de desempeño del 94,82% y del 49,71 % acumulado para la vigencia. </t>
  </si>
  <si>
    <t xml:space="preserve">Para el tercer trimteste de la vigencia 2023, el Plan de Gestión de la Alcaldia Local alcanzó un nivel de desempeño del 94,61% y del 74,74 % acumulado para la vigencia. </t>
  </si>
  <si>
    <t xml:space="preserve">el presupuesto comprometido constituido como obligaciones por pagar de la vigencia son $43,736,490,2800 dando un cumplimiento del 85,41 % VS lo programado  que era $37,353,925,150 para esta vigencia </t>
  </si>
  <si>
    <t xml:space="preserve">reporte de central excel con informacion y informe de area </t>
  </si>
  <si>
    <t>el presupuestos comprometido como obligaciones por pagar de la vigencia 2021 y anteriores de la alcaldia local de san cristobal es de $5,356,790,642  de los cual se giro $2,228,655,249 dejando un cumplimiento del 41,60 % con dato del año del 59,43 %</t>
  </si>
  <si>
    <t>Para el  cuarto trimestre de 2023, la Alcaldía Local de San Cristobal, en su presupuesto de inversión comprometió $107.995.474.357 de los $109.976.870.033 apropiados, lo que representa un nivel de ejecución del 98,20%</t>
  </si>
  <si>
    <t>Se anexa ejecución presupuestal  obtenida de BogData del 01/01/2023 al 31/012/2023, para los proyectos de inversión del PDL.</t>
  </si>
  <si>
    <t>del presupuesto disponible de inversion directa de $109,976,870,033 de lo cual estaba programado un 55% la alcaldia local de San Cristobal ejecuto un 51 % con un valor de $55,669,675,395 cumpliendo al 92,04 %</t>
  </si>
  <si>
    <t>El numero de contratos registrado en sipse local son 766 y en los publicados en la plataforma secop II son 872 , faltando por cargar 106 contratos dando un cumplimiento del 87,84%</t>
  </si>
  <si>
    <t>El numero de contratos registrado en sipse local en estado ejeucion son 722 y en los publicados en la plataforma secop II son 872 , faltando por cargar 106 contratos  y 44 contratos suscritos o legalizados  82,80%</t>
  </si>
  <si>
    <t>Se adjuntan pantallazos SIPSE dado que el aplicativo no genera reporte con la evidencia del cargue de la información</t>
  </si>
  <si>
    <t>según aplicativo POWER BI. En el cual se evidencian 43210 impulsos realizados</t>
  </si>
  <si>
    <t>Según aplicativo POWER BI. En el cual se evidencian 5289 fallos proferidos por las inspecciones de policía</t>
  </si>
  <si>
    <t>En los meses del cuartor trimestre se trabajo 98 actuaciones subidas al SI ACTUA</t>
  </si>
  <si>
    <t>En los meses del cuarto  trimestre se trabajo 109 actuaciones en primera instancia subidas y validadas en el  SI ACTUA</t>
  </si>
  <si>
    <t>se realizo 63 Operativos y Acciones de control u operativos en materia de integridad del espacio publico.</t>
  </si>
  <si>
    <t xml:space="preserve">actas operativos y cuadro resumen </t>
  </si>
  <si>
    <t>Se realizaron 122 operativos o Acciones de control u operativos en materia actividad económica realizados en la localidad</t>
  </si>
  <si>
    <t xml:space="preserve">Se realizaron 7 operativos  control ambiental en los barrios de mayor incidencia de faltas a la ley por este tema </t>
  </si>
  <si>
    <t>l avance de meta reportado en el cuarto trimestre del 2023, se oficializa por el ejercicio de seguimiento de Plan de Desarrollo Local por la Dirección de Planes de Desarrollo y Fortalecimiento Local de la Secretaria Distrital de Planeación, a través de la Matriz Unificada de Seguimiento a la Inversión MUSI y SegPlan.
La medición suministrada refleja el avance con corte al 30 de septiembre de 2023 sobre el avance de cumplimiento de metas del plan de desarrollo local (entregado), donde se presentó un avance acumulado del Plan de Desarrollo Local de un 65,0 respecto a la vigencia 2022 donde la alcaldía local presentó un avance acumulado del 47,9; lo que indica un aumento de 17,1 puntos.</t>
  </si>
  <si>
    <t>La calificación se otorga teniendo en cuenta los siguientes parámetros:  
*Inspección ambiental ( ponderación 60%): La Alcaldía obtiene calificación de  100%.
*Indicadores agua, energía ( ponderación 20%):   información reportada agua a octubre de 2023 y energía a diciembre de 2023.
* Reporte consumo de papel ( ponderación 10%):   información reportada a noviembre de 2023.
*Reporte ciclistas ( ponderación 10%):   información reportada a diciembre de 2023</t>
  </si>
  <si>
    <t xml:space="preserve">Reporte meta ambiental  </t>
  </si>
  <si>
    <t xml:space="preserve">La  Alcaldía Local cuenta con cero (0)  acciones de mejora vencidas , de 2 abiertas tenemos   1  una en formulacion , lo que representa una ejecución de la meta del  100%. </t>
  </si>
  <si>
    <t>Reporte MIMEC  de la OAP , Archivos de seguimiento</t>
  </si>
  <si>
    <t>Número de requisitos de la Ley 1712 de 2014 de publicación de la información cumplidos en la página web</t>
  </si>
  <si>
    <t xml:space="preserve">Reporte de cumplimiento de la matriz 1712-2014 ley de transparencia de la informacion, oficina de comunicaciones </t>
  </si>
  <si>
    <t>No programada para este trimestre</t>
  </si>
  <si>
    <t xml:space="preserve">Reporte requerimientos ciudadanos radicado No 20244600003393 Aplicativo BOGOTA TE ESCUCHA </t>
  </si>
  <si>
    <t xml:space="preserve">Fueron atendidos 208 requerimientos de los 233 instaurados </t>
  </si>
  <si>
    <t>Reporte DGDL . Se anexa informe de avance PDL a corte de septiembre 30 de 2023.</t>
  </si>
  <si>
    <t xml:space="preserve">reporte DGDL de central excel con informacion y informe de area </t>
  </si>
  <si>
    <t>El cumplimiento de la meta acumulado fue de 100%  para la vigencia 2023, de conformidad con lo programado</t>
  </si>
  <si>
    <t>El cumplimiento de la meta acumulado fue de 59,43%  para la vigencia 2023, de conformidad con lo programado</t>
  </si>
  <si>
    <t>El cumplimiento de la meta acumulado fue de 99,49%  para la vigencia 2023, de conformidad con lo programado</t>
  </si>
  <si>
    <t>El cumplimiento de la meta acumulado fue de 92,73%  para la vigencia 2023, de conformidad con lo programado</t>
  </si>
  <si>
    <t>El cumplimiento de la meta acumulado fue de 91,59%  para la vigencia 2023, de conformidad con lo programado</t>
  </si>
  <si>
    <t>El cumplimiento de la meta acumulado fue de 84,85%  para la vigencia 2023, de conformidad con lo programado</t>
  </si>
  <si>
    <t>El cumplimiento de la meta acumulado fue de 78,89%  para la vigencia 2023, de conformidad con lo programado</t>
  </si>
  <si>
    <t>El cumplimiento de la meta acumulado fue de 42,90%  para la vigencia 2023, de conformidad con lo programado</t>
  </si>
  <si>
    <t>El cumplimiento de la meta acumulado fue de 94,84%  para la vigencia 2023, de conformidad con lo programado</t>
  </si>
  <si>
    <t>Para el cuarto trimteste de la vigencia 2023, el Plan de Gestión de la Alcaldia Local alcanzó un nivel de desempeño del 95,69% y del 92,46 % acumulado para la vigencia</t>
  </si>
  <si>
    <t>Reporte IVC radicado No   20242200005113 y 20242200025083</t>
  </si>
  <si>
    <t>Reporte IVC radicado No 20242200005113 y 20242200025083</t>
  </si>
  <si>
    <t>Reporte IVC radicado No 20242200005113 yy 20242200025083</t>
  </si>
  <si>
    <t>30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</si>
</sst>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4444"/>
      <name val="Calibri"/>
      <family val="2"/>
      <charset val="1"/>
    </font>
    <font>
      <sz val="11"/>
      <color rgb="FF0070C0"/>
      <name val="Calibri"/>
      <family val="2"/>
      <charset val="1"/>
    </font>
    <font>
      <sz val="11"/>
      <color rgb="FF000000"/>
      <name val="Calibri Light"/>
      <family val="2"/>
    </font>
    <font>
      <sz val="11"/>
      <color theme="4"/>
      <name val="Calibri"/>
      <family val="2"/>
      <scheme val="minor"/>
    </font>
    <font>
      <sz val="11"/>
      <color theme="4"/>
      <name val="Calibri Light"/>
      <family val="2"/>
      <scheme val="major"/>
    </font>
    <font>
      <u/>
      <sz val="11"/>
      <color theme="10"/>
      <name val="Calibri"/>
      <family val="2"/>
      <scheme val="minor"/>
    </font>
    <font>
      <sz val="11"/>
      <color theme="10"/>
      <name val="Calibri"/>
      <family val="2"/>
      <scheme val="minor"/>
    </font>
    <font>
      <sz val="11"/>
      <color theme="4" tint="-0.249977111117893"/>
      <name val="Calibri"/>
      <family val="2"/>
    </font>
    <font>
      <sz val="11"/>
      <name val="Calibri Light"/>
      <family val="2"/>
      <scheme val="major"/>
    </font>
  </fonts>
  <fills count="13">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23" fillId="0" borderId="0" applyNumberFormat="0" applyFill="0" applyBorder="0" applyAlignment="0" applyProtection="0"/>
  </cellStyleXfs>
  <cellXfs count="232">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8" fillId="0" borderId="0" xfId="0" applyFont="1" applyAlignment="1">
      <alignment horizontal="center" vertical="center"/>
    </xf>
    <xf numFmtId="10"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 fillId="0" borderId="1" xfId="0" applyNumberFormat="1" applyFont="1" applyBorder="1" applyAlignment="1">
      <alignment horizontal="center" vertical="center" wrapText="1"/>
    </xf>
    <xf numFmtId="9" fontId="1" fillId="0" borderId="0" xfId="0" applyNumberFormat="1" applyFont="1" applyAlignment="1">
      <alignment horizontal="center" wrapText="1"/>
    </xf>
    <xf numFmtId="0" fontId="1" fillId="0" borderId="0" xfId="0" applyFont="1" applyAlignment="1">
      <alignment horizontal="center" wrapText="1"/>
    </xf>
    <xf numFmtId="1" fontId="4" fillId="0" borderId="1" xfId="0" applyNumberFormat="1" applyFont="1" applyBorder="1" applyAlignment="1">
      <alignment horizontal="justify" vertical="center" wrapText="1"/>
    </xf>
    <xf numFmtId="9" fontId="4" fillId="0" borderId="1" xfId="0" applyNumberFormat="1" applyFont="1" applyBorder="1" applyAlignment="1">
      <alignment horizontal="center" vertical="center" wrapText="1"/>
    </xf>
    <xf numFmtId="0" fontId="4" fillId="0" borderId="0" xfId="0" applyFont="1" applyAlignment="1">
      <alignment horizontal="justify" vertical="center" wrapText="1"/>
    </xf>
    <xf numFmtId="0" fontId="19" fillId="0" borderId="0" xfId="0" applyFont="1" applyAlignment="1">
      <alignment vertical="center" wrapText="1"/>
    </xf>
    <xf numFmtId="10" fontId="8" fillId="2" borderId="1" xfId="1" applyNumberFormat="1" applyFont="1" applyFill="1" applyBorder="1" applyAlignment="1">
      <alignment horizontal="center" wrapText="1"/>
    </xf>
    <xf numFmtId="10" fontId="4" fillId="0" borderId="1" xfId="0" applyNumberFormat="1" applyFont="1" applyBorder="1" applyAlignment="1">
      <alignment horizontal="center" vertical="center" wrapText="1"/>
    </xf>
    <xf numFmtId="10" fontId="8" fillId="2" borderId="1" xfId="0" applyNumberFormat="1" applyFont="1" applyFill="1" applyBorder="1" applyAlignment="1">
      <alignment horizontal="center" wrapText="1"/>
    </xf>
    <xf numFmtId="0" fontId="20" fillId="0" borderId="0" xfId="0" applyFont="1" applyAlignment="1">
      <alignment vertical="center" wrapText="1"/>
    </xf>
    <xf numFmtId="0" fontId="20" fillId="0" borderId="16" xfId="0" applyFont="1" applyBorder="1" applyAlignment="1">
      <alignment vertical="center" wrapText="1"/>
    </xf>
    <xf numFmtId="10" fontId="1" fillId="0" borderId="2" xfId="0" applyNumberFormat="1" applyFont="1" applyBorder="1" applyAlignment="1">
      <alignment horizontal="justify" vertical="center" wrapText="1"/>
    </xf>
    <xf numFmtId="0" fontId="1" fillId="0" borderId="3" xfId="0" applyFont="1" applyBorder="1" applyAlignment="1">
      <alignment horizontal="justify" vertical="center" wrapText="1"/>
    </xf>
    <xf numFmtId="0" fontId="1" fillId="0" borderId="12" xfId="0" applyFont="1" applyBorder="1" applyAlignment="1">
      <alignment horizontal="justify" vertical="center" wrapText="1"/>
    </xf>
    <xf numFmtId="0" fontId="20" fillId="0" borderId="17" xfId="0" applyFont="1" applyBorder="1" applyAlignment="1">
      <alignment wrapText="1"/>
    </xf>
    <xf numFmtId="10" fontId="1" fillId="0" borderId="2" xfId="0" applyNumberFormat="1" applyFont="1" applyBorder="1" applyAlignment="1">
      <alignment horizontal="center" vertical="center" wrapText="1"/>
    </xf>
    <xf numFmtId="0" fontId="20" fillId="11" borderId="17" xfId="0" applyFont="1" applyFill="1" applyBorder="1" applyAlignment="1">
      <alignment vertical="center" wrapText="1"/>
    </xf>
    <xf numFmtId="0" fontId="1" fillId="0" borderId="11" xfId="0" applyFont="1" applyBorder="1" applyAlignment="1">
      <alignment horizontal="justify" vertical="center" wrapText="1"/>
    </xf>
    <xf numFmtId="0" fontId="1" fillId="0" borderId="16" xfId="0" applyFont="1" applyBorder="1" applyAlignment="1">
      <alignment horizontal="justify" vertical="center" wrapText="1"/>
    </xf>
    <xf numFmtId="9" fontId="1" fillId="0" borderId="16" xfId="0" applyNumberFormat="1" applyFont="1" applyBorder="1" applyAlignment="1">
      <alignment horizontal="justify" vertical="center" wrapText="1"/>
    </xf>
    <xf numFmtId="10" fontId="1" fillId="0" borderId="16" xfId="0" applyNumberFormat="1" applyFont="1" applyBorder="1" applyAlignment="1">
      <alignment horizontal="justify" vertical="center" wrapText="1"/>
    </xf>
    <xf numFmtId="10" fontId="1" fillId="0" borderId="16" xfId="0" applyNumberFormat="1" applyFont="1" applyBorder="1" applyAlignment="1">
      <alignment horizontal="center" vertical="center" wrapText="1"/>
    </xf>
    <xf numFmtId="0" fontId="1" fillId="0" borderId="7" xfId="0" applyFont="1" applyBorder="1" applyAlignment="1">
      <alignment horizontal="justify" vertical="center" wrapText="1"/>
    </xf>
    <xf numFmtId="9" fontId="1" fillId="0" borderId="11" xfId="0" applyNumberFormat="1" applyFont="1" applyBorder="1" applyAlignment="1">
      <alignment horizontal="justify" vertical="center" wrapText="1"/>
    </xf>
    <xf numFmtId="10" fontId="1" fillId="0" borderId="5" xfId="0" applyNumberFormat="1" applyFont="1" applyBorder="1" applyAlignment="1">
      <alignment horizontal="center" vertical="center" wrapText="1"/>
    </xf>
    <xf numFmtId="9" fontId="1" fillId="0" borderId="12" xfId="0" applyNumberFormat="1" applyFont="1" applyBorder="1" applyAlignment="1">
      <alignment horizontal="justify"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20" fillId="0" borderId="17" xfId="0" applyFont="1" applyBorder="1" applyAlignment="1">
      <alignment vertical="center" wrapText="1"/>
    </xf>
    <xf numFmtId="0" fontId="20" fillId="0" borderId="16" xfId="0" applyFont="1" applyBorder="1" applyAlignment="1">
      <alignment horizontal="left" vertical="center" wrapText="1"/>
    </xf>
    <xf numFmtId="10" fontId="1" fillId="0" borderId="5" xfId="0" applyNumberFormat="1" applyFont="1" applyBorder="1" applyAlignment="1">
      <alignment horizontal="justify" vertical="center" wrapText="1"/>
    </xf>
    <xf numFmtId="1" fontId="1" fillId="0" borderId="16" xfId="0" applyNumberFormat="1" applyFont="1" applyBorder="1" applyAlignment="1">
      <alignment horizontal="justify" vertical="center" wrapText="1"/>
    </xf>
    <xf numFmtId="9" fontId="6" fillId="3" borderId="16" xfId="1" applyFont="1" applyFill="1" applyBorder="1" applyAlignment="1">
      <alignment wrapText="1"/>
    </xf>
    <xf numFmtId="0" fontId="5" fillId="3" borderId="16" xfId="0" applyFont="1" applyFill="1" applyBorder="1" applyAlignment="1">
      <alignment wrapText="1"/>
    </xf>
    <xf numFmtId="9" fontId="6" fillId="3" borderId="16" xfId="1" applyFont="1" applyFill="1" applyBorder="1" applyAlignment="1">
      <alignment horizontal="right" wrapText="1"/>
    </xf>
    <xf numFmtId="0" fontId="1" fillId="0" borderId="17" xfId="0" applyFont="1" applyBorder="1" applyAlignment="1">
      <alignment horizontal="justify" vertical="center" wrapText="1"/>
    </xf>
    <xf numFmtId="1" fontId="1" fillId="0" borderId="7" xfId="0" applyNumberFormat="1" applyFont="1" applyBorder="1" applyAlignment="1">
      <alignment horizontal="justify" vertical="center" wrapText="1"/>
    </xf>
    <xf numFmtId="1" fontId="1" fillId="0" borderId="11" xfId="0" applyNumberFormat="1" applyFont="1" applyBorder="1" applyAlignment="1">
      <alignment horizontal="justify" vertical="center" wrapText="1"/>
    </xf>
    <xf numFmtId="0" fontId="4" fillId="0" borderId="12" xfId="0" applyFont="1" applyBorder="1" applyAlignment="1">
      <alignment horizontal="justify" vertical="center" wrapText="1"/>
    </xf>
    <xf numFmtId="1" fontId="4" fillId="0" borderId="12" xfId="0" applyNumberFormat="1" applyFont="1" applyBorder="1" applyAlignment="1">
      <alignment horizontal="justify" vertical="center" wrapText="1"/>
    </xf>
    <xf numFmtId="9" fontId="4" fillId="0" borderId="12" xfId="0" applyNumberFormat="1" applyFont="1" applyBorder="1" applyAlignment="1">
      <alignment horizontal="justify" vertical="center" wrapText="1"/>
    </xf>
    <xf numFmtId="9" fontId="4" fillId="0" borderId="12" xfId="1" applyFont="1" applyBorder="1" applyAlignment="1">
      <alignment horizontal="justify" vertical="center" wrapText="1"/>
    </xf>
    <xf numFmtId="10" fontId="1" fillId="0" borderId="8" xfId="0" applyNumberFormat="1" applyFont="1" applyBorder="1" applyAlignment="1">
      <alignment horizontal="center" vertical="center" wrapText="1"/>
    </xf>
    <xf numFmtId="0" fontId="21" fillId="0" borderId="1" xfId="0" applyFont="1" applyBorder="1" applyAlignment="1">
      <alignment vertical="top" wrapText="1"/>
    </xf>
    <xf numFmtId="0" fontId="22" fillId="0" borderId="1" xfId="0" applyFont="1" applyBorder="1" applyAlignment="1">
      <alignment horizontal="left" vertical="center" wrapText="1"/>
    </xf>
    <xf numFmtId="0" fontId="22" fillId="0" borderId="11" xfId="0" applyFont="1" applyBorder="1" applyAlignment="1">
      <alignment horizontal="left" vertical="center" wrapText="1"/>
    </xf>
    <xf numFmtId="0" fontId="23" fillId="0" borderId="17" xfId="4" applyBorder="1" applyAlignment="1">
      <alignment vertical="center" wrapText="1"/>
    </xf>
    <xf numFmtId="0" fontId="4" fillId="0" borderId="7" xfId="0" applyFont="1" applyBorder="1" applyAlignment="1">
      <alignment horizontal="justify" vertical="center" wrapText="1"/>
    </xf>
    <xf numFmtId="1" fontId="4" fillId="0" borderId="11" xfId="0" applyNumberFormat="1" applyFont="1" applyBorder="1" applyAlignment="1">
      <alignment horizontal="justify" vertical="center" wrapText="1"/>
    </xf>
    <xf numFmtId="0" fontId="4" fillId="0" borderId="11" xfId="0" applyFont="1" applyBorder="1" applyAlignment="1">
      <alignment horizontal="justify" vertical="center" wrapText="1"/>
    </xf>
    <xf numFmtId="10" fontId="4" fillId="0" borderId="5" xfId="0" applyNumberFormat="1" applyFont="1" applyBorder="1" applyAlignment="1">
      <alignment horizontal="center" vertical="center" wrapText="1"/>
    </xf>
    <xf numFmtId="0" fontId="24" fillId="0" borderId="17" xfId="4" applyFont="1" applyBorder="1" applyAlignment="1">
      <alignment vertical="center" wrapText="1"/>
    </xf>
    <xf numFmtId="164" fontId="6" fillId="12" borderId="3" xfId="1" applyNumberFormat="1" applyFont="1" applyFill="1" applyBorder="1" applyAlignment="1">
      <alignment horizontal="right" wrapText="1"/>
    </xf>
    <xf numFmtId="0" fontId="21" fillId="0" borderId="12" xfId="0" applyFont="1" applyBorder="1" applyAlignment="1">
      <alignment vertical="center" wrapText="1"/>
    </xf>
    <xf numFmtId="10" fontId="4" fillId="0" borderId="1" xfId="0" applyNumberFormat="1" applyFont="1" applyBorder="1" applyAlignment="1">
      <alignment horizontal="justify" vertical="center" wrapText="1"/>
    </xf>
    <xf numFmtId="0" fontId="1" fillId="9" borderId="1" xfId="0"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10" fontId="4" fillId="9" borderId="1" xfId="0" applyNumberFormat="1" applyFont="1" applyFill="1" applyBorder="1" applyAlignment="1">
      <alignment horizontal="justify" vertical="center" wrapText="1"/>
    </xf>
    <xf numFmtId="164" fontId="4" fillId="9" borderId="2" xfId="1" applyNumberFormat="1" applyFont="1" applyFill="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18" fillId="9" borderId="0" xfId="0" applyNumberFormat="1" applyFont="1" applyFill="1" applyAlignment="1">
      <alignment horizontal="center" vertical="center"/>
    </xf>
    <xf numFmtId="10" fontId="4" fillId="9" borderId="16" xfId="1" applyNumberFormat="1" applyFont="1" applyFill="1" applyBorder="1" applyAlignment="1">
      <alignment horizontal="justify" vertical="center" wrapText="1"/>
    </xf>
    <xf numFmtId="164" fontId="4" fillId="9" borderId="1" xfId="0" applyNumberFormat="1" applyFont="1" applyFill="1" applyBorder="1" applyAlignment="1">
      <alignment horizontal="center" vertical="center" wrapText="1"/>
    </xf>
    <xf numFmtId="164" fontId="1" fillId="0" borderId="1" xfId="0" applyNumberFormat="1" applyFont="1" applyBorder="1" applyAlignment="1">
      <alignment horizontal="justify" vertical="center" wrapText="1"/>
    </xf>
    <xf numFmtId="164" fontId="1" fillId="0" borderId="11" xfId="0" applyNumberFormat="1" applyFont="1" applyBorder="1" applyAlignment="1">
      <alignment horizontal="justify" vertical="center" wrapText="1"/>
    </xf>
    <xf numFmtId="164" fontId="1" fillId="0" borderId="16" xfId="0" applyNumberFormat="1" applyFont="1" applyBorder="1" applyAlignment="1">
      <alignment horizontal="justify" vertical="center" wrapText="1"/>
    </xf>
    <xf numFmtId="164" fontId="1" fillId="0" borderId="12" xfId="0" applyNumberFormat="1" applyFont="1" applyBorder="1" applyAlignment="1">
      <alignment horizontal="justify" vertical="center" wrapText="1"/>
    </xf>
    <xf numFmtId="1" fontId="1" fillId="9" borderId="1" xfId="0" applyNumberFormat="1" applyFont="1" applyFill="1" applyBorder="1" applyAlignment="1">
      <alignment horizontal="center" vertical="center" wrapText="1"/>
    </xf>
    <xf numFmtId="10" fontId="6" fillId="9" borderId="1" xfId="0" applyNumberFormat="1" applyFont="1" applyFill="1" applyBorder="1" applyAlignment="1">
      <alignment wrapText="1"/>
    </xf>
    <xf numFmtId="10" fontId="8" fillId="2" borderId="1" xfId="0" applyNumberFormat="1" applyFont="1" applyFill="1" applyBorder="1" applyAlignment="1">
      <alignment wrapText="1"/>
    </xf>
    <xf numFmtId="9" fontId="4" fillId="9" borderId="16" xfId="1" applyFont="1" applyFill="1" applyBorder="1" applyAlignment="1">
      <alignment horizontal="justify" vertical="center" wrapText="1"/>
    </xf>
    <xf numFmtId="164" fontId="4" fillId="9" borderId="16" xfId="0" applyNumberFormat="1" applyFont="1" applyFill="1" applyBorder="1" applyAlignment="1">
      <alignment horizontal="center" vertical="center" wrapText="1"/>
    </xf>
    <xf numFmtId="164" fontId="4" fillId="9" borderId="12" xfId="0" applyNumberFormat="1" applyFont="1" applyFill="1" applyBorder="1" applyAlignment="1">
      <alignment horizontal="center" vertical="center" wrapText="1"/>
    </xf>
    <xf numFmtId="0" fontId="25" fillId="9" borderId="16" xfId="0" applyFont="1" applyFill="1" applyBorder="1" applyAlignment="1">
      <alignment vertical="center" wrapText="1"/>
    </xf>
    <xf numFmtId="9" fontId="6" fillId="2" borderId="1" xfId="1" applyFont="1" applyFill="1" applyBorder="1" applyAlignment="1">
      <alignment wrapText="1"/>
    </xf>
    <xf numFmtId="10" fontId="4" fillId="2" borderId="1" xfId="0" applyNumberFormat="1" applyFont="1" applyFill="1" applyBorder="1" applyAlignment="1">
      <alignment horizontal="justify" vertical="center" wrapText="1"/>
    </xf>
    <xf numFmtId="10" fontId="1" fillId="0" borderId="11" xfId="0" applyNumberFormat="1" applyFont="1" applyBorder="1" applyAlignment="1">
      <alignment horizontal="justify" vertical="center" wrapText="1"/>
    </xf>
    <xf numFmtId="10" fontId="1" fillId="0" borderId="12" xfId="0" applyNumberFormat="1" applyFont="1" applyBorder="1" applyAlignment="1">
      <alignment horizontal="justify" vertical="center" wrapText="1"/>
    </xf>
    <xf numFmtId="10" fontId="6" fillId="3" borderId="16" xfId="1" applyNumberFormat="1" applyFont="1" applyFill="1" applyBorder="1" applyAlignment="1">
      <alignment wrapText="1"/>
    </xf>
    <xf numFmtId="10" fontId="4" fillId="0" borderId="12" xfId="0" applyNumberFormat="1" applyFont="1" applyBorder="1" applyAlignment="1">
      <alignment horizontal="justify" vertical="center" wrapText="1"/>
    </xf>
    <xf numFmtId="164" fontId="4" fillId="0" borderId="1" xfId="1" applyNumberFormat="1" applyFont="1" applyBorder="1" applyAlignment="1">
      <alignment horizontal="justify" vertical="center" wrapText="1"/>
    </xf>
    <xf numFmtId="164" fontId="4" fillId="0" borderId="12" xfId="1" applyNumberFormat="1" applyFont="1" applyBorder="1" applyAlignment="1">
      <alignment horizontal="justify" vertical="center" wrapText="1"/>
    </xf>
    <xf numFmtId="10" fontId="26" fillId="0" borderId="1" xfId="0" applyNumberFormat="1" applyFont="1" applyBorder="1" applyAlignment="1">
      <alignment horizontal="justify" vertical="center" wrapText="1"/>
    </xf>
    <xf numFmtId="164" fontId="1" fillId="9" borderId="1" xfId="0" applyNumberFormat="1" applyFont="1" applyFill="1" applyBorder="1" applyAlignment="1">
      <alignment horizontal="center" vertical="center" wrapText="1"/>
    </xf>
    <xf numFmtId="164" fontId="1" fillId="9" borderId="16" xfId="0" applyNumberFormat="1" applyFont="1" applyFill="1" applyBorder="1" applyAlignment="1">
      <alignment horizontal="center" vertical="center" wrapText="1"/>
    </xf>
    <xf numFmtId="1" fontId="4" fillId="9" borderId="11" xfId="0" applyNumberFormat="1" applyFont="1" applyFill="1" applyBorder="1" applyAlignment="1">
      <alignment horizontal="center" vertical="center" wrapText="1"/>
    </xf>
    <xf numFmtId="10" fontId="6" fillId="3" borderId="1" xfId="0" applyNumberFormat="1" applyFont="1" applyFill="1" applyBorder="1" applyAlignment="1">
      <alignment wrapText="1"/>
    </xf>
    <xf numFmtId="164" fontId="1" fillId="0" borderId="1" xfId="1" applyNumberFormat="1" applyFont="1" applyBorder="1" applyAlignment="1">
      <alignment horizontal="justify" vertical="center" wrapText="1"/>
    </xf>
    <xf numFmtId="164" fontId="1" fillId="0" borderId="11" xfId="1" applyNumberFormat="1" applyFont="1" applyBorder="1" applyAlignment="1">
      <alignment horizontal="justify" vertical="center" wrapText="1"/>
    </xf>
    <xf numFmtId="164" fontId="1" fillId="0" borderId="16" xfId="1" applyNumberFormat="1" applyFont="1" applyBorder="1" applyAlignment="1">
      <alignment horizontal="justify" vertical="center" wrapText="1"/>
    </xf>
    <xf numFmtId="164" fontId="1" fillId="0" borderId="12" xfId="1" applyNumberFormat="1" applyFont="1" applyBorder="1" applyAlignment="1">
      <alignment horizontal="justify" vertical="center" wrapText="1"/>
    </xf>
    <xf numFmtId="10" fontId="4" fillId="0" borderId="12" xfId="1"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64" fontId="18" fillId="9" borderId="1" xfId="0" applyNumberFormat="1" applyFont="1" applyFill="1" applyBorder="1" applyAlignment="1">
      <alignment horizontal="center" vertical="center"/>
    </xf>
    <xf numFmtId="1"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center" vertical="center" wrapText="1"/>
    </xf>
    <xf numFmtId="0" fontId="14" fillId="0" borderId="0" xfId="0" applyFont="1" applyAlignment="1">
      <alignment vertical="center" wrapText="1"/>
    </xf>
    <xf numFmtId="0" fontId="14" fillId="11" borderId="17" xfId="0" applyFont="1" applyFill="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3"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7D4EE2AE-C028-47AA-A8E7-A933EA6F54E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zoomScale="60" zoomScaleNormal="60" workbookViewId="0">
      <selection activeCell="G11" sqref="G11"/>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3.4257812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3" width="16.5703125" style="1" hidden="1" customWidth="1"/>
    <col min="24" max="24" width="16.5703125" style="85"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85" customWidth="1"/>
    <col min="45" max="45" width="39.42578125" style="1" customWidth="1"/>
    <col min="46" max="16384" width="10.85546875" style="1"/>
  </cols>
  <sheetData>
    <row r="1" spans="1:45" s="28" customFormat="1" ht="70.5" customHeight="1" x14ac:dyDescent="0.25">
      <c r="A1" s="218" t="s">
        <v>0</v>
      </c>
      <c r="B1" s="219"/>
      <c r="C1" s="219"/>
      <c r="D1" s="219"/>
      <c r="E1" s="219"/>
      <c r="F1" s="219"/>
      <c r="G1" s="219"/>
      <c r="H1" s="219"/>
      <c r="I1" s="219"/>
      <c r="J1" s="219"/>
      <c r="K1" s="219"/>
      <c r="L1" s="223" t="s">
        <v>1</v>
      </c>
      <c r="M1" s="223"/>
      <c r="N1" s="223"/>
      <c r="O1" s="223"/>
      <c r="P1" s="223"/>
      <c r="X1" s="81"/>
      <c r="AR1" s="81"/>
    </row>
    <row r="2" spans="1:45" s="30" customFormat="1" ht="23.45" customHeight="1" x14ac:dyDescent="0.25">
      <c r="A2" s="221" t="s">
        <v>2</v>
      </c>
      <c r="B2" s="222"/>
      <c r="C2" s="222"/>
      <c r="D2" s="222"/>
      <c r="E2" s="222"/>
      <c r="F2" s="222"/>
      <c r="G2" s="222"/>
      <c r="H2" s="222"/>
      <c r="I2" s="222"/>
      <c r="J2" s="222"/>
      <c r="K2" s="222"/>
      <c r="L2" s="29"/>
      <c r="M2" s="29"/>
      <c r="N2" s="29"/>
      <c r="O2" s="29"/>
      <c r="P2" s="29"/>
      <c r="X2" s="82"/>
      <c r="AR2" s="82"/>
    </row>
    <row r="3" spans="1:45" s="28" customFormat="1" x14ac:dyDescent="0.25">
      <c r="X3" s="81"/>
      <c r="AR3" s="81"/>
    </row>
    <row r="4" spans="1:45" s="28" customFormat="1" ht="29.1" customHeight="1" x14ac:dyDescent="0.25">
      <c r="F4" s="224" t="s">
        <v>3</v>
      </c>
      <c r="G4" s="225"/>
      <c r="H4" s="225"/>
      <c r="I4" s="225"/>
      <c r="J4" s="225"/>
      <c r="K4" s="226"/>
      <c r="X4" s="81"/>
      <c r="AR4" s="81"/>
    </row>
    <row r="5" spans="1:45" s="28" customFormat="1" ht="15" customHeight="1" x14ac:dyDescent="0.25">
      <c r="F5" s="2" t="s">
        <v>4</v>
      </c>
      <c r="G5" s="2" t="s">
        <v>5</v>
      </c>
      <c r="H5" s="224" t="s">
        <v>6</v>
      </c>
      <c r="I5" s="225"/>
      <c r="J5" s="225"/>
      <c r="K5" s="226"/>
      <c r="X5" s="81"/>
      <c r="AR5" s="81"/>
    </row>
    <row r="6" spans="1:45" s="28" customFormat="1" x14ac:dyDescent="0.25">
      <c r="F6" s="31">
        <v>1</v>
      </c>
      <c r="G6" s="31" t="s">
        <v>7</v>
      </c>
      <c r="H6" s="227" t="s">
        <v>8</v>
      </c>
      <c r="I6" s="227"/>
      <c r="J6" s="227"/>
      <c r="K6" s="227"/>
      <c r="X6" s="81"/>
      <c r="AR6" s="81"/>
    </row>
    <row r="7" spans="1:45" s="28" customFormat="1" ht="61.5" customHeight="1" x14ac:dyDescent="0.25">
      <c r="F7" s="31">
        <v>2</v>
      </c>
      <c r="G7" s="31" t="s">
        <v>9</v>
      </c>
      <c r="H7" s="228" t="s">
        <v>10</v>
      </c>
      <c r="I7" s="227"/>
      <c r="J7" s="227"/>
      <c r="K7" s="227"/>
      <c r="X7" s="81"/>
      <c r="AR7" s="81"/>
    </row>
    <row r="8" spans="1:45" s="28" customFormat="1" ht="51" customHeight="1" x14ac:dyDescent="0.25">
      <c r="F8" s="31">
        <v>3</v>
      </c>
      <c r="G8" s="31" t="s">
        <v>11</v>
      </c>
      <c r="H8" s="227" t="s">
        <v>305</v>
      </c>
      <c r="I8" s="227"/>
      <c r="J8" s="227"/>
      <c r="K8" s="227"/>
      <c r="X8" s="81"/>
      <c r="AR8" s="81"/>
    </row>
    <row r="9" spans="1:45" s="28" customFormat="1" ht="51" customHeight="1" x14ac:dyDescent="0.25">
      <c r="F9" s="31">
        <v>4</v>
      </c>
      <c r="G9" s="31" t="s">
        <v>269</v>
      </c>
      <c r="H9" s="229" t="s">
        <v>306</v>
      </c>
      <c r="I9" s="230"/>
      <c r="J9" s="230"/>
      <c r="K9" s="231"/>
      <c r="X9" s="81"/>
      <c r="AR9" s="81"/>
    </row>
    <row r="10" spans="1:45" s="28" customFormat="1" ht="51" customHeight="1" x14ac:dyDescent="0.25">
      <c r="F10" s="31">
        <v>5</v>
      </c>
      <c r="G10" s="31" t="s">
        <v>349</v>
      </c>
      <c r="H10" s="219" t="s">
        <v>345</v>
      </c>
      <c r="I10" s="219"/>
      <c r="J10" s="219"/>
      <c r="K10" s="219"/>
      <c r="X10" s="81"/>
      <c r="AR10" s="81"/>
    </row>
    <row r="11" spans="1:45" s="28" customFormat="1" x14ac:dyDescent="0.25">
      <c r="X11" s="81"/>
      <c r="AR11" s="81"/>
    </row>
    <row r="12" spans="1:45" ht="14.45" customHeight="1" x14ac:dyDescent="0.25">
      <c r="A12" s="217" t="s">
        <v>12</v>
      </c>
      <c r="B12" s="217"/>
      <c r="C12" s="217" t="s">
        <v>13</v>
      </c>
      <c r="D12" s="217" t="s">
        <v>14</v>
      </c>
      <c r="E12" s="217"/>
      <c r="F12" s="217"/>
      <c r="G12" s="220" t="s">
        <v>15</v>
      </c>
      <c r="H12" s="220"/>
      <c r="I12" s="220"/>
      <c r="J12" s="220"/>
      <c r="K12" s="220"/>
      <c r="L12" s="220"/>
      <c r="M12" s="220"/>
      <c r="N12" s="220"/>
      <c r="O12" s="220"/>
      <c r="P12" s="220"/>
      <c r="Q12" s="220"/>
      <c r="R12" s="217" t="s">
        <v>16</v>
      </c>
      <c r="S12" s="217"/>
      <c r="T12" s="217"/>
      <c r="U12" s="217"/>
      <c r="V12" s="187" t="s">
        <v>17</v>
      </c>
      <c r="W12" s="188"/>
      <c r="X12" s="188"/>
      <c r="Y12" s="188"/>
      <c r="Z12" s="189"/>
      <c r="AA12" s="193" t="s">
        <v>18</v>
      </c>
      <c r="AB12" s="194"/>
      <c r="AC12" s="194"/>
      <c r="AD12" s="194"/>
      <c r="AE12" s="195"/>
      <c r="AF12" s="199" t="s">
        <v>19</v>
      </c>
      <c r="AG12" s="200"/>
      <c r="AH12" s="200"/>
      <c r="AI12" s="200"/>
      <c r="AJ12" s="201"/>
      <c r="AK12" s="205" t="s">
        <v>20</v>
      </c>
      <c r="AL12" s="206"/>
      <c r="AM12" s="206"/>
      <c r="AN12" s="206"/>
      <c r="AO12" s="207"/>
      <c r="AP12" s="211" t="s">
        <v>21</v>
      </c>
      <c r="AQ12" s="212"/>
      <c r="AR12" s="212"/>
      <c r="AS12" s="213"/>
    </row>
    <row r="13" spans="1:45" ht="14.45" customHeight="1" x14ac:dyDescent="0.25">
      <c r="A13" s="217"/>
      <c r="B13" s="217"/>
      <c r="C13" s="217"/>
      <c r="D13" s="217"/>
      <c r="E13" s="217"/>
      <c r="F13" s="217"/>
      <c r="G13" s="220"/>
      <c r="H13" s="220"/>
      <c r="I13" s="220"/>
      <c r="J13" s="220"/>
      <c r="K13" s="220"/>
      <c r="L13" s="220"/>
      <c r="M13" s="220"/>
      <c r="N13" s="220"/>
      <c r="O13" s="220"/>
      <c r="P13" s="220"/>
      <c r="Q13" s="220"/>
      <c r="R13" s="217"/>
      <c r="S13" s="217"/>
      <c r="T13" s="217"/>
      <c r="U13" s="217"/>
      <c r="V13" s="190"/>
      <c r="W13" s="191"/>
      <c r="X13" s="191"/>
      <c r="Y13" s="191"/>
      <c r="Z13" s="192"/>
      <c r="AA13" s="196"/>
      <c r="AB13" s="197"/>
      <c r="AC13" s="197"/>
      <c r="AD13" s="197"/>
      <c r="AE13" s="198"/>
      <c r="AF13" s="202"/>
      <c r="AG13" s="203"/>
      <c r="AH13" s="203"/>
      <c r="AI13" s="203"/>
      <c r="AJ13" s="204"/>
      <c r="AK13" s="208"/>
      <c r="AL13" s="209"/>
      <c r="AM13" s="209"/>
      <c r="AN13" s="209"/>
      <c r="AO13" s="210"/>
      <c r="AP13" s="214"/>
      <c r="AQ13" s="215"/>
      <c r="AR13" s="215"/>
      <c r="AS13" s="216"/>
    </row>
    <row r="14" spans="1:45" ht="45.75" thickBot="1" x14ac:dyDescent="0.3">
      <c r="A14" s="2" t="s">
        <v>22</v>
      </c>
      <c r="B14" s="2" t="s">
        <v>23</v>
      </c>
      <c r="C14" s="217"/>
      <c r="D14" s="2" t="s">
        <v>24</v>
      </c>
      <c r="E14" s="2" t="s">
        <v>25</v>
      </c>
      <c r="F14" s="2" t="s">
        <v>26</v>
      </c>
      <c r="G14" s="17" t="s">
        <v>27</v>
      </c>
      <c r="H14" s="17" t="s">
        <v>28</v>
      </c>
      <c r="I14" s="17" t="s">
        <v>29</v>
      </c>
      <c r="J14" s="17" t="s">
        <v>30</v>
      </c>
      <c r="K14" s="17" t="s">
        <v>31</v>
      </c>
      <c r="L14" s="17" t="s">
        <v>32</v>
      </c>
      <c r="M14" s="17" t="s">
        <v>33</v>
      </c>
      <c r="N14" s="17" t="s">
        <v>34</v>
      </c>
      <c r="O14" s="17" t="s">
        <v>35</v>
      </c>
      <c r="P14" s="17" t="s">
        <v>36</v>
      </c>
      <c r="Q14" s="17" t="s">
        <v>37</v>
      </c>
      <c r="R14" s="2" t="s">
        <v>38</v>
      </c>
      <c r="S14" s="2" t="s">
        <v>39</v>
      </c>
      <c r="T14" s="2" t="s">
        <v>40</v>
      </c>
      <c r="U14" s="2" t="s">
        <v>41</v>
      </c>
      <c r="V14" s="3" t="s">
        <v>42</v>
      </c>
      <c r="W14" s="3" t="s">
        <v>43</v>
      </c>
      <c r="X14" s="3" t="s">
        <v>44</v>
      </c>
      <c r="Y14" s="3" t="s">
        <v>45</v>
      </c>
      <c r="Z14" s="3" t="s">
        <v>46</v>
      </c>
      <c r="AA14" s="20" t="s">
        <v>42</v>
      </c>
      <c r="AB14" s="20" t="s">
        <v>43</v>
      </c>
      <c r="AC14" s="20" t="s">
        <v>44</v>
      </c>
      <c r="AD14" s="20" t="s">
        <v>45</v>
      </c>
      <c r="AE14" s="20" t="s">
        <v>46</v>
      </c>
      <c r="AF14" s="21" t="s">
        <v>42</v>
      </c>
      <c r="AG14" s="21" t="s">
        <v>43</v>
      </c>
      <c r="AH14" s="21" t="s">
        <v>44</v>
      </c>
      <c r="AI14" s="21" t="s">
        <v>45</v>
      </c>
      <c r="AJ14" s="21" t="s">
        <v>46</v>
      </c>
      <c r="AK14" s="22" t="s">
        <v>42</v>
      </c>
      <c r="AL14" s="22" t="s">
        <v>43</v>
      </c>
      <c r="AM14" s="22" t="s">
        <v>44</v>
      </c>
      <c r="AN14" s="22" t="s">
        <v>45</v>
      </c>
      <c r="AO14" s="22" t="s">
        <v>46</v>
      </c>
      <c r="AP14" s="4" t="s">
        <v>42</v>
      </c>
      <c r="AQ14" s="4" t="s">
        <v>43</v>
      </c>
      <c r="AR14" s="4" t="s">
        <v>44</v>
      </c>
      <c r="AS14" s="4" t="s">
        <v>45</v>
      </c>
    </row>
    <row r="15" spans="1:45" s="26" customFormat="1" ht="300" x14ac:dyDescent="0.25">
      <c r="A15" s="19">
        <v>4</v>
      </c>
      <c r="B15" s="18" t="s">
        <v>47</v>
      </c>
      <c r="C15" s="19" t="s">
        <v>48</v>
      </c>
      <c r="D15" s="23" t="s">
        <v>49</v>
      </c>
      <c r="E15" s="18" t="s">
        <v>50</v>
      </c>
      <c r="F15" s="18" t="s">
        <v>51</v>
      </c>
      <c r="G15" s="18" t="s">
        <v>52</v>
      </c>
      <c r="H15" s="32" t="s">
        <v>53</v>
      </c>
      <c r="I15" s="33" t="s">
        <v>54</v>
      </c>
      <c r="J15" s="34" t="s">
        <v>55</v>
      </c>
      <c r="K15" s="45" t="s">
        <v>56</v>
      </c>
      <c r="L15" s="40">
        <v>0</v>
      </c>
      <c r="M15" s="40">
        <v>0.02</v>
      </c>
      <c r="N15" s="40">
        <v>0.05</v>
      </c>
      <c r="O15" s="40">
        <v>0.1</v>
      </c>
      <c r="P15" s="40">
        <v>0.1</v>
      </c>
      <c r="Q15" s="46" t="s">
        <v>57</v>
      </c>
      <c r="R15" s="51" t="s">
        <v>58</v>
      </c>
      <c r="S15" s="39" t="s">
        <v>59</v>
      </c>
      <c r="T15" s="45" t="s">
        <v>60</v>
      </c>
      <c r="U15" s="57" t="s">
        <v>61</v>
      </c>
      <c r="V15" s="77">
        <f t="shared" ref="V15:V30" si="0">L15</f>
        <v>0</v>
      </c>
      <c r="W15" s="78" t="s">
        <v>62</v>
      </c>
      <c r="X15" s="19" t="s">
        <v>62</v>
      </c>
      <c r="Y15" s="18" t="s">
        <v>63</v>
      </c>
      <c r="Z15" s="18" t="s">
        <v>62</v>
      </c>
      <c r="AA15" s="77">
        <f t="shared" ref="AA15:AA30" si="1">M15</f>
        <v>0.02</v>
      </c>
      <c r="AB15" s="140">
        <v>3.2000000000000001E-2</v>
      </c>
      <c r="AC15" s="79">
        <f>IF(AB15/AA15&gt;100%,100%,AB15/AA15)</f>
        <v>1</v>
      </c>
      <c r="AD15" s="101" t="s">
        <v>64</v>
      </c>
      <c r="AE15" s="18" t="s">
        <v>65</v>
      </c>
      <c r="AF15" s="77">
        <f t="shared" ref="AF15:AF30" si="2">N15</f>
        <v>0.05</v>
      </c>
      <c r="AG15" s="149">
        <v>9.8000000000000004E-2</v>
      </c>
      <c r="AH15" s="79">
        <f>IF(AG15/AF15&gt;100%,100%,AG15/AF15)</f>
        <v>1</v>
      </c>
      <c r="AI15" s="18" t="s">
        <v>270</v>
      </c>
      <c r="AJ15" s="18" t="s">
        <v>271</v>
      </c>
      <c r="AK15" s="77">
        <f t="shared" ref="AK15:AK30" si="3">O15</f>
        <v>0.1</v>
      </c>
      <c r="AL15" s="173">
        <v>0.17100000000000001</v>
      </c>
      <c r="AM15" s="79">
        <f>IF(AL15/AK15&gt;100%,100%,AL15/AK15)</f>
        <v>1</v>
      </c>
      <c r="AN15" s="18" t="s">
        <v>324</v>
      </c>
      <c r="AO15" s="18" t="s">
        <v>334</v>
      </c>
      <c r="AP15" s="77">
        <f t="shared" ref="AP15:AP30" si="4">P15</f>
        <v>0.1</v>
      </c>
      <c r="AQ15" s="179">
        <f>AL15</f>
        <v>0.17100000000000001</v>
      </c>
      <c r="AR15" s="83">
        <f>IF(AQ15/AP15&gt;100%,100%,AQ15/AP15)</f>
        <v>1</v>
      </c>
      <c r="AS15" s="18" t="s">
        <v>336</v>
      </c>
    </row>
    <row r="16" spans="1:45" s="26" customFormat="1" ht="120" x14ac:dyDescent="0.25">
      <c r="A16" s="19">
        <v>4</v>
      </c>
      <c r="B16" s="18" t="s">
        <v>47</v>
      </c>
      <c r="C16" s="19" t="s">
        <v>66</v>
      </c>
      <c r="D16" s="23" t="s">
        <v>67</v>
      </c>
      <c r="E16" s="18" t="s">
        <v>68</v>
      </c>
      <c r="F16" s="18" t="s">
        <v>51</v>
      </c>
      <c r="G16" s="18" t="s">
        <v>69</v>
      </c>
      <c r="H16" s="35" t="s">
        <v>70</v>
      </c>
      <c r="I16" s="36">
        <v>0.6</v>
      </c>
      <c r="J16" s="37" t="s">
        <v>55</v>
      </c>
      <c r="K16" s="45" t="s">
        <v>56</v>
      </c>
      <c r="L16" s="47">
        <v>0.12</v>
      </c>
      <c r="M16" s="47">
        <v>0.35</v>
      </c>
      <c r="N16" s="47">
        <v>0.51</v>
      </c>
      <c r="O16" s="47">
        <v>0.72</v>
      </c>
      <c r="P16" s="47">
        <v>0.72</v>
      </c>
      <c r="Q16" s="48" t="s">
        <v>71</v>
      </c>
      <c r="R16" s="52" t="s">
        <v>72</v>
      </c>
      <c r="S16" s="35" t="s">
        <v>73</v>
      </c>
      <c r="T16" s="45" t="s">
        <v>60</v>
      </c>
      <c r="U16" s="49" t="s">
        <v>61</v>
      </c>
      <c r="V16" s="77">
        <f t="shared" si="0"/>
        <v>0.12</v>
      </c>
      <c r="W16" s="79">
        <v>0.48</v>
      </c>
      <c r="X16" s="83">
        <f t="shared" ref="X16:X30" si="5">IF(W16/V16&gt;100%,100%,W16/V16)</f>
        <v>1</v>
      </c>
      <c r="Y16" s="18" t="s">
        <v>74</v>
      </c>
      <c r="Z16" s="18" t="s">
        <v>75</v>
      </c>
      <c r="AA16" s="77">
        <f t="shared" si="1"/>
        <v>0.35</v>
      </c>
      <c r="AB16" s="140">
        <v>0.63200000000000001</v>
      </c>
      <c r="AC16" s="79">
        <f>IF(AB16/AA16&gt;100%,100%,AB16/AA16)</f>
        <v>1</v>
      </c>
      <c r="AD16" s="94" t="s">
        <v>76</v>
      </c>
      <c r="AE16" s="96" t="s">
        <v>65</v>
      </c>
      <c r="AF16" s="77">
        <f t="shared" si="2"/>
        <v>0.51</v>
      </c>
      <c r="AG16" s="149">
        <v>0.63319999999999999</v>
      </c>
      <c r="AH16" s="79">
        <f t="shared" ref="AH16:AH30" si="6">IF(AG16/AF16&gt;100%,100%,AG16/AF16)</f>
        <v>1</v>
      </c>
      <c r="AI16" s="18" t="s">
        <v>272</v>
      </c>
      <c r="AJ16" s="18" t="s">
        <v>273</v>
      </c>
      <c r="AK16" s="77">
        <f t="shared" si="3"/>
        <v>0.72</v>
      </c>
      <c r="AL16" s="173">
        <v>0.85409999999999997</v>
      </c>
      <c r="AM16" s="79">
        <f t="shared" ref="AM16:AM30" si="7">IF(AL16/AK16&gt;100%,100%,AL16/AK16)</f>
        <v>1</v>
      </c>
      <c r="AN16" s="18" t="s">
        <v>307</v>
      </c>
      <c r="AO16" s="18" t="s">
        <v>335</v>
      </c>
      <c r="AP16" s="77">
        <f>P16</f>
        <v>0.72</v>
      </c>
      <c r="AQ16" s="179">
        <f>AL16</f>
        <v>0.85409999999999997</v>
      </c>
      <c r="AR16" s="83">
        <f t="shared" ref="AR16:AR30" si="8">IF(AQ16/AP16&gt;100%,100%,AQ16/AP16)</f>
        <v>1</v>
      </c>
      <c r="AS16" s="18" t="s">
        <v>336</v>
      </c>
    </row>
    <row r="17" spans="1:45" s="26" customFormat="1" ht="150" x14ac:dyDescent="0.25">
      <c r="A17" s="19">
        <v>4</v>
      </c>
      <c r="B17" s="18" t="s">
        <v>47</v>
      </c>
      <c r="C17" s="19" t="s">
        <v>66</v>
      </c>
      <c r="D17" s="23" t="s">
        <v>77</v>
      </c>
      <c r="E17" s="18" t="s">
        <v>78</v>
      </c>
      <c r="F17" s="18" t="s">
        <v>51</v>
      </c>
      <c r="G17" s="18" t="s">
        <v>79</v>
      </c>
      <c r="H17" s="35" t="s">
        <v>80</v>
      </c>
      <c r="I17" s="36">
        <v>0.6</v>
      </c>
      <c r="J17" s="37" t="s">
        <v>55</v>
      </c>
      <c r="K17" s="45" t="s">
        <v>56</v>
      </c>
      <c r="L17" s="40">
        <v>0.12</v>
      </c>
      <c r="M17" s="40">
        <v>0.3</v>
      </c>
      <c r="N17" s="40">
        <v>0.49</v>
      </c>
      <c r="O17" s="40">
        <v>0.7</v>
      </c>
      <c r="P17" s="40">
        <v>0.7</v>
      </c>
      <c r="Q17" s="48" t="s">
        <v>71</v>
      </c>
      <c r="R17" s="52" t="s">
        <v>72</v>
      </c>
      <c r="S17" s="35" t="s">
        <v>73</v>
      </c>
      <c r="T17" s="45" t="s">
        <v>60</v>
      </c>
      <c r="U17" s="49" t="s">
        <v>61</v>
      </c>
      <c r="V17" s="77">
        <f t="shared" si="0"/>
        <v>0.12</v>
      </c>
      <c r="W17" s="79">
        <v>0.75700000000000001</v>
      </c>
      <c r="X17" s="83">
        <f t="shared" si="5"/>
        <v>1</v>
      </c>
      <c r="Y17" s="18" t="s">
        <v>81</v>
      </c>
      <c r="Z17" s="18" t="s">
        <v>75</v>
      </c>
      <c r="AA17" s="77">
        <f t="shared" si="1"/>
        <v>0.3</v>
      </c>
      <c r="AB17" s="140">
        <v>0.80500000000000005</v>
      </c>
      <c r="AC17" s="79">
        <f t="shared" ref="AC17:AC30" si="9">IF(AB17/AA17&gt;100%,100%,AB17/AA17)</f>
        <v>1</v>
      </c>
      <c r="AD17" s="93" t="s">
        <v>81</v>
      </c>
      <c r="AE17" s="18" t="s">
        <v>65</v>
      </c>
      <c r="AF17" s="77">
        <f t="shared" si="2"/>
        <v>0.49</v>
      </c>
      <c r="AG17" s="149">
        <v>0.38500000000000001</v>
      </c>
      <c r="AH17" s="79">
        <f t="shared" si="6"/>
        <v>0.7857142857142857</v>
      </c>
      <c r="AI17" s="18" t="s">
        <v>274</v>
      </c>
      <c r="AJ17" s="18" t="s">
        <v>273</v>
      </c>
      <c r="AK17" s="77">
        <f t="shared" si="3"/>
        <v>0.7</v>
      </c>
      <c r="AL17" s="173">
        <v>0.41599999999999998</v>
      </c>
      <c r="AM17" s="79">
        <f t="shared" si="7"/>
        <v>0.59428571428571431</v>
      </c>
      <c r="AN17" s="18" t="s">
        <v>309</v>
      </c>
      <c r="AO17" s="18" t="s">
        <v>335</v>
      </c>
      <c r="AP17" s="77">
        <f t="shared" si="4"/>
        <v>0.7</v>
      </c>
      <c r="AQ17" s="179">
        <f>AL17</f>
        <v>0.41599999999999998</v>
      </c>
      <c r="AR17" s="83">
        <f t="shared" si="8"/>
        <v>0.59428571428571431</v>
      </c>
      <c r="AS17" s="18" t="s">
        <v>337</v>
      </c>
    </row>
    <row r="18" spans="1:45" s="26" customFormat="1" ht="150" x14ac:dyDescent="0.25">
      <c r="A18" s="19">
        <v>4</v>
      </c>
      <c r="B18" s="18" t="s">
        <v>47</v>
      </c>
      <c r="C18" s="19" t="s">
        <v>66</v>
      </c>
      <c r="D18" s="23" t="s">
        <v>82</v>
      </c>
      <c r="E18" s="18" t="s">
        <v>83</v>
      </c>
      <c r="F18" s="18" t="s">
        <v>51</v>
      </c>
      <c r="G18" s="18" t="s">
        <v>84</v>
      </c>
      <c r="H18" s="35" t="s">
        <v>85</v>
      </c>
      <c r="I18" s="38">
        <v>0.96489999999999998</v>
      </c>
      <c r="J18" s="37" t="s">
        <v>55</v>
      </c>
      <c r="K18" s="45" t="s">
        <v>56</v>
      </c>
      <c r="L18" s="40">
        <v>0.25</v>
      </c>
      <c r="M18" s="40">
        <v>0.5</v>
      </c>
      <c r="N18" s="40">
        <v>0.7</v>
      </c>
      <c r="O18" s="60">
        <v>0.98499999999999999</v>
      </c>
      <c r="P18" s="60">
        <v>0.98499999999999999</v>
      </c>
      <c r="Q18" s="48" t="s">
        <v>71</v>
      </c>
      <c r="R18" s="52" t="s">
        <v>72</v>
      </c>
      <c r="S18" s="35" t="s">
        <v>73</v>
      </c>
      <c r="T18" s="45" t="s">
        <v>60</v>
      </c>
      <c r="U18" s="49" t="s">
        <v>61</v>
      </c>
      <c r="V18" s="77">
        <f t="shared" si="0"/>
        <v>0.25</v>
      </c>
      <c r="W18" s="79">
        <v>0.127</v>
      </c>
      <c r="X18" s="83">
        <f t="shared" si="5"/>
        <v>0.50800000000000001</v>
      </c>
      <c r="Y18" s="18" t="s">
        <v>86</v>
      </c>
      <c r="Z18" s="18" t="s">
        <v>87</v>
      </c>
      <c r="AA18" s="77">
        <f t="shared" si="1"/>
        <v>0.5</v>
      </c>
      <c r="AB18" s="140">
        <v>0.5887</v>
      </c>
      <c r="AC18" s="95">
        <f t="shared" si="9"/>
        <v>1</v>
      </c>
      <c r="AD18" s="98" t="s">
        <v>86</v>
      </c>
      <c r="AE18" s="96" t="s">
        <v>65</v>
      </c>
      <c r="AF18" s="77">
        <f t="shared" si="2"/>
        <v>0.7</v>
      </c>
      <c r="AG18" s="149">
        <v>0.127</v>
      </c>
      <c r="AH18" s="79">
        <f t="shared" si="6"/>
        <v>0.18142857142857144</v>
      </c>
      <c r="AI18" s="18" t="s">
        <v>275</v>
      </c>
      <c r="AJ18" s="18" t="s">
        <v>276</v>
      </c>
      <c r="AK18" s="77">
        <f t="shared" si="3"/>
        <v>0.98499999999999999</v>
      </c>
      <c r="AL18" s="173">
        <v>0.98</v>
      </c>
      <c r="AM18" s="79">
        <f t="shared" si="7"/>
        <v>0.99492385786802029</v>
      </c>
      <c r="AN18" s="18" t="s">
        <v>310</v>
      </c>
      <c r="AO18" s="18" t="s">
        <v>311</v>
      </c>
      <c r="AP18" s="77">
        <f t="shared" si="4"/>
        <v>0.98499999999999999</v>
      </c>
      <c r="AQ18" s="179">
        <f>AL18</f>
        <v>0.98</v>
      </c>
      <c r="AR18" s="83">
        <f t="shared" si="8"/>
        <v>0.99492385786802029</v>
      </c>
      <c r="AS18" s="183" t="s">
        <v>338</v>
      </c>
    </row>
    <row r="19" spans="1:45" s="26" customFormat="1" ht="120" x14ac:dyDescent="0.25">
      <c r="A19" s="19">
        <v>4</v>
      </c>
      <c r="B19" s="18" t="s">
        <v>47</v>
      </c>
      <c r="C19" s="19" t="s">
        <v>66</v>
      </c>
      <c r="D19" s="23" t="s">
        <v>88</v>
      </c>
      <c r="E19" s="18" t="s">
        <v>89</v>
      </c>
      <c r="F19" s="18" t="s">
        <v>51</v>
      </c>
      <c r="G19" s="18" t="s">
        <v>90</v>
      </c>
      <c r="H19" s="39" t="s">
        <v>91</v>
      </c>
      <c r="I19" s="40">
        <v>0.25</v>
      </c>
      <c r="J19" s="41" t="s">
        <v>55</v>
      </c>
      <c r="K19" s="45" t="s">
        <v>56</v>
      </c>
      <c r="L19" s="40">
        <v>0.08</v>
      </c>
      <c r="M19" s="40">
        <v>0.2</v>
      </c>
      <c r="N19" s="40">
        <v>0.3</v>
      </c>
      <c r="O19" s="40">
        <v>0.55000000000000004</v>
      </c>
      <c r="P19" s="40">
        <v>0.55000000000000004</v>
      </c>
      <c r="Q19" s="46" t="s">
        <v>71</v>
      </c>
      <c r="R19" s="51" t="s">
        <v>72</v>
      </c>
      <c r="S19" s="35" t="s">
        <v>73</v>
      </c>
      <c r="T19" s="45" t="s">
        <v>60</v>
      </c>
      <c r="U19" s="49" t="s">
        <v>61</v>
      </c>
      <c r="V19" s="77">
        <f t="shared" si="0"/>
        <v>0.08</v>
      </c>
      <c r="W19" s="79">
        <v>2.47E-2</v>
      </c>
      <c r="X19" s="83">
        <f t="shared" si="5"/>
        <v>0.30874999999999997</v>
      </c>
      <c r="Y19" s="18" t="s">
        <v>92</v>
      </c>
      <c r="Z19" s="18" t="s">
        <v>75</v>
      </c>
      <c r="AA19" s="77">
        <f t="shared" si="1"/>
        <v>0.2</v>
      </c>
      <c r="AB19" s="140">
        <v>0.13900000000000001</v>
      </c>
      <c r="AC19" s="95">
        <f>IF(AB19/AA19&gt;100%,100%,AB19/AA19)</f>
        <v>0.69500000000000006</v>
      </c>
      <c r="AD19" s="100" t="s">
        <v>93</v>
      </c>
      <c r="AE19" s="106" t="s">
        <v>65</v>
      </c>
      <c r="AF19" s="107">
        <f t="shared" si="2"/>
        <v>0.3</v>
      </c>
      <c r="AG19" s="150">
        <v>0.32</v>
      </c>
      <c r="AH19" s="162">
        <f t="shared" si="6"/>
        <v>1</v>
      </c>
      <c r="AI19" s="101" t="s">
        <v>277</v>
      </c>
      <c r="AJ19" s="101" t="s">
        <v>273</v>
      </c>
      <c r="AK19" s="107">
        <f t="shared" si="3"/>
        <v>0.55000000000000004</v>
      </c>
      <c r="AL19" s="174">
        <v>0.51</v>
      </c>
      <c r="AM19" s="162">
        <f t="shared" si="7"/>
        <v>0.92727272727272725</v>
      </c>
      <c r="AN19" s="101" t="s">
        <v>312</v>
      </c>
      <c r="AO19" s="101" t="s">
        <v>308</v>
      </c>
      <c r="AP19" s="107">
        <f t="shared" si="4"/>
        <v>0.55000000000000004</v>
      </c>
      <c r="AQ19" s="146">
        <f>AL19</f>
        <v>0.51</v>
      </c>
      <c r="AR19" s="108">
        <f t="shared" si="8"/>
        <v>0.92727272727272725</v>
      </c>
      <c r="AS19" s="184" t="s">
        <v>339</v>
      </c>
    </row>
    <row r="20" spans="1:45" s="26" customFormat="1" ht="165" x14ac:dyDescent="0.25">
      <c r="A20" s="19">
        <v>4</v>
      </c>
      <c r="B20" s="18" t="s">
        <v>47</v>
      </c>
      <c r="C20" s="19" t="s">
        <v>66</v>
      </c>
      <c r="D20" s="23" t="s">
        <v>94</v>
      </c>
      <c r="E20" s="18" t="s">
        <v>95</v>
      </c>
      <c r="F20" s="18" t="s">
        <v>96</v>
      </c>
      <c r="G20" s="18" t="s">
        <v>97</v>
      </c>
      <c r="H20" s="35" t="s">
        <v>98</v>
      </c>
      <c r="I20" s="36">
        <v>0.95</v>
      </c>
      <c r="J20" s="37" t="s">
        <v>99</v>
      </c>
      <c r="K20" s="45" t="s">
        <v>56</v>
      </c>
      <c r="L20" s="40">
        <v>0.98</v>
      </c>
      <c r="M20" s="40">
        <v>1</v>
      </c>
      <c r="N20" s="40">
        <v>1</v>
      </c>
      <c r="O20" s="40">
        <v>1</v>
      </c>
      <c r="P20" s="40">
        <v>1</v>
      </c>
      <c r="Q20" s="48" t="s">
        <v>71</v>
      </c>
      <c r="R20" s="52" t="s">
        <v>100</v>
      </c>
      <c r="S20" s="35" t="s">
        <v>101</v>
      </c>
      <c r="T20" s="45" t="s">
        <v>60</v>
      </c>
      <c r="U20" s="49" t="s">
        <v>61</v>
      </c>
      <c r="V20" s="77">
        <f t="shared" si="0"/>
        <v>0.98</v>
      </c>
      <c r="W20" s="79">
        <v>0.99</v>
      </c>
      <c r="X20" s="83">
        <f t="shared" si="5"/>
        <v>1</v>
      </c>
      <c r="Y20" s="18" t="s">
        <v>102</v>
      </c>
      <c r="Z20" s="18" t="s">
        <v>103</v>
      </c>
      <c r="AA20" s="77">
        <f t="shared" si="1"/>
        <v>1</v>
      </c>
      <c r="AB20" s="140">
        <v>0.80500000000000005</v>
      </c>
      <c r="AC20" s="95">
        <f t="shared" si="9"/>
        <v>0.80500000000000005</v>
      </c>
      <c r="AD20" s="112" t="s">
        <v>102</v>
      </c>
      <c r="AE20" s="102" t="s">
        <v>65</v>
      </c>
      <c r="AF20" s="103">
        <f t="shared" si="2"/>
        <v>1</v>
      </c>
      <c r="AG20" s="151">
        <v>0.99</v>
      </c>
      <c r="AH20" s="104">
        <f t="shared" si="6"/>
        <v>0.99</v>
      </c>
      <c r="AI20" s="102" t="s">
        <v>278</v>
      </c>
      <c r="AJ20" s="102" t="s">
        <v>273</v>
      </c>
      <c r="AK20" s="103">
        <f t="shared" si="3"/>
        <v>1</v>
      </c>
      <c r="AL20" s="175">
        <v>0.87839999999999996</v>
      </c>
      <c r="AM20" s="104">
        <f t="shared" si="7"/>
        <v>0.87839999999999996</v>
      </c>
      <c r="AN20" s="102" t="s">
        <v>313</v>
      </c>
      <c r="AO20" s="102" t="s">
        <v>308</v>
      </c>
      <c r="AP20" s="103">
        <f t="shared" si="4"/>
        <v>1</v>
      </c>
      <c r="AQ20" s="170">
        <f>AVERAGE(W20,AC20,AG20,AL20)</f>
        <v>0.91585000000000005</v>
      </c>
      <c r="AR20" s="105">
        <f t="shared" si="8"/>
        <v>0.91585000000000005</v>
      </c>
      <c r="AS20" s="185" t="s">
        <v>340</v>
      </c>
    </row>
    <row r="21" spans="1:45" s="26" customFormat="1" ht="240" x14ac:dyDescent="0.25">
      <c r="A21" s="19">
        <v>4</v>
      </c>
      <c r="B21" s="18" t="s">
        <v>47</v>
      </c>
      <c r="C21" s="19" t="s">
        <v>66</v>
      </c>
      <c r="D21" s="23" t="s">
        <v>104</v>
      </c>
      <c r="E21" s="18" t="s">
        <v>105</v>
      </c>
      <c r="F21" s="18" t="s">
        <v>51</v>
      </c>
      <c r="G21" s="18" t="s">
        <v>106</v>
      </c>
      <c r="H21" s="35" t="s">
        <v>107</v>
      </c>
      <c r="I21" s="36">
        <v>1</v>
      </c>
      <c r="J21" s="37" t="s">
        <v>99</v>
      </c>
      <c r="K21" s="45" t="s">
        <v>56</v>
      </c>
      <c r="L21" s="47">
        <v>1</v>
      </c>
      <c r="M21" s="47">
        <v>1</v>
      </c>
      <c r="N21" s="47">
        <v>1</v>
      </c>
      <c r="O21" s="47">
        <v>1</v>
      </c>
      <c r="P21" s="47">
        <v>1</v>
      </c>
      <c r="Q21" s="48" t="s">
        <v>71</v>
      </c>
      <c r="R21" s="52" t="s">
        <v>100</v>
      </c>
      <c r="S21" s="53" t="s">
        <v>108</v>
      </c>
      <c r="T21" s="45" t="s">
        <v>60</v>
      </c>
      <c r="U21" s="49" t="s">
        <v>61</v>
      </c>
      <c r="V21" s="77">
        <f t="shared" si="0"/>
        <v>1</v>
      </c>
      <c r="W21" s="79">
        <v>0.95730000000000004</v>
      </c>
      <c r="X21" s="83">
        <f t="shared" si="5"/>
        <v>0.95730000000000004</v>
      </c>
      <c r="Y21" s="18" t="s">
        <v>109</v>
      </c>
      <c r="Z21" s="18" t="s">
        <v>103</v>
      </c>
      <c r="AA21" s="77">
        <f t="shared" si="1"/>
        <v>1</v>
      </c>
      <c r="AB21" s="140">
        <v>0.61150000000000004</v>
      </c>
      <c r="AC21" s="95">
        <f t="shared" si="9"/>
        <v>0.61150000000000004</v>
      </c>
      <c r="AD21" s="94" t="s">
        <v>110</v>
      </c>
      <c r="AE21" s="111" t="s">
        <v>65</v>
      </c>
      <c r="AF21" s="109">
        <f t="shared" si="2"/>
        <v>1</v>
      </c>
      <c r="AG21" s="152">
        <v>0.99709999999999999</v>
      </c>
      <c r="AH21" s="163">
        <f t="shared" si="6"/>
        <v>0.99709999999999999</v>
      </c>
      <c r="AI21" s="97" t="s">
        <v>279</v>
      </c>
      <c r="AJ21" s="97" t="s">
        <v>273</v>
      </c>
      <c r="AK21" s="109">
        <f t="shared" si="3"/>
        <v>1</v>
      </c>
      <c r="AL21" s="176">
        <v>0.82799999999999996</v>
      </c>
      <c r="AM21" s="163">
        <f t="shared" si="7"/>
        <v>0.82799999999999996</v>
      </c>
      <c r="AN21" s="97" t="s">
        <v>314</v>
      </c>
      <c r="AO21" s="97" t="s">
        <v>308</v>
      </c>
      <c r="AP21" s="109">
        <f t="shared" si="4"/>
        <v>1</v>
      </c>
      <c r="AQ21" s="170">
        <f>AVERAGE(W21,AC21,AG21,AL21)</f>
        <v>0.84847499999999998</v>
      </c>
      <c r="AR21" s="110">
        <f t="shared" si="8"/>
        <v>0.84847499999999998</v>
      </c>
      <c r="AS21" s="183" t="s">
        <v>341</v>
      </c>
    </row>
    <row r="22" spans="1:45" s="26" customFormat="1" ht="150" x14ac:dyDescent="0.25">
      <c r="A22" s="19">
        <v>4</v>
      </c>
      <c r="B22" s="18" t="s">
        <v>47</v>
      </c>
      <c r="C22" s="19" t="s">
        <v>66</v>
      </c>
      <c r="D22" s="23" t="s">
        <v>111</v>
      </c>
      <c r="E22" s="18" t="s">
        <v>112</v>
      </c>
      <c r="F22" s="18" t="s">
        <v>51</v>
      </c>
      <c r="G22" s="18" t="s">
        <v>113</v>
      </c>
      <c r="H22" s="35" t="s">
        <v>114</v>
      </c>
      <c r="I22" s="36" t="s">
        <v>115</v>
      </c>
      <c r="J22" s="37" t="s">
        <v>55</v>
      </c>
      <c r="K22" s="45" t="s">
        <v>56</v>
      </c>
      <c r="L22" s="47">
        <v>0</v>
      </c>
      <c r="M22" s="47">
        <v>0.4</v>
      </c>
      <c r="N22" s="47">
        <v>0.6</v>
      </c>
      <c r="O22" s="47">
        <v>0.8</v>
      </c>
      <c r="P22" s="47">
        <v>0.8</v>
      </c>
      <c r="Q22" s="48" t="s">
        <v>71</v>
      </c>
      <c r="R22" s="54" t="s">
        <v>116</v>
      </c>
      <c r="S22" s="35" t="s">
        <v>117</v>
      </c>
      <c r="T22" s="45" t="s">
        <v>60</v>
      </c>
      <c r="U22" s="49" t="s">
        <v>117</v>
      </c>
      <c r="V22" s="77">
        <f t="shared" si="0"/>
        <v>0</v>
      </c>
      <c r="W22" s="18" t="s">
        <v>118</v>
      </c>
      <c r="X22" s="19" t="s">
        <v>119</v>
      </c>
      <c r="Y22" s="18" t="s">
        <v>120</v>
      </c>
      <c r="Z22" s="18" t="s">
        <v>121</v>
      </c>
      <c r="AA22" s="77">
        <f t="shared" si="1"/>
        <v>0.4</v>
      </c>
      <c r="AB22" s="140">
        <v>1</v>
      </c>
      <c r="AC22" s="79">
        <f t="shared" si="9"/>
        <v>1</v>
      </c>
      <c r="AD22" s="93" t="s">
        <v>120</v>
      </c>
      <c r="AE22" s="97" t="s">
        <v>65</v>
      </c>
      <c r="AF22" s="77">
        <f t="shared" si="2"/>
        <v>0.6</v>
      </c>
      <c r="AG22" s="149">
        <v>0.6</v>
      </c>
      <c r="AH22" s="79">
        <f t="shared" si="6"/>
        <v>1</v>
      </c>
      <c r="AI22" s="18" t="s">
        <v>280</v>
      </c>
      <c r="AJ22" s="18" t="s">
        <v>281</v>
      </c>
      <c r="AK22" s="77">
        <f t="shared" si="3"/>
        <v>0.8</v>
      </c>
      <c r="AL22" s="173">
        <v>1</v>
      </c>
      <c r="AM22" s="79">
        <f t="shared" si="7"/>
        <v>1</v>
      </c>
      <c r="AN22" s="18" t="s">
        <v>280</v>
      </c>
      <c r="AO22" s="18" t="s">
        <v>315</v>
      </c>
      <c r="AP22" s="77">
        <f t="shared" si="4"/>
        <v>0.8</v>
      </c>
      <c r="AQ22" s="169">
        <f>AL22</f>
        <v>1</v>
      </c>
      <c r="AR22" s="83">
        <v>1</v>
      </c>
      <c r="AS22" s="18" t="s">
        <v>336</v>
      </c>
    </row>
    <row r="23" spans="1:45" s="26" customFormat="1" ht="90" x14ac:dyDescent="0.25">
      <c r="A23" s="19">
        <v>4</v>
      </c>
      <c r="B23" s="18" t="s">
        <v>47</v>
      </c>
      <c r="C23" s="19" t="s">
        <v>122</v>
      </c>
      <c r="D23" s="23" t="s">
        <v>123</v>
      </c>
      <c r="E23" s="18" t="s">
        <v>124</v>
      </c>
      <c r="F23" s="18" t="s">
        <v>96</v>
      </c>
      <c r="G23" s="18" t="s">
        <v>125</v>
      </c>
      <c r="H23" s="35" t="s">
        <v>126</v>
      </c>
      <c r="I23" s="41" t="s">
        <v>127</v>
      </c>
      <c r="J23" s="37" t="s">
        <v>128</v>
      </c>
      <c r="K23" s="35" t="s">
        <v>129</v>
      </c>
      <c r="L23" s="41">
        <v>1080</v>
      </c>
      <c r="M23" s="41">
        <v>1080</v>
      </c>
      <c r="N23" s="41">
        <v>1080</v>
      </c>
      <c r="O23" s="41">
        <v>1080</v>
      </c>
      <c r="P23" s="59">
        <f t="shared" ref="P23:P24" si="10">SUM(L23:O23)</f>
        <v>4320</v>
      </c>
      <c r="Q23" s="48" t="s">
        <v>71</v>
      </c>
      <c r="R23" s="54" t="s">
        <v>130</v>
      </c>
      <c r="S23" s="35" t="s">
        <v>131</v>
      </c>
      <c r="T23" s="35" t="s">
        <v>132</v>
      </c>
      <c r="U23" s="49" t="s">
        <v>133</v>
      </c>
      <c r="V23" s="25">
        <f t="shared" si="0"/>
        <v>1080</v>
      </c>
      <c r="W23" s="18">
        <v>5731</v>
      </c>
      <c r="X23" s="83">
        <f t="shared" si="5"/>
        <v>1</v>
      </c>
      <c r="Y23" s="18" t="s">
        <v>134</v>
      </c>
      <c r="Z23" s="18" t="s">
        <v>135</v>
      </c>
      <c r="AA23" s="25">
        <f t="shared" si="1"/>
        <v>1080</v>
      </c>
      <c r="AB23" s="139">
        <v>8958</v>
      </c>
      <c r="AC23" s="95">
        <f t="shared" si="9"/>
        <v>1</v>
      </c>
      <c r="AD23" s="112" t="s">
        <v>136</v>
      </c>
      <c r="AE23" s="96"/>
      <c r="AF23" s="25">
        <f t="shared" si="2"/>
        <v>1080</v>
      </c>
      <c r="AG23" s="25">
        <v>8424</v>
      </c>
      <c r="AH23" s="79">
        <f t="shared" si="6"/>
        <v>1</v>
      </c>
      <c r="AI23" s="18" t="s">
        <v>282</v>
      </c>
      <c r="AJ23" s="18" t="s">
        <v>283</v>
      </c>
      <c r="AK23" s="25">
        <f t="shared" si="3"/>
        <v>1080</v>
      </c>
      <c r="AL23" s="180">
        <v>6787</v>
      </c>
      <c r="AM23" s="181">
        <f t="shared" si="7"/>
        <v>1</v>
      </c>
      <c r="AN23" s="139" t="s">
        <v>316</v>
      </c>
      <c r="AO23" s="139" t="s">
        <v>346</v>
      </c>
      <c r="AP23" s="139">
        <f t="shared" si="4"/>
        <v>4320</v>
      </c>
      <c r="AQ23" s="153">
        <f>SUM(W23,AC23,AG20,AL23)</f>
        <v>12519.99</v>
      </c>
      <c r="AR23" s="182">
        <f t="shared" si="8"/>
        <v>1</v>
      </c>
      <c r="AS23" s="139" t="s">
        <v>336</v>
      </c>
    </row>
    <row r="24" spans="1:45" s="26" customFormat="1" ht="120" x14ac:dyDescent="0.25">
      <c r="A24" s="19">
        <v>4</v>
      </c>
      <c r="B24" s="18" t="s">
        <v>47</v>
      </c>
      <c r="C24" s="19" t="s">
        <v>122</v>
      </c>
      <c r="D24" s="23" t="s">
        <v>137</v>
      </c>
      <c r="E24" s="18" t="s">
        <v>138</v>
      </c>
      <c r="F24" s="18" t="s">
        <v>51</v>
      </c>
      <c r="G24" s="18" t="s">
        <v>139</v>
      </c>
      <c r="H24" s="35" t="s">
        <v>140</v>
      </c>
      <c r="I24" s="41" t="s">
        <v>127</v>
      </c>
      <c r="J24" s="37" t="s">
        <v>128</v>
      </c>
      <c r="K24" s="35" t="s">
        <v>141</v>
      </c>
      <c r="L24" s="41">
        <v>540</v>
      </c>
      <c r="M24" s="41">
        <v>540</v>
      </c>
      <c r="N24" s="41">
        <v>540</v>
      </c>
      <c r="O24" s="41">
        <v>540</v>
      </c>
      <c r="P24" s="59">
        <f t="shared" si="10"/>
        <v>2160</v>
      </c>
      <c r="Q24" s="48" t="s">
        <v>71</v>
      </c>
      <c r="R24" s="54" t="s">
        <v>142</v>
      </c>
      <c r="S24" s="35" t="s">
        <v>131</v>
      </c>
      <c r="T24" s="35" t="s">
        <v>132</v>
      </c>
      <c r="U24" s="49" t="s">
        <v>133</v>
      </c>
      <c r="V24" s="25">
        <f t="shared" si="0"/>
        <v>540</v>
      </c>
      <c r="W24" s="18">
        <v>829</v>
      </c>
      <c r="X24" s="83">
        <f t="shared" si="5"/>
        <v>1</v>
      </c>
      <c r="Y24" s="18" t="s">
        <v>143</v>
      </c>
      <c r="Z24" s="18" t="s">
        <v>144</v>
      </c>
      <c r="AA24" s="25">
        <f t="shared" si="1"/>
        <v>540</v>
      </c>
      <c r="AB24" s="139">
        <v>1650</v>
      </c>
      <c r="AC24" s="95">
        <f t="shared" si="9"/>
        <v>1</v>
      </c>
      <c r="AD24" s="94" t="s">
        <v>145</v>
      </c>
      <c r="AE24" s="96"/>
      <c r="AF24" s="25">
        <f t="shared" si="2"/>
        <v>540</v>
      </c>
      <c r="AG24" s="25">
        <v>1977</v>
      </c>
      <c r="AH24" s="79">
        <f t="shared" si="6"/>
        <v>1</v>
      </c>
      <c r="AI24" s="18" t="s">
        <v>284</v>
      </c>
      <c r="AJ24" s="18" t="s">
        <v>285</v>
      </c>
      <c r="AK24" s="25">
        <f t="shared" si="3"/>
        <v>540</v>
      </c>
      <c r="AL24" s="25">
        <v>873</v>
      </c>
      <c r="AM24" s="79">
        <f t="shared" si="7"/>
        <v>1</v>
      </c>
      <c r="AN24" s="18" t="s">
        <v>317</v>
      </c>
      <c r="AO24" s="18" t="s">
        <v>347</v>
      </c>
      <c r="AP24" s="18">
        <f t="shared" si="4"/>
        <v>2160</v>
      </c>
      <c r="AQ24" s="153">
        <f t="shared" ref="AQ24:AQ25" si="11">SUM(W24,AC24,AG21,AL24)</f>
        <v>1703.9971</v>
      </c>
      <c r="AR24" s="83">
        <f t="shared" si="8"/>
        <v>0.78888754629629632</v>
      </c>
      <c r="AS24" s="101" t="s">
        <v>342</v>
      </c>
    </row>
    <row r="25" spans="1:45" s="26" customFormat="1" ht="90" x14ac:dyDescent="0.25">
      <c r="A25" s="19">
        <v>4</v>
      </c>
      <c r="B25" s="18" t="s">
        <v>47</v>
      </c>
      <c r="C25" s="19" t="s">
        <v>122</v>
      </c>
      <c r="D25" s="23" t="s">
        <v>146</v>
      </c>
      <c r="E25" s="18" t="s">
        <v>147</v>
      </c>
      <c r="F25" s="18" t="s">
        <v>51</v>
      </c>
      <c r="G25" s="18" t="s">
        <v>148</v>
      </c>
      <c r="H25" s="35" t="s">
        <v>149</v>
      </c>
      <c r="I25" s="41" t="s">
        <v>127</v>
      </c>
      <c r="J25" s="37" t="s">
        <v>128</v>
      </c>
      <c r="K25" s="35" t="s">
        <v>150</v>
      </c>
      <c r="L25" s="41">
        <v>54</v>
      </c>
      <c r="M25" s="41">
        <v>90</v>
      </c>
      <c r="N25" s="41">
        <v>129</v>
      </c>
      <c r="O25" s="41">
        <v>92</v>
      </c>
      <c r="P25" s="59">
        <f>SUM(L25:O25)</f>
        <v>365</v>
      </c>
      <c r="Q25" s="48" t="s">
        <v>71</v>
      </c>
      <c r="R25" s="54" t="s">
        <v>151</v>
      </c>
      <c r="S25" s="35" t="s">
        <v>152</v>
      </c>
      <c r="T25" s="35" t="s">
        <v>132</v>
      </c>
      <c r="U25" s="49" t="s">
        <v>133</v>
      </c>
      <c r="V25" s="25">
        <f t="shared" si="0"/>
        <v>54</v>
      </c>
      <c r="W25" s="18">
        <v>57</v>
      </c>
      <c r="X25" s="83">
        <f t="shared" si="5"/>
        <v>1</v>
      </c>
      <c r="Y25" s="18" t="s">
        <v>153</v>
      </c>
      <c r="Z25" s="18" t="s">
        <v>144</v>
      </c>
      <c r="AA25" s="25">
        <f t="shared" si="1"/>
        <v>90</v>
      </c>
      <c r="AB25" s="139">
        <v>91</v>
      </c>
      <c r="AC25" s="95">
        <f t="shared" si="9"/>
        <v>1</v>
      </c>
      <c r="AD25" s="112" t="s">
        <v>153</v>
      </c>
      <c r="AE25" s="96"/>
      <c r="AF25" s="25">
        <f t="shared" si="2"/>
        <v>129</v>
      </c>
      <c r="AG25" s="25">
        <v>126</v>
      </c>
      <c r="AH25" s="79">
        <f t="shared" si="6"/>
        <v>0.97674418604651159</v>
      </c>
      <c r="AI25" s="18" t="s">
        <v>286</v>
      </c>
      <c r="AJ25" s="18" t="s">
        <v>283</v>
      </c>
      <c r="AK25" s="25">
        <f t="shared" si="3"/>
        <v>92</v>
      </c>
      <c r="AL25" s="25">
        <v>98</v>
      </c>
      <c r="AM25" s="79">
        <f t="shared" si="7"/>
        <v>1</v>
      </c>
      <c r="AN25" s="18" t="s">
        <v>318</v>
      </c>
      <c r="AO25" s="18" t="s">
        <v>347</v>
      </c>
      <c r="AP25" s="18">
        <f t="shared" si="4"/>
        <v>365</v>
      </c>
      <c r="AQ25" s="153">
        <f t="shared" si="11"/>
        <v>156.6</v>
      </c>
      <c r="AR25" s="99">
        <f t="shared" si="8"/>
        <v>0.42904109589041095</v>
      </c>
      <c r="AS25" s="186" t="s">
        <v>343</v>
      </c>
    </row>
    <row r="26" spans="1:45" s="26" customFormat="1" ht="90" x14ac:dyDescent="0.25">
      <c r="A26" s="19">
        <v>4</v>
      </c>
      <c r="B26" s="18" t="s">
        <v>47</v>
      </c>
      <c r="C26" s="19" t="s">
        <v>122</v>
      </c>
      <c r="D26" s="23" t="s">
        <v>154</v>
      </c>
      <c r="E26" s="18" t="s">
        <v>155</v>
      </c>
      <c r="F26" s="18" t="s">
        <v>96</v>
      </c>
      <c r="G26" s="18" t="s">
        <v>156</v>
      </c>
      <c r="H26" s="35" t="s">
        <v>157</v>
      </c>
      <c r="I26" s="41" t="s">
        <v>127</v>
      </c>
      <c r="J26" s="37" t="s">
        <v>128</v>
      </c>
      <c r="K26" s="35" t="s">
        <v>158</v>
      </c>
      <c r="L26" s="41">
        <v>69</v>
      </c>
      <c r="M26" s="41">
        <v>117</v>
      </c>
      <c r="N26" s="41">
        <v>162</v>
      </c>
      <c r="O26" s="41">
        <v>118</v>
      </c>
      <c r="P26" s="59">
        <f t="shared" ref="P26:P30" si="12">SUM(L26:O26)</f>
        <v>466</v>
      </c>
      <c r="Q26" s="48" t="s">
        <v>71</v>
      </c>
      <c r="R26" s="54" t="s">
        <v>151</v>
      </c>
      <c r="S26" s="35" t="s">
        <v>152</v>
      </c>
      <c r="T26" s="35" t="s">
        <v>132</v>
      </c>
      <c r="U26" s="49" t="s">
        <v>133</v>
      </c>
      <c r="V26" s="25">
        <f t="shared" si="0"/>
        <v>69</v>
      </c>
      <c r="W26" s="18">
        <v>1</v>
      </c>
      <c r="X26" s="83">
        <f t="shared" si="5"/>
        <v>1.4492753623188406E-2</v>
      </c>
      <c r="Y26" s="18" t="s">
        <v>159</v>
      </c>
      <c r="Z26" s="18" t="s">
        <v>144</v>
      </c>
      <c r="AA26" s="25">
        <f t="shared" si="1"/>
        <v>117</v>
      </c>
      <c r="AB26" s="139">
        <v>101</v>
      </c>
      <c r="AC26" s="95">
        <f t="shared" si="9"/>
        <v>0.86324786324786329</v>
      </c>
      <c r="AD26" s="113" t="s">
        <v>159</v>
      </c>
      <c r="AE26" s="96"/>
      <c r="AF26" s="25">
        <f t="shared" si="2"/>
        <v>162</v>
      </c>
      <c r="AG26" s="25">
        <v>289</v>
      </c>
      <c r="AH26" s="79">
        <f t="shared" si="6"/>
        <v>1</v>
      </c>
      <c r="AI26" s="18" t="s">
        <v>287</v>
      </c>
      <c r="AJ26" s="18" t="s">
        <v>283</v>
      </c>
      <c r="AK26" s="25">
        <f t="shared" si="3"/>
        <v>118</v>
      </c>
      <c r="AL26" s="25">
        <v>109</v>
      </c>
      <c r="AM26" s="79">
        <f t="shared" si="7"/>
        <v>0.92372881355932202</v>
      </c>
      <c r="AN26" s="18" t="s">
        <v>319</v>
      </c>
      <c r="AO26" s="18" t="s">
        <v>348</v>
      </c>
      <c r="AP26" s="18">
        <f t="shared" si="4"/>
        <v>466</v>
      </c>
      <c r="AQ26" s="153">
        <f>SUM(W26,AC26,AG23,AL26)</f>
        <v>8534.863247863248</v>
      </c>
      <c r="AR26" s="99">
        <f t="shared" si="8"/>
        <v>1</v>
      </c>
      <c r="AS26" s="94" t="s">
        <v>336</v>
      </c>
    </row>
    <row r="27" spans="1:45" s="26" customFormat="1" ht="60" x14ac:dyDescent="0.25">
      <c r="A27" s="19">
        <v>4</v>
      </c>
      <c r="B27" s="18" t="s">
        <v>47</v>
      </c>
      <c r="C27" s="19" t="s">
        <v>122</v>
      </c>
      <c r="D27" s="23" t="s">
        <v>160</v>
      </c>
      <c r="E27" s="18" t="s">
        <v>161</v>
      </c>
      <c r="F27" s="18" t="s">
        <v>96</v>
      </c>
      <c r="G27" s="18" t="s">
        <v>162</v>
      </c>
      <c r="H27" s="35" t="s">
        <v>163</v>
      </c>
      <c r="I27" s="41" t="s">
        <v>127</v>
      </c>
      <c r="J27" s="37" t="s">
        <v>128</v>
      </c>
      <c r="K27" s="35" t="s">
        <v>164</v>
      </c>
      <c r="L27" s="41">
        <v>25</v>
      </c>
      <c r="M27" s="41">
        <v>36</v>
      </c>
      <c r="N27" s="41">
        <v>36</v>
      </c>
      <c r="O27" s="41">
        <v>30</v>
      </c>
      <c r="P27" s="59">
        <f t="shared" si="12"/>
        <v>127</v>
      </c>
      <c r="Q27" s="48" t="s">
        <v>71</v>
      </c>
      <c r="R27" s="55" t="s">
        <v>165</v>
      </c>
      <c r="S27" s="35" t="s">
        <v>166</v>
      </c>
      <c r="T27" s="35" t="s">
        <v>132</v>
      </c>
      <c r="U27" s="49" t="s">
        <v>117</v>
      </c>
      <c r="V27" s="25">
        <f t="shared" si="0"/>
        <v>25</v>
      </c>
      <c r="W27" s="18">
        <v>25</v>
      </c>
      <c r="X27" s="83">
        <f t="shared" si="5"/>
        <v>1</v>
      </c>
      <c r="Y27" s="18" t="s">
        <v>167</v>
      </c>
      <c r="Z27" s="18" t="s">
        <v>168</v>
      </c>
      <c r="AA27" s="25">
        <f t="shared" si="1"/>
        <v>36</v>
      </c>
      <c r="AB27" s="139">
        <v>36</v>
      </c>
      <c r="AC27" s="114">
        <f t="shared" si="9"/>
        <v>1</v>
      </c>
      <c r="AD27" s="112" t="s">
        <v>169</v>
      </c>
      <c r="AE27" s="106"/>
      <c r="AF27" s="25">
        <f t="shared" si="2"/>
        <v>36</v>
      </c>
      <c r="AG27" s="25">
        <v>40</v>
      </c>
      <c r="AH27" s="79">
        <f t="shared" si="6"/>
        <v>1</v>
      </c>
      <c r="AI27" s="18" t="s">
        <v>288</v>
      </c>
      <c r="AJ27" s="18" t="s">
        <v>289</v>
      </c>
      <c r="AK27" s="25">
        <f t="shared" si="3"/>
        <v>30</v>
      </c>
      <c r="AL27" s="25">
        <v>63</v>
      </c>
      <c r="AM27" s="79">
        <f t="shared" si="7"/>
        <v>1</v>
      </c>
      <c r="AN27" s="18" t="s">
        <v>320</v>
      </c>
      <c r="AO27" s="18" t="s">
        <v>321</v>
      </c>
      <c r="AP27" s="18">
        <f t="shared" si="4"/>
        <v>127</v>
      </c>
      <c r="AQ27" s="153">
        <f>SUM(W27,AC27,AG24,AL27)</f>
        <v>2066</v>
      </c>
      <c r="AR27" s="108">
        <f t="shared" si="8"/>
        <v>1</v>
      </c>
      <c r="AS27" s="112" t="s">
        <v>336</v>
      </c>
    </row>
    <row r="28" spans="1:45" s="26" customFormat="1" ht="60" x14ac:dyDescent="0.25">
      <c r="A28" s="19">
        <v>4</v>
      </c>
      <c r="B28" s="18" t="s">
        <v>47</v>
      </c>
      <c r="C28" s="19" t="s">
        <v>122</v>
      </c>
      <c r="D28" s="23" t="s">
        <v>170</v>
      </c>
      <c r="E28" s="18" t="s">
        <v>171</v>
      </c>
      <c r="F28" s="18" t="s">
        <v>96</v>
      </c>
      <c r="G28" s="18" t="s">
        <v>172</v>
      </c>
      <c r="H28" s="35" t="s">
        <v>173</v>
      </c>
      <c r="I28" s="41" t="s">
        <v>127</v>
      </c>
      <c r="J28" s="37" t="s">
        <v>128</v>
      </c>
      <c r="K28" s="35" t="s">
        <v>164</v>
      </c>
      <c r="L28" s="41">
        <v>60</v>
      </c>
      <c r="M28" s="41">
        <v>90</v>
      </c>
      <c r="N28" s="41">
        <v>90</v>
      </c>
      <c r="O28" s="41">
        <v>60</v>
      </c>
      <c r="P28" s="59">
        <f>SUM(L28:O28)</f>
        <v>300</v>
      </c>
      <c r="Q28" s="48" t="s">
        <v>71</v>
      </c>
      <c r="R28" s="55" t="s">
        <v>165</v>
      </c>
      <c r="S28" s="35" t="s">
        <v>166</v>
      </c>
      <c r="T28" s="35" t="s">
        <v>132</v>
      </c>
      <c r="U28" s="49" t="s">
        <v>117</v>
      </c>
      <c r="V28" s="25">
        <f t="shared" si="0"/>
        <v>60</v>
      </c>
      <c r="W28" s="18">
        <v>61</v>
      </c>
      <c r="X28" s="83">
        <f t="shared" si="5"/>
        <v>1</v>
      </c>
      <c r="Y28" s="18" t="s">
        <v>174</v>
      </c>
      <c r="Z28" s="18" t="s">
        <v>168</v>
      </c>
      <c r="AA28" s="25">
        <f t="shared" si="1"/>
        <v>90</v>
      </c>
      <c r="AB28" s="141">
        <v>93</v>
      </c>
      <c r="AC28" s="104">
        <f t="shared" si="9"/>
        <v>1</v>
      </c>
      <c r="AD28" s="112" t="s">
        <v>174</v>
      </c>
      <c r="AE28" s="119"/>
      <c r="AF28" s="120">
        <f t="shared" si="2"/>
        <v>90</v>
      </c>
      <c r="AG28" s="121">
        <v>108</v>
      </c>
      <c r="AH28" s="162">
        <f t="shared" si="6"/>
        <v>1</v>
      </c>
      <c r="AI28" s="101" t="s">
        <v>290</v>
      </c>
      <c r="AJ28" s="101" t="s">
        <v>289</v>
      </c>
      <c r="AK28" s="121">
        <f t="shared" si="3"/>
        <v>60</v>
      </c>
      <c r="AL28" s="121">
        <v>122</v>
      </c>
      <c r="AM28" s="162">
        <f t="shared" si="7"/>
        <v>1</v>
      </c>
      <c r="AN28" s="101" t="s">
        <v>322</v>
      </c>
      <c r="AO28" s="101" t="s">
        <v>321</v>
      </c>
      <c r="AP28" s="101">
        <f t="shared" si="4"/>
        <v>300</v>
      </c>
      <c r="AQ28" s="153">
        <f t="shared" ref="AQ28:AQ29" si="13">SUM(W28,AC28,AG25,AL28)</f>
        <v>310</v>
      </c>
      <c r="AR28" s="105">
        <f t="shared" si="8"/>
        <v>1</v>
      </c>
      <c r="AS28" s="112" t="s">
        <v>336</v>
      </c>
    </row>
    <row r="29" spans="1:45" s="26" customFormat="1" ht="75" x14ac:dyDescent="0.25">
      <c r="A29" s="19">
        <v>4</v>
      </c>
      <c r="B29" s="18" t="s">
        <v>47</v>
      </c>
      <c r="C29" s="19" t="s">
        <v>122</v>
      </c>
      <c r="D29" s="23" t="s">
        <v>175</v>
      </c>
      <c r="E29" s="18" t="s">
        <v>176</v>
      </c>
      <c r="F29" s="18" t="s">
        <v>96</v>
      </c>
      <c r="G29" s="18" t="s">
        <v>177</v>
      </c>
      <c r="H29" s="35" t="s">
        <v>178</v>
      </c>
      <c r="I29" s="41" t="s">
        <v>127</v>
      </c>
      <c r="J29" s="37" t="s">
        <v>128</v>
      </c>
      <c r="K29" s="35" t="s">
        <v>164</v>
      </c>
      <c r="L29" s="41">
        <v>6</v>
      </c>
      <c r="M29" s="41">
        <v>12</v>
      </c>
      <c r="N29" s="41">
        <v>12</v>
      </c>
      <c r="O29" s="41">
        <v>9</v>
      </c>
      <c r="P29" s="59">
        <f t="shared" si="12"/>
        <v>39</v>
      </c>
      <c r="Q29" s="49" t="s">
        <v>71</v>
      </c>
      <c r="R29" s="55" t="s">
        <v>165</v>
      </c>
      <c r="S29" s="35" t="s">
        <v>166</v>
      </c>
      <c r="T29" s="35" t="s">
        <v>132</v>
      </c>
      <c r="U29" s="49" t="s">
        <v>117</v>
      </c>
      <c r="V29" s="25">
        <f t="shared" si="0"/>
        <v>6</v>
      </c>
      <c r="W29" s="18">
        <v>19</v>
      </c>
      <c r="X29" s="83">
        <f t="shared" si="5"/>
        <v>1</v>
      </c>
      <c r="Y29" s="18" t="s">
        <v>179</v>
      </c>
      <c r="Z29" s="18" t="s">
        <v>180</v>
      </c>
      <c r="AA29" s="25">
        <f t="shared" si="1"/>
        <v>12</v>
      </c>
      <c r="AB29" s="139">
        <v>34</v>
      </c>
      <c r="AC29" s="168">
        <f>IF(AB29/AA29&gt;100%,100%,AB29/AA29)</f>
        <v>1</v>
      </c>
      <c r="AD29" s="94" t="s">
        <v>181</v>
      </c>
      <c r="AE29" s="102"/>
      <c r="AF29" s="115">
        <f t="shared" si="2"/>
        <v>12</v>
      </c>
      <c r="AG29" s="115">
        <v>17</v>
      </c>
      <c r="AH29" s="104">
        <f t="shared" si="6"/>
        <v>1</v>
      </c>
      <c r="AI29" s="102" t="s">
        <v>291</v>
      </c>
      <c r="AJ29" s="102" t="s">
        <v>289</v>
      </c>
      <c r="AK29" s="115">
        <f t="shared" si="3"/>
        <v>9</v>
      </c>
      <c r="AL29" s="115">
        <v>19</v>
      </c>
      <c r="AM29" s="104">
        <f t="shared" si="7"/>
        <v>1</v>
      </c>
      <c r="AN29" s="102" t="s">
        <v>181</v>
      </c>
      <c r="AO29" s="102" t="s">
        <v>321</v>
      </c>
      <c r="AP29" s="102">
        <f t="shared" si="4"/>
        <v>39</v>
      </c>
      <c r="AQ29" s="153">
        <f t="shared" si="13"/>
        <v>328</v>
      </c>
      <c r="AR29" s="126">
        <f t="shared" si="8"/>
        <v>1</v>
      </c>
      <c r="AS29" s="94" t="s">
        <v>336</v>
      </c>
    </row>
    <row r="30" spans="1:45" s="26" customFormat="1" ht="60" x14ac:dyDescent="0.25">
      <c r="A30" s="19">
        <v>4</v>
      </c>
      <c r="B30" s="18" t="s">
        <v>47</v>
      </c>
      <c r="C30" s="19" t="s">
        <v>122</v>
      </c>
      <c r="D30" s="23" t="s">
        <v>182</v>
      </c>
      <c r="E30" s="18" t="s">
        <v>183</v>
      </c>
      <c r="F30" s="18" t="s">
        <v>96</v>
      </c>
      <c r="G30" s="18" t="s">
        <v>184</v>
      </c>
      <c r="H30" s="42" t="s">
        <v>185</v>
      </c>
      <c r="I30" s="43" t="s">
        <v>127</v>
      </c>
      <c r="J30" s="44" t="s">
        <v>128</v>
      </c>
      <c r="K30" s="42" t="s">
        <v>164</v>
      </c>
      <c r="L30" s="43">
        <v>4</v>
      </c>
      <c r="M30" s="43">
        <v>9</v>
      </c>
      <c r="N30" s="43">
        <v>9</v>
      </c>
      <c r="O30" s="43">
        <v>6</v>
      </c>
      <c r="P30" s="59">
        <f t="shared" si="12"/>
        <v>28</v>
      </c>
      <c r="Q30" s="50" t="s">
        <v>71</v>
      </c>
      <c r="R30" s="56" t="s">
        <v>165</v>
      </c>
      <c r="S30" s="42" t="s">
        <v>166</v>
      </c>
      <c r="T30" s="42" t="s">
        <v>132</v>
      </c>
      <c r="U30" s="58" t="s">
        <v>117</v>
      </c>
      <c r="V30" s="25">
        <f t="shared" si="0"/>
        <v>4</v>
      </c>
      <c r="W30" s="18">
        <v>6</v>
      </c>
      <c r="X30" s="83">
        <f t="shared" si="5"/>
        <v>1</v>
      </c>
      <c r="Y30" s="18" t="s">
        <v>186</v>
      </c>
      <c r="Z30" s="18" t="s">
        <v>168</v>
      </c>
      <c r="AA30" s="25">
        <f t="shared" si="1"/>
        <v>9</v>
      </c>
      <c r="AB30" s="139">
        <v>20</v>
      </c>
      <c r="AC30" s="168">
        <f t="shared" si="9"/>
        <v>1</v>
      </c>
      <c r="AD30" s="94" t="s">
        <v>186</v>
      </c>
      <c r="AE30" s="102"/>
      <c r="AF30" s="115">
        <f t="shared" si="2"/>
        <v>9</v>
      </c>
      <c r="AG30" s="115">
        <v>9</v>
      </c>
      <c r="AH30" s="104">
        <f t="shared" si="6"/>
        <v>1</v>
      </c>
      <c r="AI30" s="102" t="s">
        <v>292</v>
      </c>
      <c r="AJ30" s="102" t="s">
        <v>289</v>
      </c>
      <c r="AK30" s="115">
        <f t="shared" si="3"/>
        <v>6</v>
      </c>
      <c r="AL30" s="115">
        <v>7</v>
      </c>
      <c r="AM30" s="104">
        <f t="shared" si="7"/>
        <v>1</v>
      </c>
      <c r="AN30" s="102" t="s">
        <v>323</v>
      </c>
      <c r="AO30" s="102" t="s">
        <v>321</v>
      </c>
      <c r="AP30" s="102">
        <f t="shared" si="4"/>
        <v>28</v>
      </c>
      <c r="AQ30" s="153">
        <f>SUM(W30,AC30,AG27,AL30)</f>
        <v>54</v>
      </c>
      <c r="AR30" s="83">
        <f t="shared" si="8"/>
        <v>1</v>
      </c>
      <c r="AS30" s="97" t="s">
        <v>336</v>
      </c>
    </row>
    <row r="31" spans="1:45" s="5" customFormat="1" ht="15.75" x14ac:dyDescent="0.25">
      <c r="A31" s="10"/>
      <c r="B31" s="10"/>
      <c r="C31" s="10"/>
      <c r="D31" s="10"/>
      <c r="E31" s="13" t="s">
        <v>187</v>
      </c>
      <c r="F31" s="10"/>
      <c r="G31" s="10"/>
      <c r="H31" s="10"/>
      <c r="I31" s="10"/>
      <c r="J31" s="10"/>
      <c r="K31" s="10"/>
      <c r="L31" s="14"/>
      <c r="M31" s="14"/>
      <c r="N31" s="14"/>
      <c r="O31" s="14"/>
      <c r="P31" s="14"/>
      <c r="Q31" s="10"/>
      <c r="R31" s="10"/>
      <c r="S31" s="10"/>
      <c r="T31" s="10"/>
      <c r="U31" s="10"/>
      <c r="V31" s="14"/>
      <c r="W31" s="14"/>
      <c r="X31" s="80">
        <f>AVERAGE(X15:X30)*80%</f>
        <v>0.67363101449275364</v>
      </c>
      <c r="Y31" s="14"/>
      <c r="Z31" s="14"/>
      <c r="AA31" s="14"/>
      <c r="AB31" s="160"/>
      <c r="AC31" s="161">
        <f>AVERAGE(AC15:AC30)*80%</f>
        <v>0.74873739316239318</v>
      </c>
      <c r="AD31" s="116"/>
      <c r="AE31" s="116"/>
      <c r="AF31" s="116"/>
      <c r="AG31" s="116"/>
      <c r="AH31" s="164">
        <f>AVERAGE(AH15:AH30)*80%</f>
        <v>0.74654935215946849</v>
      </c>
      <c r="AI31" s="116"/>
      <c r="AJ31" s="116"/>
      <c r="AK31" s="116"/>
      <c r="AL31" s="116"/>
      <c r="AM31" s="164">
        <f>AVERAGE(AM15:AM30)*80%</f>
        <v>0.75733055564928931</v>
      </c>
      <c r="AN31" s="117"/>
      <c r="AO31" s="117"/>
      <c r="AP31" s="118"/>
      <c r="AQ31" s="136"/>
      <c r="AR31" s="80">
        <f>AVERAGE(AR15:AR30)*80%</f>
        <v>0.7249367970806585</v>
      </c>
      <c r="AS31" s="10"/>
    </row>
    <row r="32" spans="1:45" s="88" customFormat="1" ht="225" x14ac:dyDescent="0.25">
      <c r="A32" s="27">
        <v>7</v>
      </c>
      <c r="B32" s="24" t="s">
        <v>188</v>
      </c>
      <c r="C32" s="24" t="s">
        <v>189</v>
      </c>
      <c r="D32" s="61" t="s">
        <v>190</v>
      </c>
      <c r="E32" s="62" t="s">
        <v>191</v>
      </c>
      <c r="F32" s="62" t="s">
        <v>192</v>
      </c>
      <c r="G32" s="62" t="s">
        <v>193</v>
      </c>
      <c r="H32" s="62" t="s">
        <v>194</v>
      </c>
      <c r="I32" s="63" t="s">
        <v>195</v>
      </c>
      <c r="J32" s="62" t="s">
        <v>196</v>
      </c>
      <c r="K32" s="62" t="s">
        <v>197</v>
      </c>
      <c r="L32" s="64" t="s">
        <v>198</v>
      </c>
      <c r="M32" s="65">
        <v>0.8</v>
      </c>
      <c r="N32" s="64" t="s">
        <v>198</v>
      </c>
      <c r="O32" s="66">
        <v>0.8</v>
      </c>
      <c r="P32" s="66">
        <v>0.8</v>
      </c>
      <c r="Q32" s="67" t="s">
        <v>71</v>
      </c>
      <c r="R32" s="67" t="s">
        <v>199</v>
      </c>
      <c r="S32" s="62" t="s">
        <v>200</v>
      </c>
      <c r="T32" s="62" t="s">
        <v>201</v>
      </c>
      <c r="U32" s="68" t="s">
        <v>202</v>
      </c>
      <c r="V32" s="86" t="str">
        <f>L32</f>
        <v>No programada</v>
      </c>
      <c r="W32" s="24" t="s">
        <v>62</v>
      </c>
      <c r="X32" s="27" t="s">
        <v>62</v>
      </c>
      <c r="Y32" s="24" t="s">
        <v>203</v>
      </c>
      <c r="Z32" s="24"/>
      <c r="AA32" s="75">
        <f>M32</f>
        <v>0.8</v>
      </c>
      <c r="AB32" s="142">
        <v>0.94</v>
      </c>
      <c r="AC32" s="138">
        <f t="shared" ref="AC32:AC36" si="14">IF(AB32/AA32&gt;100%,100%,AB32/AA32)</f>
        <v>1</v>
      </c>
      <c r="AD32" s="127" t="s">
        <v>204</v>
      </c>
      <c r="AE32" s="122" t="s">
        <v>264</v>
      </c>
      <c r="AF32" s="123" t="str">
        <f>N32</f>
        <v>No programada</v>
      </c>
      <c r="AG32" s="122" t="s">
        <v>198</v>
      </c>
      <c r="AH32" s="124" t="s">
        <v>198</v>
      </c>
      <c r="AI32" s="122" t="s">
        <v>198</v>
      </c>
      <c r="AJ32" s="122" t="s">
        <v>198</v>
      </c>
      <c r="AK32" s="125">
        <f>O32</f>
        <v>0.8</v>
      </c>
      <c r="AL32" s="167">
        <v>0.94</v>
      </c>
      <c r="AM32" s="177">
        <f t="shared" ref="AM32:AM38" si="15">IF(AL32/AK32&gt;100%,100%,AL32/AK32)</f>
        <v>1</v>
      </c>
      <c r="AN32" s="122" t="s">
        <v>325</v>
      </c>
      <c r="AO32" s="122" t="s">
        <v>326</v>
      </c>
      <c r="AP32" s="125">
        <f>P32</f>
        <v>0.8</v>
      </c>
      <c r="AQ32" s="148">
        <f>AVERAGE(AB32,AL32)</f>
        <v>0.94</v>
      </c>
      <c r="AR32" s="91">
        <f>IF(AQ32/AP32&gt;100%,100%,AQ32/AP32)</f>
        <v>1</v>
      </c>
      <c r="AS32" s="127" t="s">
        <v>336</v>
      </c>
    </row>
    <row r="33" spans="1:45" s="88" customFormat="1" ht="78.75" customHeight="1" x14ac:dyDescent="0.25">
      <c r="A33" s="27">
        <v>7</v>
      </c>
      <c r="B33" s="24" t="s">
        <v>188</v>
      </c>
      <c r="C33" s="24" t="s">
        <v>189</v>
      </c>
      <c r="D33" s="69" t="s">
        <v>205</v>
      </c>
      <c r="E33" s="67" t="s">
        <v>206</v>
      </c>
      <c r="F33" s="67" t="s">
        <v>192</v>
      </c>
      <c r="G33" s="67" t="s">
        <v>207</v>
      </c>
      <c r="H33" s="67" t="s">
        <v>208</v>
      </c>
      <c r="I33" s="67" t="s">
        <v>209</v>
      </c>
      <c r="J33" s="67" t="s">
        <v>196</v>
      </c>
      <c r="K33" s="67" t="s">
        <v>210</v>
      </c>
      <c r="L33" s="70">
        <v>1</v>
      </c>
      <c r="M33" s="70">
        <v>1</v>
      </c>
      <c r="N33" s="70">
        <v>1</v>
      </c>
      <c r="O33" s="71">
        <v>1</v>
      </c>
      <c r="P33" s="71">
        <v>1</v>
      </c>
      <c r="Q33" s="67" t="s">
        <v>71</v>
      </c>
      <c r="R33" s="67" t="s">
        <v>211</v>
      </c>
      <c r="S33" s="67" t="s">
        <v>212</v>
      </c>
      <c r="T33" s="62" t="s">
        <v>201</v>
      </c>
      <c r="U33" s="68" t="s">
        <v>213</v>
      </c>
      <c r="V33" s="75">
        <f t="shared" ref="V33:V38" si="16">L33</f>
        <v>1</v>
      </c>
      <c r="W33" s="76">
        <v>1</v>
      </c>
      <c r="X33" s="91">
        <f t="shared" ref="X33" si="17">IF(W33/V33&gt;100%,100%,W33/V33)</f>
        <v>1</v>
      </c>
      <c r="Y33" s="89" t="s">
        <v>214</v>
      </c>
      <c r="Z33" s="24" t="s">
        <v>215</v>
      </c>
      <c r="AA33" s="75">
        <f t="shared" ref="AA33:AA38" si="18">M33</f>
        <v>1</v>
      </c>
      <c r="AB33" s="142">
        <v>1</v>
      </c>
      <c r="AC33" s="138">
        <f t="shared" si="14"/>
        <v>1</v>
      </c>
      <c r="AD33" s="127" t="s">
        <v>216</v>
      </c>
      <c r="AE33" s="24" t="s">
        <v>265</v>
      </c>
      <c r="AF33" s="75">
        <f t="shared" ref="AF33:AF38" si="19">N33</f>
        <v>1</v>
      </c>
      <c r="AG33" s="76">
        <v>1</v>
      </c>
      <c r="AH33" s="165">
        <f t="shared" ref="AH33:AH38" si="20">IF(AG33/AF33&gt;100%,100%,AG33/AF33)</f>
        <v>1</v>
      </c>
      <c r="AI33" s="24" t="s">
        <v>293</v>
      </c>
      <c r="AJ33" s="24" t="s">
        <v>294</v>
      </c>
      <c r="AK33" s="75">
        <f t="shared" ref="AK33:AK38" si="21">O33</f>
        <v>1</v>
      </c>
      <c r="AL33" s="178">
        <v>1</v>
      </c>
      <c r="AM33" s="177">
        <f t="shared" si="15"/>
        <v>1</v>
      </c>
      <c r="AN33" s="24" t="s">
        <v>327</v>
      </c>
      <c r="AO33" s="24" t="s">
        <v>328</v>
      </c>
      <c r="AP33" s="75">
        <f t="shared" ref="AP33:AP38" si="22">P33</f>
        <v>1</v>
      </c>
      <c r="AQ33" s="148">
        <f>AVERAGE(W33,AB33,AG33,AL33)</f>
        <v>1</v>
      </c>
      <c r="AR33" s="91">
        <f t="shared" ref="AR33:AR38" si="23">IF(AQ33/AP33&gt;100%,100%,AQ33/AP33)</f>
        <v>1</v>
      </c>
      <c r="AS33" s="127" t="s">
        <v>336</v>
      </c>
    </row>
    <row r="34" spans="1:45" s="88" customFormat="1" ht="86.25" customHeight="1" x14ac:dyDescent="0.25">
      <c r="A34" s="27">
        <v>7</v>
      </c>
      <c r="B34" s="24" t="s">
        <v>188</v>
      </c>
      <c r="C34" s="24" t="s">
        <v>217</v>
      </c>
      <c r="D34" s="69" t="s">
        <v>218</v>
      </c>
      <c r="E34" s="67" t="s">
        <v>219</v>
      </c>
      <c r="F34" s="67" t="s">
        <v>192</v>
      </c>
      <c r="G34" s="67" t="s">
        <v>220</v>
      </c>
      <c r="H34" s="67" t="s">
        <v>221</v>
      </c>
      <c r="I34" s="67" t="s">
        <v>222</v>
      </c>
      <c r="J34" s="67" t="s">
        <v>196</v>
      </c>
      <c r="K34" s="67" t="s">
        <v>223</v>
      </c>
      <c r="L34" s="64" t="s">
        <v>198</v>
      </c>
      <c r="M34" s="65">
        <v>1</v>
      </c>
      <c r="N34" s="65">
        <v>1</v>
      </c>
      <c r="O34" s="66">
        <v>1</v>
      </c>
      <c r="P34" s="66">
        <v>1</v>
      </c>
      <c r="Q34" s="67" t="s">
        <v>71</v>
      </c>
      <c r="R34" s="67" t="s">
        <v>224</v>
      </c>
      <c r="S34" s="67" t="s">
        <v>225</v>
      </c>
      <c r="T34" s="62" t="s">
        <v>201</v>
      </c>
      <c r="U34" s="68" t="s">
        <v>226</v>
      </c>
      <c r="V34" s="86" t="str">
        <f t="shared" si="16"/>
        <v>No programada</v>
      </c>
      <c r="W34" s="76" t="s">
        <v>62</v>
      </c>
      <c r="X34" s="87" t="s">
        <v>62</v>
      </c>
      <c r="Y34" s="24" t="s">
        <v>227</v>
      </c>
      <c r="Z34" s="24" t="s">
        <v>228</v>
      </c>
      <c r="AA34" s="75">
        <f t="shared" si="18"/>
        <v>1</v>
      </c>
      <c r="AB34" s="143">
        <v>0.98260000000000003</v>
      </c>
      <c r="AC34" s="138">
        <f t="shared" si="14"/>
        <v>0.98260000000000003</v>
      </c>
      <c r="AD34" s="128" t="s">
        <v>229</v>
      </c>
      <c r="AE34" s="24" t="s">
        <v>266</v>
      </c>
      <c r="AF34" s="75">
        <f t="shared" si="19"/>
        <v>1</v>
      </c>
      <c r="AG34" s="76">
        <v>0.99129999999999996</v>
      </c>
      <c r="AH34" s="165">
        <f t="shared" si="20"/>
        <v>0.99129999999999996</v>
      </c>
      <c r="AI34" s="24" t="s">
        <v>295</v>
      </c>
      <c r="AJ34" s="24" t="s">
        <v>296</v>
      </c>
      <c r="AK34" s="75">
        <f t="shared" si="21"/>
        <v>1</v>
      </c>
      <c r="AL34" s="178">
        <v>0.99129999999999996</v>
      </c>
      <c r="AM34" s="177">
        <f t="shared" si="15"/>
        <v>0.99129999999999996</v>
      </c>
      <c r="AN34" s="24" t="s">
        <v>329</v>
      </c>
      <c r="AO34" s="24" t="s">
        <v>330</v>
      </c>
      <c r="AP34" s="75">
        <f t="shared" si="22"/>
        <v>1</v>
      </c>
      <c r="AQ34" s="148">
        <f>AVERAGE(AB34,AG34,AL34)</f>
        <v>0.98839999999999995</v>
      </c>
      <c r="AR34" s="91">
        <f t="shared" si="23"/>
        <v>0.98839999999999995</v>
      </c>
      <c r="AS34" s="128" t="s">
        <v>344</v>
      </c>
    </row>
    <row r="35" spans="1:45" s="88" customFormat="1" ht="66" customHeight="1" x14ac:dyDescent="0.25">
      <c r="A35" s="27">
        <v>7</v>
      </c>
      <c r="B35" s="24" t="s">
        <v>188</v>
      </c>
      <c r="C35" s="24" t="s">
        <v>189</v>
      </c>
      <c r="D35" s="69" t="s">
        <v>230</v>
      </c>
      <c r="E35" s="67" t="s">
        <v>231</v>
      </c>
      <c r="F35" s="67" t="s">
        <v>192</v>
      </c>
      <c r="G35" s="67" t="s">
        <v>232</v>
      </c>
      <c r="H35" s="67" t="s">
        <v>233</v>
      </c>
      <c r="I35" s="67" t="s">
        <v>209</v>
      </c>
      <c r="J35" s="67" t="s">
        <v>99</v>
      </c>
      <c r="K35" s="67" t="s">
        <v>232</v>
      </c>
      <c r="L35" s="65">
        <v>1</v>
      </c>
      <c r="M35" s="65">
        <v>1</v>
      </c>
      <c r="N35" s="64" t="s">
        <v>198</v>
      </c>
      <c r="O35" s="66" t="s">
        <v>198</v>
      </c>
      <c r="P35" s="66">
        <v>1</v>
      </c>
      <c r="Q35" s="67" t="s">
        <v>234</v>
      </c>
      <c r="R35" s="67" t="s">
        <v>235</v>
      </c>
      <c r="S35" s="67" t="s">
        <v>235</v>
      </c>
      <c r="T35" s="62" t="s">
        <v>201</v>
      </c>
      <c r="U35" s="68" t="s">
        <v>213</v>
      </c>
      <c r="V35" s="75">
        <f t="shared" si="16"/>
        <v>1</v>
      </c>
      <c r="W35" s="76">
        <v>1</v>
      </c>
      <c r="X35" s="91">
        <v>1</v>
      </c>
      <c r="Y35" s="24" t="s">
        <v>236</v>
      </c>
      <c r="Z35" s="24" t="s">
        <v>237</v>
      </c>
      <c r="AA35" s="75">
        <f t="shared" si="18"/>
        <v>1</v>
      </c>
      <c r="AB35" s="143">
        <v>1</v>
      </c>
      <c r="AC35" s="138">
        <f t="shared" si="14"/>
        <v>1</v>
      </c>
      <c r="AD35" s="129" t="s">
        <v>238</v>
      </c>
      <c r="AE35" s="24" t="s">
        <v>267</v>
      </c>
      <c r="AF35" s="86" t="str">
        <f t="shared" si="19"/>
        <v>No programada</v>
      </c>
      <c r="AG35" s="24" t="s">
        <v>198</v>
      </c>
      <c r="AH35" s="124" t="s">
        <v>303</v>
      </c>
      <c r="AI35" s="24" t="s">
        <v>243</v>
      </c>
      <c r="AJ35" s="24" t="s">
        <v>198</v>
      </c>
      <c r="AK35" s="86" t="str">
        <f t="shared" si="21"/>
        <v>No programada</v>
      </c>
      <c r="AL35" s="24" t="s">
        <v>243</v>
      </c>
      <c r="AM35" s="177" t="s">
        <v>198</v>
      </c>
      <c r="AN35" s="24" t="s">
        <v>331</v>
      </c>
      <c r="AO35" s="24" t="s">
        <v>331</v>
      </c>
      <c r="AP35" s="75">
        <f t="shared" si="22"/>
        <v>1</v>
      </c>
      <c r="AQ35" s="148">
        <f>AVERAGE(W35,AB35)</f>
        <v>1</v>
      </c>
      <c r="AR35" s="91">
        <f t="shared" si="23"/>
        <v>1</v>
      </c>
      <c r="AS35" s="129" t="s">
        <v>336</v>
      </c>
    </row>
    <row r="36" spans="1:45" s="88" customFormat="1" ht="130.5" customHeight="1" x14ac:dyDescent="0.25">
      <c r="A36" s="27">
        <v>7</v>
      </c>
      <c r="B36" s="24" t="s">
        <v>188</v>
      </c>
      <c r="C36" s="24" t="s">
        <v>189</v>
      </c>
      <c r="D36" s="69" t="s">
        <v>239</v>
      </c>
      <c r="E36" s="67" t="s">
        <v>240</v>
      </c>
      <c r="F36" s="67" t="s">
        <v>192</v>
      </c>
      <c r="G36" s="67" t="s">
        <v>241</v>
      </c>
      <c r="H36" s="67" t="s">
        <v>242</v>
      </c>
      <c r="I36" s="67" t="s">
        <v>115</v>
      </c>
      <c r="J36" s="67" t="s">
        <v>128</v>
      </c>
      <c r="K36" s="67" t="s">
        <v>241</v>
      </c>
      <c r="L36" s="72">
        <v>0</v>
      </c>
      <c r="M36" s="72">
        <v>1</v>
      </c>
      <c r="N36" s="73">
        <v>1</v>
      </c>
      <c r="O36" s="74">
        <v>0</v>
      </c>
      <c r="P36" s="74">
        <v>2</v>
      </c>
      <c r="Q36" s="67" t="s">
        <v>234</v>
      </c>
      <c r="R36" s="67" t="s">
        <v>235</v>
      </c>
      <c r="S36" s="67" t="s">
        <v>235</v>
      </c>
      <c r="T36" s="62" t="s">
        <v>201</v>
      </c>
      <c r="U36" s="62" t="s">
        <v>201</v>
      </c>
      <c r="V36" s="76">
        <f t="shared" si="16"/>
        <v>0</v>
      </c>
      <c r="W36" s="24" t="s">
        <v>243</v>
      </c>
      <c r="X36" s="27" t="s">
        <v>243</v>
      </c>
      <c r="Y36" s="24" t="s">
        <v>198</v>
      </c>
      <c r="Z36" s="24" t="s">
        <v>243</v>
      </c>
      <c r="AA36" s="76">
        <f t="shared" si="18"/>
        <v>1</v>
      </c>
      <c r="AB36" s="142">
        <v>1</v>
      </c>
      <c r="AC36" s="138">
        <f t="shared" si="14"/>
        <v>1</v>
      </c>
      <c r="AD36" s="130" t="s">
        <v>244</v>
      </c>
      <c r="AE36" s="131" t="s">
        <v>245</v>
      </c>
      <c r="AF36" s="132">
        <f t="shared" si="19"/>
        <v>1</v>
      </c>
      <c r="AG36" s="133">
        <v>1</v>
      </c>
      <c r="AH36" s="165">
        <f t="shared" si="20"/>
        <v>1</v>
      </c>
      <c r="AI36" s="133" t="s">
        <v>297</v>
      </c>
      <c r="AJ36" s="133" t="s">
        <v>298</v>
      </c>
      <c r="AK36" s="132">
        <f t="shared" si="21"/>
        <v>0</v>
      </c>
      <c r="AL36" s="133" t="s">
        <v>243</v>
      </c>
      <c r="AM36" s="177" t="s">
        <v>198</v>
      </c>
      <c r="AN36" s="133" t="s">
        <v>331</v>
      </c>
      <c r="AO36" s="133" t="s">
        <v>331</v>
      </c>
      <c r="AP36" s="133">
        <f t="shared" si="22"/>
        <v>2</v>
      </c>
      <c r="AQ36" s="171">
        <f>SUM(AB36,AG36)</f>
        <v>2</v>
      </c>
      <c r="AR36" s="134">
        <f t="shared" si="23"/>
        <v>1</v>
      </c>
      <c r="AS36" s="135" t="s">
        <v>336</v>
      </c>
    </row>
    <row r="37" spans="1:45" s="88" customFormat="1" ht="202.5" customHeight="1" x14ac:dyDescent="0.25">
      <c r="A37" s="27">
        <v>5</v>
      </c>
      <c r="B37" s="24" t="s">
        <v>246</v>
      </c>
      <c r="C37" s="24" t="s">
        <v>247</v>
      </c>
      <c r="D37" s="69" t="s">
        <v>248</v>
      </c>
      <c r="E37" s="67" t="s">
        <v>249</v>
      </c>
      <c r="F37" s="67" t="s">
        <v>192</v>
      </c>
      <c r="G37" s="67" t="s">
        <v>250</v>
      </c>
      <c r="H37" s="67" t="s">
        <v>251</v>
      </c>
      <c r="I37" s="67" t="s">
        <v>209</v>
      </c>
      <c r="J37" s="67" t="s">
        <v>55</v>
      </c>
      <c r="K37" s="67" t="s">
        <v>250</v>
      </c>
      <c r="L37" s="65">
        <v>0.33</v>
      </c>
      <c r="M37" s="65">
        <v>0.67</v>
      </c>
      <c r="N37" s="65">
        <v>0.84</v>
      </c>
      <c r="O37" s="66">
        <v>1</v>
      </c>
      <c r="P37" s="66">
        <v>1</v>
      </c>
      <c r="Q37" s="67" t="s">
        <v>71</v>
      </c>
      <c r="R37" s="67" t="s">
        <v>252</v>
      </c>
      <c r="S37" s="67" t="s">
        <v>253</v>
      </c>
      <c r="T37" s="62" t="s">
        <v>201</v>
      </c>
      <c r="U37" s="68" t="s">
        <v>254</v>
      </c>
      <c r="V37" s="75">
        <f t="shared" si="16"/>
        <v>0.33</v>
      </c>
      <c r="W37" s="166">
        <v>1</v>
      </c>
      <c r="X37" s="91">
        <f>IF(W37/V37&gt;100%,100%,W37/V37)</f>
        <v>1</v>
      </c>
      <c r="Y37" s="75" t="s">
        <v>262</v>
      </c>
      <c r="Z37" s="75"/>
      <c r="AA37" s="75">
        <v>0</v>
      </c>
      <c r="AB37" s="144" t="s">
        <v>243</v>
      </c>
      <c r="AC37" s="147" t="s">
        <v>243</v>
      </c>
      <c r="AD37" s="159" t="s">
        <v>304</v>
      </c>
      <c r="AE37" s="156" t="s">
        <v>263</v>
      </c>
      <c r="AF37" s="156" t="s">
        <v>198</v>
      </c>
      <c r="AG37" s="156" t="s">
        <v>198</v>
      </c>
      <c r="AH37" s="124" t="s">
        <v>198</v>
      </c>
      <c r="AI37" s="156" t="s">
        <v>299</v>
      </c>
      <c r="AJ37" s="156" t="s">
        <v>300</v>
      </c>
      <c r="AK37" s="156">
        <v>0</v>
      </c>
      <c r="AL37" s="156" t="s">
        <v>243</v>
      </c>
      <c r="AM37" s="177" t="s">
        <v>198</v>
      </c>
      <c r="AN37" s="156" t="s">
        <v>331</v>
      </c>
      <c r="AO37" s="156" t="s">
        <v>332</v>
      </c>
      <c r="AP37" s="156">
        <f t="shared" si="22"/>
        <v>1</v>
      </c>
      <c r="AQ37" s="157">
        <f>W37</f>
        <v>1</v>
      </c>
      <c r="AR37" s="134">
        <f t="shared" si="23"/>
        <v>1</v>
      </c>
      <c r="AS37" s="159" t="s">
        <v>336</v>
      </c>
    </row>
    <row r="38" spans="1:45" s="88" customFormat="1" ht="163.5" customHeight="1" x14ac:dyDescent="0.25">
      <c r="A38" s="27">
        <v>5</v>
      </c>
      <c r="B38" s="24" t="s">
        <v>246</v>
      </c>
      <c r="C38" s="24" t="s">
        <v>247</v>
      </c>
      <c r="D38" s="69" t="s">
        <v>255</v>
      </c>
      <c r="E38" s="67" t="s">
        <v>256</v>
      </c>
      <c r="F38" s="67" t="s">
        <v>192</v>
      </c>
      <c r="G38" s="67" t="s">
        <v>250</v>
      </c>
      <c r="H38" s="67" t="s">
        <v>257</v>
      </c>
      <c r="I38" s="67" t="s">
        <v>115</v>
      </c>
      <c r="J38" s="67" t="s">
        <v>55</v>
      </c>
      <c r="K38" s="67" t="s">
        <v>250</v>
      </c>
      <c r="L38" s="65">
        <v>0.2</v>
      </c>
      <c r="M38" s="65">
        <v>0.4</v>
      </c>
      <c r="N38" s="65">
        <v>0.6</v>
      </c>
      <c r="O38" s="66">
        <v>0.8</v>
      </c>
      <c r="P38" s="66">
        <v>0.8</v>
      </c>
      <c r="Q38" s="67" t="s">
        <v>71</v>
      </c>
      <c r="R38" s="67" t="s">
        <v>252</v>
      </c>
      <c r="S38" s="67" t="s">
        <v>258</v>
      </c>
      <c r="T38" s="62" t="s">
        <v>201</v>
      </c>
      <c r="U38" s="68" t="s">
        <v>254</v>
      </c>
      <c r="V38" s="75">
        <f t="shared" si="16"/>
        <v>0.2</v>
      </c>
      <c r="W38" s="166">
        <v>0.86</v>
      </c>
      <c r="X38" s="91">
        <f t="shared" ref="X38" si="24">IF(W38/V38&gt;100%,100%,W38/V38)</f>
        <v>1</v>
      </c>
      <c r="Y38" s="75" t="s">
        <v>259</v>
      </c>
      <c r="Z38" s="75"/>
      <c r="AA38" s="75">
        <f t="shared" si="18"/>
        <v>0.4</v>
      </c>
      <c r="AB38" s="145">
        <v>0.75</v>
      </c>
      <c r="AC38" s="147">
        <f>IF(AB38/AA38&gt;100%,100%,AB38/AA38)</f>
        <v>1</v>
      </c>
      <c r="AD38" s="137" t="s">
        <v>268</v>
      </c>
      <c r="AE38" s="125"/>
      <c r="AF38" s="125">
        <f t="shared" si="19"/>
        <v>0.6</v>
      </c>
      <c r="AG38" s="167">
        <v>0.91</v>
      </c>
      <c r="AH38" s="165">
        <f t="shared" si="20"/>
        <v>1</v>
      </c>
      <c r="AI38" s="125" t="s">
        <v>302</v>
      </c>
      <c r="AJ38" s="125" t="s">
        <v>301</v>
      </c>
      <c r="AK38" s="125">
        <f t="shared" si="21"/>
        <v>0.8</v>
      </c>
      <c r="AL38" s="167">
        <v>0.89270000000000005</v>
      </c>
      <c r="AM38" s="177">
        <f t="shared" si="15"/>
        <v>1</v>
      </c>
      <c r="AN38" s="125" t="s">
        <v>333</v>
      </c>
      <c r="AO38" s="125" t="s">
        <v>332</v>
      </c>
      <c r="AP38" s="125">
        <f t="shared" si="22"/>
        <v>0.8</v>
      </c>
      <c r="AQ38" s="158">
        <f>AL38</f>
        <v>0.89270000000000005</v>
      </c>
      <c r="AR38" s="134">
        <f t="shared" si="23"/>
        <v>1</v>
      </c>
      <c r="AS38" s="137" t="s">
        <v>336</v>
      </c>
    </row>
    <row r="39" spans="1:45" s="5" customFormat="1" ht="15.75" x14ac:dyDescent="0.25">
      <c r="A39" s="10"/>
      <c r="B39" s="10"/>
      <c r="C39" s="10"/>
      <c r="D39" s="10"/>
      <c r="E39" s="11" t="s">
        <v>260</v>
      </c>
      <c r="F39" s="11"/>
      <c r="G39" s="11"/>
      <c r="H39" s="11"/>
      <c r="I39" s="11"/>
      <c r="J39" s="11"/>
      <c r="K39" s="11"/>
      <c r="L39" s="12"/>
      <c r="M39" s="12"/>
      <c r="N39" s="12"/>
      <c r="O39" s="12"/>
      <c r="P39" s="12"/>
      <c r="Q39" s="11"/>
      <c r="R39" s="10"/>
      <c r="S39" s="10"/>
      <c r="T39" s="10"/>
      <c r="U39" s="10"/>
      <c r="V39" s="12"/>
      <c r="W39" s="12"/>
      <c r="X39" s="80">
        <f>AVERAGE(X32:X38)*20%</f>
        <v>0.2</v>
      </c>
      <c r="Y39" s="10"/>
      <c r="Z39" s="10"/>
      <c r="AA39" s="12"/>
      <c r="AB39" s="12"/>
      <c r="AC39" s="154">
        <f>AVERAGE(AC32:AC38)*20%</f>
        <v>0.19942000000000001</v>
      </c>
      <c r="AD39" s="10"/>
      <c r="AE39" s="10"/>
      <c r="AF39" s="12"/>
      <c r="AG39" s="12"/>
      <c r="AH39" s="172">
        <f>AVERAGE(AH32:AH38)*20%</f>
        <v>0.19956499999999999</v>
      </c>
      <c r="AI39" s="10"/>
      <c r="AJ39" s="10"/>
      <c r="AK39" s="12"/>
      <c r="AL39" s="12"/>
      <c r="AM39" s="172">
        <f>AVERAGE(AM32:AM38)*20%</f>
        <v>0.19956499999999999</v>
      </c>
      <c r="AN39" s="10"/>
      <c r="AO39" s="10"/>
      <c r="AP39" s="15"/>
      <c r="AQ39" s="15"/>
      <c r="AR39" s="80">
        <f>AVERAGE(AR32:AR38)*20%</f>
        <v>0.19966857142857145</v>
      </c>
      <c r="AS39" s="10"/>
    </row>
    <row r="40" spans="1:45" s="9" customFormat="1" ht="18.75" x14ac:dyDescent="0.3">
      <c r="A40" s="6"/>
      <c r="B40" s="6"/>
      <c r="C40" s="6"/>
      <c r="D40" s="6"/>
      <c r="E40" s="7" t="s">
        <v>261</v>
      </c>
      <c r="F40" s="6"/>
      <c r="G40" s="6"/>
      <c r="H40" s="6"/>
      <c r="I40" s="6"/>
      <c r="J40" s="6"/>
      <c r="K40" s="6"/>
      <c r="L40" s="8"/>
      <c r="M40" s="8"/>
      <c r="N40" s="8"/>
      <c r="O40" s="8"/>
      <c r="P40" s="8"/>
      <c r="Q40" s="6"/>
      <c r="R40" s="6"/>
      <c r="S40" s="6"/>
      <c r="T40" s="6"/>
      <c r="U40" s="6"/>
      <c r="V40" s="8"/>
      <c r="W40" s="8"/>
      <c r="X40" s="92">
        <f>X31+X39</f>
        <v>0.87363101449275371</v>
      </c>
      <c r="Y40" s="6"/>
      <c r="Z40" s="6"/>
      <c r="AA40" s="8"/>
      <c r="AB40" s="8"/>
      <c r="AC40" s="155">
        <f>AC31+AC39</f>
        <v>0.94815739316239322</v>
      </c>
      <c r="AD40" s="6"/>
      <c r="AE40" s="6"/>
      <c r="AF40" s="8"/>
      <c r="AG40" s="8"/>
      <c r="AH40" s="155">
        <f>AH31+AH39</f>
        <v>0.94611435215946849</v>
      </c>
      <c r="AI40" s="6"/>
      <c r="AJ40" s="6"/>
      <c r="AK40" s="8"/>
      <c r="AL40" s="8"/>
      <c r="AM40" s="155">
        <f>AM31+AM39</f>
        <v>0.9568955556492893</v>
      </c>
      <c r="AN40" s="6"/>
      <c r="AO40" s="6"/>
      <c r="AP40" s="16"/>
      <c r="AQ40" s="16"/>
      <c r="AR40" s="90">
        <f>AR31+AR39</f>
        <v>0.92460536850922992</v>
      </c>
      <c r="AS40" s="6"/>
    </row>
    <row r="43" spans="1:45" x14ac:dyDescent="0.25">
      <c r="X43" s="84"/>
    </row>
  </sheetData>
  <autoFilter ref="A12:AS40" xr:uid="{00000000-0001-0000-0000-000000000000}">
    <filterColumn colId="0"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autoFilter>
  <mergeCells count="20">
    <mergeCell ref="R12:U13"/>
    <mergeCell ref="F4:K4"/>
    <mergeCell ref="H5:K5"/>
    <mergeCell ref="H6:K6"/>
    <mergeCell ref="H7:K7"/>
    <mergeCell ref="H8:K8"/>
    <mergeCell ref="H9:K9"/>
    <mergeCell ref="A12:B13"/>
    <mergeCell ref="C12:C14"/>
    <mergeCell ref="A1:K1"/>
    <mergeCell ref="D12:F13"/>
    <mergeCell ref="G12:Q13"/>
    <mergeCell ref="A2:K2"/>
    <mergeCell ref="L1:P1"/>
    <mergeCell ref="H10:K10"/>
    <mergeCell ref="V12:Z13"/>
    <mergeCell ref="AA12:AE13"/>
    <mergeCell ref="AF12:AJ13"/>
    <mergeCell ref="AK12:AO13"/>
    <mergeCell ref="AP12:AS13"/>
  </mergeCells>
  <dataValidations count="1">
    <dataValidation allowBlank="1" showInputMessage="1" showErrorMessage="1" error="Escriba un texto " promptTitle="Cualquier contenido" sqref="F14 F3:F11" xr:uid="{00000000-0002-0000-0000-000000000000}"/>
  </dataValidations>
  <hyperlinks>
    <hyperlink ref="AD36" r:id="rId1" xr:uid="{DD70BA3D-C27D-4D8C-8DA4-71E2B3BDA186}"/>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96</v>
      </c>
    </row>
    <row r="3" spans="1:1" x14ac:dyDescent="0.25">
      <c r="A3" t="s">
        <v>51</v>
      </c>
    </row>
    <row r="4" spans="1:1" x14ac:dyDescent="0.25">
      <c r="A4" t="s">
        <v>192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20cb614e-b45f-4877-aa77-0fc3e5f2c8f0"/>
    <ds:schemaRef ds:uri="http://schemas.microsoft.com/office/2006/metadata/properties"/>
    <ds:schemaRef ds:uri="http://schemas.microsoft.com/office/infopath/2007/PartnerControls"/>
    <ds:schemaRef ds:uri="f8dc1254-f694-4df3-a50d-d4e607c93dc9"/>
    <ds:schemaRef ds:uri="http://www.w3.org/XML/1998/namespace"/>
  </ds:schemaRefs>
</ds:datastoreItem>
</file>

<file path=customXml/itemProps3.xml><?xml version="1.0" encoding="utf-8"?>
<ds:datastoreItem xmlns:ds="http://schemas.openxmlformats.org/officeDocument/2006/customXml" ds:itemID="{AC0A441D-C1DF-46B9-92FE-BD28F88D2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2024-01-31T21:26:56Z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