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AL/Alcaldias Locales/18_Rafael Uribe Uribe/"/>
    </mc:Choice>
  </mc:AlternateContent>
  <xr:revisionPtr revIDLastSave="46" documentId="8_{8E6AF815-3559-4116-B755-D639A9A538A5}" xr6:coauthVersionLast="47" xr6:coauthVersionMax="47" xr10:uidLastSave="{AC7D73A4-A9BC-4D27-BB26-23614977EDDA}"/>
  <bookViews>
    <workbookView xWindow="-120" yWindow="-120" windowWidth="29040" windowHeight="158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37" i="1" l="1"/>
  <c r="AR36" i="1" l="1"/>
  <c r="AM37" i="1"/>
  <c r="AM32" i="1"/>
  <c r="AM33" i="1"/>
  <c r="AQ37" i="1" l="1"/>
  <c r="AQ36" i="1"/>
  <c r="AQ22" i="1"/>
  <c r="AQ19" i="1"/>
  <c r="AQ18" i="1"/>
  <c r="AQ17" i="1"/>
  <c r="AQ16" i="1"/>
  <c r="AQ20" i="1"/>
  <c r="AQ21" i="1"/>
  <c r="AQ23" i="1"/>
  <c r="AQ24" i="1"/>
  <c r="AQ25" i="1"/>
  <c r="AQ26" i="1"/>
  <c r="AQ27" i="1"/>
  <c r="AQ28" i="1"/>
  <c r="AQ29" i="1"/>
  <c r="AQ15" i="1"/>
  <c r="AQ35" i="1"/>
  <c r="AQ34" i="1"/>
  <c r="AQ33" i="1"/>
  <c r="AR33" i="1" s="1"/>
  <c r="AQ32" i="1"/>
  <c r="AQ31" i="1"/>
  <c r="AC34" i="1"/>
  <c r="X43" i="1"/>
  <c r="W43" i="1"/>
  <c r="AP37" i="1"/>
  <c r="AK37" i="1"/>
  <c r="AF37" i="1"/>
  <c r="AH37" i="1" s="1"/>
  <c r="AA37" i="1"/>
  <c r="AC37" i="1" s="1"/>
  <c r="V37" i="1"/>
  <c r="X37" i="1" s="1"/>
  <c r="AP36" i="1"/>
  <c r="AF36" i="1"/>
  <c r="AA36" i="1"/>
  <c r="V36" i="1"/>
  <c r="X36" i="1" s="1"/>
  <c r="AP35" i="1"/>
  <c r="AK35" i="1"/>
  <c r="AF35" i="1"/>
  <c r="AH35" i="1" s="1"/>
  <c r="AA35" i="1"/>
  <c r="AC35" i="1" s="1"/>
  <c r="V35" i="1"/>
  <c r="AP34" i="1"/>
  <c r="AK34" i="1"/>
  <c r="AF34" i="1"/>
  <c r="AA34" i="1"/>
  <c r="V34" i="1"/>
  <c r="X34" i="1" s="1"/>
  <c r="AP33" i="1"/>
  <c r="AK33" i="1"/>
  <c r="AF33" i="1"/>
  <c r="AH33" i="1" s="1"/>
  <c r="AA33" i="1"/>
  <c r="AC33" i="1" s="1"/>
  <c r="V33" i="1"/>
  <c r="AP32" i="1"/>
  <c r="AK32" i="1"/>
  <c r="AF32" i="1"/>
  <c r="AH32" i="1" s="1"/>
  <c r="AH38" i="1" s="1"/>
  <c r="AA32" i="1"/>
  <c r="AC32" i="1" s="1"/>
  <c r="V32" i="1"/>
  <c r="X32" i="1" s="1"/>
  <c r="AP31" i="1"/>
  <c r="AK31" i="1"/>
  <c r="AM31" i="1" s="1"/>
  <c r="AM38" i="1" s="1"/>
  <c r="AF31" i="1"/>
  <c r="AA31" i="1"/>
  <c r="AC31" i="1" s="1"/>
  <c r="V31" i="1"/>
  <c r="P23" i="1"/>
  <c r="P24" i="1"/>
  <c r="P26" i="1"/>
  <c r="P27" i="1"/>
  <c r="P28" i="1"/>
  <c r="P29" i="1"/>
  <c r="P25" i="1"/>
  <c r="AR35" i="1" l="1"/>
  <c r="AC38" i="1"/>
  <c r="X38" i="1"/>
  <c r="AR34" i="1"/>
  <c r="AR32" i="1"/>
  <c r="AR31" i="1"/>
  <c r="AP15" i="1"/>
  <c r="AR15" i="1" s="1"/>
  <c r="AK15" i="1"/>
  <c r="AM15" i="1" s="1"/>
  <c r="AP29" i="1"/>
  <c r="AR29" i="1" s="1"/>
  <c r="AP28" i="1"/>
  <c r="AR28" i="1" s="1"/>
  <c r="AP27" i="1"/>
  <c r="AR27" i="1" s="1"/>
  <c r="AP26" i="1"/>
  <c r="AR26" i="1" s="1"/>
  <c r="AP25" i="1"/>
  <c r="AR25" i="1" s="1"/>
  <c r="AP24" i="1"/>
  <c r="AR24" i="1" s="1"/>
  <c r="AP23" i="1"/>
  <c r="AR23" i="1" s="1"/>
  <c r="AP22" i="1"/>
  <c r="AR22" i="1" s="1"/>
  <c r="AP21" i="1"/>
  <c r="AR21" i="1"/>
  <c r="AP20" i="1"/>
  <c r="AR20" i="1" s="1"/>
  <c r="AP19" i="1"/>
  <c r="AR19" i="1" s="1"/>
  <c r="AP18" i="1"/>
  <c r="AR18" i="1" s="1"/>
  <c r="AP17" i="1"/>
  <c r="AR17" i="1" s="1"/>
  <c r="AP16" i="1"/>
  <c r="AR16" i="1" s="1"/>
  <c r="AK29" i="1"/>
  <c r="AM29" i="1" s="1"/>
  <c r="AK28" i="1"/>
  <c r="AM28" i="1" s="1"/>
  <c r="AK27" i="1"/>
  <c r="AM27" i="1"/>
  <c r="AK26" i="1"/>
  <c r="AM26" i="1"/>
  <c r="AK25" i="1"/>
  <c r="AM25" i="1" s="1"/>
  <c r="AK24" i="1"/>
  <c r="AM24" i="1" s="1"/>
  <c r="AK23" i="1"/>
  <c r="AM23" i="1" s="1"/>
  <c r="AK22" i="1"/>
  <c r="AM22" i="1" s="1"/>
  <c r="AK21" i="1"/>
  <c r="AM21" i="1" s="1"/>
  <c r="AK20" i="1"/>
  <c r="AM20" i="1" s="1"/>
  <c r="AK19" i="1"/>
  <c r="AM19" i="1" s="1"/>
  <c r="AK18" i="1"/>
  <c r="AM18" i="1" s="1"/>
  <c r="AK17" i="1"/>
  <c r="AM17" i="1" s="1"/>
  <c r="AK16" i="1"/>
  <c r="AM16" i="1" s="1"/>
  <c r="AF29" i="1"/>
  <c r="AH29" i="1" s="1"/>
  <c r="AF28" i="1"/>
  <c r="AH28" i="1" s="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F15" i="1"/>
  <c r="AH15" i="1" s="1"/>
  <c r="AA29" i="1"/>
  <c r="AC29" i="1" s="1"/>
  <c r="AA28" i="1"/>
  <c r="AC28" i="1" s="1"/>
  <c r="AA27" i="1"/>
  <c r="AC27" i="1" s="1"/>
  <c r="AA26" i="1"/>
  <c r="AC26" i="1" s="1"/>
  <c r="AA25" i="1"/>
  <c r="AC25" i="1" s="1"/>
  <c r="AA24" i="1"/>
  <c r="AC24" i="1" s="1"/>
  <c r="AA23" i="1"/>
  <c r="AC23" i="1" s="1"/>
  <c r="AA22" i="1"/>
  <c r="AC22" i="1" s="1"/>
  <c r="AA21" i="1"/>
  <c r="AC21" i="1" s="1"/>
  <c r="AA20" i="1"/>
  <c r="AC20" i="1" s="1"/>
  <c r="AA19" i="1"/>
  <c r="AC19" i="1"/>
  <c r="AA18" i="1"/>
  <c r="AC18" i="1" s="1"/>
  <c r="AA17" i="1"/>
  <c r="AC17" i="1" s="1"/>
  <c r="AA16" i="1"/>
  <c r="AC16" i="1" s="1"/>
  <c r="AA15" i="1"/>
  <c r="AC15" i="1" s="1"/>
  <c r="V29" i="1"/>
  <c r="X29" i="1" s="1"/>
  <c r="V28" i="1"/>
  <c r="X28" i="1" s="1"/>
  <c r="V27" i="1"/>
  <c r="X27" i="1" s="1"/>
  <c r="V26" i="1"/>
  <c r="X26" i="1" s="1"/>
  <c r="V25" i="1"/>
  <c r="X25" i="1" s="1"/>
  <c r="V24" i="1"/>
  <c r="X24" i="1" s="1"/>
  <c r="V23" i="1"/>
  <c r="X23" i="1" s="1"/>
  <c r="V22" i="1"/>
  <c r="V21" i="1"/>
  <c r="X21" i="1" s="1"/>
  <c r="V20" i="1"/>
  <c r="X20" i="1" s="1"/>
  <c r="V19" i="1"/>
  <c r="X19" i="1" s="1"/>
  <c r="V18" i="1"/>
  <c r="X18" i="1" s="1"/>
  <c r="V17" i="1"/>
  <c r="X17" i="1" s="1"/>
  <c r="V16" i="1"/>
  <c r="X16" i="1" s="1"/>
  <c r="V15" i="1"/>
  <c r="AR38" i="1" l="1"/>
  <c r="X30" i="1"/>
  <c r="AH30" i="1"/>
  <c r="AH39" i="1" s="1"/>
  <c r="AR30" i="1"/>
  <c r="AM30" i="1"/>
  <c r="AM39" i="1" s="1"/>
  <c r="AC30" i="1"/>
  <c r="X39" i="1"/>
  <c r="AC39" i="1"/>
  <c r="AR3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2" authorId="0" shapeId="0" xr:uid="{00000000-0006-0000-0000-000005000000}">
      <text>
        <r>
          <rPr>
            <b/>
            <sz val="9"/>
            <color indexed="81"/>
            <rFont val="Tahoma"/>
            <family val="2"/>
          </rPr>
          <t>Indique el nombre del proceso al cual está asociada la meta</t>
        </r>
      </text>
    </comment>
    <comment ref="A14" authorId="0" shapeId="0" xr:uid="{00000000-0006-0000-0000-000006000000}">
      <text>
        <r>
          <rPr>
            <b/>
            <sz val="9"/>
            <color indexed="81"/>
            <rFont val="Tahoma"/>
            <family val="2"/>
          </rPr>
          <t>Incluya el número del objetivo estratégico, de acuerdo con lo adoptado en el Plan Estratégico Institucional</t>
        </r>
      </text>
    </comment>
    <comment ref="B14"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4" authorId="0" shapeId="0" xr:uid="{00000000-0006-0000-0000-000008000000}">
      <text>
        <r>
          <rPr>
            <b/>
            <sz val="9"/>
            <color indexed="81"/>
            <rFont val="Tahoma"/>
            <family val="2"/>
          </rPr>
          <t>Escriba el número de la meta, en orden consecutivo</t>
        </r>
      </text>
    </comment>
    <comment ref="E14"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4" authorId="0" shapeId="0" xr:uid="{00000000-0006-0000-0000-00000A000000}">
      <text>
        <r>
          <rPr>
            <b/>
            <sz val="9"/>
            <color indexed="81"/>
            <rFont val="Tahoma"/>
            <family val="2"/>
          </rPr>
          <t xml:space="preserve">Seleccione la opción que corresponda
</t>
        </r>
      </text>
    </comment>
    <comment ref="G14" authorId="0" shapeId="0" xr:uid="{00000000-0006-0000-0000-00000B000000}">
      <text>
        <r>
          <rPr>
            <b/>
            <sz val="9"/>
            <color indexed="81"/>
            <rFont val="Tahoma"/>
            <family val="2"/>
          </rPr>
          <t>Indique un nombre corto que refleje lo que pretende medir. 
Ej. Porcentaje de giros acumulados</t>
        </r>
      </text>
    </comment>
    <comment ref="H14"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4"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4"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4"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4" authorId="0" shapeId="0" xr:uid="{00000000-0006-0000-0000-000010000000}">
      <text>
        <r>
          <rPr>
            <b/>
            <sz val="9"/>
            <color indexed="81"/>
            <rFont val="Tahoma"/>
            <family val="2"/>
          </rPr>
          <t xml:space="preserve">Indique la magnitud programada para el trimestre. </t>
        </r>
      </text>
    </comment>
    <comment ref="M14" authorId="0" shapeId="0" xr:uid="{00000000-0006-0000-0000-000011000000}">
      <text>
        <r>
          <rPr>
            <b/>
            <sz val="9"/>
            <color indexed="81"/>
            <rFont val="Tahoma"/>
            <family val="2"/>
          </rPr>
          <t xml:space="preserve">Indique la magnitud programada para el trimestre. </t>
        </r>
      </text>
    </comment>
    <comment ref="N14" authorId="0" shapeId="0" xr:uid="{00000000-0006-0000-0000-000012000000}">
      <text>
        <r>
          <rPr>
            <b/>
            <sz val="9"/>
            <color indexed="81"/>
            <rFont val="Tahoma"/>
            <family val="2"/>
          </rPr>
          <t xml:space="preserve">Indique la magnitud programada para el trimestre. </t>
        </r>
      </text>
    </comment>
    <comment ref="O14" authorId="0" shapeId="0" xr:uid="{00000000-0006-0000-0000-000013000000}">
      <text>
        <r>
          <rPr>
            <b/>
            <sz val="9"/>
            <color indexed="81"/>
            <rFont val="Tahoma"/>
            <family val="2"/>
          </rPr>
          <t xml:space="preserve">Indique la magnitud programada para el trimestre. </t>
        </r>
      </text>
    </comment>
    <comment ref="P14" authorId="0" shapeId="0" xr:uid="{00000000-0006-0000-0000-000014000000}">
      <text>
        <r>
          <rPr>
            <b/>
            <sz val="9"/>
            <color indexed="81"/>
            <rFont val="Tahoma"/>
            <family val="2"/>
          </rPr>
          <t>Indique la programación total de la vigencia. 
Debe ser coherente con la meta.</t>
        </r>
      </text>
    </comment>
    <comment ref="Q14" authorId="0" shapeId="0" xr:uid="{00000000-0006-0000-0000-000015000000}">
      <text>
        <r>
          <rPr>
            <b/>
            <sz val="9"/>
            <color indexed="81"/>
            <rFont val="Tahoma"/>
            <family val="2"/>
          </rPr>
          <t xml:space="preserve">Indique el tipo de indicador: 
- Eficancia 
- Eficiencia 
- Efectividad </t>
        </r>
      </text>
    </comment>
    <comment ref="R14" authorId="0" shapeId="0" xr:uid="{00000000-0006-0000-0000-000016000000}">
      <text>
        <r>
          <rPr>
            <b/>
            <sz val="9"/>
            <color indexed="81"/>
            <rFont val="Tahoma"/>
            <family val="2"/>
          </rPr>
          <t>Indique la evidencia a presentar del cumplimiento de la meta. Se debe redactar de forma concreta y coherente con la meta</t>
        </r>
      </text>
    </comment>
    <comment ref="S14"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4" authorId="0" shapeId="0" xr:uid="{00000000-0006-0000-0000-000018000000}">
      <text>
        <r>
          <rPr>
            <b/>
            <sz val="9"/>
            <color indexed="81"/>
            <rFont val="Tahoma"/>
            <family val="2"/>
          </rPr>
          <t>Indique el área y grupo de trabajo (si se tiene), responsable de cumplir o ejecutar la meta</t>
        </r>
      </text>
    </comment>
    <comment ref="U14" authorId="0" shapeId="0" xr:uid="{00000000-0006-0000-0000-000019000000}">
      <text>
        <r>
          <rPr>
            <b/>
            <sz val="9"/>
            <color indexed="81"/>
            <rFont val="Tahoma"/>
            <family val="2"/>
          </rPr>
          <t>Indique el nombre de la dependencia responsable de reportar trimestralmente la meta a la OAP</t>
        </r>
      </text>
    </comment>
    <comment ref="V14" authorId="0" shapeId="0" xr:uid="{00000000-0006-0000-0000-00001A000000}">
      <text>
        <r>
          <rPr>
            <b/>
            <sz val="9"/>
            <color indexed="81"/>
            <rFont val="Tahoma"/>
            <family val="2"/>
          </rPr>
          <t>Indique la magnitud programada</t>
        </r>
      </text>
    </comment>
    <comment ref="W14" authorId="0" shapeId="0" xr:uid="{00000000-0006-0000-0000-00001B000000}">
      <text>
        <r>
          <rPr>
            <b/>
            <sz val="9"/>
            <color indexed="81"/>
            <rFont val="Tahoma"/>
            <family val="2"/>
          </rPr>
          <t>Indique la magnitud ejecutada. Corresponde al resultado de medir el indicador de la meta</t>
        </r>
      </text>
    </comment>
    <comment ref="X14"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4"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4" authorId="0" shapeId="0" xr:uid="{00000000-0006-0000-0000-00001E000000}">
      <text>
        <r>
          <rPr>
            <b/>
            <sz val="9"/>
            <color indexed="81"/>
            <rFont val="Tahoma"/>
            <family val="2"/>
          </rPr>
          <t xml:space="preserve">Indicar el nombre concreto de la evidencia aportada. </t>
        </r>
      </text>
    </comment>
    <comment ref="AA14" authorId="0" shapeId="0" xr:uid="{00000000-0006-0000-0000-00001F000000}">
      <text>
        <r>
          <rPr>
            <b/>
            <sz val="9"/>
            <color indexed="81"/>
            <rFont val="Tahoma"/>
            <family val="2"/>
          </rPr>
          <t>Indique la magnitud programada</t>
        </r>
      </text>
    </comment>
    <comment ref="AB14" authorId="0" shapeId="0" xr:uid="{00000000-0006-0000-0000-000020000000}">
      <text>
        <r>
          <rPr>
            <b/>
            <sz val="9"/>
            <color indexed="81"/>
            <rFont val="Tahoma"/>
            <family val="2"/>
          </rPr>
          <t>Indique la magnitud ejecutada. Corresponde al resultado de medir el indicador de la meta</t>
        </r>
      </text>
    </comment>
    <comment ref="AC14"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4"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4" authorId="0" shapeId="0" xr:uid="{00000000-0006-0000-0000-000023000000}">
      <text>
        <r>
          <rPr>
            <b/>
            <sz val="9"/>
            <color indexed="81"/>
            <rFont val="Tahoma"/>
            <family val="2"/>
          </rPr>
          <t xml:space="preserve">Indicar el nombre concreto de la evidencia aportada. </t>
        </r>
      </text>
    </comment>
    <comment ref="AF14" authorId="0" shapeId="0" xr:uid="{00000000-0006-0000-0000-000024000000}">
      <text>
        <r>
          <rPr>
            <b/>
            <sz val="9"/>
            <color indexed="81"/>
            <rFont val="Tahoma"/>
            <family val="2"/>
          </rPr>
          <t>Indique la magnitud programada</t>
        </r>
      </text>
    </comment>
    <comment ref="AG14" authorId="0" shapeId="0" xr:uid="{00000000-0006-0000-0000-000025000000}">
      <text>
        <r>
          <rPr>
            <b/>
            <sz val="9"/>
            <color indexed="81"/>
            <rFont val="Tahoma"/>
            <family val="2"/>
          </rPr>
          <t>Indique la magnitud ejecutada. Corresponde al resultado de medir el indicador de la meta</t>
        </r>
      </text>
    </comment>
    <comment ref="AH14"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4"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4" authorId="0" shapeId="0" xr:uid="{00000000-0006-0000-0000-000028000000}">
      <text>
        <r>
          <rPr>
            <b/>
            <sz val="9"/>
            <color indexed="81"/>
            <rFont val="Tahoma"/>
            <family val="2"/>
          </rPr>
          <t xml:space="preserve">Indicar el nombre concreto de la evidencia aportada. </t>
        </r>
      </text>
    </comment>
    <comment ref="AK14" authorId="0" shapeId="0" xr:uid="{00000000-0006-0000-0000-000029000000}">
      <text>
        <r>
          <rPr>
            <b/>
            <sz val="9"/>
            <color indexed="81"/>
            <rFont val="Tahoma"/>
            <family val="2"/>
          </rPr>
          <t>Indique la magnitud programada</t>
        </r>
      </text>
    </comment>
    <comment ref="AL14" authorId="0" shapeId="0" xr:uid="{00000000-0006-0000-0000-00002A000000}">
      <text>
        <r>
          <rPr>
            <b/>
            <sz val="9"/>
            <color indexed="81"/>
            <rFont val="Tahoma"/>
            <family val="2"/>
          </rPr>
          <t>Indique la magnitud ejecutada. Corresponde al resultado de medir el indicador de la meta</t>
        </r>
      </text>
    </comment>
    <comment ref="AM14"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4"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4" authorId="0" shapeId="0" xr:uid="{00000000-0006-0000-0000-00002D000000}">
      <text>
        <r>
          <rPr>
            <b/>
            <sz val="9"/>
            <color indexed="81"/>
            <rFont val="Tahoma"/>
            <family val="2"/>
          </rPr>
          <t xml:space="preserve">Indicar el nombre concreto de la evidencia aportada. </t>
        </r>
      </text>
    </comment>
    <comment ref="AP14" authorId="0" shapeId="0" xr:uid="{00000000-0006-0000-0000-00002E000000}">
      <text>
        <r>
          <rPr>
            <b/>
            <sz val="9"/>
            <color indexed="81"/>
            <rFont val="Tahoma"/>
            <family val="2"/>
          </rPr>
          <t>Indique la magnitud total programada para la vigencia</t>
        </r>
      </text>
    </comment>
    <comment ref="AQ14" authorId="0" shapeId="0" xr:uid="{00000000-0006-0000-0000-00002F000000}">
      <text>
        <r>
          <rPr>
            <b/>
            <sz val="9"/>
            <color indexed="81"/>
            <rFont val="Tahoma"/>
            <family val="2"/>
          </rPr>
          <t xml:space="preserve">Indique la magnitud ejecutada acumulada para la vigencia </t>
        </r>
      </text>
    </comment>
    <comment ref="AR14"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4" authorId="0" shapeId="0" xr:uid="{00000000-0006-0000-0000-000031000000}">
      <text>
        <r>
          <rPr>
            <b/>
            <sz val="9"/>
            <color indexed="81"/>
            <rFont val="Tahoma"/>
            <family val="2"/>
          </rPr>
          <t>Es la descripción detallada de los avances y logros obtenidos con la ejecución de la meta acumulados para la vigencia</t>
        </r>
      </text>
    </comment>
    <comment ref="E30" authorId="0" shapeId="0" xr:uid="{00000000-0006-0000-0000-000032000000}">
      <text>
        <r>
          <rPr>
            <b/>
            <sz val="9"/>
            <color indexed="81"/>
            <rFont val="Tahoma"/>
            <family val="2"/>
          </rPr>
          <t>Promedio obtenido para el periodo x 80%</t>
        </r>
      </text>
    </comment>
    <comment ref="E38" authorId="0" shapeId="0" xr:uid="{00000000-0006-0000-0000-000033000000}">
      <text>
        <r>
          <rPr>
            <b/>
            <sz val="9"/>
            <color indexed="81"/>
            <rFont val="Tahoma"/>
            <family val="2"/>
          </rPr>
          <t>Promedio obtenido en las metas transversales para el periodo x 20%</t>
        </r>
      </text>
    </comment>
    <comment ref="E39"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<sst xmlns="http://schemas.openxmlformats.org/spreadsheetml/2006/main" count="616" uniqueCount="308">
  <si>
    <r>
      <rPr>
        <b/>
        <sz val="14"/>
        <rFont val="Calibri Light"/>
        <family val="2"/>
        <scheme val="major"/>
      </rPr>
      <t>FORMULACIÓN Y SEGUIMIENTO PLANES DE GESTIÓN NIVEL LOCAL</t>
    </r>
    <r>
      <rPr>
        <b/>
        <sz val="11"/>
        <color theme="1"/>
        <rFont val="Calibri Light"/>
        <family val="2"/>
        <scheme val="major"/>
      </rPr>
      <t xml:space="preserve">
ALCALDÍA LOCAL DE RAFAEL URIBE URIBE</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</si>
  <si>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</si>
  <si>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</si>
  <si>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</si>
  <si>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</si>
  <si>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</si>
  <si>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</si>
  <si>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</si>
  <si>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292498</t>
  </si>
  <si>
    <t>26 de abril de 2023</t>
  </si>
  <si>
    <r>
      <rPr>
        <sz val="11"/>
        <color rgb="FF000000"/>
        <rFont val="Calibri Light"/>
        <family val="2"/>
      </rPr>
      <t>Para el primer trimteste de la vigencia 2023, el Plan de Gestión de la Alcaldia Local alcanzó un nivel de desempeño del 86 % y del 43 % acumulado para la vigencia. Se corrige responsable de las metas No 8 y de la 13 a la 1</t>
    </r>
    <r>
      <rPr>
        <sz val="11"/>
        <color rgb="FF44546A"/>
        <rFont val="Calibri Light"/>
        <family val="2"/>
      </rPr>
      <t>5</t>
    </r>
    <r>
      <rPr>
        <sz val="11"/>
        <color rgb="FF000000"/>
        <rFont val="Calibri Light"/>
        <family val="2"/>
      </rPr>
      <t xml:space="preserve"> a cargo de la alcaldia Local.</t>
    </r>
  </si>
  <si>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</si>
  <si>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</si>
  <si>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</si>
  <si>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</si>
  <si>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</si>
  <si>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</si>
  <si>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</si>
  <si>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</si>
  <si>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</si>
  <si>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</si>
  <si>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</si>
  <si>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</si>
  <si>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</si>
  <si>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</si>
  <si>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</si>
  <si>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</si>
  <si>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</si>
  <si>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</si>
  <si>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</si>
  <si>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</si>
  <si>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</si>
  <si>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</si>
  <si>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</si>
  <si>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</si>
  <si>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</si>
  <si>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</si>
  <si>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</si>
  <si>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</si>
  <si>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</si>
  <si>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</si>
  <si>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</si>
  <si>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</si>
  <si>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</si>
  <si>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</si>
  <si>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</si>
  <si>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</si>
  <si>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</si>
  <si>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</si>
  <si>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</si>
  <si>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</si>
  <si>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</si>
  <si>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</si>
  <si>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xxx % (resultado de cada Alcaldía Local al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</si>
  <si>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</si>
  <si>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</si>
  <si>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</si>
  <si>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</si>
  <si>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</si>
  <si>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</si>
  <si>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</si>
  <si>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 xml:space="preserve">No programada </t>
  </si>
  <si>
    <t>Porcentaje frente a las metas del plan de desarrollo local 2022.</t>
  </si>
  <si>
    <t>Gestión Corporativa Institucional</t>
  </si>
  <si>
    <t>2</t>
  </si>
  <si>
    <t>Girar mínimo el 70%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</si>
  <si>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</si>
  <si>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</si>
  <si>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</si>
  <si>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</si>
  <si>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</si>
  <si>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La alcaldía local realizó giros acumulados por valor de $5.648.187.292 de los $46.670.556.295 del presupuesto comprometido y constituido como obligaciones por pagar de la vigencia 2022. Se logró una ejecución del 12%.</t>
  </si>
  <si>
    <t>La alcaldía local realizó giros acumulados por valor de $19.250.353.329 de los $46.670.556.295 del presupuesto comprometido y constituido como obligaciones por pagar de la vigencia 2022. Se logró una ejecución del 41% superando la meta establecida.</t>
  </si>
  <si>
    <t>Reporte de Ejecucion sistema de informacion SAP - BOGDATA</t>
  </si>
  <si>
    <t>3</t>
  </si>
  <si>
    <t>Girar mínimo el 68%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</si>
  <si>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</si>
  <si>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</si>
  <si>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La alcaldía local realizó el giro acumulado de $643.295.802 del presupuesto comprometido por $7.464.130.370 constituido como obligaciones por pagar de la vigencia 2021 y anteriores, lo que representa una ejecución de la meta del 9%.  no se refleja un porcentaje de giro mayor debido a que se encuentra pendiente realizar liberaciones de compromisos que cuentan con liquidaciones.</t>
  </si>
  <si>
    <t>La alcaldía local realizó giros acumulados por valor de $1.421.366.355 del presupuesto comprometido por $7.464.130.370 constituido como obligaciones por pagar de la vigencia 2021 y anteriores, lo que representa una ejecución de la meta del 19%.  no se refleja un porcentaje de giro mayor debido a que se encuentra pendiente realizar liberaciones de compromisos que cuentan con liquidaciones.</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</si>
  <si>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</si>
  <si>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</si>
  <si>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</si>
  <si>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</si>
  <si>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La alcaldía local ha comprometido $19.784.246.377 del presupuesto de inversion directa asignado por  valor de $92.945.525.000, lo que representa una ejecucion del 21%.</t>
  </si>
  <si>
    <t>La alcaldía local ha comprometido $39.183.984.013 del presupuesto de inversion directa asignado por  valor de $100.946.701.671, lo que representa una ejecucion del 39%. De igual forma en este trimestre se incoportraon recursos Adicionales (excedentes financieros y reintegro de recursos conciliacion judicial Circular 4 y 5 del Confis) aumentando los recursos disponibles y disminuyendo el pporcentaje de ejecucion.</t>
  </si>
  <si>
    <t>5</t>
  </si>
  <si>
    <t>Girar mínimo el 55% del presupuesto total  disponible de inversión directa de la vigencia.</t>
  </si>
  <si>
    <t>Porcentaje de giros acumulados</t>
  </si>
  <si>
    <t>(Giros acumulados de inversión directa/Presupuesto disponible de inversión directa de la vigencia)*100</t>
  </si>
  <si>
    <t>La alcaldía local ha realizado giros acumulados por valor de $3.512.420.758 de los recursos asignados como Presupuesto disponible de inversión directa de la vigencia por valor  de  $92.945.525.000, lo que representa una ejecución del 4%.</t>
  </si>
  <si>
    <t>La alcaldía local ha realizado giros acumulados por valor de $15.154.235.102 de los recursos asignados como Presupuesto disponible de inversión directa de la vigencia por valor  de  $ $100.946.701.671, lo que representa una ejecución del 15%.</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</si>
  <si>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</si>
  <si>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</si>
  <si>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</si>
  <si>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</si>
  <si>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</si>
  <si>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</si>
  <si>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</si>
  <si>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</si>
  <si>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SIPSE Local, de los 280  contratos publicados en la plataforma SECOP I y II, lo que representa una ejecución de la meta del 100% para el period</t>
  </si>
  <si>
    <t>N.A.</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</si>
  <si>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</si>
  <si>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</si>
  <si>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</si>
  <si>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</si>
  <si>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</si>
  <si>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 xml:space="preserve">De 280 registros Sipse  se encuentran en ejecución todos </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</si>
  <si>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</si>
  <si>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</si>
  <si>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</si>
  <si>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</si>
  <si>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</si>
  <si>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</si>
  <si>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Alcaldía local</t>
  </si>
  <si>
    <t>Inspección, Vigilancia y Control</t>
  </si>
  <si>
    <t>9</t>
  </si>
  <si>
    <t>Realizar 2.400 impulsos procesales (avocar, rechazar, enviar al competente y todo lo que derive del desarrollo de la actuación) sobre las actuaciones de policía que se encuentran a cargo de las inspecciones de policía en el marco del proceso verbal abreviado (PVA).</t>
  </si>
  <si>
    <t xml:space="preserve">Expedientes a cargo de las inspecciones de policía impulsados </t>
  </si>
  <si>
    <t xml:space="preserve">Número de expedientes a cargo de las inspecciones de policía impulsados </t>
  </si>
  <si>
    <t>Resultados a 31 de diciembre de 2022</t>
  </si>
  <si>
    <t>Suma</t>
  </si>
  <si>
    <t xml:space="preserve">Expedientes de actuaciones de policía </t>
  </si>
  <si>
    <t>Reporte de seguimiento de impulsos procesales</t>
  </si>
  <si>
    <t>Aplicativo ARCO</t>
  </si>
  <si>
    <t>Alcaldía Local - Área de Gestión Policiva</t>
  </si>
  <si>
    <t>Dirección para la Gestión Policiva</t>
  </si>
  <si>
    <t>La alcaldía local realizó 8416 impulsos procesales sobre las actuaciones de policía que se encuentran a cargo de las inspecciones de policía.</t>
  </si>
  <si>
    <t>Las inspecciones de policía emitieron en este trimestre 19005 impulsos, de acuerdo con las actuaciones surtidas en el aplicativo ARCO, he de señalar que algunas inspecciones se encuentran en trámite de subir las actuaciones razón por la cual se ve un incremento en esta meta.</t>
  </si>
  <si>
    <t>10</t>
  </si>
  <si>
    <t>Proferir 1.200 fallos de fondo en primera instancia sobre las actuaciones de policía que se encuentran a cargo de las inspecciones de policía en el marco del proceso verbal abreviado (PVA).</t>
  </si>
  <si>
    <t>Fallos de fondo en primera instancia proferidos</t>
  </si>
  <si>
    <t>Número de Fallos de fondo en primera instancia proferidos</t>
  </si>
  <si>
    <t>Fallos de fondo</t>
  </si>
  <si>
    <t>Reporte de seguimiento de fallos de fondo de actuaciones de policía</t>
  </si>
  <si>
    <t>Las inspecciones de policia, emitieron en este trimestre 2868 fallos.</t>
  </si>
  <si>
    <t>Las inspecciones de policía emitieron en este trimestre 3391 fallos, se evidencia un aumento positivo en la meta, si bien en un inicio se pensó que no lograríamos la meta, con ocasión a las siguientes situaciones: 1. Reubicación de puestos de trabajo. 2. Acceso a internet y configuración de impresoras, al encontrarnos en fase de remodelación de las inspecciones por parte de la DGP, con gran esfuerzo y con ocasión al proceso de depuración se han logrado cumplir y superar la meta esperada.</t>
  </si>
  <si>
    <t>11</t>
  </si>
  <si>
    <t>Terminar (archivar) 1128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</si>
  <si>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</si>
  <si>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</si>
  <si>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</si>
  <si>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</si>
  <si>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</si>
  <si>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 xml:space="preserve">No se pudo cumplir con la meta del plan de gestion ya que actualmente se encuentran en el despacho 159 expedientes para firma, ademas en el mes de enero no se contaba con el personal profesional para poder sustanciar y dar tramite a las actuaciones administrativas </t>
  </si>
  <si>
    <t xml:space="preserve">No se pudo cumplir con la meta del plan de gestion ya que actualmente se han generado muchos reprocesos por la falta de experiencia, la idoneidad, de los profesionales, se han realizado varias cesiones de contratos. </t>
  </si>
  <si>
    <t>12</t>
  </si>
  <si>
    <t>Terminar 500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</si>
  <si>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</si>
  <si>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</si>
  <si>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</si>
  <si>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 xml:space="preserve">Se cumplio con la meta establecida en el plan de Gestion </t>
  </si>
  <si>
    <t>13</t>
  </si>
  <si>
    <t>Realizar 71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</si>
  <si>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</si>
  <si>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</si>
  <si>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</si>
  <si>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</si>
  <si>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</si>
  <si>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 xml:space="preserve">Se dio cumplimiento a la meta del plan de gestion, de acuerdo a lo establecido en los cronogramas de trabajo planteados en IVC con apoyo de las entidades responsables </t>
  </si>
  <si>
    <t>ACTA EVIDENCIA DE REUNION</t>
  </si>
  <si>
    <t>14</t>
  </si>
  <si>
    <t>Realizar 127 operativos de inspección, vigilancia y control en materia de actividad económica.</t>
  </si>
  <si>
    <t>Acciones de control u operativos en materia actividad económica realizadas</t>
  </si>
  <si>
    <t>Número de Acciones de control u operativos en materia actividad económica realizadas</t>
  </si>
  <si>
    <t>Se dio cumplimiento a la meta del plan de gestion, de acuerdo a lo establecido en los cronogramas de trabajo planteados en IVC con apoyo de las entidades responsables</t>
  </si>
  <si>
    <t>15</t>
  </si>
  <si>
    <t>Realizar 38 operativos de inspección, vigilancia y control en materia de actividad ambiental</t>
  </si>
  <si>
    <t>Acciones de control u operativos en materia actividad ambiental realizadas</t>
  </si>
  <si>
    <t>Número de Acciones de control u operativos en materia actividad ambiental realizadas</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</si>
  <si>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</si>
  <si>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</si>
  <si>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</si>
  <si>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</si>
  <si>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</si>
  <si>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</si>
  <si>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</si>
  <si>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</si>
  <si>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</si>
  <si>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</si>
  <si>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</si>
  <si>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</si>
  <si>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</si>
  <si>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</si>
  <si>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Oficina Asesora de Planeación Institucional - Equipo de gestión ambiental</t>
  </si>
  <si>
    <t>La calificación se otorga teniendo en cuenta los siguientes parámetros: 
*Inspección ambiental ( ponderación 60%): La Alcaldía obtiene calificación de  75% .
*Indicadores agua, energía ( ponderación 20%): Información reportada a marzo 2023
* Reporte consumo de papel ( ponderación 10%): Información reportada a abril 2023
*Reporte ciclistas ( ponderación 10%): información reportada a marzo 2023</t>
  </si>
  <si>
    <t>Seguimiento meta ambiental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</si>
  <si>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</si>
  <si>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</si>
  <si>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</si>
  <si>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</si>
  <si>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</si>
  <si>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</si>
  <si>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</si>
  <si>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</si>
  <si>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</si>
  <si>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 xml:space="preserve">La alcaldía local cuenta con 5 acciones de mejora vencidas de las 8 acciones de mejora abiertas, lo que representa una ejecución de la meta del 37,50%. </t>
  </si>
  <si>
    <t>Reporte  MIMEC</t>
  </si>
  <si>
    <t xml:space="preserve">La alcaldía local cuenta con 0 acciones de mejora vencidas de las 8 acciones de mejora abiertas, lo que representa una ejecución de la meta del 100%. </t>
  </si>
  <si>
    <t>Reporte informe planes de mejora II Trimestre 2023</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</si>
  <si>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</si>
  <si>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</si>
  <si>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</si>
  <si>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</si>
  <si>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</si>
  <si>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</si>
  <si>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</si>
  <si>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</si>
  <si>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</si>
  <si>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</si>
  <si>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No. de Requisitos de la Ley 1712 de 2014 de publicación de la información de la página web</t>
  </si>
  <si>
    <t>Reporte comunicaciónes II Trimestre</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</si>
  <si>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</si>
  <si>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</si>
  <si>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</si>
  <si>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</si>
  <si>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</si>
  <si>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</si>
  <si>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</si>
  <si>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Listado de asistencia </t>
  </si>
  <si>
    <t>Jornada de capacitación 17 Mayo de 2023 de la OAP</t>
  </si>
  <si>
    <t>Listado de Asistencia</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</si>
  <si>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</si>
  <si>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</si>
  <si>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</si>
  <si>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</si>
  <si>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https://gobiernobogota-my.sharepoint.com/:f:/g/personal/miguel_cardozo_gobiernobogota_gov_co/Em3Cl6hCPQhDioiu_JLgoPYBkPVfsju4ScZS7Z6vKKn1PQ?e=Q2RSJH</t>
  </si>
  <si>
    <t>Jornada de capacitación día del Sistema de Gestión 22 Junio de 2023</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</si>
  <si>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</si>
  <si>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</si>
  <si>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</si>
  <si>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</si>
  <si>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</si>
  <si>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</si>
  <si>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</si>
  <si>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</si>
  <si>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</si>
  <si>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Se atendieron 4 requerimientos ciudadanos de la vigencia 2022, equivalentes al 100% de la meta</t>
  </si>
  <si>
    <t>SGI</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</si>
  <si>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</si>
  <si>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</si>
  <si>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</si>
  <si>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</si>
  <si>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Se atendieron 64 requerimientos ciudadanos de la vigencia 2023</t>
  </si>
  <si>
    <t>Total metas transversales (20%)</t>
  </si>
  <si>
    <t xml:space="preserve">Total plan de gestión </t>
  </si>
  <si>
    <t>Reporte Plan de Gestion alcaldias Locales DGDL</t>
  </si>
  <si>
    <t>Reporte Plan de Gestion Alcaldias Locales. 
PLAN DE ACCION</t>
  </si>
  <si>
    <t>Reporte plan de gestion alcaldias Locales- Número de contratos registrados en SIPSE Local /Número de contratos publicados en la plataforma SECOP II</t>
  </si>
  <si>
    <t>Reporte plan de gestion alcaldias Locales-
 Número de contratos registrados en SIPSE Local /Número de contratos publicados en la plataforma SECOP II</t>
  </si>
  <si>
    <t>Reporte IVC</t>
  </si>
  <si>
    <t>Reporte IVC
SI ACTUA 1</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</si>
  <si>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</si>
  <si>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31 de  julio de 2023</t>
  </si>
  <si>
    <t>Para el segundo trimestre de la vigencia 2023, el Plan de Gestión de la Alcaldia Local alcanzó un nivel de desempeño del 90,69% y del  73,89% acumulado para la vigencia</t>
  </si>
  <si>
    <t>27 de octubre de 2023</t>
  </si>
  <si>
    <t>El valor calculado corresponde a un estimado teniendo en cuenta las cifras presupuestales, ya que el reporte oficial tiene plazo de entrega hasta el 30 de octubre 2023.</t>
  </si>
  <si>
    <t>Reporte CRP
Pantallazo SEGPLAN en actualización</t>
  </si>
  <si>
    <t>La alcaldía local realizó giros acumulados por valor de $29.352.107.348 de los $46.670.556.295 del presupuesto comprometido y constituido como obligaciones por pagar de la vigencia 2022. Se logró una ejecución del 63% superando la meta establecida.</t>
  </si>
  <si>
    <t>La alcaldía local realizó giros acumulados por valor de $2.573.199.371 del presupuesto comprometido por $7.464.130.370 constituido como obligaciones por pagar de la vigencia 2021 y anteriores, lo que representa una ejecución de la meta del 34%.</t>
  </si>
  <si>
    <t>La alcaldía local ha comprometido $49.018.308.583 del presupuesto de inversion directa asignado por  valor de $100.946.701.671, lo que representa una ejecucion del 49%. De igual forma el presupuesto de inversion aumento con la incoporacion  de recursos Adicionales (excedentes financieros y reintegro de recursos conciliacion judicial Circular 4 y 5 del Confis) lo cual disminuyo el porcentaje de ejecucion.</t>
  </si>
  <si>
    <t>La alcaldía local ha realizado giros acumulados por valor de $20.910.551.759 de los recursos asignados como Presupuesto disponible de inversión directa de la vigencia por valor  de  $ $100.946.701.671, lo que representa una ejecución del 28%.</t>
  </si>
  <si>
    <t>Se cumplió la meta teniendo en cuenta que las inspecciones de policia se encuentran en depuración de los expedientes PVI y PVA más antiguos - uno de los criterios en aumento es que las personas han asistido a algunas audiecias lo cual permite avanzar en los impulsos y tomna desiciones</t>
  </si>
  <si>
    <t>Pantallazos de tableros ARCO</t>
  </si>
  <si>
    <t xml:space="preserve">No se pudo cumplir con la meta del plan de gestion ya que actualmente se han generado muchos reprocesos por la falta de experiencia, la idoneidad, de los profesionales, se han realizado varias cesiones de contratos y en el despacho siguen aproximadamente mas de 100 expedientes que algunos ya completan mas del año y no se han firmado. </t>
  </si>
  <si>
    <t xml:space="preserve">ACTAS FORMATO EVIDENCIA DE REUNION </t>
  </si>
  <si>
    <t>ACTA EVIDENCIA DE IVC</t>
  </si>
  <si>
    <t>Reporte DGDL</t>
  </si>
  <si>
    <t xml:space="preserve">La alcaldía local cuenta con 0 acciones de mejora vencidas de las 2 acciones de mejora abiertas, lo que representa una ejecución de la meta del 100%. </t>
  </si>
  <si>
    <t>Reporte MIMEC</t>
  </si>
  <si>
    <t>Número de requisitos de la Ley 1712 de 2014 de publicación de la información cumplidos en la página web</t>
  </si>
  <si>
    <t xml:space="preserve">Reporte oficina  Comunicaciones </t>
  </si>
  <si>
    <t xml:space="preserve">Capacitacion realizada el dia 20 de septiembre </t>
  </si>
  <si>
    <t>Listado de asistencia</t>
  </si>
  <si>
    <t>No  programada ya que la meta se cumplio en el primer trimestre según radicado No 20234600272223*</t>
  </si>
  <si>
    <t xml:space="preserve">Rta a requerimientos ciudadanos memorando NO 20234600272223 </t>
  </si>
  <si>
    <t>Respuesta a requerimientos ciudadanos No 20234600378473</t>
  </si>
  <si>
    <t>Para el tercer trimestre de la vigencia 2023, el Plan de Gestión de la Alcaldia Local alcanzó un nivel de desempeño del  90,41% y del  77,99% acumulado para la vigencia</t>
  </si>
  <si>
    <t>No  programada ya que la meta se cumplio en el primer trimestre según radicado No 20234600272223</t>
  </si>
  <si>
    <t>Reporte de Requerimiento ciudadano II Trimestre Radicado No. 2023460252283 y Respuesta a requerimientos ciudadanos No 20234600378473</t>
  </si>
  <si>
    <t>La calificación se otorga teniendo en cuenta los siguientes parámetros:  
*Inspección ambiental ( ponderación 60%): La Alcaldía obtiene calificación de  91%.
*Indicadores agua, energía ( ponderación 20%):   información reportada noviembre de 2023.
* Reporte consumo de papel ( ponderación 10%):   información reportada a noviembre de 2023.
*Reporte ciclistas ( ponderación 10%):   información reportada a noviembre de 2023.</t>
  </si>
  <si>
    <t>Reporte meta ambiental</t>
  </si>
  <si>
    <t xml:space="preserve">Reporte Oficina de comunicaciones </t>
  </si>
  <si>
    <t>Meta no programada</t>
  </si>
  <si>
    <t>Meta n programada</t>
  </si>
  <si>
    <t xml:space="preserve">Meta no programada según radicado No 20244600003393, respuesta  de requerimientos ciudadanos de la Oficina de atenccion al ciudadano </t>
  </si>
  <si>
    <t>Respuesta a requerimientos ciudadanos 20244600003393</t>
  </si>
  <si>
    <t>Meta no programada según radicado No 20244600003393, respuesta  de requerimientos ciudadanos de la Oficina de atenccion al ciudadano con 81 respuestas de los 90 requerimientos instaurados.</t>
  </si>
  <si>
    <t>El acumulado de la meta fue del 48,91%  frente a las metas del plan de desarrollo local de conformidad con lo programado .</t>
  </si>
  <si>
    <t>El acumulado de la meta fue del 100%  frente a las metas del plan de desarrollo local de conformidad con lo programad</t>
  </si>
  <si>
    <t>El acumulado de la meta fue del 100%  frente a lo programado para la vigencia 2023.</t>
  </si>
  <si>
    <t>El acumulado de la meta fue del 64,29%  frente a lo programado para la vigencia 2023..</t>
  </si>
  <si>
    <t>El acumulado de la meta fue del 92,39%  frente a lo programado para la vigencia 2023.</t>
  </si>
  <si>
    <t>El acumulado de la meta fue del 70,91%  frente a lo programado para la vigencia 2023.</t>
  </si>
  <si>
    <t>El acumulado de la meta fue del 99,75%  frente a lo programado para la vigencia 2023.</t>
  </si>
  <si>
    <t>El acumulado de la meta fue del 99,34%  frente a lo programado para la vigencia 2023.</t>
  </si>
  <si>
    <t>El acumulado de la meta fue del 63,21%  frente a lo programado para la vigencia 2023.</t>
  </si>
  <si>
    <t>El acumulado de la meta fue del 100% frente a lo programado para la vigencia 2023.</t>
  </si>
  <si>
    <t>El acumulado de la meta fue del 84,4%  frente a lo programado para la vigencia 2023.</t>
  </si>
  <si>
    <t xml:space="preserve">El acumulado de la meta fue del 100%  frente a lo programado para la vigencia 2023.
Rta a requerimientos ciudadanos memorando NO 20234600272223 </t>
  </si>
  <si>
    <t>El acumulado de la meta fue del 100%  frente a lo programado para la vigencia 2023.
Respuesta a requerimientos ciudadanos No 20234600378473</t>
  </si>
  <si>
    <t>30 de enero de 2024</t>
  </si>
  <si>
    <t xml:space="preserve">Reporte generado por la Direccion de Gestion del Desarrollo Local para el seguimiento a las metas de las Alcaldias Locales </t>
  </si>
  <si>
    <t xml:space="preserve">Reporte generado por la Direccion para la Gestion Policiva  para el seguimiento a las metas de las alcaldias </t>
  </si>
  <si>
    <t xml:space="preserve">Reporte generado por la Direccion para la Gestion Policiva  y  alcaldias </t>
  </si>
  <si>
    <t>Actas operativos</t>
  </si>
  <si>
    <t>El acumulado de la meta fue del 99,13%  frente a lo programado para la vigencia 2023.</t>
  </si>
  <si>
    <t>Para el cuarto trimestre de la vigencia 2023, el Plan de Gestión de la Alcaldia Local alcanzó un nivel de desempeño del  93,38% y del  90,93%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</si>
</sst>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0.000%"/>
  </numFmts>
  <fonts count="23"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70C0"/>
      <name val="Calibri Light"/>
      <family val="2"/>
    </font>
    <font>
      <sz val="11"/>
      <color theme="1"/>
      <name val="Calibri Light"/>
      <family val="2"/>
    </font>
    <font>
      <sz val="11"/>
      <color rgb="FF000000"/>
      <name val="Calibri Light"/>
      <family val="2"/>
    </font>
    <font>
      <sz val="11"/>
      <color rgb="FF44546A"/>
      <name val="Calibri Light"/>
      <family val="2"/>
    </font>
    <font>
      <u/>
      <sz val="11"/>
      <color theme="10"/>
      <name val="Calibri"/>
      <family val="2"/>
      <scheme val="minor"/>
    </font>
    <font>
      <sz val="11"/>
      <color rgb="FF0070C0"/>
      <name val="Calibri"/>
      <family val="2"/>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xf numFmtId="9" fontId="3" fillId="0" borderId="0" applyFont="0" applyFill="0" applyBorder="0" applyAlignment="0" applyProtection="0"/>
    <xf numFmtId="0" fontId="13" fillId="10" borderId="0" applyNumberFormat="0" applyBorder="0" applyAlignment="0" applyProtection="0"/>
    <xf numFmtId="41" fontId="3" fillId="0" borderId="0" applyFont="0" applyFill="0" applyBorder="0" applyAlignment="0" applyProtection="0"/>
    <xf numFmtId="0" fontId="21" fillId="0" borderId="0" applyNumberFormat="0" applyFill="0" applyBorder="0" applyAlignment="0" applyProtection="0"/>
  </cellStyleXfs>
  <cellXfs count="148">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10" fontId="14" fillId="0" borderId="1"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4"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9" fontId="17" fillId="0" borderId="12" xfId="0" applyNumberFormat="1" applyFont="1" applyBorder="1" applyAlignment="1">
      <alignment horizontal="left" vertical="center" wrapText="1"/>
    </xf>
    <xf numFmtId="0" fontId="17" fillId="0" borderId="11" xfId="0" applyFont="1" applyBorder="1" applyAlignment="1">
      <alignment horizontal="center" vertical="center" wrapText="1"/>
    </xf>
    <xf numFmtId="9" fontId="17" fillId="0" borderId="11"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9" fontId="1" fillId="0" borderId="1" xfId="1" applyFont="1" applyBorder="1" applyAlignment="1">
      <alignment horizontal="justify" vertical="center" wrapText="1"/>
    </xf>
    <xf numFmtId="0" fontId="17" fillId="0" borderId="1" xfId="0" applyFont="1" applyBorder="1" applyAlignment="1">
      <alignment horizontal="center" vertical="center" wrapText="1"/>
    </xf>
    <xf numFmtId="9" fontId="17" fillId="0" borderId="11" xfId="1" applyFont="1" applyFill="1" applyBorder="1" applyAlignment="1">
      <alignment horizontal="center" vertical="center" wrapText="1"/>
    </xf>
    <xf numFmtId="9" fontId="17" fillId="0" borderId="1" xfId="1" applyFont="1" applyFill="1" applyBorder="1" applyAlignment="1">
      <alignment horizontal="center" vertical="center" wrapText="1"/>
    </xf>
    <xf numFmtId="1" fontId="17" fillId="0" borderId="11" xfId="1"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9" fontId="4" fillId="0" borderId="1" xfId="1" applyFont="1" applyBorder="1" applyAlignment="1">
      <alignment horizontal="justify" vertical="center" wrapText="1"/>
    </xf>
    <xf numFmtId="0" fontId="19" fillId="0" borderId="0" xfId="0" applyFont="1" applyAlignment="1">
      <alignment vertical="center"/>
    </xf>
    <xf numFmtId="10" fontId="4" fillId="0" borderId="1" xfId="0" applyNumberFormat="1" applyFont="1" applyBorder="1" applyAlignment="1">
      <alignment horizontal="justify" vertical="center" wrapText="1"/>
    </xf>
    <xf numFmtId="10" fontId="1"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164" fontId="1" fillId="0" borderId="1" xfId="0" applyNumberFormat="1" applyFont="1" applyBorder="1" applyAlignment="1">
      <alignment horizontal="justify" vertical="center" wrapText="1"/>
    </xf>
    <xf numFmtId="164" fontId="4" fillId="0" borderId="1" xfId="0" applyNumberFormat="1" applyFont="1" applyBorder="1" applyAlignment="1">
      <alignment horizontal="justify" vertical="center" wrapText="1"/>
    </xf>
    <xf numFmtId="9" fontId="1" fillId="0" borderId="0" xfId="0" applyNumberFormat="1" applyFont="1" applyAlignment="1">
      <alignment wrapText="1"/>
    </xf>
    <xf numFmtId="10" fontId="1" fillId="0" borderId="0" xfId="0" applyNumberFormat="1" applyFont="1" applyAlignment="1">
      <alignment wrapText="1"/>
    </xf>
    <xf numFmtId="10" fontId="4" fillId="0" borderId="1" xfId="1" applyNumberFormat="1" applyFont="1" applyBorder="1" applyAlignment="1">
      <alignment horizontal="justify" vertical="center" wrapText="1"/>
    </xf>
    <xf numFmtId="10" fontId="6" fillId="3" borderId="1" xfId="0" applyNumberFormat="1" applyFont="1" applyFill="1" applyBorder="1" applyAlignment="1">
      <alignment wrapText="1"/>
    </xf>
    <xf numFmtId="10" fontId="8" fillId="2" borderId="1" xfId="0" applyNumberFormat="1" applyFont="1" applyFill="1" applyBorder="1" applyAlignment="1">
      <alignment wrapText="1"/>
    </xf>
    <xf numFmtId="10" fontId="6" fillId="3" borderId="1" xfId="1" applyNumberFormat="1" applyFont="1" applyFill="1" applyBorder="1" applyAlignment="1">
      <alignment wrapText="1"/>
    </xf>
    <xf numFmtId="0" fontId="14" fillId="0" borderId="1" xfId="0" applyFont="1" applyBorder="1" applyAlignment="1">
      <alignment vertical="center" wrapText="1"/>
    </xf>
    <xf numFmtId="0" fontId="22" fillId="0" borderId="1" xfId="0" applyFont="1" applyBorder="1" applyAlignment="1">
      <alignment vertical="center" wrapText="1"/>
    </xf>
    <xf numFmtId="9" fontId="4" fillId="0" borderId="1" xfId="1" applyFont="1" applyBorder="1" applyAlignment="1">
      <alignment horizontal="center" vertical="center" wrapText="1"/>
    </xf>
    <xf numFmtId="0" fontId="21" fillId="0" borderId="0" xfId="4" applyAlignment="1">
      <alignment vertical="center" wrapText="1"/>
    </xf>
    <xf numFmtId="9" fontId="4" fillId="0" borderId="12" xfId="1" applyFont="1" applyBorder="1" applyAlignment="1">
      <alignment horizontal="justify" vertical="center" wrapText="1"/>
    </xf>
    <xf numFmtId="0" fontId="1" fillId="9" borderId="1" xfId="0" applyFont="1" applyFill="1" applyBorder="1" applyAlignment="1">
      <alignment horizontal="justify" vertical="center" wrapText="1"/>
    </xf>
    <xf numFmtId="9" fontId="1" fillId="9" borderId="1" xfId="0" applyNumberFormat="1" applyFont="1" applyFill="1" applyBorder="1" applyAlignment="1">
      <alignment horizontal="justify" vertical="center" wrapText="1"/>
    </xf>
    <xf numFmtId="10" fontId="1" fillId="9" borderId="1" xfId="0" applyNumberFormat="1" applyFont="1" applyFill="1" applyBorder="1" applyAlignment="1">
      <alignment horizontal="justify" vertical="center" wrapText="1"/>
    </xf>
    <xf numFmtId="9" fontId="4" fillId="9" borderId="1" xfId="1" applyFont="1" applyFill="1" applyBorder="1" applyAlignment="1">
      <alignment horizontal="justify" vertical="center" wrapText="1"/>
    </xf>
    <xf numFmtId="9" fontId="4" fillId="9" borderId="3" xfId="1" applyFont="1" applyFill="1" applyBorder="1" applyAlignment="1">
      <alignment horizontal="center" vertical="center" wrapText="1"/>
    </xf>
    <xf numFmtId="0" fontId="4" fillId="9" borderId="1" xfId="0" applyFont="1" applyFill="1" applyBorder="1" applyAlignment="1">
      <alignment horizontal="justify" vertical="center" wrapText="1"/>
    </xf>
    <xf numFmtId="164" fontId="1" fillId="9" borderId="1" xfId="0" applyNumberFormat="1" applyFont="1" applyFill="1" applyBorder="1" applyAlignment="1">
      <alignment horizontal="justify" vertical="center" wrapText="1"/>
    </xf>
    <xf numFmtId="165" fontId="6" fillId="3" borderId="1" xfId="1" applyNumberFormat="1" applyFont="1" applyFill="1" applyBorder="1" applyAlignment="1">
      <alignment horizontal="right" wrapText="1"/>
    </xf>
    <xf numFmtId="164" fontId="4" fillId="0" borderId="1" xfId="1" applyNumberFormat="1" applyFont="1" applyFill="1" applyBorder="1" applyAlignment="1">
      <alignment horizontal="justify" vertical="center" wrapText="1"/>
    </xf>
    <xf numFmtId="164" fontId="1" fillId="0" borderId="1" xfId="1" applyNumberFormat="1" applyFont="1" applyBorder="1" applyAlignment="1">
      <alignment horizontal="justify" vertical="center" wrapText="1"/>
    </xf>
    <xf numFmtId="164" fontId="1" fillId="9" borderId="1" xfId="1" applyNumberFormat="1" applyFont="1" applyFill="1" applyBorder="1" applyAlignment="1">
      <alignment horizontal="justify" vertical="center" wrapText="1"/>
    </xf>
    <xf numFmtId="10" fontId="1" fillId="0" borderId="1" xfId="1" applyNumberFormat="1" applyFont="1" applyBorder="1" applyAlignment="1">
      <alignment horizontal="justify" vertical="center" wrapText="1"/>
    </xf>
    <xf numFmtId="164" fontId="6" fillId="3" borderId="1" xfId="1" applyNumberFormat="1" applyFont="1" applyFill="1" applyBorder="1" applyAlignment="1">
      <alignment wrapText="1"/>
    </xf>
    <xf numFmtId="9" fontId="1" fillId="9" borderId="1" xfId="1" applyFont="1" applyFill="1" applyBorder="1" applyAlignment="1">
      <alignment horizontal="justify" vertical="center" wrapText="1"/>
    </xf>
    <xf numFmtId="10" fontId="1" fillId="9" borderId="1" xfId="1" applyNumberFormat="1" applyFont="1" applyFill="1" applyBorder="1" applyAlignment="1">
      <alignment horizontal="justify" vertical="center" wrapText="1"/>
    </xf>
    <xf numFmtId="164" fontId="4" fillId="9" borderId="1" xfId="1" applyNumberFormat="1" applyFont="1" applyFill="1" applyBorder="1" applyAlignment="1">
      <alignment horizontal="justify" vertical="center" wrapText="1"/>
    </xf>
    <xf numFmtId="164" fontId="4" fillId="0" borderId="1" xfId="1" applyNumberFormat="1" applyFont="1" applyBorder="1" applyAlignment="1">
      <alignment horizontal="justify"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8" fillId="9" borderId="1" xfId="0" applyFont="1" applyFill="1" applyBorder="1" applyAlignment="1">
      <alignment horizontal="justify"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 fillId="9" borderId="1" xfId="0" applyFont="1" applyFill="1" applyBorder="1" applyAlignment="1">
      <alignment horizontal="left" vertical="top" wrapText="1"/>
    </xf>
    <xf numFmtId="0" fontId="1" fillId="9" borderId="1"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cellXfs>
  <cellStyles count="5">
    <cellStyle name="Hyperlink" xfId="4" xr:uid="{00000000-000B-0000-0000-000008000000}"/>
    <cellStyle name="Incorrecto" xfId="2" builtinId="27"/>
    <cellStyle name="Millares [0] 2" xfId="3" xr:uid="{2AD3DF39-BCBB-42D1-81D0-9054CC0D784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3"/>
  <sheetViews>
    <sheetView tabSelected="1" topLeftCell="F8" zoomScale="70" zoomScaleNormal="70" workbookViewId="0">
      <selection activeCell="H10" sqref="H10:K10"/>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customWidth="1"/>
    <col min="25" max="25" width="40.28515625" style="1" customWidth="1"/>
    <col min="26" max="29" width="16.5703125" style="1" customWidth="1"/>
    <col min="30" max="30" width="33.42578125" style="1" customWidth="1"/>
    <col min="31" max="34" width="16.5703125" style="1" customWidth="1"/>
    <col min="35" max="35" width="43.7109375" style="1" customWidth="1"/>
    <col min="36" max="36" width="16.5703125" style="1" customWidth="1"/>
    <col min="37" max="38" width="22" style="1" customWidth="1"/>
    <col min="39" max="39" width="16.5703125" style="1" customWidth="1"/>
    <col min="40" max="40" width="34.85546875" style="1" customWidth="1"/>
    <col min="41" max="43" width="16.5703125" style="1" customWidth="1"/>
    <col min="44" max="44" width="21.5703125" style="1" customWidth="1"/>
    <col min="45" max="45" width="39.42578125" style="1" customWidth="1"/>
    <col min="46" max="16384" width="10.85546875" style="1"/>
  </cols>
  <sheetData>
    <row r="1" spans="1:45" s="29" customFormat="1" ht="70.5" customHeight="1" x14ac:dyDescent="0.25">
      <c r="A1" s="111" t="s">
        <v>0</v>
      </c>
      <c r="B1" s="112"/>
      <c r="C1" s="112"/>
      <c r="D1" s="112"/>
      <c r="E1" s="112"/>
      <c r="F1" s="112"/>
      <c r="G1" s="112"/>
      <c r="H1" s="112"/>
      <c r="I1" s="112"/>
      <c r="J1" s="112"/>
      <c r="K1" s="112"/>
      <c r="L1" s="116" t="s">
        <v>1</v>
      </c>
      <c r="M1" s="116"/>
      <c r="N1" s="116"/>
      <c r="O1" s="116"/>
      <c r="P1" s="116"/>
    </row>
    <row r="2" spans="1:45" s="31" customFormat="1" ht="23.45" customHeight="1" x14ac:dyDescent="0.25">
      <c r="A2" s="114" t="s">
        <v>2</v>
      </c>
      <c r="B2" s="115"/>
      <c r="C2" s="115"/>
      <c r="D2" s="115"/>
      <c r="E2" s="115"/>
      <c r="F2" s="115"/>
      <c r="G2" s="115"/>
      <c r="H2" s="115"/>
      <c r="I2" s="115"/>
      <c r="J2" s="115"/>
      <c r="K2" s="115"/>
      <c r="L2" s="30"/>
      <c r="M2" s="30"/>
      <c r="N2" s="30"/>
      <c r="O2" s="30"/>
      <c r="P2" s="30"/>
    </row>
    <row r="3" spans="1:45" s="29" customFormat="1" x14ac:dyDescent="0.25"/>
    <row r="4" spans="1:45" s="29" customFormat="1" ht="29.1" customHeight="1" x14ac:dyDescent="0.25">
      <c r="F4" s="106" t="s">
        <v>3</v>
      </c>
      <c r="G4" s="107"/>
      <c r="H4" s="107"/>
      <c r="I4" s="107"/>
      <c r="J4" s="107"/>
      <c r="K4" s="108"/>
    </row>
    <row r="5" spans="1:45" s="29" customFormat="1" ht="15" customHeight="1" x14ac:dyDescent="0.25">
      <c r="F5" s="2" t="s">
        <v>4</v>
      </c>
      <c r="G5" s="2" t="s">
        <v>5</v>
      </c>
      <c r="H5" s="106" t="s">
        <v>6</v>
      </c>
      <c r="I5" s="107"/>
      <c r="J5" s="107"/>
      <c r="K5" s="108"/>
    </row>
    <row r="6" spans="1:45" s="29" customFormat="1" x14ac:dyDescent="0.25">
      <c r="F6" s="32">
        <v>1</v>
      </c>
      <c r="G6" s="32" t="s">
        <v>7</v>
      </c>
      <c r="H6" s="109" t="s">
        <v>8</v>
      </c>
      <c r="I6" s="109"/>
      <c r="J6" s="109"/>
      <c r="K6" s="109"/>
    </row>
    <row r="7" spans="1:45" s="29" customFormat="1" ht="52.5" customHeight="1" x14ac:dyDescent="0.25">
      <c r="F7" s="32">
        <v>2</v>
      </c>
      <c r="G7" s="32" t="s">
        <v>9</v>
      </c>
      <c r="H7" s="110" t="s">
        <v>10</v>
      </c>
      <c r="I7" s="109"/>
      <c r="J7" s="109"/>
      <c r="K7" s="109"/>
    </row>
    <row r="8" spans="1:45" s="29" customFormat="1" ht="45.75" customHeight="1" x14ac:dyDescent="0.25">
      <c r="F8" s="32">
        <v>3</v>
      </c>
      <c r="G8" s="32" t="s">
        <v>253</v>
      </c>
      <c r="H8" s="109" t="s">
        <v>254</v>
      </c>
      <c r="I8" s="109"/>
      <c r="J8" s="109"/>
      <c r="K8" s="109"/>
    </row>
    <row r="9" spans="1:45" s="29" customFormat="1" ht="45.75" customHeight="1" x14ac:dyDescent="0.25">
      <c r="F9" s="32">
        <v>4</v>
      </c>
      <c r="G9" s="32" t="s">
        <v>255</v>
      </c>
      <c r="H9" s="117" t="s">
        <v>277</v>
      </c>
      <c r="I9" s="117"/>
      <c r="J9" s="117"/>
      <c r="K9" s="117"/>
    </row>
    <row r="10" spans="1:45" s="29" customFormat="1" ht="45.75" customHeight="1" x14ac:dyDescent="0.25">
      <c r="F10" s="32">
        <v>5</v>
      </c>
      <c r="G10" s="32" t="s">
        <v>301</v>
      </c>
      <c r="H10" s="117" t="s">
        <v>307</v>
      </c>
      <c r="I10" s="117"/>
      <c r="J10" s="117"/>
      <c r="K10" s="117"/>
    </row>
    <row r="11" spans="1:45" s="29" customFormat="1" x14ac:dyDescent="0.25"/>
    <row r="12" spans="1:45" ht="14.45" customHeight="1" x14ac:dyDescent="0.25">
      <c r="A12" s="105" t="s">
        <v>11</v>
      </c>
      <c r="B12" s="105"/>
      <c r="C12" s="105" t="s">
        <v>12</v>
      </c>
      <c r="D12" s="105" t="s">
        <v>13</v>
      </c>
      <c r="E12" s="105"/>
      <c r="F12" s="105"/>
      <c r="G12" s="113" t="s">
        <v>14</v>
      </c>
      <c r="H12" s="113"/>
      <c r="I12" s="113"/>
      <c r="J12" s="113"/>
      <c r="K12" s="113"/>
      <c r="L12" s="113"/>
      <c r="M12" s="113"/>
      <c r="N12" s="113"/>
      <c r="O12" s="113"/>
      <c r="P12" s="113"/>
      <c r="Q12" s="113"/>
      <c r="R12" s="105" t="s">
        <v>15</v>
      </c>
      <c r="S12" s="105"/>
      <c r="T12" s="105"/>
      <c r="U12" s="105"/>
      <c r="V12" s="118" t="s">
        <v>16</v>
      </c>
      <c r="W12" s="119"/>
      <c r="X12" s="119"/>
      <c r="Y12" s="119"/>
      <c r="Z12" s="120"/>
      <c r="AA12" s="124" t="s">
        <v>17</v>
      </c>
      <c r="AB12" s="125"/>
      <c r="AC12" s="125"/>
      <c r="AD12" s="125"/>
      <c r="AE12" s="126"/>
      <c r="AF12" s="130" t="s">
        <v>18</v>
      </c>
      <c r="AG12" s="131"/>
      <c r="AH12" s="131"/>
      <c r="AI12" s="131"/>
      <c r="AJ12" s="132"/>
      <c r="AK12" s="136" t="s">
        <v>19</v>
      </c>
      <c r="AL12" s="137"/>
      <c r="AM12" s="137"/>
      <c r="AN12" s="137"/>
      <c r="AO12" s="138"/>
      <c r="AP12" s="142" t="s">
        <v>20</v>
      </c>
      <c r="AQ12" s="143"/>
      <c r="AR12" s="143"/>
      <c r="AS12" s="144"/>
    </row>
    <row r="13" spans="1:45" ht="14.45" customHeight="1" x14ac:dyDescent="0.25">
      <c r="A13" s="105"/>
      <c r="B13" s="105"/>
      <c r="C13" s="105"/>
      <c r="D13" s="105"/>
      <c r="E13" s="105"/>
      <c r="F13" s="105"/>
      <c r="G13" s="113"/>
      <c r="H13" s="113"/>
      <c r="I13" s="113"/>
      <c r="J13" s="113"/>
      <c r="K13" s="113"/>
      <c r="L13" s="113"/>
      <c r="M13" s="113"/>
      <c r="N13" s="113"/>
      <c r="O13" s="113"/>
      <c r="P13" s="113"/>
      <c r="Q13" s="113"/>
      <c r="R13" s="105"/>
      <c r="S13" s="105"/>
      <c r="T13" s="105"/>
      <c r="U13" s="105"/>
      <c r="V13" s="121"/>
      <c r="W13" s="122"/>
      <c r="X13" s="122"/>
      <c r="Y13" s="122"/>
      <c r="Z13" s="123"/>
      <c r="AA13" s="127"/>
      <c r="AB13" s="128"/>
      <c r="AC13" s="128"/>
      <c r="AD13" s="128"/>
      <c r="AE13" s="129"/>
      <c r="AF13" s="133"/>
      <c r="AG13" s="134"/>
      <c r="AH13" s="134"/>
      <c r="AI13" s="134"/>
      <c r="AJ13" s="135"/>
      <c r="AK13" s="139"/>
      <c r="AL13" s="140"/>
      <c r="AM13" s="140"/>
      <c r="AN13" s="140"/>
      <c r="AO13" s="141"/>
      <c r="AP13" s="145"/>
      <c r="AQ13" s="146"/>
      <c r="AR13" s="146"/>
      <c r="AS13" s="147"/>
    </row>
    <row r="14" spans="1:45" ht="45.75" thickBot="1" x14ac:dyDescent="0.3">
      <c r="A14" s="2" t="s">
        <v>21</v>
      </c>
      <c r="B14" s="2" t="s">
        <v>22</v>
      </c>
      <c r="C14" s="105"/>
      <c r="D14" s="2" t="s">
        <v>23</v>
      </c>
      <c r="E14" s="2" t="s">
        <v>24</v>
      </c>
      <c r="F14" s="2" t="s">
        <v>25</v>
      </c>
      <c r="G14" s="18" t="s">
        <v>26</v>
      </c>
      <c r="H14" s="18" t="s">
        <v>27</v>
      </c>
      <c r="I14" s="18" t="s">
        <v>28</v>
      </c>
      <c r="J14" s="18" t="s">
        <v>29</v>
      </c>
      <c r="K14" s="18" t="s">
        <v>30</v>
      </c>
      <c r="L14" s="18" t="s">
        <v>31</v>
      </c>
      <c r="M14" s="18" t="s">
        <v>32</v>
      </c>
      <c r="N14" s="18" t="s">
        <v>33</v>
      </c>
      <c r="O14" s="18" t="s">
        <v>34</v>
      </c>
      <c r="P14" s="18" t="s">
        <v>35</v>
      </c>
      <c r="Q14" s="18" t="s">
        <v>36</v>
      </c>
      <c r="R14" s="2" t="s">
        <v>37</v>
      </c>
      <c r="S14" s="2" t="s">
        <v>38</v>
      </c>
      <c r="T14" s="2" t="s">
        <v>39</v>
      </c>
      <c r="U14" s="2" t="s">
        <v>40</v>
      </c>
      <c r="V14" s="3" t="s">
        <v>41</v>
      </c>
      <c r="W14" s="3" t="s">
        <v>42</v>
      </c>
      <c r="X14" s="3" t="s">
        <v>43</v>
      </c>
      <c r="Y14" s="3" t="s">
        <v>44</v>
      </c>
      <c r="Z14" s="3" t="s">
        <v>45</v>
      </c>
      <c r="AA14" s="21" t="s">
        <v>41</v>
      </c>
      <c r="AB14" s="21" t="s">
        <v>42</v>
      </c>
      <c r="AC14" s="21" t="s">
        <v>43</v>
      </c>
      <c r="AD14" s="21" t="s">
        <v>44</v>
      </c>
      <c r="AE14" s="21" t="s">
        <v>45</v>
      </c>
      <c r="AF14" s="22" t="s">
        <v>41</v>
      </c>
      <c r="AG14" s="22" t="s">
        <v>42</v>
      </c>
      <c r="AH14" s="22" t="s">
        <v>43</v>
      </c>
      <c r="AI14" s="22" t="s">
        <v>44</v>
      </c>
      <c r="AJ14" s="22" t="s">
        <v>45</v>
      </c>
      <c r="AK14" s="23" t="s">
        <v>41</v>
      </c>
      <c r="AL14" s="23" t="s">
        <v>42</v>
      </c>
      <c r="AM14" s="23" t="s">
        <v>43</v>
      </c>
      <c r="AN14" s="23" t="s">
        <v>44</v>
      </c>
      <c r="AO14" s="23" t="s">
        <v>45</v>
      </c>
      <c r="AP14" s="4" t="s">
        <v>41</v>
      </c>
      <c r="AQ14" s="4" t="s">
        <v>42</v>
      </c>
      <c r="AR14" s="4" t="s">
        <v>43</v>
      </c>
      <c r="AS14" s="4" t="s">
        <v>44</v>
      </c>
    </row>
    <row r="15" spans="1:45" s="27" customFormat="1" ht="120" x14ac:dyDescent="0.25">
      <c r="A15" s="20">
        <v>4</v>
      </c>
      <c r="B15" s="19" t="s">
        <v>46</v>
      </c>
      <c r="C15" s="20" t="s">
        <v>47</v>
      </c>
      <c r="D15" s="24" t="s">
        <v>48</v>
      </c>
      <c r="E15" s="19" t="s">
        <v>49</v>
      </c>
      <c r="F15" s="19" t="s">
        <v>50</v>
      </c>
      <c r="G15" s="19" t="s">
        <v>51</v>
      </c>
      <c r="H15" s="39" t="s">
        <v>52</v>
      </c>
      <c r="I15" s="33" t="s">
        <v>53</v>
      </c>
      <c r="J15" s="34" t="s">
        <v>54</v>
      </c>
      <c r="K15" s="42" t="s">
        <v>55</v>
      </c>
      <c r="L15" s="40">
        <v>0</v>
      </c>
      <c r="M15" s="40">
        <v>0.4</v>
      </c>
      <c r="N15" s="40">
        <v>0.48</v>
      </c>
      <c r="O15" s="40">
        <v>0.55000000000000004</v>
      </c>
      <c r="P15" s="40">
        <v>0.55000000000000004</v>
      </c>
      <c r="Q15" s="43" t="s">
        <v>56</v>
      </c>
      <c r="R15" s="47" t="s">
        <v>57</v>
      </c>
      <c r="S15" s="39" t="s">
        <v>58</v>
      </c>
      <c r="T15" s="42" t="s">
        <v>59</v>
      </c>
      <c r="U15" s="52" t="s">
        <v>60</v>
      </c>
      <c r="V15" s="74">
        <f t="shared" ref="V15:V29" si="0">L15</f>
        <v>0</v>
      </c>
      <c r="W15" s="19" t="s">
        <v>61</v>
      </c>
      <c r="X15" s="73" t="s">
        <v>61</v>
      </c>
      <c r="Y15" s="19" t="s">
        <v>61</v>
      </c>
      <c r="Z15" s="19" t="s">
        <v>61</v>
      </c>
      <c r="AA15" s="74">
        <f t="shared" ref="AA15:AA29" si="1">M15</f>
        <v>0.4</v>
      </c>
      <c r="AB15" s="73">
        <v>0.26900000000000002</v>
      </c>
      <c r="AC15" s="73">
        <f>IF(AB15/AA15&gt;100%,100%,AB15/AA15)</f>
        <v>0.67249999999999999</v>
      </c>
      <c r="AD15" s="19" t="s">
        <v>62</v>
      </c>
      <c r="AE15" s="20" t="s">
        <v>247</v>
      </c>
      <c r="AF15" s="74">
        <f t="shared" ref="AF15:AF29" si="2">N15</f>
        <v>0.48</v>
      </c>
      <c r="AG15" s="97">
        <v>0.26900000000000002</v>
      </c>
      <c r="AH15" s="73">
        <f>IF(AG15/AF15&gt;100%,100%,AG15/AF15)</f>
        <v>0.56041666666666667</v>
      </c>
      <c r="AI15" s="19" t="s">
        <v>256</v>
      </c>
      <c r="AJ15" s="19" t="s">
        <v>257</v>
      </c>
      <c r="AK15" s="74">
        <f t="shared" ref="AK15:AK29" si="3">O15</f>
        <v>0.55000000000000004</v>
      </c>
      <c r="AL15" s="97">
        <v>0.26900000000000002</v>
      </c>
      <c r="AM15" s="73">
        <f>IF(AL15/AK15&gt;100%,100%,AL15/AK15)</f>
        <v>0.48909090909090908</v>
      </c>
      <c r="AN15" s="88" t="s">
        <v>302</v>
      </c>
      <c r="AO15" s="19" t="s">
        <v>267</v>
      </c>
      <c r="AP15" s="74">
        <f t="shared" ref="AP15:AP29" si="4">P15</f>
        <v>0.55000000000000004</v>
      </c>
      <c r="AQ15" s="75">
        <f>AL15</f>
        <v>0.26900000000000002</v>
      </c>
      <c r="AR15" s="73">
        <f>IF(AQ15/AP15&gt;100%,100%,AQ15/AP15)</f>
        <v>0.48909090909090908</v>
      </c>
      <c r="AS15" s="19" t="s">
        <v>288</v>
      </c>
    </row>
    <row r="16" spans="1:45" s="27" customFormat="1" ht="120" x14ac:dyDescent="0.25">
      <c r="A16" s="20">
        <v>4</v>
      </c>
      <c r="B16" s="19" t="s">
        <v>46</v>
      </c>
      <c r="C16" s="20" t="s">
        <v>63</v>
      </c>
      <c r="D16" s="24" t="s">
        <v>64</v>
      </c>
      <c r="E16" s="19" t="s">
        <v>65</v>
      </c>
      <c r="F16" s="19" t="s">
        <v>50</v>
      </c>
      <c r="G16" s="19" t="s">
        <v>66</v>
      </c>
      <c r="H16" s="35" t="s">
        <v>67</v>
      </c>
      <c r="I16" s="36">
        <v>0.6</v>
      </c>
      <c r="J16" s="37" t="s">
        <v>54</v>
      </c>
      <c r="K16" s="42" t="s">
        <v>55</v>
      </c>
      <c r="L16" s="44">
        <v>0.12</v>
      </c>
      <c r="M16" s="44">
        <v>0.3</v>
      </c>
      <c r="N16" s="44">
        <v>0.45</v>
      </c>
      <c r="O16" s="44">
        <v>0.7</v>
      </c>
      <c r="P16" s="44">
        <v>0.7</v>
      </c>
      <c r="Q16" s="45" t="s">
        <v>68</v>
      </c>
      <c r="R16" s="48" t="s">
        <v>69</v>
      </c>
      <c r="S16" s="35" t="s">
        <v>70</v>
      </c>
      <c r="T16" s="42" t="s">
        <v>59</v>
      </c>
      <c r="U16" s="46" t="s">
        <v>60</v>
      </c>
      <c r="V16" s="74">
        <f t="shared" si="0"/>
        <v>0.12</v>
      </c>
      <c r="W16" s="75">
        <v>0.121</v>
      </c>
      <c r="X16" s="73">
        <f t="shared" ref="X16:X29" si="5">IF(W16/V16&gt;100%,100%,W16/V16)</f>
        <v>1</v>
      </c>
      <c r="Y16" s="19" t="s">
        <v>71</v>
      </c>
      <c r="Z16" s="19"/>
      <c r="AA16" s="74">
        <f t="shared" si="1"/>
        <v>0.3</v>
      </c>
      <c r="AB16" s="75">
        <v>0.41199999999999998</v>
      </c>
      <c r="AC16" s="73">
        <f t="shared" ref="AC16:AC29" si="6">IF(AB16/AA16&gt;100%,100%,AB16/AA16)</f>
        <v>1</v>
      </c>
      <c r="AD16" s="83" t="s">
        <v>72</v>
      </c>
      <c r="AE16" s="41" t="s">
        <v>73</v>
      </c>
      <c r="AF16" s="74">
        <f t="shared" si="2"/>
        <v>0.45</v>
      </c>
      <c r="AG16" s="97">
        <v>0.63319999999999999</v>
      </c>
      <c r="AH16" s="73">
        <f t="shared" ref="AH16:AH29" si="7">IF(AG16/AF16&gt;100%,100%,AG16/AF16)</f>
        <v>1</v>
      </c>
      <c r="AI16" s="19" t="s">
        <v>258</v>
      </c>
      <c r="AJ16" s="19" t="s">
        <v>73</v>
      </c>
      <c r="AK16" s="74">
        <f t="shared" si="3"/>
        <v>0.7</v>
      </c>
      <c r="AL16" s="97">
        <v>0.8216</v>
      </c>
      <c r="AM16" s="73">
        <f t="shared" ref="AM16:AM29" si="8">IF(AL16/AK16&gt;100%,100%,AL16/AK16)</f>
        <v>1</v>
      </c>
      <c r="AN16" s="88" t="s">
        <v>302</v>
      </c>
      <c r="AO16" s="19" t="s">
        <v>267</v>
      </c>
      <c r="AP16" s="74">
        <f t="shared" si="4"/>
        <v>0.7</v>
      </c>
      <c r="AQ16" s="75">
        <f>AL16</f>
        <v>0.8216</v>
      </c>
      <c r="AR16" s="73">
        <f t="shared" ref="AR16:AR29" si="9">IF(AQ16/AP16&gt;100%,100%,AQ16/AP16)</f>
        <v>1</v>
      </c>
      <c r="AS16" s="83" t="s">
        <v>290</v>
      </c>
    </row>
    <row r="17" spans="1:45" s="27" customFormat="1" ht="180" x14ac:dyDescent="0.25">
      <c r="A17" s="20">
        <v>4</v>
      </c>
      <c r="B17" s="19" t="s">
        <v>46</v>
      </c>
      <c r="C17" s="20" t="s">
        <v>63</v>
      </c>
      <c r="D17" s="24" t="s">
        <v>74</v>
      </c>
      <c r="E17" s="19" t="s">
        <v>75</v>
      </c>
      <c r="F17" s="19" t="s">
        <v>50</v>
      </c>
      <c r="G17" s="19" t="s">
        <v>76</v>
      </c>
      <c r="H17" s="35" t="s">
        <v>77</v>
      </c>
      <c r="I17" s="36">
        <v>0.6</v>
      </c>
      <c r="J17" s="37" t="s">
        <v>54</v>
      </c>
      <c r="K17" s="42" t="s">
        <v>55</v>
      </c>
      <c r="L17" s="40">
        <v>0.12</v>
      </c>
      <c r="M17" s="40">
        <v>0.25</v>
      </c>
      <c r="N17" s="40">
        <v>0.45</v>
      </c>
      <c r="O17" s="40">
        <v>0.68</v>
      </c>
      <c r="P17" s="40">
        <v>0.7</v>
      </c>
      <c r="Q17" s="45" t="s">
        <v>68</v>
      </c>
      <c r="R17" s="48" t="s">
        <v>69</v>
      </c>
      <c r="S17" s="35" t="s">
        <v>70</v>
      </c>
      <c r="T17" s="42" t="s">
        <v>59</v>
      </c>
      <c r="U17" s="46" t="s">
        <v>60</v>
      </c>
      <c r="V17" s="74">
        <f t="shared" si="0"/>
        <v>0.12</v>
      </c>
      <c r="W17" s="73">
        <v>8.5999999999999993E-2</v>
      </c>
      <c r="X17" s="73">
        <f t="shared" si="5"/>
        <v>0.71666666666666667</v>
      </c>
      <c r="Y17" s="19" t="s">
        <v>78</v>
      </c>
      <c r="Z17" s="19"/>
      <c r="AA17" s="74">
        <f t="shared" si="1"/>
        <v>0.25</v>
      </c>
      <c r="AB17" s="75">
        <v>0.19</v>
      </c>
      <c r="AC17" s="73">
        <f t="shared" si="6"/>
        <v>0.76</v>
      </c>
      <c r="AD17" s="83" t="s">
        <v>79</v>
      </c>
      <c r="AE17" s="41" t="s">
        <v>73</v>
      </c>
      <c r="AF17" s="74">
        <f t="shared" si="2"/>
        <v>0.45</v>
      </c>
      <c r="AG17" s="97">
        <v>0.3574</v>
      </c>
      <c r="AH17" s="73">
        <f t="shared" si="7"/>
        <v>0.79422222222222216</v>
      </c>
      <c r="AI17" s="19" t="s">
        <v>259</v>
      </c>
      <c r="AJ17" s="19" t="s">
        <v>73</v>
      </c>
      <c r="AK17" s="74">
        <f t="shared" si="3"/>
        <v>0.68</v>
      </c>
      <c r="AL17" s="97">
        <v>0.45</v>
      </c>
      <c r="AM17" s="73">
        <f t="shared" si="8"/>
        <v>0.66176470588235292</v>
      </c>
      <c r="AN17" s="88" t="s">
        <v>302</v>
      </c>
      <c r="AO17" s="19" t="s">
        <v>267</v>
      </c>
      <c r="AP17" s="74">
        <f t="shared" si="4"/>
        <v>0.7</v>
      </c>
      <c r="AQ17" s="75">
        <f>AL17</f>
        <v>0.45</v>
      </c>
      <c r="AR17" s="73">
        <f t="shared" si="9"/>
        <v>0.6428571428571429</v>
      </c>
      <c r="AS17" s="83" t="s">
        <v>291</v>
      </c>
    </row>
    <row r="18" spans="1:45" s="27" customFormat="1" ht="195" x14ac:dyDescent="0.25">
      <c r="A18" s="20">
        <v>4</v>
      </c>
      <c r="B18" s="19" t="s">
        <v>46</v>
      </c>
      <c r="C18" s="20" t="s">
        <v>63</v>
      </c>
      <c r="D18" s="24" t="s">
        <v>80</v>
      </c>
      <c r="E18" s="19" t="s">
        <v>81</v>
      </c>
      <c r="F18" s="19" t="s">
        <v>50</v>
      </c>
      <c r="G18" s="19" t="s">
        <v>82</v>
      </c>
      <c r="H18" s="35" t="s">
        <v>83</v>
      </c>
      <c r="I18" s="38">
        <v>0.96489999999999998</v>
      </c>
      <c r="J18" s="37" t="s">
        <v>54</v>
      </c>
      <c r="K18" s="42" t="s">
        <v>55</v>
      </c>
      <c r="L18" s="40">
        <v>0.25</v>
      </c>
      <c r="M18" s="40">
        <v>0.5</v>
      </c>
      <c r="N18" s="40">
        <v>0.7</v>
      </c>
      <c r="O18" s="54">
        <v>0.98499999999999999</v>
      </c>
      <c r="P18" s="54">
        <v>0.98499999999999999</v>
      </c>
      <c r="Q18" s="45" t="s">
        <v>68</v>
      </c>
      <c r="R18" s="48" t="s">
        <v>69</v>
      </c>
      <c r="S18" s="35" t="s">
        <v>70</v>
      </c>
      <c r="T18" s="42" t="s">
        <v>59</v>
      </c>
      <c r="U18" s="46" t="s">
        <v>60</v>
      </c>
      <c r="V18" s="74">
        <f t="shared" si="0"/>
        <v>0.25</v>
      </c>
      <c r="W18" s="73">
        <v>0.21290000000000001</v>
      </c>
      <c r="X18" s="73">
        <f t="shared" si="5"/>
        <v>0.85160000000000002</v>
      </c>
      <c r="Y18" s="19" t="s">
        <v>84</v>
      </c>
      <c r="Z18" s="19"/>
      <c r="AA18" s="74">
        <f t="shared" si="1"/>
        <v>0.5</v>
      </c>
      <c r="AB18" s="75">
        <v>0.38819999999999999</v>
      </c>
      <c r="AC18" s="73">
        <f t="shared" si="6"/>
        <v>0.77639999999999998</v>
      </c>
      <c r="AD18" s="83" t="s">
        <v>85</v>
      </c>
      <c r="AE18" s="41" t="s">
        <v>73</v>
      </c>
      <c r="AF18" s="74">
        <f t="shared" si="2"/>
        <v>0.7</v>
      </c>
      <c r="AG18" s="97">
        <v>0.49</v>
      </c>
      <c r="AH18" s="73">
        <f t="shared" si="7"/>
        <v>0.70000000000000007</v>
      </c>
      <c r="AI18" s="19" t="s">
        <v>260</v>
      </c>
      <c r="AJ18" s="19" t="s">
        <v>73</v>
      </c>
      <c r="AK18" s="74">
        <f t="shared" si="3"/>
        <v>0.98499999999999999</v>
      </c>
      <c r="AL18" s="97">
        <v>0.91</v>
      </c>
      <c r="AM18" s="73">
        <f t="shared" si="8"/>
        <v>0.92385786802030456</v>
      </c>
      <c r="AN18" s="88" t="s">
        <v>302</v>
      </c>
      <c r="AO18" s="19" t="s">
        <v>267</v>
      </c>
      <c r="AP18" s="74">
        <f t="shared" si="4"/>
        <v>0.98499999999999999</v>
      </c>
      <c r="AQ18" s="75">
        <f>AL18</f>
        <v>0.91</v>
      </c>
      <c r="AR18" s="73">
        <f t="shared" si="9"/>
        <v>0.92385786802030456</v>
      </c>
      <c r="AS18" s="83" t="s">
        <v>292</v>
      </c>
    </row>
    <row r="19" spans="1:45" s="27" customFormat="1" ht="120" x14ac:dyDescent="0.25">
      <c r="A19" s="20">
        <v>4</v>
      </c>
      <c r="B19" s="19" t="s">
        <v>46</v>
      </c>
      <c r="C19" s="20" t="s">
        <v>63</v>
      </c>
      <c r="D19" s="24" t="s">
        <v>86</v>
      </c>
      <c r="E19" s="19" t="s">
        <v>87</v>
      </c>
      <c r="F19" s="19" t="s">
        <v>50</v>
      </c>
      <c r="G19" s="19" t="s">
        <v>88</v>
      </c>
      <c r="H19" s="39" t="s">
        <v>89</v>
      </c>
      <c r="I19" s="40">
        <v>0.25</v>
      </c>
      <c r="J19" s="41" t="s">
        <v>54</v>
      </c>
      <c r="K19" s="42" t="s">
        <v>55</v>
      </c>
      <c r="L19" s="40">
        <v>0.08</v>
      </c>
      <c r="M19" s="40">
        <v>0.2</v>
      </c>
      <c r="N19" s="40">
        <v>0.3</v>
      </c>
      <c r="O19" s="40">
        <v>0.55000000000000004</v>
      </c>
      <c r="P19" s="40">
        <v>0.55000000000000004</v>
      </c>
      <c r="Q19" s="43" t="s">
        <v>68</v>
      </c>
      <c r="R19" s="47" t="s">
        <v>69</v>
      </c>
      <c r="S19" s="35" t="s">
        <v>70</v>
      </c>
      <c r="T19" s="42" t="s">
        <v>59</v>
      </c>
      <c r="U19" s="46" t="s">
        <v>60</v>
      </c>
      <c r="V19" s="74">
        <f t="shared" si="0"/>
        <v>0.08</v>
      </c>
      <c r="W19" s="73">
        <v>3.78E-2</v>
      </c>
      <c r="X19" s="73">
        <f t="shared" si="5"/>
        <v>0.47249999999999998</v>
      </c>
      <c r="Y19" s="19" t="s">
        <v>90</v>
      </c>
      <c r="Z19" s="19"/>
      <c r="AA19" s="74">
        <f t="shared" si="1"/>
        <v>0.2</v>
      </c>
      <c r="AB19" s="73">
        <v>0.15010000000000001</v>
      </c>
      <c r="AC19" s="73">
        <f t="shared" si="6"/>
        <v>0.75050000000000006</v>
      </c>
      <c r="AD19" s="83" t="s">
        <v>91</v>
      </c>
      <c r="AE19" s="41" t="s">
        <v>73</v>
      </c>
      <c r="AF19" s="74">
        <f t="shared" si="2"/>
        <v>0.3</v>
      </c>
      <c r="AG19" s="97">
        <v>0.28000000000000003</v>
      </c>
      <c r="AH19" s="73">
        <f t="shared" si="7"/>
        <v>0.93333333333333346</v>
      </c>
      <c r="AI19" s="19" t="s">
        <v>261</v>
      </c>
      <c r="AJ19" s="19" t="s">
        <v>73</v>
      </c>
      <c r="AK19" s="74">
        <f t="shared" si="3"/>
        <v>0.55000000000000004</v>
      </c>
      <c r="AL19" s="97">
        <v>0.39</v>
      </c>
      <c r="AM19" s="73">
        <f t="shared" si="8"/>
        <v>0.70909090909090911</v>
      </c>
      <c r="AN19" s="88" t="s">
        <v>302</v>
      </c>
      <c r="AO19" s="19" t="s">
        <v>267</v>
      </c>
      <c r="AP19" s="74">
        <f t="shared" si="4"/>
        <v>0.55000000000000004</v>
      </c>
      <c r="AQ19" s="75">
        <f>AL19</f>
        <v>0.39</v>
      </c>
      <c r="AR19" s="73">
        <f t="shared" si="9"/>
        <v>0.70909090909090911</v>
      </c>
      <c r="AS19" s="83" t="s">
        <v>293</v>
      </c>
    </row>
    <row r="20" spans="1:45" s="27" customFormat="1" ht="90" x14ac:dyDescent="0.25">
      <c r="A20" s="20">
        <v>4</v>
      </c>
      <c r="B20" s="19" t="s">
        <v>46</v>
      </c>
      <c r="C20" s="20" t="s">
        <v>63</v>
      </c>
      <c r="D20" s="24" t="s">
        <v>92</v>
      </c>
      <c r="E20" s="19" t="s">
        <v>93</v>
      </c>
      <c r="F20" s="19" t="s">
        <v>94</v>
      </c>
      <c r="G20" s="19" t="s">
        <v>95</v>
      </c>
      <c r="H20" s="35" t="s">
        <v>96</v>
      </c>
      <c r="I20" s="36">
        <v>0.95</v>
      </c>
      <c r="J20" s="37" t="s">
        <v>97</v>
      </c>
      <c r="K20" s="42" t="s">
        <v>55</v>
      </c>
      <c r="L20" s="40">
        <v>0.98</v>
      </c>
      <c r="M20" s="40">
        <v>1</v>
      </c>
      <c r="N20" s="40">
        <v>1</v>
      </c>
      <c r="O20" s="40">
        <v>1</v>
      </c>
      <c r="P20" s="40">
        <v>1</v>
      </c>
      <c r="Q20" s="45" t="s">
        <v>68</v>
      </c>
      <c r="R20" s="48" t="s">
        <v>98</v>
      </c>
      <c r="S20" s="35" t="s">
        <v>99</v>
      </c>
      <c r="T20" s="42" t="s">
        <v>59</v>
      </c>
      <c r="U20" s="46" t="s">
        <v>60</v>
      </c>
      <c r="V20" s="74">
        <f t="shared" si="0"/>
        <v>0.98</v>
      </c>
      <c r="W20" s="74">
        <v>1</v>
      </c>
      <c r="X20" s="73">
        <f t="shared" si="5"/>
        <v>1</v>
      </c>
      <c r="Y20" s="19" t="s">
        <v>100</v>
      </c>
      <c r="Z20" s="19"/>
      <c r="AA20" s="74">
        <f t="shared" si="1"/>
        <v>1</v>
      </c>
      <c r="AB20" s="75">
        <v>0.99</v>
      </c>
      <c r="AC20" s="73">
        <f t="shared" si="6"/>
        <v>0.99</v>
      </c>
      <c r="AD20" s="88" t="s">
        <v>248</v>
      </c>
      <c r="AE20" s="20" t="s">
        <v>246</v>
      </c>
      <c r="AF20" s="89">
        <f t="shared" si="2"/>
        <v>1</v>
      </c>
      <c r="AG20" s="98">
        <v>1</v>
      </c>
      <c r="AH20" s="90">
        <f t="shared" si="7"/>
        <v>1</v>
      </c>
      <c r="AI20" s="88" t="s">
        <v>267</v>
      </c>
      <c r="AJ20" s="88" t="s">
        <v>267</v>
      </c>
      <c r="AK20" s="89">
        <f t="shared" si="3"/>
        <v>1</v>
      </c>
      <c r="AL20" s="98">
        <v>1</v>
      </c>
      <c r="AM20" s="90">
        <f t="shared" si="8"/>
        <v>1</v>
      </c>
      <c r="AN20" s="88" t="s">
        <v>302</v>
      </c>
      <c r="AO20" s="88" t="s">
        <v>267</v>
      </c>
      <c r="AP20" s="89">
        <f t="shared" si="4"/>
        <v>1</v>
      </c>
      <c r="AQ20" s="94">
        <f>AVERAGE(W20,AB20,AG20,AL20)</f>
        <v>0.99750000000000005</v>
      </c>
      <c r="AR20" s="90">
        <f t="shared" si="9"/>
        <v>0.99750000000000005</v>
      </c>
      <c r="AS20" s="88" t="s">
        <v>294</v>
      </c>
    </row>
    <row r="21" spans="1:45" s="27" customFormat="1" ht="120" x14ac:dyDescent="0.25">
      <c r="A21" s="20">
        <v>4</v>
      </c>
      <c r="B21" s="19" t="s">
        <v>46</v>
      </c>
      <c r="C21" s="20" t="s">
        <v>63</v>
      </c>
      <c r="D21" s="24" t="s">
        <v>102</v>
      </c>
      <c r="E21" s="19" t="s">
        <v>103</v>
      </c>
      <c r="F21" s="19" t="s">
        <v>50</v>
      </c>
      <c r="G21" s="19" t="s">
        <v>104</v>
      </c>
      <c r="H21" s="35" t="s">
        <v>105</v>
      </c>
      <c r="I21" s="36">
        <v>1</v>
      </c>
      <c r="J21" s="37" t="s">
        <v>97</v>
      </c>
      <c r="K21" s="42" t="s">
        <v>55</v>
      </c>
      <c r="L21" s="44">
        <v>1</v>
      </c>
      <c r="M21" s="44">
        <v>1</v>
      </c>
      <c r="N21" s="44">
        <v>1</v>
      </c>
      <c r="O21" s="44">
        <v>1</v>
      </c>
      <c r="P21" s="44">
        <v>1</v>
      </c>
      <c r="Q21" s="45" t="s">
        <v>68</v>
      </c>
      <c r="R21" s="48" t="s">
        <v>98</v>
      </c>
      <c r="S21" s="49" t="s">
        <v>106</v>
      </c>
      <c r="T21" s="42" t="s">
        <v>59</v>
      </c>
      <c r="U21" s="46" t="s">
        <v>60</v>
      </c>
      <c r="V21" s="74">
        <f t="shared" si="0"/>
        <v>1</v>
      </c>
      <c r="W21" s="74">
        <v>1</v>
      </c>
      <c r="X21" s="73">
        <f t="shared" si="5"/>
        <v>1</v>
      </c>
      <c r="Y21" s="19" t="s">
        <v>107</v>
      </c>
      <c r="Z21" s="19"/>
      <c r="AA21" s="74">
        <f t="shared" si="1"/>
        <v>1</v>
      </c>
      <c r="AB21" s="75">
        <v>0.99</v>
      </c>
      <c r="AC21" s="73">
        <f t="shared" si="6"/>
        <v>0.99</v>
      </c>
      <c r="AD21" s="88" t="s">
        <v>249</v>
      </c>
      <c r="AE21" s="20" t="s">
        <v>246</v>
      </c>
      <c r="AF21" s="89">
        <f t="shared" si="2"/>
        <v>1</v>
      </c>
      <c r="AG21" s="98">
        <v>1</v>
      </c>
      <c r="AH21" s="90">
        <f t="shared" si="7"/>
        <v>1</v>
      </c>
      <c r="AI21" s="88" t="s">
        <v>267</v>
      </c>
      <c r="AJ21" s="88" t="s">
        <v>267</v>
      </c>
      <c r="AK21" s="89">
        <f t="shared" si="3"/>
        <v>1</v>
      </c>
      <c r="AL21" s="98">
        <v>0.98360000000000003</v>
      </c>
      <c r="AM21" s="90">
        <f t="shared" si="8"/>
        <v>0.98360000000000003</v>
      </c>
      <c r="AN21" s="88" t="s">
        <v>302</v>
      </c>
      <c r="AO21" s="88" t="s">
        <v>267</v>
      </c>
      <c r="AP21" s="89">
        <f t="shared" si="4"/>
        <v>1</v>
      </c>
      <c r="AQ21" s="94">
        <f>AVERAGE(W21,AB21,AG21,AL21)</f>
        <v>0.99340000000000006</v>
      </c>
      <c r="AR21" s="90">
        <f t="shared" si="9"/>
        <v>0.99340000000000006</v>
      </c>
      <c r="AS21" s="88" t="s">
        <v>295</v>
      </c>
    </row>
    <row r="22" spans="1:45" s="27" customFormat="1" ht="135" x14ac:dyDescent="0.25">
      <c r="A22" s="20">
        <v>4</v>
      </c>
      <c r="B22" s="19" t="s">
        <v>46</v>
      </c>
      <c r="C22" s="20" t="s">
        <v>63</v>
      </c>
      <c r="D22" s="24" t="s">
        <v>108</v>
      </c>
      <c r="E22" s="19" t="s">
        <v>109</v>
      </c>
      <c r="F22" s="19" t="s">
        <v>50</v>
      </c>
      <c r="G22" s="19" t="s">
        <v>110</v>
      </c>
      <c r="H22" s="35" t="s">
        <v>111</v>
      </c>
      <c r="I22" s="36" t="s">
        <v>112</v>
      </c>
      <c r="J22" s="37" t="s">
        <v>54</v>
      </c>
      <c r="K22" s="42" t="s">
        <v>55</v>
      </c>
      <c r="L22" s="44">
        <v>0</v>
      </c>
      <c r="M22" s="44">
        <v>0.4</v>
      </c>
      <c r="N22" s="44">
        <v>0.6</v>
      </c>
      <c r="O22" s="44">
        <v>0.8</v>
      </c>
      <c r="P22" s="44">
        <v>0.8</v>
      </c>
      <c r="Q22" s="45" t="s">
        <v>68</v>
      </c>
      <c r="R22" s="50" t="s">
        <v>113</v>
      </c>
      <c r="S22" s="35" t="s">
        <v>106</v>
      </c>
      <c r="T22" s="42" t="s">
        <v>59</v>
      </c>
      <c r="U22" s="46" t="s">
        <v>114</v>
      </c>
      <c r="V22" s="74">
        <f t="shared" si="0"/>
        <v>0</v>
      </c>
      <c r="W22" s="19" t="s">
        <v>61</v>
      </c>
      <c r="X22" s="73" t="s">
        <v>61</v>
      </c>
      <c r="Y22" s="19" t="s">
        <v>61</v>
      </c>
      <c r="Z22" s="19" t="s">
        <v>61</v>
      </c>
      <c r="AA22" s="74">
        <f t="shared" si="1"/>
        <v>0.4</v>
      </c>
      <c r="AB22" s="75">
        <v>1</v>
      </c>
      <c r="AC22" s="73">
        <f t="shared" si="6"/>
        <v>1</v>
      </c>
      <c r="AD22" s="88" t="s">
        <v>110</v>
      </c>
      <c r="AE22" s="32" t="s">
        <v>101</v>
      </c>
      <c r="AF22" s="89">
        <f t="shared" si="2"/>
        <v>0.6</v>
      </c>
      <c r="AG22" s="98">
        <v>0.6</v>
      </c>
      <c r="AH22" s="90">
        <f t="shared" si="7"/>
        <v>1</v>
      </c>
      <c r="AI22" s="88" t="s">
        <v>267</v>
      </c>
      <c r="AJ22" s="88" t="s">
        <v>267</v>
      </c>
      <c r="AK22" s="89">
        <f t="shared" si="3"/>
        <v>0.8</v>
      </c>
      <c r="AL22" s="98">
        <v>1</v>
      </c>
      <c r="AM22" s="90">
        <f t="shared" si="8"/>
        <v>1</v>
      </c>
      <c r="AN22" s="88" t="s">
        <v>302</v>
      </c>
      <c r="AO22" s="88" t="s">
        <v>267</v>
      </c>
      <c r="AP22" s="89">
        <f t="shared" si="4"/>
        <v>0.8</v>
      </c>
      <c r="AQ22" s="94">
        <f>AL22</f>
        <v>1</v>
      </c>
      <c r="AR22" s="90">
        <f t="shared" si="9"/>
        <v>1</v>
      </c>
      <c r="AS22" s="88" t="s">
        <v>290</v>
      </c>
    </row>
    <row r="23" spans="1:45" s="27" customFormat="1" ht="120" x14ac:dyDescent="0.25">
      <c r="A23" s="20">
        <v>4</v>
      </c>
      <c r="B23" s="19" t="s">
        <v>46</v>
      </c>
      <c r="C23" s="20" t="s">
        <v>115</v>
      </c>
      <c r="D23" s="24" t="s">
        <v>116</v>
      </c>
      <c r="E23" s="19" t="s">
        <v>117</v>
      </c>
      <c r="F23" s="19" t="s">
        <v>94</v>
      </c>
      <c r="G23" s="19" t="s">
        <v>118</v>
      </c>
      <c r="H23" s="35" t="s">
        <v>119</v>
      </c>
      <c r="I23" s="41" t="s">
        <v>120</v>
      </c>
      <c r="J23" s="37" t="s">
        <v>121</v>
      </c>
      <c r="K23" s="35" t="s">
        <v>122</v>
      </c>
      <c r="L23" s="41">
        <v>600</v>
      </c>
      <c r="M23" s="41">
        <v>600</v>
      </c>
      <c r="N23" s="41">
        <v>600</v>
      </c>
      <c r="O23" s="41">
        <v>600</v>
      </c>
      <c r="P23" s="53">
        <f t="shared" ref="P23:P24" si="10">SUM(L23:O23)</f>
        <v>2400</v>
      </c>
      <c r="Q23" s="45" t="s">
        <v>68</v>
      </c>
      <c r="R23" s="50" t="s">
        <v>123</v>
      </c>
      <c r="S23" s="35" t="s">
        <v>124</v>
      </c>
      <c r="T23" s="35" t="s">
        <v>125</v>
      </c>
      <c r="U23" s="46" t="s">
        <v>126</v>
      </c>
      <c r="V23" s="26">
        <f t="shared" si="0"/>
        <v>600</v>
      </c>
      <c r="W23" s="19">
        <v>8416</v>
      </c>
      <c r="X23" s="73">
        <f t="shared" si="5"/>
        <v>1</v>
      </c>
      <c r="Y23" s="19" t="s">
        <v>127</v>
      </c>
      <c r="Z23" s="19"/>
      <c r="AA23" s="26">
        <f t="shared" si="1"/>
        <v>600</v>
      </c>
      <c r="AB23" s="19">
        <v>15467</v>
      </c>
      <c r="AC23" s="73">
        <f t="shared" si="6"/>
        <v>1</v>
      </c>
      <c r="AD23" s="19" t="s">
        <v>128</v>
      </c>
      <c r="AE23" s="20" t="s">
        <v>250</v>
      </c>
      <c r="AF23" s="26">
        <f t="shared" si="2"/>
        <v>600</v>
      </c>
      <c r="AG23" s="19">
        <v>13914</v>
      </c>
      <c r="AH23" s="73">
        <f t="shared" si="7"/>
        <v>1</v>
      </c>
      <c r="AI23" s="19" t="s">
        <v>262</v>
      </c>
      <c r="AJ23" s="19" t="s">
        <v>263</v>
      </c>
      <c r="AK23" s="26">
        <f t="shared" si="3"/>
        <v>600</v>
      </c>
      <c r="AL23" s="19">
        <v>16398</v>
      </c>
      <c r="AM23" s="73">
        <f t="shared" si="8"/>
        <v>1</v>
      </c>
      <c r="AN23" s="27" t="s">
        <v>303</v>
      </c>
      <c r="AO23" s="19" t="s">
        <v>250</v>
      </c>
      <c r="AP23" s="19">
        <f t="shared" si="4"/>
        <v>2400</v>
      </c>
      <c r="AQ23" s="19">
        <f>SUM(W23,AB23,AG23,AL23)</f>
        <v>54195</v>
      </c>
      <c r="AR23" s="73">
        <f t="shared" si="9"/>
        <v>1</v>
      </c>
      <c r="AS23" s="19" t="s">
        <v>290</v>
      </c>
    </row>
    <row r="24" spans="1:45" s="27" customFormat="1" ht="225" x14ac:dyDescent="0.25">
      <c r="A24" s="20">
        <v>4</v>
      </c>
      <c r="B24" s="19" t="s">
        <v>46</v>
      </c>
      <c r="C24" s="20" t="s">
        <v>115</v>
      </c>
      <c r="D24" s="24" t="s">
        <v>129</v>
      </c>
      <c r="E24" s="19" t="s">
        <v>130</v>
      </c>
      <c r="F24" s="19" t="s">
        <v>50</v>
      </c>
      <c r="G24" s="19" t="s">
        <v>131</v>
      </c>
      <c r="H24" s="35" t="s">
        <v>132</v>
      </c>
      <c r="I24" s="41" t="s">
        <v>120</v>
      </c>
      <c r="J24" s="37" t="s">
        <v>121</v>
      </c>
      <c r="K24" s="35" t="s">
        <v>133</v>
      </c>
      <c r="L24" s="41">
        <v>300</v>
      </c>
      <c r="M24" s="41">
        <v>300</v>
      </c>
      <c r="N24" s="41">
        <v>300</v>
      </c>
      <c r="O24" s="41">
        <v>300</v>
      </c>
      <c r="P24" s="53">
        <f t="shared" si="10"/>
        <v>1200</v>
      </c>
      <c r="Q24" s="45" t="s">
        <v>68</v>
      </c>
      <c r="R24" s="50" t="s">
        <v>134</v>
      </c>
      <c r="S24" s="35" t="s">
        <v>124</v>
      </c>
      <c r="T24" s="35" t="s">
        <v>125</v>
      </c>
      <c r="U24" s="46" t="s">
        <v>126</v>
      </c>
      <c r="V24" s="26">
        <f t="shared" si="0"/>
        <v>300</v>
      </c>
      <c r="W24" s="19">
        <v>2868</v>
      </c>
      <c r="X24" s="73">
        <f t="shared" si="5"/>
        <v>1</v>
      </c>
      <c r="Y24" s="19" t="s">
        <v>135</v>
      </c>
      <c r="Z24" s="19"/>
      <c r="AA24" s="26">
        <f t="shared" si="1"/>
        <v>300</v>
      </c>
      <c r="AB24" s="19">
        <v>3391</v>
      </c>
      <c r="AC24" s="73">
        <f t="shared" si="6"/>
        <v>1</v>
      </c>
      <c r="AD24" s="19" t="s">
        <v>136</v>
      </c>
      <c r="AE24" s="20" t="s">
        <v>250</v>
      </c>
      <c r="AF24" s="26">
        <f t="shared" si="2"/>
        <v>300</v>
      </c>
      <c r="AG24" s="19">
        <v>2604</v>
      </c>
      <c r="AH24" s="73">
        <f t="shared" si="7"/>
        <v>1</v>
      </c>
      <c r="AI24" s="19" t="s">
        <v>262</v>
      </c>
      <c r="AJ24" s="19" t="s">
        <v>263</v>
      </c>
      <c r="AK24" s="26">
        <f t="shared" si="3"/>
        <v>300</v>
      </c>
      <c r="AL24" s="19">
        <v>3551</v>
      </c>
      <c r="AM24" s="73">
        <f t="shared" si="8"/>
        <v>1</v>
      </c>
      <c r="AN24" s="88" t="s">
        <v>303</v>
      </c>
      <c r="AO24" s="19" t="s">
        <v>250</v>
      </c>
      <c r="AP24" s="19">
        <f t="shared" si="4"/>
        <v>1200</v>
      </c>
      <c r="AQ24" s="19">
        <f t="shared" ref="AQ24:AQ29" si="11">SUM(W24,AB24,AG24,AL24)</f>
        <v>12414</v>
      </c>
      <c r="AR24" s="73">
        <f t="shared" si="9"/>
        <v>1</v>
      </c>
      <c r="AS24" s="19" t="s">
        <v>290</v>
      </c>
    </row>
    <row r="25" spans="1:45" s="27" customFormat="1" ht="120" x14ac:dyDescent="0.25">
      <c r="A25" s="20">
        <v>4</v>
      </c>
      <c r="B25" s="19" t="s">
        <v>46</v>
      </c>
      <c r="C25" s="20" t="s">
        <v>115</v>
      </c>
      <c r="D25" s="24" t="s">
        <v>137</v>
      </c>
      <c r="E25" s="19" t="s">
        <v>138</v>
      </c>
      <c r="F25" s="19" t="s">
        <v>50</v>
      </c>
      <c r="G25" s="19" t="s">
        <v>139</v>
      </c>
      <c r="H25" s="35" t="s">
        <v>140</v>
      </c>
      <c r="I25" s="41" t="s">
        <v>120</v>
      </c>
      <c r="J25" s="37" t="s">
        <v>121</v>
      </c>
      <c r="K25" s="35" t="s">
        <v>141</v>
      </c>
      <c r="L25" s="41">
        <v>168</v>
      </c>
      <c r="M25" s="41">
        <v>282</v>
      </c>
      <c r="N25" s="41">
        <v>393</v>
      </c>
      <c r="O25" s="41">
        <v>285</v>
      </c>
      <c r="P25" s="53">
        <f>SUM(L25:O25)</f>
        <v>1128</v>
      </c>
      <c r="Q25" s="45" t="s">
        <v>68</v>
      </c>
      <c r="R25" s="50" t="s">
        <v>142</v>
      </c>
      <c r="S25" s="35" t="s">
        <v>143</v>
      </c>
      <c r="T25" s="35" t="s">
        <v>125</v>
      </c>
      <c r="U25" s="46" t="s">
        <v>126</v>
      </c>
      <c r="V25" s="26">
        <f t="shared" si="0"/>
        <v>168</v>
      </c>
      <c r="W25" s="19">
        <v>20</v>
      </c>
      <c r="X25" s="73">
        <f t="shared" si="5"/>
        <v>0.11904761904761904</v>
      </c>
      <c r="Y25" s="19" t="s">
        <v>144</v>
      </c>
      <c r="Z25" s="19"/>
      <c r="AA25" s="26">
        <f t="shared" si="1"/>
        <v>282</v>
      </c>
      <c r="AB25" s="19">
        <v>117</v>
      </c>
      <c r="AC25" s="73">
        <f t="shared" si="6"/>
        <v>0.41489361702127658</v>
      </c>
      <c r="AD25" s="19" t="s">
        <v>145</v>
      </c>
      <c r="AE25" s="20" t="s">
        <v>251</v>
      </c>
      <c r="AF25" s="26">
        <f t="shared" si="2"/>
        <v>393</v>
      </c>
      <c r="AG25" s="19">
        <v>84</v>
      </c>
      <c r="AH25" s="73">
        <f t="shared" si="7"/>
        <v>0.21374045801526717</v>
      </c>
      <c r="AI25" s="19" t="s">
        <v>264</v>
      </c>
      <c r="AJ25" s="19" t="s">
        <v>143</v>
      </c>
      <c r="AK25" s="26">
        <f t="shared" si="3"/>
        <v>285</v>
      </c>
      <c r="AL25" s="19">
        <v>492</v>
      </c>
      <c r="AM25" s="73">
        <f t="shared" si="8"/>
        <v>1</v>
      </c>
      <c r="AN25" s="88" t="s">
        <v>303</v>
      </c>
      <c r="AO25" s="19" t="s">
        <v>250</v>
      </c>
      <c r="AP25" s="19">
        <f t="shared" si="4"/>
        <v>1128</v>
      </c>
      <c r="AQ25" s="19">
        <f t="shared" si="11"/>
        <v>713</v>
      </c>
      <c r="AR25" s="73">
        <f t="shared" si="9"/>
        <v>0.63209219858156029</v>
      </c>
      <c r="AS25" s="19" t="s">
        <v>296</v>
      </c>
    </row>
    <row r="26" spans="1:45" s="27" customFormat="1" ht="90" x14ac:dyDescent="0.25">
      <c r="A26" s="20">
        <v>4</v>
      </c>
      <c r="B26" s="19" t="s">
        <v>46</v>
      </c>
      <c r="C26" s="20" t="s">
        <v>115</v>
      </c>
      <c r="D26" s="24" t="s">
        <v>146</v>
      </c>
      <c r="E26" s="19" t="s">
        <v>147</v>
      </c>
      <c r="F26" s="19" t="s">
        <v>94</v>
      </c>
      <c r="G26" s="19" t="s">
        <v>148</v>
      </c>
      <c r="H26" s="35" t="s">
        <v>149</v>
      </c>
      <c r="I26" s="41" t="s">
        <v>120</v>
      </c>
      <c r="J26" s="37" t="s">
        <v>121</v>
      </c>
      <c r="K26" s="35" t="s">
        <v>150</v>
      </c>
      <c r="L26" s="41">
        <v>75</v>
      </c>
      <c r="M26" s="41">
        <v>126</v>
      </c>
      <c r="N26" s="41">
        <v>174</v>
      </c>
      <c r="O26" s="41">
        <v>125</v>
      </c>
      <c r="P26" s="53">
        <f t="shared" ref="P26:P29" si="12">SUM(L26:O26)</f>
        <v>500</v>
      </c>
      <c r="Q26" s="45" t="s">
        <v>68</v>
      </c>
      <c r="R26" s="50" t="s">
        <v>142</v>
      </c>
      <c r="S26" s="35" t="s">
        <v>143</v>
      </c>
      <c r="T26" s="35" t="s">
        <v>125</v>
      </c>
      <c r="U26" s="46" t="s">
        <v>126</v>
      </c>
      <c r="V26" s="26">
        <f t="shared" si="0"/>
        <v>75</v>
      </c>
      <c r="W26" s="19">
        <v>226</v>
      </c>
      <c r="X26" s="73">
        <f t="shared" si="5"/>
        <v>1</v>
      </c>
      <c r="Y26" s="19" t="s">
        <v>151</v>
      </c>
      <c r="Z26" s="19"/>
      <c r="AA26" s="26">
        <f t="shared" si="1"/>
        <v>126</v>
      </c>
      <c r="AB26" s="19">
        <v>133</v>
      </c>
      <c r="AC26" s="73">
        <f t="shared" si="6"/>
        <v>1</v>
      </c>
      <c r="AD26" s="19" t="s">
        <v>151</v>
      </c>
      <c r="AE26" s="20" t="s">
        <v>251</v>
      </c>
      <c r="AF26" s="26">
        <f t="shared" si="2"/>
        <v>174</v>
      </c>
      <c r="AG26" s="19">
        <v>182</v>
      </c>
      <c r="AH26" s="73">
        <f t="shared" si="7"/>
        <v>1</v>
      </c>
      <c r="AI26" s="19" t="s">
        <v>151</v>
      </c>
      <c r="AJ26" s="19" t="s">
        <v>143</v>
      </c>
      <c r="AK26" s="26">
        <f t="shared" si="3"/>
        <v>125</v>
      </c>
      <c r="AL26" s="19">
        <v>227</v>
      </c>
      <c r="AM26" s="73">
        <f t="shared" si="8"/>
        <v>1</v>
      </c>
      <c r="AN26" s="88" t="s">
        <v>303</v>
      </c>
      <c r="AO26" s="19" t="s">
        <v>250</v>
      </c>
      <c r="AP26" s="19">
        <f t="shared" si="4"/>
        <v>500</v>
      </c>
      <c r="AQ26" s="19">
        <f t="shared" si="11"/>
        <v>768</v>
      </c>
      <c r="AR26" s="73">
        <f t="shared" si="9"/>
        <v>1</v>
      </c>
      <c r="AS26" s="19" t="s">
        <v>297</v>
      </c>
    </row>
    <row r="27" spans="1:45" s="27" customFormat="1" ht="75" x14ac:dyDescent="0.25">
      <c r="A27" s="20">
        <v>4</v>
      </c>
      <c r="B27" s="19" t="s">
        <v>46</v>
      </c>
      <c r="C27" s="20" t="s">
        <v>115</v>
      </c>
      <c r="D27" s="24" t="s">
        <v>152</v>
      </c>
      <c r="E27" s="19" t="s">
        <v>153</v>
      </c>
      <c r="F27" s="19" t="s">
        <v>94</v>
      </c>
      <c r="G27" s="19" t="s">
        <v>154</v>
      </c>
      <c r="H27" s="35" t="s">
        <v>155</v>
      </c>
      <c r="I27" s="41" t="s">
        <v>120</v>
      </c>
      <c r="J27" s="37" t="s">
        <v>121</v>
      </c>
      <c r="K27" s="35" t="s">
        <v>156</v>
      </c>
      <c r="L27" s="41">
        <v>14</v>
      </c>
      <c r="M27" s="41">
        <v>19</v>
      </c>
      <c r="N27" s="41">
        <v>20</v>
      </c>
      <c r="O27" s="41">
        <v>18</v>
      </c>
      <c r="P27" s="53">
        <f t="shared" si="12"/>
        <v>71</v>
      </c>
      <c r="Q27" s="45" t="s">
        <v>68</v>
      </c>
      <c r="R27" s="51" t="s">
        <v>157</v>
      </c>
      <c r="S27" s="35" t="s">
        <v>158</v>
      </c>
      <c r="T27" s="35" t="s">
        <v>125</v>
      </c>
      <c r="U27" s="46" t="s">
        <v>114</v>
      </c>
      <c r="V27" s="26">
        <f t="shared" si="0"/>
        <v>14</v>
      </c>
      <c r="W27" s="19">
        <v>35</v>
      </c>
      <c r="X27" s="73">
        <f t="shared" si="5"/>
        <v>1</v>
      </c>
      <c r="Y27" s="19" t="s">
        <v>159</v>
      </c>
      <c r="Z27" s="19"/>
      <c r="AA27" s="26">
        <f t="shared" si="1"/>
        <v>19</v>
      </c>
      <c r="AB27" s="19">
        <v>74</v>
      </c>
      <c r="AC27" s="73">
        <f t="shared" si="6"/>
        <v>1</v>
      </c>
      <c r="AD27" s="19" t="s">
        <v>159</v>
      </c>
      <c r="AE27" s="20" t="s">
        <v>160</v>
      </c>
      <c r="AF27" s="26">
        <f t="shared" si="2"/>
        <v>20</v>
      </c>
      <c r="AG27" s="19">
        <v>29</v>
      </c>
      <c r="AH27" s="73">
        <f t="shared" si="7"/>
        <v>1</v>
      </c>
      <c r="AI27" s="19" t="s">
        <v>151</v>
      </c>
      <c r="AJ27" s="19" t="s">
        <v>265</v>
      </c>
      <c r="AK27" s="26">
        <f t="shared" si="3"/>
        <v>18</v>
      </c>
      <c r="AL27" s="88">
        <v>31</v>
      </c>
      <c r="AM27" s="73">
        <f t="shared" si="8"/>
        <v>1</v>
      </c>
      <c r="AN27" s="88" t="s">
        <v>304</v>
      </c>
      <c r="AO27" s="19" t="s">
        <v>305</v>
      </c>
      <c r="AP27" s="19">
        <f t="shared" si="4"/>
        <v>71</v>
      </c>
      <c r="AQ27" s="19">
        <f t="shared" si="11"/>
        <v>169</v>
      </c>
      <c r="AR27" s="73">
        <f t="shared" si="9"/>
        <v>1</v>
      </c>
      <c r="AS27" s="88" t="s">
        <v>290</v>
      </c>
    </row>
    <row r="28" spans="1:45" s="27" customFormat="1" ht="75" x14ac:dyDescent="0.25">
      <c r="A28" s="20">
        <v>4</v>
      </c>
      <c r="B28" s="19" t="s">
        <v>46</v>
      </c>
      <c r="C28" s="20" t="s">
        <v>115</v>
      </c>
      <c r="D28" s="24" t="s">
        <v>161</v>
      </c>
      <c r="E28" s="19" t="s">
        <v>162</v>
      </c>
      <c r="F28" s="19" t="s">
        <v>94</v>
      </c>
      <c r="G28" s="19" t="s">
        <v>163</v>
      </c>
      <c r="H28" s="35" t="s">
        <v>164</v>
      </c>
      <c r="I28" s="41" t="s">
        <v>120</v>
      </c>
      <c r="J28" s="37" t="s">
        <v>121</v>
      </c>
      <c r="K28" s="35" t="s">
        <v>156</v>
      </c>
      <c r="L28" s="41">
        <v>23</v>
      </c>
      <c r="M28" s="41">
        <v>40</v>
      </c>
      <c r="N28" s="41">
        <v>40</v>
      </c>
      <c r="O28" s="41">
        <v>24</v>
      </c>
      <c r="P28" s="53">
        <f t="shared" si="12"/>
        <v>127</v>
      </c>
      <c r="Q28" s="45" t="s">
        <v>68</v>
      </c>
      <c r="R28" s="51" t="s">
        <v>157</v>
      </c>
      <c r="S28" s="35" t="s">
        <v>158</v>
      </c>
      <c r="T28" s="35" t="s">
        <v>125</v>
      </c>
      <c r="U28" s="71" t="s">
        <v>114</v>
      </c>
      <c r="V28" s="26">
        <f t="shared" si="0"/>
        <v>23</v>
      </c>
      <c r="W28" s="19">
        <v>44</v>
      </c>
      <c r="X28" s="73">
        <f t="shared" si="5"/>
        <v>1</v>
      </c>
      <c r="Y28" s="19" t="s">
        <v>165</v>
      </c>
      <c r="Z28" s="19"/>
      <c r="AA28" s="26">
        <f t="shared" si="1"/>
        <v>40</v>
      </c>
      <c r="AB28" s="19">
        <v>74</v>
      </c>
      <c r="AC28" s="73">
        <f t="shared" si="6"/>
        <v>1</v>
      </c>
      <c r="AD28" s="19" t="s">
        <v>159</v>
      </c>
      <c r="AE28" s="20" t="s">
        <v>160</v>
      </c>
      <c r="AF28" s="26">
        <f t="shared" si="2"/>
        <v>40</v>
      </c>
      <c r="AG28" s="19">
        <v>45</v>
      </c>
      <c r="AH28" s="73">
        <f t="shared" si="7"/>
        <v>1</v>
      </c>
      <c r="AI28" s="19" t="s">
        <v>151</v>
      </c>
      <c r="AJ28" s="19" t="s">
        <v>265</v>
      </c>
      <c r="AK28" s="26">
        <f t="shared" si="3"/>
        <v>24</v>
      </c>
      <c r="AL28" s="88">
        <v>89</v>
      </c>
      <c r="AM28" s="73">
        <f t="shared" si="8"/>
        <v>1</v>
      </c>
      <c r="AN28" s="88" t="s">
        <v>304</v>
      </c>
      <c r="AO28" s="19" t="s">
        <v>305</v>
      </c>
      <c r="AP28" s="19">
        <f t="shared" si="4"/>
        <v>127</v>
      </c>
      <c r="AQ28" s="19">
        <f t="shared" si="11"/>
        <v>252</v>
      </c>
      <c r="AR28" s="73">
        <f t="shared" si="9"/>
        <v>1</v>
      </c>
      <c r="AS28" s="88" t="s">
        <v>290</v>
      </c>
    </row>
    <row r="29" spans="1:45" s="27" customFormat="1" ht="75" x14ac:dyDescent="0.25">
      <c r="A29" s="20">
        <v>4</v>
      </c>
      <c r="B29" s="19" t="s">
        <v>46</v>
      </c>
      <c r="C29" s="20" t="s">
        <v>115</v>
      </c>
      <c r="D29" s="24" t="s">
        <v>166</v>
      </c>
      <c r="E29" s="19" t="s">
        <v>167</v>
      </c>
      <c r="F29" s="19" t="s">
        <v>94</v>
      </c>
      <c r="G29" s="19" t="s">
        <v>168</v>
      </c>
      <c r="H29" s="35" t="s">
        <v>169</v>
      </c>
      <c r="I29" s="41" t="s">
        <v>120</v>
      </c>
      <c r="J29" s="37" t="s">
        <v>121</v>
      </c>
      <c r="K29" s="35" t="s">
        <v>156</v>
      </c>
      <c r="L29" s="41">
        <v>6</v>
      </c>
      <c r="M29" s="41">
        <v>12</v>
      </c>
      <c r="N29" s="41">
        <v>12</v>
      </c>
      <c r="O29" s="41">
        <v>8</v>
      </c>
      <c r="P29" s="53">
        <f t="shared" si="12"/>
        <v>38</v>
      </c>
      <c r="Q29" s="46" t="s">
        <v>68</v>
      </c>
      <c r="R29" s="51" t="s">
        <v>157</v>
      </c>
      <c r="S29" s="35" t="s">
        <v>158</v>
      </c>
      <c r="T29" s="35" t="s">
        <v>125</v>
      </c>
      <c r="U29" s="46" t="s">
        <v>114</v>
      </c>
      <c r="V29" s="26">
        <f t="shared" si="0"/>
        <v>6</v>
      </c>
      <c r="W29" s="19">
        <v>16</v>
      </c>
      <c r="X29" s="73">
        <f t="shared" si="5"/>
        <v>1</v>
      </c>
      <c r="Y29" s="19" t="s">
        <v>159</v>
      </c>
      <c r="Z29" s="19"/>
      <c r="AA29" s="26">
        <f t="shared" si="1"/>
        <v>12</v>
      </c>
      <c r="AB29" s="19">
        <v>22</v>
      </c>
      <c r="AC29" s="73">
        <f t="shared" si="6"/>
        <v>1</v>
      </c>
      <c r="AD29" s="19" t="s">
        <v>159</v>
      </c>
      <c r="AE29" s="20" t="s">
        <v>160</v>
      </c>
      <c r="AF29" s="26">
        <f t="shared" si="2"/>
        <v>12</v>
      </c>
      <c r="AG29" s="19">
        <v>54</v>
      </c>
      <c r="AH29" s="73">
        <f t="shared" si="7"/>
        <v>1</v>
      </c>
      <c r="AI29" s="19" t="s">
        <v>159</v>
      </c>
      <c r="AJ29" s="19" t="s">
        <v>266</v>
      </c>
      <c r="AK29" s="26">
        <f t="shared" si="3"/>
        <v>8</v>
      </c>
      <c r="AL29" s="88">
        <v>52</v>
      </c>
      <c r="AM29" s="73">
        <f t="shared" si="8"/>
        <v>1</v>
      </c>
      <c r="AN29" s="88" t="s">
        <v>304</v>
      </c>
      <c r="AO29" s="19" t="s">
        <v>305</v>
      </c>
      <c r="AP29" s="19">
        <f t="shared" si="4"/>
        <v>38</v>
      </c>
      <c r="AQ29" s="19">
        <f t="shared" si="11"/>
        <v>144</v>
      </c>
      <c r="AR29" s="73">
        <f t="shared" si="9"/>
        <v>1</v>
      </c>
      <c r="AS29" s="88" t="s">
        <v>290</v>
      </c>
    </row>
    <row r="30" spans="1:45" s="5" customFormat="1" ht="15.75" x14ac:dyDescent="0.25">
      <c r="A30" s="10"/>
      <c r="B30" s="10"/>
      <c r="C30" s="10"/>
      <c r="D30" s="10"/>
      <c r="E30" s="13" t="s">
        <v>170</v>
      </c>
      <c r="F30" s="10"/>
      <c r="G30" s="10"/>
      <c r="H30" s="10"/>
      <c r="I30" s="10"/>
      <c r="J30" s="10"/>
      <c r="K30" s="10"/>
      <c r="L30" s="14"/>
      <c r="M30" s="14"/>
      <c r="N30" s="14"/>
      <c r="O30" s="14"/>
      <c r="P30" s="14"/>
      <c r="Q30" s="10"/>
      <c r="R30" s="10"/>
      <c r="S30" s="10"/>
      <c r="T30" s="10"/>
      <c r="U30" s="10"/>
      <c r="V30" s="14"/>
      <c r="W30" s="14"/>
      <c r="X30" s="14">
        <f>AVERAGE(X15:X29)*80%</f>
        <v>0.68675780219780214</v>
      </c>
      <c r="Y30" s="14"/>
      <c r="Z30" s="14"/>
      <c r="AA30" s="14"/>
      <c r="AB30" s="14"/>
      <c r="AC30" s="82">
        <f>AVERAGE(AC15:AC29)*80%</f>
        <v>0.71222899290780139</v>
      </c>
      <c r="AD30" s="14"/>
      <c r="AE30" s="14"/>
      <c r="AF30" s="14"/>
      <c r="AG30" s="14"/>
      <c r="AH30" s="82">
        <f>AVERAGE(AH15:AH29)*80%</f>
        <v>0.70409134294599951</v>
      </c>
      <c r="AI30" s="14"/>
      <c r="AJ30" s="14"/>
      <c r="AK30" s="14"/>
      <c r="AL30" s="14"/>
      <c r="AM30" s="100">
        <f>AVERAGE(AM15:AM29)*80%</f>
        <v>0.73426156757783878</v>
      </c>
      <c r="AN30" s="10"/>
      <c r="AO30" s="10"/>
      <c r="AP30" s="15"/>
      <c r="AQ30" s="95"/>
      <c r="AR30" s="82">
        <f>AVERAGE(AR15:AR29)*80%</f>
        <v>0.71402074814084404</v>
      </c>
      <c r="AS30" s="10"/>
    </row>
    <row r="31" spans="1:45" s="27" customFormat="1" ht="199.5" customHeight="1" x14ac:dyDescent="0.25">
      <c r="A31" s="28">
        <v>7</v>
      </c>
      <c r="B31" s="25" t="s">
        <v>171</v>
      </c>
      <c r="C31" s="25" t="s">
        <v>172</v>
      </c>
      <c r="D31" s="55" t="s">
        <v>173</v>
      </c>
      <c r="E31" s="56" t="s">
        <v>174</v>
      </c>
      <c r="F31" s="56" t="s">
        <v>175</v>
      </c>
      <c r="G31" s="56" t="s">
        <v>176</v>
      </c>
      <c r="H31" s="56" t="s">
        <v>177</v>
      </c>
      <c r="I31" s="57" t="s">
        <v>178</v>
      </c>
      <c r="J31" s="56" t="s">
        <v>179</v>
      </c>
      <c r="K31" s="56" t="s">
        <v>180</v>
      </c>
      <c r="L31" s="58" t="s">
        <v>181</v>
      </c>
      <c r="M31" s="59">
        <v>0.8</v>
      </c>
      <c r="N31" s="58" t="s">
        <v>181</v>
      </c>
      <c r="O31" s="60">
        <v>0.8</v>
      </c>
      <c r="P31" s="60">
        <v>0.8</v>
      </c>
      <c r="Q31" s="61" t="s">
        <v>68</v>
      </c>
      <c r="R31" s="61" t="s">
        <v>182</v>
      </c>
      <c r="S31" s="56" t="s">
        <v>183</v>
      </c>
      <c r="T31" s="56" t="s">
        <v>114</v>
      </c>
      <c r="U31" s="62" t="s">
        <v>184</v>
      </c>
      <c r="V31" s="26" t="str">
        <f>L31</f>
        <v>No programada</v>
      </c>
      <c r="W31" s="25" t="s">
        <v>61</v>
      </c>
      <c r="X31" s="19" t="s">
        <v>61</v>
      </c>
      <c r="Y31" s="25" t="s">
        <v>61</v>
      </c>
      <c r="Z31" s="25" t="s">
        <v>61</v>
      </c>
      <c r="AA31" s="63">
        <f>M31</f>
        <v>0.8</v>
      </c>
      <c r="AB31" s="76">
        <v>0.68</v>
      </c>
      <c r="AC31" s="73">
        <f t="shared" ref="AC31:AC37" si="13">IF(AB31/AA31&gt;100%,100%,AB31/AA31)</f>
        <v>0.85</v>
      </c>
      <c r="AD31" s="84" t="s">
        <v>185</v>
      </c>
      <c r="AE31" s="25" t="s">
        <v>186</v>
      </c>
      <c r="AF31" s="26" t="str">
        <f>N31</f>
        <v>No programada</v>
      </c>
      <c r="AG31" s="25" t="s">
        <v>181</v>
      </c>
      <c r="AH31" s="19" t="s">
        <v>61</v>
      </c>
      <c r="AI31" s="25" t="s">
        <v>61</v>
      </c>
      <c r="AJ31" s="25" t="s">
        <v>61</v>
      </c>
      <c r="AK31" s="63">
        <f>O31</f>
        <v>0.8</v>
      </c>
      <c r="AL31" s="76">
        <v>0.92</v>
      </c>
      <c r="AM31" s="99">
        <f t="shared" ref="AM31:AM37" si="14">IF(AL31/AK31&gt;100%,100%,AL31/AK31)</f>
        <v>1</v>
      </c>
      <c r="AN31" s="25" t="s">
        <v>280</v>
      </c>
      <c r="AO31" s="25" t="s">
        <v>281</v>
      </c>
      <c r="AP31" s="63">
        <f>P31</f>
        <v>0.8</v>
      </c>
      <c r="AQ31" s="76">
        <f>AVERAGE(AB31,AL31)</f>
        <v>0.8</v>
      </c>
      <c r="AR31" s="73">
        <f t="shared" ref="AR31" si="15">IF(AQ31/AP31&gt;100%,100%,AQ31/AP31)</f>
        <v>1</v>
      </c>
      <c r="AS31" s="84" t="s">
        <v>290</v>
      </c>
    </row>
    <row r="32" spans="1:45" s="27" customFormat="1" ht="105" x14ac:dyDescent="0.25">
      <c r="A32" s="28">
        <v>7</v>
      </c>
      <c r="B32" s="25" t="s">
        <v>171</v>
      </c>
      <c r="C32" s="25" t="s">
        <v>172</v>
      </c>
      <c r="D32" s="64" t="s">
        <v>187</v>
      </c>
      <c r="E32" s="61" t="s">
        <v>188</v>
      </c>
      <c r="F32" s="61" t="s">
        <v>175</v>
      </c>
      <c r="G32" s="61" t="s">
        <v>189</v>
      </c>
      <c r="H32" s="61" t="s">
        <v>190</v>
      </c>
      <c r="I32" s="61" t="s">
        <v>191</v>
      </c>
      <c r="J32" s="61" t="s">
        <v>179</v>
      </c>
      <c r="K32" s="61" t="s">
        <v>192</v>
      </c>
      <c r="L32" s="65">
        <v>1</v>
      </c>
      <c r="M32" s="65">
        <v>1</v>
      </c>
      <c r="N32" s="65">
        <v>1</v>
      </c>
      <c r="O32" s="66">
        <v>1</v>
      </c>
      <c r="P32" s="66">
        <v>1</v>
      </c>
      <c r="Q32" s="61" t="s">
        <v>68</v>
      </c>
      <c r="R32" s="61" t="s">
        <v>193</v>
      </c>
      <c r="S32" s="61" t="s">
        <v>194</v>
      </c>
      <c r="T32" s="56" t="s">
        <v>114</v>
      </c>
      <c r="U32" s="62" t="s">
        <v>195</v>
      </c>
      <c r="V32" s="63">
        <f t="shared" ref="V32:V37" si="16">L32</f>
        <v>1</v>
      </c>
      <c r="W32" s="72">
        <v>0.375</v>
      </c>
      <c r="X32" s="73">
        <f t="shared" ref="X32" si="17">IF(W32/V32&gt;100%,100%,W32/V32)</f>
        <v>0.375</v>
      </c>
      <c r="Y32" s="25" t="s">
        <v>196</v>
      </c>
      <c r="Z32" s="25" t="s">
        <v>197</v>
      </c>
      <c r="AA32" s="63">
        <f t="shared" ref="AA32:AA37" si="18">M32</f>
        <v>1</v>
      </c>
      <c r="AB32" s="76">
        <v>1</v>
      </c>
      <c r="AC32" s="73">
        <f t="shared" si="13"/>
        <v>1</v>
      </c>
      <c r="AD32" s="25" t="s">
        <v>198</v>
      </c>
      <c r="AE32" s="28" t="s">
        <v>199</v>
      </c>
      <c r="AF32" s="63">
        <f t="shared" ref="AF32:AF37" si="19">N32</f>
        <v>1</v>
      </c>
      <c r="AG32" s="76">
        <v>1</v>
      </c>
      <c r="AH32" s="99">
        <f>IF(AG32/AF32&gt;100%,100%,AG32/AF32)</f>
        <v>1</v>
      </c>
      <c r="AI32" s="25" t="s">
        <v>268</v>
      </c>
      <c r="AJ32" s="25" t="s">
        <v>269</v>
      </c>
      <c r="AK32" s="63">
        <f t="shared" ref="AK32:AK37" si="20">O32</f>
        <v>1</v>
      </c>
      <c r="AL32" s="104">
        <v>1</v>
      </c>
      <c r="AM32" s="99">
        <f t="shared" si="14"/>
        <v>1</v>
      </c>
      <c r="AN32" s="25" t="s">
        <v>268</v>
      </c>
      <c r="AO32" s="25" t="s">
        <v>269</v>
      </c>
      <c r="AP32" s="63">
        <f t="shared" ref="AP32:AP37" si="21">P32</f>
        <v>1</v>
      </c>
      <c r="AQ32" s="76">
        <f>AVERAGE(W32,AB32,AG32,AL32)</f>
        <v>0.84375</v>
      </c>
      <c r="AR32" s="73">
        <f>IF(AQ32/AP32&gt;100%,100%,AQ32/AP32)</f>
        <v>0.84375</v>
      </c>
      <c r="AS32" s="25" t="s">
        <v>298</v>
      </c>
    </row>
    <row r="33" spans="1:45" s="27" customFormat="1" ht="150" x14ac:dyDescent="0.25">
      <c r="A33" s="28">
        <v>7</v>
      </c>
      <c r="B33" s="25" t="s">
        <v>171</v>
      </c>
      <c r="C33" s="25" t="s">
        <v>200</v>
      </c>
      <c r="D33" s="64" t="s">
        <v>201</v>
      </c>
      <c r="E33" s="61" t="s">
        <v>202</v>
      </c>
      <c r="F33" s="61" t="s">
        <v>175</v>
      </c>
      <c r="G33" s="61" t="s">
        <v>203</v>
      </c>
      <c r="H33" s="61" t="s">
        <v>204</v>
      </c>
      <c r="I33" s="61" t="s">
        <v>205</v>
      </c>
      <c r="J33" s="61" t="s">
        <v>179</v>
      </c>
      <c r="K33" s="61" t="s">
        <v>206</v>
      </c>
      <c r="L33" s="58" t="s">
        <v>181</v>
      </c>
      <c r="M33" s="59">
        <v>1</v>
      </c>
      <c r="N33" s="59">
        <v>1</v>
      </c>
      <c r="O33" s="60">
        <v>1</v>
      </c>
      <c r="P33" s="60">
        <v>1</v>
      </c>
      <c r="Q33" s="61" t="s">
        <v>68</v>
      </c>
      <c r="R33" s="61" t="s">
        <v>207</v>
      </c>
      <c r="S33" s="61" t="s">
        <v>208</v>
      </c>
      <c r="T33" s="56" t="s">
        <v>114</v>
      </c>
      <c r="U33" s="62" t="s">
        <v>209</v>
      </c>
      <c r="V33" s="26" t="str">
        <f t="shared" si="16"/>
        <v>No programada</v>
      </c>
      <c r="W33" s="25" t="s">
        <v>61</v>
      </c>
      <c r="X33" s="19" t="s">
        <v>61</v>
      </c>
      <c r="Y33" s="25" t="s">
        <v>61</v>
      </c>
      <c r="Z33" s="25" t="s">
        <v>61</v>
      </c>
      <c r="AA33" s="63">
        <f t="shared" si="18"/>
        <v>1</v>
      </c>
      <c r="AB33" s="76">
        <v>0.99129999999999996</v>
      </c>
      <c r="AC33" s="73">
        <f t="shared" si="13"/>
        <v>0.99129999999999996</v>
      </c>
      <c r="AD33" s="25" t="s">
        <v>210</v>
      </c>
      <c r="AE33" s="28" t="s">
        <v>211</v>
      </c>
      <c r="AF33" s="63">
        <f t="shared" si="19"/>
        <v>1</v>
      </c>
      <c r="AG33" s="104">
        <v>0.99129999999999996</v>
      </c>
      <c r="AH33" s="99">
        <f t="shared" ref="AH33:AH37" si="22">IF(AG33/AF33&gt;100%,100%,AG33/AF33)</f>
        <v>0.99129999999999996</v>
      </c>
      <c r="AI33" s="25" t="s">
        <v>270</v>
      </c>
      <c r="AJ33" s="25" t="s">
        <v>271</v>
      </c>
      <c r="AK33" s="63">
        <f t="shared" si="20"/>
        <v>1</v>
      </c>
      <c r="AL33" s="104">
        <v>0.99129999999999996</v>
      </c>
      <c r="AM33" s="99">
        <f t="shared" si="14"/>
        <v>0.99129999999999996</v>
      </c>
      <c r="AN33" s="25" t="s">
        <v>270</v>
      </c>
      <c r="AO33" s="25" t="s">
        <v>282</v>
      </c>
      <c r="AP33" s="63">
        <f t="shared" si="21"/>
        <v>1</v>
      </c>
      <c r="AQ33" s="76">
        <f>AVERAGE(AB33,AG33,AL33)</f>
        <v>0.99129999999999996</v>
      </c>
      <c r="AR33" s="73">
        <f>IF(AQ33/AP33&gt;100%,100%,AQ33/AP33)</f>
        <v>0.99129999999999996</v>
      </c>
      <c r="AS33" s="25" t="s">
        <v>306</v>
      </c>
    </row>
    <row r="34" spans="1:45" s="27" customFormat="1" ht="105" x14ac:dyDescent="0.25">
      <c r="A34" s="28">
        <v>7</v>
      </c>
      <c r="B34" s="25" t="s">
        <v>171</v>
      </c>
      <c r="C34" s="25" t="s">
        <v>172</v>
      </c>
      <c r="D34" s="64" t="s">
        <v>212</v>
      </c>
      <c r="E34" s="61" t="s">
        <v>213</v>
      </c>
      <c r="F34" s="61" t="s">
        <v>175</v>
      </c>
      <c r="G34" s="61" t="s">
        <v>214</v>
      </c>
      <c r="H34" s="61" t="s">
        <v>215</v>
      </c>
      <c r="I34" s="61" t="s">
        <v>191</v>
      </c>
      <c r="J34" s="61" t="s">
        <v>97</v>
      </c>
      <c r="K34" s="61" t="s">
        <v>214</v>
      </c>
      <c r="L34" s="59">
        <v>1</v>
      </c>
      <c r="M34" s="59">
        <v>1</v>
      </c>
      <c r="N34" s="58" t="s">
        <v>181</v>
      </c>
      <c r="O34" s="60" t="s">
        <v>181</v>
      </c>
      <c r="P34" s="60">
        <v>1</v>
      </c>
      <c r="Q34" s="61" t="s">
        <v>216</v>
      </c>
      <c r="R34" s="61" t="s">
        <v>217</v>
      </c>
      <c r="S34" s="61" t="s">
        <v>217</v>
      </c>
      <c r="T34" s="56" t="s">
        <v>114</v>
      </c>
      <c r="U34" s="62" t="s">
        <v>195</v>
      </c>
      <c r="V34" s="63">
        <f t="shared" si="16"/>
        <v>1</v>
      </c>
      <c r="W34" s="76">
        <v>1</v>
      </c>
      <c r="X34" s="90">
        <f>IF(W34/V34&gt;100%,100%,W34/V34)</f>
        <v>1</v>
      </c>
      <c r="Y34" s="25" t="s">
        <v>218</v>
      </c>
      <c r="Z34" s="25" t="s">
        <v>219</v>
      </c>
      <c r="AA34" s="63">
        <f t="shared" si="18"/>
        <v>1</v>
      </c>
      <c r="AB34" s="76">
        <v>1</v>
      </c>
      <c r="AC34" s="73">
        <f t="shared" si="13"/>
        <v>1</v>
      </c>
      <c r="AD34" s="25" t="s">
        <v>220</v>
      </c>
      <c r="AE34" s="28" t="s">
        <v>221</v>
      </c>
      <c r="AF34" s="26" t="str">
        <f t="shared" si="19"/>
        <v>No programada</v>
      </c>
      <c r="AG34" s="25" t="s">
        <v>181</v>
      </c>
      <c r="AH34" s="99" t="s">
        <v>61</v>
      </c>
      <c r="AI34" s="25" t="s">
        <v>61</v>
      </c>
      <c r="AJ34" s="25" t="s">
        <v>61</v>
      </c>
      <c r="AK34" s="26" t="str">
        <f t="shared" si="20"/>
        <v>No programada</v>
      </c>
      <c r="AL34" s="25" t="s">
        <v>181</v>
      </c>
      <c r="AM34" s="99" t="s">
        <v>181</v>
      </c>
      <c r="AN34" s="25" t="s">
        <v>181</v>
      </c>
      <c r="AO34" s="25" t="s">
        <v>283</v>
      </c>
      <c r="AP34" s="63">
        <f t="shared" si="21"/>
        <v>1</v>
      </c>
      <c r="AQ34" s="76">
        <f>AVERAGE(AB34,W34)</f>
        <v>1</v>
      </c>
      <c r="AR34" s="73">
        <f>IF(AQ34/A34&gt;100%,100%,AQ34/AP34)</f>
        <v>1</v>
      </c>
      <c r="AS34" s="25" t="s">
        <v>290</v>
      </c>
    </row>
    <row r="35" spans="1:45" s="27" customFormat="1" ht="120" x14ac:dyDescent="0.25">
      <c r="A35" s="28">
        <v>7</v>
      </c>
      <c r="B35" s="25" t="s">
        <v>171</v>
      </c>
      <c r="C35" s="25" t="s">
        <v>172</v>
      </c>
      <c r="D35" s="64" t="s">
        <v>222</v>
      </c>
      <c r="E35" s="61" t="s">
        <v>223</v>
      </c>
      <c r="F35" s="61" t="s">
        <v>175</v>
      </c>
      <c r="G35" s="61" t="s">
        <v>224</v>
      </c>
      <c r="H35" s="61" t="s">
        <v>225</v>
      </c>
      <c r="I35" s="61" t="s">
        <v>112</v>
      </c>
      <c r="J35" s="61" t="s">
        <v>121</v>
      </c>
      <c r="K35" s="61" t="s">
        <v>224</v>
      </c>
      <c r="L35" s="67">
        <v>0</v>
      </c>
      <c r="M35" s="67">
        <v>1</v>
      </c>
      <c r="N35" s="68">
        <v>1</v>
      </c>
      <c r="O35" s="69">
        <v>0</v>
      </c>
      <c r="P35" s="69">
        <v>2</v>
      </c>
      <c r="Q35" s="61" t="s">
        <v>216</v>
      </c>
      <c r="R35" s="61" t="s">
        <v>217</v>
      </c>
      <c r="S35" s="61" t="s">
        <v>217</v>
      </c>
      <c r="T35" s="56" t="s">
        <v>114</v>
      </c>
      <c r="U35" s="56" t="s">
        <v>114</v>
      </c>
      <c r="V35" s="26">
        <f t="shared" si="16"/>
        <v>0</v>
      </c>
      <c r="W35" s="25" t="s">
        <v>61</v>
      </c>
      <c r="X35" s="19" t="s">
        <v>61</v>
      </c>
      <c r="Y35" s="25" t="s">
        <v>61</v>
      </c>
      <c r="Z35" s="25" t="s">
        <v>61</v>
      </c>
      <c r="AA35" s="26">
        <f t="shared" si="18"/>
        <v>1</v>
      </c>
      <c r="AB35" s="25">
        <v>1</v>
      </c>
      <c r="AC35" s="73">
        <f t="shared" si="13"/>
        <v>1</v>
      </c>
      <c r="AD35" s="86" t="s">
        <v>226</v>
      </c>
      <c r="AE35" s="28" t="s">
        <v>227</v>
      </c>
      <c r="AF35" s="26">
        <f t="shared" si="19"/>
        <v>1</v>
      </c>
      <c r="AG35" s="25">
        <v>1</v>
      </c>
      <c r="AH35" s="99">
        <f t="shared" si="22"/>
        <v>1</v>
      </c>
      <c r="AI35" s="25" t="s">
        <v>272</v>
      </c>
      <c r="AJ35" s="25" t="s">
        <v>273</v>
      </c>
      <c r="AK35" s="26">
        <f t="shared" si="20"/>
        <v>0</v>
      </c>
      <c r="AL35" s="25" t="s">
        <v>181</v>
      </c>
      <c r="AM35" s="99" t="s">
        <v>181</v>
      </c>
      <c r="AN35" s="25" t="s">
        <v>284</v>
      </c>
      <c r="AO35" s="25" t="s">
        <v>283</v>
      </c>
      <c r="AP35" s="19">
        <f t="shared" si="21"/>
        <v>2</v>
      </c>
      <c r="AQ35" s="25">
        <f>SUM(AB35,AG35)</f>
        <v>2</v>
      </c>
      <c r="AR35" s="73">
        <f>IF(AQ35/A35&gt;100%,100%,AQ35/AP35)</f>
        <v>1</v>
      </c>
      <c r="AS35" s="28" t="s">
        <v>289</v>
      </c>
    </row>
    <row r="36" spans="1:45" s="27" customFormat="1" ht="135" x14ac:dyDescent="0.25">
      <c r="A36" s="28">
        <v>5</v>
      </c>
      <c r="B36" s="25" t="s">
        <v>228</v>
      </c>
      <c r="C36" s="25" t="s">
        <v>229</v>
      </c>
      <c r="D36" s="64" t="s">
        <v>230</v>
      </c>
      <c r="E36" s="61" t="s">
        <v>231</v>
      </c>
      <c r="F36" s="61" t="s">
        <v>175</v>
      </c>
      <c r="G36" s="61" t="s">
        <v>232</v>
      </c>
      <c r="H36" s="61" t="s">
        <v>233</v>
      </c>
      <c r="I36" s="61" t="s">
        <v>191</v>
      </c>
      <c r="J36" s="61" t="s">
        <v>54</v>
      </c>
      <c r="K36" s="61" t="s">
        <v>232</v>
      </c>
      <c r="L36" s="59">
        <v>0.33</v>
      </c>
      <c r="M36" s="59">
        <v>0.67</v>
      </c>
      <c r="N36" s="59">
        <v>0.84</v>
      </c>
      <c r="O36" s="60">
        <v>1</v>
      </c>
      <c r="P36" s="60">
        <v>1</v>
      </c>
      <c r="Q36" s="61" t="s">
        <v>68</v>
      </c>
      <c r="R36" s="61" t="s">
        <v>234</v>
      </c>
      <c r="S36" s="61" t="s">
        <v>235</v>
      </c>
      <c r="T36" s="56" t="s">
        <v>114</v>
      </c>
      <c r="U36" s="62" t="s">
        <v>236</v>
      </c>
      <c r="V36" s="63">
        <f t="shared" si="16"/>
        <v>0.33</v>
      </c>
      <c r="W36" s="70">
        <v>1</v>
      </c>
      <c r="X36" s="63">
        <f>IF(W36/V36&gt;100%,100%,W36/V36)</f>
        <v>1</v>
      </c>
      <c r="Y36" s="70" t="s">
        <v>237</v>
      </c>
      <c r="Z36" s="70" t="s">
        <v>238</v>
      </c>
      <c r="AA36" s="63">
        <f t="shared" si="18"/>
        <v>0.67</v>
      </c>
      <c r="AB36" s="91" t="s">
        <v>61</v>
      </c>
      <c r="AC36" s="90" t="s">
        <v>181</v>
      </c>
      <c r="AD36" s="90" t="s">
        <v>252</v>
      </c>
      <c r="AE36" s="92" t="s">
        <v>278</v>
      </c>
      <c r="AF36" s="101">
        <f t="shared" si="19"/>
        <v>0.84</v>
      </c>
      <c r="AG36" s="91" t="s">
        <v>181</v>
      </c>
      <c r="AH36" s="102" t="s">
        <v>61</v>
      </c>
      <c r="AI36" s="91" t="s">
        <v>274</v>
      </c>
      <c r="AJ36" s="91" t="s">
        <v>275</v>
      </c>
      <c r="AK36" s="101">
        <v>0</v>
      </c>
      <c r="AL36" s="91" t="s">
        <v>181</v>
      </c>
      <c r="AM36" s="99" t="s">
        <v>181</v>
      </c>
      <c r="AN36" s="91" t="s">
        <v>285</v>
      </c>
      <c r="AO36" s="91" t="s">
        <v>286</v>
      </c>
      <c r="AP36" s="101">
        <f t="shared" si="21"/>
        <v>1</v>
      </c>
      <c r="AQ36" s="103">
        <f>W36</f>
        <v>1</v>
      </c>
      <c r="AR36" s="73">
        <f>IF(AQ36/AP36&gt;100%,100%,AQ36/AP36)</f>
        <v>1</v>
      </c>
      <c r="AS36" s="93" t="s">
        <v>299</v>
      </c>
    </row>
    <row r="37" spans="1:45" s="27" customFormat="1" ht="122.25" customHeight="1" x14ac:dyDescent="0.25">
      <c r="A37" s="28">
        <v>5</v>
      </c>
      <c r="B37" s="25" t="s">
        <v>228</v>
      </c>
      <c r="C37" s="25" t="s">
        <v>229</v>
      </c>
      <c r="D37" s="64" t="s">
        <v>239</v>
      </c>
      <c r="E37" s="61" t="s">
        <v>240</v>
      </c>
      <c r="F37" s="61" t="s">
        <v>175</v>
      </c>
      <c r="G37" s="61" t="s">
        <v>232</v>
      </c>
      <c r="H37" s="61" t="s">
        <v>241</v>
      </c>
      <c r="I37" s="61" t="s">
        <v>112</v>
      </c>
      <c r="J37" s="61" t="s">
        <v>54</v>
      </c>
      <c r="K37" s="61" t="s">
        <v>232</v>
      </c>
      <c r="L37" s="59">
        <v>0.2</v>
      </c>
      <c r="M37" s="59">
        <v>0.4</v>
      </c>
      <c r="N37" s="59">
        <v>0.6</v>
      </c>
      <c r="O37" s="60">
        <v>0.8</v>
      </c>
      <c r="P37" s="60">
        <v>0.8</v>
      </c>
      <c r="Q37" s="61" t="s">
        <v>68</v>
      </c>
      <c r="R37" s="61" t="s">
        <v>234</v>
      </c>
      <c r="S37" s="61" t="s">
        <v>242</v>
      </c>
      <c r="T37" s="56" t="s">
        <v>114</v>
      </c>
      <c r="U37" s="62" t="s">
        <v>236</v>
      </c>
      <c r="V37" s="63">
        <f t="shared" si="16"/>
        <v>0.2</v>
      </c>
      <c r="W37" s="79">
        <v>0.8649</v>
      </c>
      <c r="X37" s="63">
        <f>IF(W37/V37&gt;100%,100%,W37/V37)</f>
        <v>1</v>
      </c>
      <c r="Y37" s="70" t="s">
        <v>243</v>
      </c>
      <c r="Z37" s="70" t="s">
        <v>238</v>
      </c>
      <c r="AA37" s="63">
        <f t="shared" si="18"/>
        <v>0.4</v>
      </c>
      <c r="AB37" s="96">
        <v>0.66</v>
      </c>
      <c r="AC37" s="73">
        <f t="shared" si="13"/>
        <v>1</v>
      </c>
      <c r="AD37" s="87" t="s">
        <v>252</v>
      </c>
      <c r="AE37" s="85" t="s">
        <v>279</v>
      </c>
      <c r="AF37" s="101">
        <f t="shared" si="19"/>
        <v>0.6</v>
      </c>
      <c r="AG37" s="103">
        <v>0.71</v>
      </c>
      <c r="AH37" s="102">
        <f t="shared" si="22"/>
        <v>1</v>
      </c>
      <c r="AI37" s="91" t="s">
        <v>276</v>
      </c>
      <c r="AJ37" s="91" t="s">
        <v>276</v>
      </c>
      <c r="AK37" s="101">
        <f t="shared" si="20"/>
        <v>0.8</v>
      </c>
      <c r="AL37" s="103">
        <v>0.9</v>
      </c>
      <c r="AM37" s="99">
        <f t="shared" si="14"/>
        <v>1</v>
      </c>
      <c r="AN37" s="91" t="s">
        <v>287</v>
      </c>
      <c r="AO37" s="91" t="s">
        <v>286</v>
      </c>
      <c r="AP37" s="101">
        <f t="shared" si="21"/>
        <v>0.8</v>
      </c>
      <c r="AQ37" s="103">
        <f>AL37</f>
        <v>0.9</v>
      </c>
      <c r="AR37" s="90">
        <f>IF(AQ37/AP37&gt;100%,100%,AQ37/AP37)</f>
        <v>1</v>
      </c>
      <c r="AS37" s="87" t="s">
        <v>300</v>
      </c>
    </row>
    <row r="38" spans="1:45" s="5" customFormat="1" ht="15.75" x14ac:dyDescent="0.25">
      <c r="A38" s="10"/>
      <c r="B38" s="10"/>
      <c r="C38" s="10"/>
      <c r="D38" s="10"/>
      <c r="E38" s="11" t="s">
        <v>244</v>
      </c>
      <c r="F38" s="11"/>
      <c r="G38" s="11"/>
      <c r="H38" s="11"/>
      <c r="I38" s="11"/>
      <c r="J38" s="11"/>
      <c r="K38" s="11"/>
      <c r="L38" s="12"/>
      <c r="M38" s="12"/>
      <c r="N38" s="12"/>
      <c r="O38" s="12"/>
      <c r="P38" s="12"/>
      <c r="Q38" s="11"/>
      <c r="R38" s="10"/>
      <c r="S38" s="10"/>
      <c r="T38" s="10"/>
      <c r="U38" s="10"/>
      <c r="V38" s="12"/>
      <c r="W38" s="12"/>
      <c r="X38" s="80">
        <f>AVERAGE(X31:X37)*20%</f>
        <v>0.16875000000000001</v>
      </c>
      <c r="Y38" s="10"/>
      <c r="Z38" s="10"/>
      <c r="AA38" s="12"/>
      <c r="AB38" s="12"/>
      <c r="AC38" s="80">
        <f>AVERAGE(AC31:AC37)*20%</f>
        <v>0.19471000000000002</v>
      </c>
      <c r="AD38" s="10"/>
      <c r="AE38" s="10"/>
      <c r="AF38" s="12"/>
      <c r="AG38" s="12"/>
      <c r="AH38" s="100">
        <f>AVERAGE(AH31:AH37)*20%</f>
        <v>0.19956499999999999</v>
      </c>
      <c r="AI38" s="10"/>
      <c r="AJ38" s="10"/>
      <c r="AK38" s="12"/>
      <c r="AL38" s="12"/>
      <c r="AM38" s="100">
        <f>AVERAGE(AM31:AM37)*20%</f>
        <v>0.19956499999999999</v>
      </c>
      <c r="AN38" s="10"/>
      <c r="AO38" s="10"/>
      <c r="AP38" s="16"/>
      <c r="AQ38" s="16"/>
      <c r="AR38" s="80">
        <f>AVERAGE(AR31:AR37)*20%</f>
        <v>0.19528714285714288</v>
      </c>
      <c r="AS38" s="10"/>
    </row>
    <row r="39" spans="1:45" s="9" customFormat="1" ht="18.75" x14ac:dyDescent="0.3">
      <c r="A39" s="6"/>
      <c r="B39" s="6"/>
      <c r="C39" s="6"/>
      <c r="D39" s="6"/>
      <c r="E39" s="7" t="s">
        <v>245</v>
      </c>
      <c r="F39" s="6"/>
      <c r="G39" s="6"/>
      <c r="H39" s="6"/>
      <c r="I39" s="6"/>
      <c r="J39" s="6"/>
      <c r="K39" s="6"/>
      <c r="L39" s="8"/>
      <c r="M39" s="8"/>
      <c r="N39" s="8"/>
      <c r="O39" s="8"/>
      <c r="P39" s="8"/>
      <c r="Q39" s="6"/>
      <c r="R39" s="6"/>
      <c r="S39" s="6"/>
      <c r="T39" s="6"/>
      <c r="U39" s="6"/>
      <c r="V39" s="8"/>
      <c r="W39" s="8"/>
      <c r="X39" s="81">
        <f>X30+X38</f>
        <v>0.8555078021978022</v>
      </c>
      <c r="Y39" s="6"/>
      <c r="Z39" s="6"/>
      <c r="AA39" s="8"/>
      <c r="AB39" s="8"/>
      <c r="AC39" s="81">
        <f>AC30+AC38</f>
        <v>0.90693899290780144</v>
      </c>
      <c r="AD39" s="6"/>
      <c r="AE39" s="6"/>
      <c r="AF39" s="8"/>
      <c r="AG39" s="8"/>
      <c r="AH39" s="81">
        <f>AH30+AH38</f>
        <v>0.9036563429459995</v>
      </c>
      <c r="AI39" s="6"/>
      <c r="AJ39" s="6"/>
      <c r="AK39" s="8"/>
      <c r="AL39" s="8"/>
      <c r="AM39" s="81">
        <f>AM30+AM38</f>
        <v>0.93382656757783877</v>
      </c>
      <c r="AN39" s="6"/>
      <c r="AO39" s="6"/>
      <c r="AP39" s="17"/>
      <c r="AQ39" s="17"/>
      <c r="AR39" s="81">
        <f>AR30+AR38</f>
        <v>0.90930789099798692</v>
      </c>
      <c r="AS39" s="6"/>
    </row>
    <row r="43" spans="1:45" x14ac:dyDescent="0.25">
      <c r="W43" s="77">
        <f>4/4</f>
        <v>1</v>
      </c>
      <c r="X43" s="78">
        <f>64/74</f>
        <v>0.86486486486486491</v>
      </c>
    </row>
  </sheetData>
  <mergeCells count="20">
    <mergeCell ref="V12:Z13"/>
    <mergeCell ref="AA12:AE13"/>
    <mergeCell ref="AF12:AJ13"/>
    <mergeCell ref="AK12:AO13"/>
    <mergeCell ref="AP12:AS13"/>
    <mergeCell ref="A12:B13"/>
    <mergeCell ref="C12:C14"/>
    <mergeCell ref="A1:K1"/>
    <mergeCell ref="D12:F13"/>
    <mergeCell ref="G12:Q13"/>
    <mergeCell ref="A2:K2"/>
    <mergeCell ref="L1:P1"/>
    <mergeCell ref="H9:K9"/>
    <mergeCell ref="H10:K10"/>
    <mergeCell ref="R12:U13"/>
    <mergeCell ref="F4:K4"/>
    <mergeCell ref="H5:K5"/>
    <mergeCell ref="H6:K6"/>
    <mergeCell ref="H7:K7"/>
    <mergeCell ref="H8:K8"/>
  </mergeCells>
  <dataValidations count="1">
    <dataValidation allowBlank="1" showInputMessage="1" showErrorMessage="1" error="Escriba un texto " promptTitle="Cualquier contenido" sqref="F14 F3:F11" xr:uid="{00000000-0002-0000-0000-000000000000}"/>
  </dataValidations>
  <hyperlinks>
    <hyperlink ref="AD35" r:id="rId1" xr:uid="{0AF8C60A-30E5-48A7-AF05-082C71EC6BB3}"/>
  </hyperlinks>
  <pageMargins left="0.7" right="0.7" top="0.75" bottom="0.75" header="0.3" footer="0.3"/>
  <pageSetup paperSize="9" orientation="portrait" r:id="rId2"/>
  <ignoredErrors>
    <ignoredError sqref="D15:D16"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F12:F13 F15:F21 F23:F30 F38:F1048576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25</v>
      </c>
    </row>
    <row r="2" spans="1:1" x14ac:dyDescent="0.25">
      <c r="A2" t="s">
        <v>94</v>
      </c>
    </row>
    <row r="3" spans="1:1" x14ac:dyDescent="0.25">
      <c r="A3" t="s">
        <v>50</v>
      </c>
    </row>
    <row r="4" spans="1:1" x14ac:dyDescent="0.25">
      <c r="A4" t="s">
        <v>175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2.xml><?xml version="1.0" encoding="utf-8"?>
<ds:datastoreItem xmlns:ds="http://schemas.openxmlformats.org/officeDocument/2006/customXml" ds:itemID="{77BB0EBB-E455-4DD0-8D3C-8411917927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D912C2-67FF-4F74-B857-B8D2F5FE6CA6}">
  <ds:schemaRefs>
    <ds:schemaRef ds:uri="http://schemas.microsoft.com/office/2006/metadata/properties"/>
    <ds:schemaRef ds:uri="f8dc1254-f694-4df3-a50d-d4e607c93d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20cb614e-b45f-4877-aa77-0fc3e5f2c8f0"/>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2024-01-31T22:30:21Z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