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4_Martires/"/>
    </mc:Choice>
  </mc:AlternateContent>
  <xr:revisionPtr revIDLastSave="336" documentId="13_ncr:1_{E68B7DDC-7897-4C70-ABB8-97FF335D88FF}" xr6:coauthVersionLast="47" xr6:coauthVersionMax="47" xr10:uidLastSave="{A9CDC3D9-3FC5-4993-B8CE-DF20F4129B87}"/>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7" i="1" l="1"/>
  <c r="AM37" i="1"/>
  <c r="AM33" i="1"/>
  <c r="AM32" i="1"/>
  <c r="AQ22" i="1"/>
  <c r="AQ19" i="1"/>
  <c r="AQ16" i="1"/>
  <c r="AQ17" i="1"/>
  <c r="AQ18" i="1"/>
  <c r="AQ15" i="1"/>
  <c r="AQ32" i="1" l="1"/>
  <c r="AQ31" i="1"/>
  <c r="AQ36" i="1" l="1"/>
  <c r="AR36" i="1" s="1"/>
  <c r="AQ35" i="1"/>
  <c r="AQ34" i="1"/>
  <c r="AQ33" i="1"/>
  <c r="AR33" i="1" s="1"/>
  <c r="AR32" i="1"/>
  <c r="AQ28" i="1"/>
  <c r="AQ29" i="1"/>
  <c r="AQ24" i="1"/>
  <c r="AQ25" i="1"/>
  <c r="AQ26" i="1"/>
  <c r="AQ27" i="1"/>
  <c r="AQ23" i="1"/>
  <c r="AQ21" i="1"/>
  <c r="AQ20" i="1"/>
  <c r="Z41" i="1"/>
  <c r="Y41" i="1"/>
  <c r="X36" i="1"/>
  <c r="X32" i="1"/>
  <c r="AP37" i="1"/>
  <c r="AR37" i="1" s="1"/>
  <c r="AK37" i="1"/>
  <c r="AF37" i="1"/>
  <c r="AH37" i="1" s="1"/>
  <c r="AA37" i="1"/>
  <c r="AC37" i="1" s="1"/>
  <c r="V37" i="1"/>
  <c r="X37" i="1" s="1"/>
  <c r="AP36" i="1"/>
  <c r="AF36" i="1"/>
  <c r="AA36" i="1"/>
  <c r="V36" i="1"/>
  <c r="AP35" i="1"/>
  <c r="AR35" i="1" s="1"/>
  <c r="AK35" i="1"/>
  <c r="AF35" i="1"/>
  <c r="AH35" i="1" s="1"/>
  <c r="AA35" i="1"/>
  <c r="AC35" i="1" s="1"/>
  <c r="V35" i="1"/>
  <c r="AP34" i="1"/>
  <c r="AR34" i="1" s="1"/>
  <c r="AK34" i="1"/>
  <c r="AF34" i="1"/>
  <c r="AA34" i="1"/>
  <c r="AC34" i="1" s="1"/>
  <c r="V34" i="1"/>
  <c r="X34" i="1" s="1"/>
  <c r="AP33" i="1"/>
  <c r="AK33" i="1"/>
  <c r="AF33" i="1"/>
  <c r="AH33" i="1" s="1"/>
  <c r="AA33" i="1"/>
  <c r="AC33" i="1" s="1"/>
  <c r="V33" i="1"/>
  <c r="AP32" i="1"/>
  <c r="AK32" i="1"/>
  <c r="AF32" i="1"/>
  <c r="AH32" i="1" s="1"/>
  <c r="AH38" i="1" s="1"/>
  <c r="AA32" i="1"/>
  <c r="AC32" i="1" s="1"/>
  <c r="V32" i="1"/>
  <c r="AP31" i="1"/>
  <c r="AR31" i="1" s="1"/>
  <c r="AK31" i="1"/>
  <c r="AM31" i="1" s="1"/>
  <c r="AM38" i="1" s="1"/>
  <c r="AF31" i="1"/>
  <c r="AA31" i="1"/>
  <c r="AC31" i="1" s="1"/>
  <c r="V31" i="1"/>
  <c r="P23" i="1"/>
  <c r="P24" i="1"/>
  <c r="P26" i="1"/>
  <c r="P27" i="1"/>
  <c r="P28" i="1"/>
  <c r="P29" i="1"/>
  <c r="P25" i="1"/>
  <c r="AC38" i="1" l="1"/>
  <c r="X38" i="1"/>
  <c r="AR38" i="1"/>
  <c r="AP15" i="1"/>
  <c r="AR15" i="1" s="1"/>
  <c r="AK15" i="1"/>
  <c r="AM15" i="1" s="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K29" i="1"/>
  <c r="AK28" i="1"/>
  <c r="AK27" i="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V29" i="1"/>
  <c r="X29" i="1" s="1"/>
  <c r="V28" i="1"/>
  <c r="X28" i="1" s="1"/>
  <c r="V27" i="1"/>
  <c r="X27" i="1" s="1"/>
  <c r="V26" i="1"/>
  <c r="X26" i="1" s="1"/>
  <c r="V25" i="1"/>
  <c r="X25" i="1" s="1"/>
  <c r="V24" i="1"/>
  <c r="X24" i="1" s="1"/>
  <c r="V23" i="1"/>
  <c r="X23" i="1" s="1"/>
  <c r="V22" i="1"/>
  <c r="V21" i="1"/>
  <c r="X21" i="1" s="1"/>
  <c r="V20" i="1"/>
  <c r="X20" i="1" s="1"/>
  <c r="V19" i="1"/>
  <c r="X19" i="1" s="1"/>
  <c r="V18" i="1"/>
  <c r="X18" i="1" s="1"/>
  <c r="V17" i="1"/>
  <c r="X17" i="1" s="1"/>
  <c r="V16" i="1"/>
  <c r="X16" i="1" s="1"/>
  <c r="V15" i="1"/>
  <c r="AC30" i="1" l="1"/>
  <c r="X30" i="1"/>
  <c r="AM30" i="1"/>
  <c r="AM39" i="1" s="1"/>
  <c r="AC39" i="1"/>
  <c r="AR30" i="1"/>
  <c r="AR39" i="1" s="1"/>
  <c r="AH30" i="1"/>
  <c r="AH39" i="1" s="1"/>
  <c r="X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<sst xmlns="http://schemas.openxmlformats.org/spreadsheetml/2006/main" count="614" uniqueCount="337">
  <si>
    <r>
      <rPr>
        <b/>
        <sz val="14"/>
        <rFont val="Calibri Light"/>
        <family val="2"/>
        <scheme val="major"/>
      </rPr>
      <t>FORMULACIÓN Y SEGUIMIENTO PLANES DE GESTIÓN NIVEL LOCAL</t>
    </r>
    <r>
      <rPr>
        <b/>
        <sz val="11"/>
        <color theme="1"/>
        <rFont val="Calibri Light"/>
        <family val="2"/>
        <scheme val="major"/>
      </rPr>
      <t xml:space="preserve">
ALCALDÍA LOCAL DE LOS MÁRTIRES</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</si>
  <si>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</si>
  <si>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</si>
  <si>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</si>
  <si>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</si>
  <si>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</si>
  <si>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</si>
  <si>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</si>
  <si>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292515</t>
  </si>
  <si>
    <t>26 de Abril 2023</t>
  </si>
  <si>
    <t>Para el primer trimteste de la vigencia 2023, el Plan de Gestión de la Alcaldia Local alcanzó un nivel de desempeño del 86% y del 32 % acumulado para la vigencia. Se corrige responsable de las metas No 8 y de la 13 a la 15 a cargo de la alcaldia Local.</t>
  </si>
  <si>
    <t>31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</si>
  <si>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</si>
  <si>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</si>
  <si>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</si>
  <si>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</si>
  <si>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</si>
  <si>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</si>
  <si>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</si>
  <si>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</si>
  <si>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</si>
  <si>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</si>
  <si>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</si>
  <si>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</si>
  <si>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</si>
  <si>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</si>
  <si>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</si>
  <si>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</si>
  <si>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</si>
  <si>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</si>
  <si>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</si>
  <si>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</si>
  <si>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</si>
  <si>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</si>
  <si>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</si>
  <si>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</si>
  <si>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</si>
  <si>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</si>
  <si>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</si>
  <si>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</si>
  <si>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</si>
  <si>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</si>
  <si>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</si>
  <si>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</si>
  <si>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</si>
  <si>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</si>
  <si>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</si>
  <si>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</si>
  <si>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</si>
  <si>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</si>
  <si>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</si>
  <si>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</si>
  <si>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</si>
  <si>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</si>
  <si>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</si>
  <si>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</si>
  <si>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</si>
  <si>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</si>
  <si>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</si>
  <si>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</si>
  <si>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</si>
  <si>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</si>
  <si>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</si>
  <si>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Teniendo en cuenta la ejecución con corte de 31 de marzo de 2023 en la alcaldía local de Los Mártires se tiene un avance del 34,4% del Plan de Desarrollo acumulado entregado, por lo que se entrega el informe de avance según los tiempos de reporte de planeación cumpliendo con el 100% de lo programado en el trimestre.</t>
  </si>
  <si>
    <t>Reporte DGDL</t>
  </si>
  <si>
    <t>Teniendo en cuenta el cronograma de la Secretaria de Planeación se reporta con corte a 30 de junio, por lo que constituye mes vencido, cumpliendo con el 87% de lo programado.</t>
  </si>
  <si>
    <t>Matriz reporte alcaldías.</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</si>
  <si>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</si>
  <si>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</si>
  <si>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</si>
  <si>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</si>
  <si>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</si>
  <si>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</si>
  <si>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</si>
  <si>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</si>
  <si>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han girado en el primer trimestre $909 millones de los $12,459 millones comprometidos</t>
  </si>
  <si>
    <t xml:space="preserve">Ejecución reporte de la DGDL </t>
  </si>
  <si>
    <t>Durante el segundo trimestre se han girado $1,964 millones de los $14,070 millones comprometidos, por lo que se estima que en los otros trimestres se pueda realizar el rezago de giros por pagar de vigencia 2022.</t>
  </si>
  <si>
    <t>Se han girado en el tercer trimestre de 2023 $3,273 millones de los $14,045 millones comprometidos</t>
  </si>
  <si>
    <t>Matriz reporte alcaldías.
Ejecución de Gastos Presupuestal</t>
  </si>
  <si>
    <t>3</t>
  </si>
  <si>
    <t>Girar mínimo el 72% del presupuesto comprometido constituido como obligaciones por pagar de la vigencia 2021 y anteriores excluyendo los contratos: 139 de 2021, 141 y 137 de 2019.</t>
  </si>
  <si>
    <t>Porcentaje de giros acumulados de obligaciones por pagar de la vigencia 2021 y anteriores</t>
  </si>
  <si>
    <t>(Giros acumulados/Presupuesto comprometido constituido como obligaciones por pagar de la vigencia 2021 y anteriores)*100</t>
  </si>
  <si>
    <t>Se han girado en el primer trimestre $200.7 millones de los $7.242 millones comprometidos</t>
  </si>
  <si>
    <t xml:space="preserve">Informe de ejecucion de la DGDL </t>
  </si>
  <si>
    <t>Durante este trimestre se realizaron giros por mayor porcentaje de lo proyectado cumpliendo con el 100%, es decir se han girado $ 1,047 millones de los $ 2,435 millones comprometidos (Excluyendo los contratos 139/2021, 141/2019 y 137/2019 por valor de $4,647 millones)</t>
  </si>
  <si>
    <t>Se han girado en el tercer trimestre de 2023 $ 1,120 millones de los $ 2,420 millones comprometidos (Excluyendo los contratos 139/2021, 141/2019 y 137/2019 por valor de $4,647 millones)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</si>
  <si>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</si>
  <si>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</si>
  <si>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</si>
  <si>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</si>
  <si>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Se han comprometido $5,068 millones de los $28.150 m</t>
  </si>
  <si>
    <t>Durante el segundo trimestre se cumplió con el 88,16% de lo programado, es decir se han comprometido $12,410 millones de los $28.150 millones de la apropiación disponible para el 2023.</t>
  </si>
  <si>
    <t>En el tercer trimestre se han comprometido $20,003 millones de los $28.150 millones de la apropiación disponible para el 2023</t>
  </si>
  <si>
    <t>Matriz reporte alcaldías.
Reporte de Certificados de Registro Presupuestal</t>
  </si>
  <si>
    <t>5</t>
  </si>
  <si>
    <t>Girar mínimo el 55% del presupuesto total  disponible de inversión directa de la vigencia.</t>
  </si>
  <si>
    <t>Porcentaje de giros acumulados</t>
  </si>
  <si>
    <t>(Giros acumulados de inversión directa/Presupuesto disponible de inversión directa de la vigencia)*100</t>
  </si>
  <si>
    <t>Se han girado $527.6 millones de los $28.150 millones de la apropiación disponible para el 2023</t>
  </si>
  <si>
    <t>Se han girado $4,416 millones de los $28.150 millones de la apropiación disponible para el 2023</t>
  </si>
  <si>
    <t>En el tercer trimestre se han girado $9,400 millones de los $28.150 millones de la apropiación disponible para el 2023</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</si>
  <si>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</si>
  <si>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</si>
  <si>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</si>
  <si>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</si>
  <si>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</si>
  <si>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</si>
  <si>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</si>
  <si>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</si>
  <si>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Seguimiento en la pataforma sipse vs lo publicado en secop</t>
  </si>
  <si>
    <t>Para el periodo de reporte el SIPSE  del Fondo de Desarrollo Local de Los Mártires reporta los contratos de la siguiente manera:
Contratos en ejecución: 115
Contratos en contratación: 28
Contratos en presupuesto: 22
Contratos en estado terminado: 3
Mientras  el SECOP II del FDLM reporta los contratos de la siguiente manera:
Contratos en ejecución: 156
Contratos en estado firmado: 14
Contratos en estado terminado: 5</t>
  </si>
  <si>
    <t>Se realizo del total de contratos en Secop  192 el cargue de 174 contratos en Sipse, dejando asi un porcentaje del 90,63 %.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</si>
  <si>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</si>
  <si>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</si>
  <si>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</si>
  <si>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</si>
  <si>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</si>
  <si>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Registro en la base de datos de  100</t>
  </si>
  <si>
    <t>Para el corte del segundo trimestres el SIPSE  del FDLM reporta los contratos de la siguiente manera:
Contratos en ejecución: 115
Contratos en contratación: 28
Contratos en presupuesto: 23
Contratos en estado terminado: 3
Mientras el SECOP II del FDLM reporta los contratos de la siguiente manera:
Contratos en ejecución: 156
Contratos en estado firmado: 14
Contratos en estado terminado: 5</t>
  </si>
  <si>
    <t>Se realizo de los 192 contratos en secop  el cargue de 172 contratos en sipse, dejando asi un porcentaje del 89,58 %.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</si>
  <si>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</si>
  <si>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</si>
  <si>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</si>
  <si>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</si>
  <si>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</si>
  <si>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</si>
  <si>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</si>
  <si>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Durante el segundo trimestre mediante lineamiento del Alcalde Local se realizaron modificaciones entre actividades a los proyectos 2068 y 2089. No se cuenta con lineamientos de la DGDL respecto al diagnóstico de priorización de proyectos de inversión para cumplir con el primer 40% de estos para el registro de avance con corte a junio.
Se realizaron reuniones con el equipo de nivel central a partir del cual se construye la matriz de seguimiento de cargue de proyectos de inversión.
Se realizó internamente priorización y descripción de los avances en los proyectos priorizados, lo cual fue cargado en los avances de los indicadores correspondientes en SIPSE</t>
  </si>
  <si>
    <t>Matriz de seguimiento cargue proyectos de inversión SIPSE</t>
  </si>
  <si>
    <t>De los 25 proyectos de inversión con los que cuenta la alcaldía local, se reportó avance de 15 de ellos, cumpliendo con el 60% correspondiente al trimestre</t>
  </si>
  <si>
    <t>Matriz de seguimiento SIPSE.
Matriz avance registro.
Carpeta información contratos.</t>
  </si>
  <si>
    <t>Inspección, Vigilancia y Control</t>
  </si>
  <si>
    <t>9</t>
  </si>
  <si>
    <t>Realizar 8.550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</si>
  <si>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</si>
  <si>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</si>
  <si>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</si>
  <si>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</si>
  <si>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</si>
  <si>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</si>
  <si>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</si>
  <si>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</si>
  <si>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3589 impulsos procesales sobre las actuaciones de policía que se encuentran a cargo de las inspecciones de policía, para el I trimestre del año.</t>
  </si>
  <si>
    <t xml:space="preserve">Durante el trimestre se dio cumplimiento a la meta en un 41% por encima de los programado. Sumado a los 3176 impulsos logrados durante el primer trimestre, se tiene un total de 6200 impulsos durante los dos primeros trimestres del año de ejecución de Plan de Gestión Local se logró un avance del 72% del total de la meta No. 9. </t>
  </si>
  <si>
    <t xml:space="preserve">Reporte IVC </t>
  </si>
  <si>
    <t>Para el tercer trimestre de la vigencia 2023, se realizaron 3193 impulsos procesales  sobre las actuaciones de policía que se encuentran a cargo de las inspecciones de policía. Lo que quiere decir que al terer trimestre se encuentra la meta cumplida y superada en lo proyectado para el trimestre.</t>
  </si>
  <si>
    <t>PDF con la Información descargada de Power BI creado por la DGP.</t>
  </si>
  <si>
    <t>10</t>
  </si>
  <si>
    <t>Proferir 2.850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</si>
  <si>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</si>
  <si>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</si>
  <si>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</si>
  <si>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</si>
  <si>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realizó 762 fallos procesales sobre las actuaciones de policía que se encuentran a cargo de las inspecciones de policía, para el I trimestre del año.</t>
  </si>
  <si>
    <t>Durante el trimestre no se alcanzó la meta trimestral por 45 fallos (6%), se debe considerar que durante el primer trimestre se lograron 762 fallos, con lo cual el avance programado para el primer semestre de ejecución del Plan de Gestión Local ha sido superado en 6 fallos (1431 fallos totales generados/1425 fallos programados)</t>
  </si>
  <si>
    <t>Durante el tercer trimestre no se alcanzó la metra trimestral, toda vez que el puesto de Inspector 14 A estuvo sin profesional por un tiempo durante el trimestre, en el trimestre se realizaron 396 allos de fondo en primera instancia sobre las actuaciones de policía que se encuentran a cargo de las inspecciones de policía.</t>
  </si>
  <si>
    <t>Matriz reporte trimestral IVC.</t>
  </si>
  <si>
    <t>11</t>
  </si>
  <si>
    <t>Terminar (archivar) 70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</si>
  <si>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</si>
  <si>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</si>
  <si>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</si>
  <si>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</si>
  <si>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</si>
  <si>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(archivo 13 actuaciones administrativas activas.</t>
  </si>
  <si>
    <t>Para el cumplimiento de la Meta 11 se terminaron (archivaron)23 actuaciones administrativas en el segundo trimestre de la vigencia 2023.</t>
  </si>
  <si>
    <t>Para el cumplimiento de la Meta 11 se terminaron (archivaron) 17 actuaciones administrativas en el tercer trimestre de la vigencia 2023. Cabe resaltar que sumado a los trimestres anteriores la meta anual se esta cumpliendo toda vez que: Actuaciones administrativas terminadas generados 33/ Actuaciones administrativas terminadas programadas 33.</t>
  </si>
  <si>
    <t xml:space="preserve">Matriz reporte trimestral IVC.
Captura de pantalla de la información de Power BI creado por la DGP. 
</t>
  </si>
  <si>
    <t>12</t>
  </si>
  <si>
    <t>Terminar 45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</si>
  <si>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</si>
  <si>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</si>
  <si>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</si>
  <si>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6 actuaciones administrativas en primera instancia.</t>
  </si>
  <si>
    <t>Para el cumplimiento de la Meta 12 del trimestre se terminaron 15 actuaciones administrativas en primera instancia en el segundo trimestre de la vigencia 2023.</t>
  </si>
  <si>
    <t>Para el cumplimiento de la Meta 12 se terminaron 12 actuaciones administrativas en primera instancia en el tercer trimestre de la vigencia 2023. Cabe resaltar que sumado a los trimestres anteriores la meta anual se esta cumpliendo toda vez que: Actuaciones administrativas terminadas en primera instancia generados 53/ Actuaciones administrativas terminadas en primera instancia programadas 51.</t>
  </si>
  <si>
    <t xml:space="preserve">Matriz reporte trimestral IVC.
2. Captura de pantalla de la información de Power BI creado por la DGP. 
</t>
  </si>
  <si>
    <t>13</t>
  </si>
  <si>
    <t>Realizar 72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</si>
  <si>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</si>
  <si>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</si>
  <si>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</si>
  <si>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</si>
  <si>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</si>
  <si>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17 Operativos en el primer trimestre de la tipología Espacio Público</t>
  </si>
  <si>
    <t>Para el cumpliento de la Meta 13 en el segundo trimestre de la vigencia 2023, se realizaron 37 acciones de control u Operativos en materia de integridad del espacio público.</t>
  </si>
  <si>
    <t>Actas de asistencia e informes operativos</t>
  </si>
  <si>
    <t>Para el cumplimiento de la Meta 13 en el tercer trimestre de la vigencia 2023, se relizaron 81 acciones de control y Operativos en espacio público.</t>
  </si>
  <si>
    <t>Actas de evidencia de reunión.</t>
  </si>
  <si>
    <t>14</t>
  </si>
  <si>
    <t>Realizar 250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</si>
  <si>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</si>
  <si>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</si>
  <si>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50 Operativos en el primer trimestre de la tipología Actividad Economi</t>
  </si>
  <si>
    <t xml:space="preserve">Para el cumpliento de la Meta 14 en el segundo trimestre de la vigencia 2023, se realizaron 79 acciones de control u Operativos en materia de actividad economica. </t>
  </si>
  <si>
    <t>Para el cumplimiento de la Meta 14 en el tercer trimestre de la vigencia 2023, se relizaron 78 acciones de control y Operativos en materia de actividad economica.</t>
  </si>
  <si>
    <t>Actas de evidencia de reunión y de Actividad económica.</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</si>
  <si>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</si>
  <si>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</si>
  <si>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</si>
  <si>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</si>
  <si>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 xml:space="preserve">Se realizaron 20 Operativos en el primer trimestre de la tipologia ambiental. </t>
  </si>
  <si>
    <t xml:space="preserve">Para el cumpliento de la Meta 15 en el segundo trimestre de la vigencia 2023, se realizaron 81 acciones de control u Operativos en materia de actividad ambiental. </t>
  </si>
  <si>
    <t>Para el cumplimiento de la Meta 145 en el tercer trimestre de la vigencia 2023, se relizaron 135 acciones de control y Operativos en materia de actividad ambiental.</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</si>
  <si>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</si>
  <si>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</si>
  <si>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</si>
  <si>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</si>
  <si>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</si>
  <si>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</si>
  <si>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</si>
  <si>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</si>
  <si>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</si>
  <si>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</si>
  <si>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</si>
  <si>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</si>
  <si>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</si>
  <si>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</si>
  <si>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</si>
  <si>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</si>
  <si>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77%  .
*Indicadores agua, energía ( ponderación 20%): Se evidencia información hasta el mes de junio.
* Reporte consumo de papel ( ponderación 10%): Se evidencia información hasta el mes de junio
*Reporte ciclistas ( ponderación 10%): Se evidencia información hasta el mes de junio  </t>
  </si>
  <si>
    <t>Reporte de Seguimiento metas ambientales</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</si>
  <si>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</si>
  <si>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</si>
  <si>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</si>
  <si>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</si>
  <si>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</si>
  <si>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</si>
  <si>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</si>
  <si>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</si>
  <si>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</si>
  <si>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7 acciones de mejora abiertas, lo que representa una ejecución de la meta del 100%. </t>
  </si>
  <si>
    <t xml:space="preserve">La alcaldía local cuenta con 5 acciones de mejora vencidas de las 6 acciones de mejora abiertas, lo que representa una ejecución de la meta del 16,67%. </t>
  </si>
  <si>
    <t>Reporte informes planes de mejora II Trimestre</t>
  </si>
  <si>
    <t xml:space="preserve">La alcaldía local cuenta con 4 acciones de mejora vencidas de las 6 acciones de mejora abiertas, lo que representa una ejecución de la meta del 33,33%. </t>
  </si>
  <si>
    <t xml:space="preserve">Reporte MIMEC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</si>
  <si>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</si>
  <si>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</si>
  <si>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</si>
  <si>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</si>
  <si>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</si>
  <si>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</si>
  <si>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</si>
  <si>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</si>
  <si>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</si>
  <si>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</si>
  <si>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Total de requisitos de la Ley 1712 de 2014 de publicación de la información cumplidos en la página web</t>
  </si>
  <si>
    <t>Reporte comunicaciones II Trimestre 2023</t>
  </si>
  <si>
    <t>Información de la página Web actualizada, de acuerdo a lo establecido en la Resolución 1519 de 2020 de MINTIC</t>
  </si>
  <si>
    <t xml:space="preserve">Reporte comunicaciones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</si>
  <si>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</si>
  <si>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</si>
  <si>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</si>
  <si>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</si>
  <si>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</si>
  <si>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</si>
  <si>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</si>
  <si>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</si>
  <si>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 xml:space="preserve">Listado de asistencia del 17 de mayo - Alcaldia local de Barrios Unidos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</si>
  <si>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</si>
  <si>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</si>
  <si>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</si>
  <si>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</si>
  <si>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</si>
  <si>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</si>
  <si>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Junio-23</t>
  </si>
  <si>
    <t xml:space="preserve">Jornada realizada el 20 de septiembre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</si>
  <si>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</si>
  <si>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</si>
  <si>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</si>
  <si>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</si>
  <si>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</si>
  <si>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</si>
  <si>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</si>
  <si>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</si>
  <si>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</si>
  <si>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La alcaldía local cuenta con 0 acciones de mejora vencidas de las 1 acciones de mejora abiertas, lo que representa una ejecución de la meta del 100%</t>
  </si>
  <si>
    <t xml:space="preserve">NO PROGRAMADA </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</si>
  <si>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</si>
  <si>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</si>
  <si>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</si>
  <si>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</si>
  <si>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La alcaldía local cuenta con 9 acciones de mejora vencidas de las 62 acciones de mejora abiertas, lo que representa una ejecución de la meta del 100%</t>
  </si>
  <si>
    <t>Total metas transversales (20%)</t>
  </si>
  <si>
    <t xml:space="preserve">Total plan de gestión </t>
  </si>
  <si>
    <t>No  programada ya que la meta se cumplio en el primer trimestre según radicado No 20234600272223*</t>
  </si>
  <si>
    <t xml:space="preserve">Rta a requerimientos ciudadanos memorando NO 20234600272223 </t>
  </si>
  <si>
    <t>Respuesta a requerimientos ciudadanos No 20234600378473</t>
  </si>
  <si>
    <t>31 de octubre de 2023</t>
  </si>
  <si>
    <t>Reporte MIMEC</t>
  </si>
  <si>
    <t>Para el segundo  trimestre de la vigencia 2023, el Plan de Gestión de la Alcaldia Local alcanzó un nivel de desempeño del 88,03% y del 65,47 % acumulado para la vigencia</t>
  </si>
  <si>
    <t>Para el tercer   trimestre de la vigencia 2023, el Plan de Gestión de la Alcaldia Local alcanzó un nivel de desempeño del 86,31% y del 76,56 % acumulado para la vigencia</t>
  </si>
  <si>
    <t>De acuerdo con el seguimiento realizado por la SPD se da cuenta del avance en materia cumplimiento de las metas del Plan de Desarrollo Local de Martires, que para este caso se ubica en un 40.1% a septiembre 2023</t>
  </si>
  <si>
    <t>De los recursos disponibles para atender los compromisos del FDLM solamente se da gestion a 5.599.738.000 correspondientes a pagos a terceros que cumplian requisitos y fueron gestionados por los apoyos a la supervision designados por el ordenador del gasto</t>
  </si>
  <si>
    <t xml:space="preserve">Para el cuarto trimestre de 2023, las obligaciones por pagar correspondientes a la vgencia 2021 y anteriores mostraton una disminucion en 1.840.913.221 </t>
  </si>
  <si>
    <t>De acuerdo con los compromisos adquiridos correspondientes a los planes, programas y proyectos se celebraron contratos, adiciones y/o prorrogas a los que venian en ejecucion, logrando de esta manera los compromisos de los recursos en lo programado</t>
  </si>
  <si>
    <t>De acuerdo con los compromisos adquisiros por el FDLM de los recursos disponibles para la atencion de compromisos se acudio al pago del 43% de los mismos para el IV Trim 2023</t>
  </si>
  <si>
    <t>se reportan en el aplicativo SIPSE local 179 contratos celebrados de 205 publicados en plataformas</t>
  </si>
  <si>
    <t>De los 176 contratos de los cuales se cargo informacion en la plataforma Sipse 5 de ellos no se encuentran en estado de Ejecucion</t>
  </si>
  <si>
    <t>Se reporta actualizacion de los proyectos de inversion en su totalidad para el IV Trim de 2023</t>
  </si>
  <si>
    <t>Se reporta gestion sobre 4266 actuaciones a cargo de las inspecciones de policia</t>
  </si>
  <si>
    <t>Se profieren 763 fallos de fondo en primera instancia en el ultimo trimestre de 2023</t>
  </si>
  <si>
    <t>No se da coclusion y archivo a ninguna actuacion administrativa</t>
  </si>
  <si>
    <t>No se da tramite para la termina de las actuaciones adminsitrativas programas</t>
  </si>
  <si>
    <t>se reportan por parte de la Gestion Policiva la ejecucion de 27 operativos de IVC en materia de integridad del espacio público.</t>
  </si>
  <si>
    <t>se reportan por parte de la Gestion Policiva la ejecucion de 44  operativos de inspección, vigilancia y control en materia de actividad económica</t>
  </si>
  <si>
    <t>se reportan por parte de la Gestion Policiva la ejecucion de 86 operativos de inspección, vigilancia y control en materia de actividad ambiental</t>
  </si>
  <si>
    <t xml:space="preserve">Reporte DGDL </t>
  </si>
  <si>
    <t>No programa</t>
  </si>
  <si>
    <t xml:space="preserve">No programada según radicado No *20244600003393 de la oficina de atencion a la ciudadania </t>
  </si>
  <si>
    <t>Reporte de requerimientos ciudadanos 20244600003393</t>
  </si>
  <si>
    <t>La calificación se otorga teniendo en cuenta los siguientes parámetros:  
*Inspección ambiental ( ponderación 60%): La Alcaldía obtiene calificación de  0%, no reporta cargue de información. 
*Indicadores agua, energía ( ponderación 20%):   información reportada  agua a julio de 2023 y energía a octubre de 2023 
* Reporte consumo de papel ( ponderación 10%):   información reportada a octubre de 2023.
*Reporte ciclistas ( ponderación 10%):   información reportada a septiembre de 2023.</t>
  </si>
  <si>
    <t xml:space="preserve">Reporte meta ambiental </t>
  </si>
  <si>
    <t xml:space="preserve">La alcaldía local cuenta con 6_ acciones de mejora vencidas de las 12_ acciones de mejora abiertas, lo que representa una ejecución de la meta del 50%. </t>
  </si>
  <si>
    <t>Reporte oficina de comunicaciones</t>
  </si>
  <si>
    <t>Número de requisitos de la Ley 1712 de 2014 de publicación de la información cumplidos en la página web</t>
  </si>
  <si>
    <t xml:space="preserve">Según radicado No 20244600003393 de la oficina de atencion a la ciudadania  que indica que dierion 28  respuestas de las 39 instauradas </t>
  </si>
  <si>
    <t xml:space="preserve">Durante la vigencia 2023 el cumplimiento de la meta fue del 100%  de conformidad con lo programado </t>
  </si>
  <si>
    <t xml:space="preserve">Durante la vigencia 2023 el cumplimiento de la meta fue del 72,91%  de conformidad con lo programado </t>
  </si>
  <si>
    <t>30 de enero de 2024</t>
  </si>
  <si>
    <t>Se solicito evidencias mediante, llamada y  correo del dia 25 de enero , evidencia insuficiente pues el entregable indica: Acta de asistencia e informe del operativo</t>
  </si>
  <si>
    <t xml:space="preserve">Durante la vigencia 2023 el cumplimiento de la meta fue del 55,38%  de conformidad con lo programado </t>
  </si>
  <si>
    <t xml:space="preserve">Durante la vigencia 2023 el cumplimiento de la meta fue del 87,47%  de conformidad con lo programado </t>
  </si>
  <si>
    <t xml:space="preserve">Durante la vigencia 2023 el cumplimiento de la meta fue del 78,18%  de conformidad con lo programado </t>
  </si>
  <si>
    <t xml:space="preserve">Durante la vigencia 2023 el cumplimiento de la meta fue del 85,52%  de conformidad con lo programado </t>
  </si>
  <si>
    <t xml:space="preserve">Durante la vigencia 2023 el cumplimiento de la meta fue del 83,69%  de conformidad con lo programado </t>
  </si>
  <si>
    <t xml:space="preserve">Durante la vigencia 2023 el cumplimiento de la meta fue del 91,16%  de conformidad con lo programado </t>
  </si>
  <si>
    <t xml:space="preserve">Durante la vigencia 2023 el cumplimiento de la meta fue del 75,71%  de conformidad con lo programado </t>
  </si>
  <si>
    <t xml:space="preserve">Durante la vigencia 2023 el cumplimiento de la meta fue del 73,33%  de conformidad con lo programado </t>
  </si>
  <si>
    <t xml:space="preserve">Durante la vigencia 2023 el cumplimiento de la meta fue del 82,80%  de conformidad con lo programado </t>
  </si>
  <si>
    <t xml:space="preserve">Durante la vigencia 2023 el cumplimiento de la meta fue del 71,25%  de conformidad con lo programado </t>
  </si>
  <si>
    <t xml:space="preserve">Durante la vigencia 2023 el cumplimiento de la meta fue del 61,62%  de conformidad con lo programado </t>
  </si>
  <si>
    <t xml:space="preserve">Durante la vigencia 2023 el cumplimiento de la meta fue del 95,94%  de conformidad con lo programado </t>
  </si>
  <si>
    <t xml:space="preserve">Durante la vigencia 2023 el cumplimiento de la meta fue del 89,75%  de conformidad con lo programado </t>
  </si>
  <si>
    <t>Para el cuarto   trimestre de la vigencia 2023, el Plan de Gestión de la Alcaldia Local alcanzó un nivel de desempeño del 73,42% y del 86,28 %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</si>
</sst>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u/>
      <sz val="11"/>
      <color theme="10"/>
      <name val="Calibri"/>
      <family val="2"/>
      <scheme val="minor"/>
    </font>
    <font>
      <sz val="11"/>
      <color rgb="FF000000"/>
      <name val="Calibri"/>
      <family val="2"/>
    </font>
    <font>
      <sz val="11"/>
      <name val="Calibri"/>
      <family val="2"/>
    </font>
    <font>
      <sz val="11"/>
      <color rgb="FF0070C0"/>
      <name val="Calibri"/>
      <family val="2"/>
    </font>
    <font>
      <sz val="11"/>
      <color theme="4" tint="-0.249977111117893"/>
      <name val="Calibri"/>
      <family val="2"/>
      <scheme val="minor"/>
    </font>
    <font>
      <sz val="11"/>
      <color theme="4" tint="-0.249977111117893"/>
      <name val="Calibri Light"/>
      <family val="2"/>
      <scheme val="major"/>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rgb="FF4472C4"/>
      </top>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18" fillId="0" borderId="0" applyNumberFormat="0" applyFill="0" applyBorder="0" applyAlignment="0" applyProtection="0"/>
  </cellStyleXfs>
  <cellXfs count="15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4" fillId="0" borderId="1" xfId="0" applyNumberFormat="1" applyFont="1" applyBorder="1" applyAlignment="1">
      <alignment horizontal="justify" vertical="center" wrapText="1"/>
    </xf>
    <xf numFmtId="9" fontId="1" fillId="0" borderId="0" xfId="0" applyNumberFormat="1" applyFont="1" applyAlignment="1">
      <alignment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10" fontId="1" fillId="0" borderId="0" xfId="0" applyNumberFormat="1" applyFont="1" applyAlignment="1">
      <alignment wrapText="1"/>
    </xf>
    <xf numFmtId="10" fontId="8" fillId="2" borderId="1" xfId="0" applyNumberFormat="1" applyFont="1" applyFill="1" applyBorder="1" applyAlignment="1">
      <alignment wrapText="1"/>
    </xf>
    <xf numFmtId="0" fontId="14" fillId="0" borderId="10" xfId="0" applyFont="1" applyBorder="1" applyAlignment="1">
      <alignment wrapText="1"/>
    </xf>
    <xf numFmtId="0" fontId="14" fillId="0" borderId="3" xfId="0" applyFont="1" applyBorder="1" applyAlignment="1">
      <alignment vertical="center" wrapText="1"/>
    </xf>
    <xf numFmtId="0" fontId="14" fillId="0" borderId="10" xfId="0" applyFont="1" applyBorder="1" applyAlignment="1">
      <alignment vertical="center" wrapText="1"/>
    </xf>
    <xf numFmtId="0" fontId="14" fillId="11" borderId="10" xfId="0" applyFont="1" applyFill="1" applyBorder="1" applyAlignment="1">
      <alignment vertical="center" wrapText="1"/>
    </xf>
    <xf numFmtId="0" fontId="19" fillId="0" borderId="10" xfId="0" applyFont="1" applyBorder="1" applyAlignment="1">
      <alignment vertical="center" wrapText="1"/>
    </xf>
    <xf numFmtId="0" fontId="20" fillId="0" borderId="15" xfId="0" applyFont="1" applyBorder="1" applyAlignment="1">
      <alignment vertical="center" wrapText="1"/>
    </xf>
    <xf numFmtId="0" fontId="21" fillId="0" borderId="1" xfId="0" applyFont="1" applyBorder="1" applyAlignment="1">
      <alignment vertical="center" wrapText="1"/>
    </xf>
    <xf numFmtId="0" fontId="18" fillId="0" borderId="0" xfId="4" applyAlignment="1">
      <alignment horizontal="center" vertical="center" wrapText="1"/>
    </xf>
    <xf numFmtId="0" fontId="4" fillId="0" borderId="1" xfId="0" applyFont="1" applyBorder="1" applyAlignment="1">
      <alignment horizontal="left" vertical="center" wrapText="1"/>
    </xf>
    <xf numFmtId="164" fontId="1" fillId="0" borderId="1" xfId="0" applyNumberFormat="1" applyFont="1" applyBorder="1" applyAlignment="1">
      <alignment horizontal="justify" vertical="center" wrapText="1"/>
    </xf>
    <xf numFmtId="10" fontId="6" fillId="3" borderId="1" xfId="1" applyNumberFormat="1" applyFont="1" applyFill="1" applyBorder="1" applyAlignment="1">
      <alignment wrapText="1"/>
    </xf>
    <xf numFmtId="164" fontId="4" fillId="0" borderId="1" xfId="0" applyNumberFormat="1" applyFont="1" applyBorder="1" applyAlignment="1">
      <alignment horizontal="justify" vertical="center" wrapText="1"/>
    </xf>
    <xf numFmtId="9" fontId="4" fillId="9" borderId="1" xfId="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9" fontId="1" fillId="9" borderId="1" xfId="1" applyFont="1" applyFill="1" applyBorder="1" applyAlignment="1">
      <alignment horizontal="justify" vertical="center" wrapText="1"/>
    </xf>
    <xf numFmtId="0" fontId="4" fillId="9" borderId="1" xfId="0"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10" fontId="1" fillId="0" borderId="1" xfId="1" applyNumberFormat="1" applyFont="1" applyBorder="1" applyAlignment="1">
      <alignment horizontal="justify" vertical="center" wrapText="1"/>
    </xf>
    <xf numFmtId="164" fontId="4" fillId="9" borderId="1" xfId="1" applyNumberFormat="1" applyFont="1" applyFill="1" applyBorder="1" applyAlignment="1">
      <alignment horizontal="justify" vertical="center" wrapText="1"/>
    </xf>
    <xf numFmtId="1" fontId="4" fillId="0" borderId="1" xfId="0" applyNumberFormat="1" applyFont="1" applyBorder="1" applyAlignment="1">
      <alignment horizontal="justify" vertical="center" wrapText="1"/>
    </xf>
    <xf numFmtId="164" fontId="1" fillId="9" borderId="1" xfId="1" applyNumberFormat="1"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164" fontId="4" fillId="0" borderId="1" xfId="1" applyNumberFormat="1" applyFont="1" applyFill="1" applyBorder="1" applyAlignment="1">
      <alignment horizontal="justify" vertical="center" wrapText="1"/>
    </xf>
    <xf numFmtId="164" fontId="4" fillId="0" borderId="1" xfId="1" applyNumberFormat="1" applyFont="1" applyBorder="1" applyAlignment="1">
      <alignment horizontal="justify" vertical="center" wrapText="1"/>
    </xf>
    <xf numFmtId="0" fontId="1" fillId="9" borderId="1" xfId="0" applyFont="1" applyFill="1" applyBorder="1" applyAlignment="1">
      <alignment horizontal="justify" vertical="center" wrapText="1"/>
    </xf>
    <xf numFmtId="0" fontId="22" fillId="0" borderId="0" xfId="0" applyFont="1" applyAlignment="1">
      <alignment horizontal="center" wrapText="1"/>
    </xf>
    <xf numFmtId="9" fontId="23" fillId="0" borderId="1" xfId="1" applyFont="1" applyBorder="1" applyAlignment="1">
      <alignment horizontal="justify" vertical="center" wrapText="1"/>
    </xf>
    <xf numFmtId="1" fontId="23" fillId="0" borderId="1" xfId="0" applyNumberFormat="1" applyFont="1" applyBorder="1" applyAlignment="1">
      <alignment horizontal="justify" vertical="center" wrapText="1"/>
    </xf>
    <xf numFmtId="9" fontId="23" fillId="9" borderId="1" xfId="1" applyFont="1" applyFill="1" applyBorder="1" applyAlignment="1">
      <alignment horizontal="justify" vertical="center" wrapText="1"/>
    </xf>
    <xf numFmtId="0" fontId="23" fillId="0" borderId="1" xfId="0" applyFont="1" applyBorder="1" applyAlignment="1">
      <alignment horizontal="justify" vertical="center" wrapText="1"/>
    </xf>
    <xf numFmtId="10" fontId="23" fillId="0" borderId="1" xfId="0" applyNumberFormat="1" applyFont="1" applyBorder="1" applyAlignment="1">
      <alignment horizontal="justify" vertical="center" wrapText="1"/>
    </xf>
    <xf numFmtId="10" fontId="23" fillId="9" borderId="1" xfId="0" applyNumberFormat="1" applyFont="1" applyFill="1" applyBorder="1" applyAlignment="1">
      <alignment horizontal="justify" vertical="center" wrapText="1"/>
    </xf>
    <xf numFmtId="10" fontId="23" fillId="0" borderId="1" xfId="1" applyNumberFormat="1" applyFont="1" applyBorder="1" applyAlignment="1">
      <alignment horizontal="justify" vertical="center" wrapText="1"/>
    </xf>
    <xf numFmtId="10" fontId="23" fillId="9" borderId="1" xfId="1"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5">
    <cellStyle name="Hyperlink" xfId="4" xr:uid="{00000000-000B-0000-0000-000008000000}"/>
    <cellStyle name="Incorrecto" xfId="2" builtinId="27"/>
    <cellStyle name="Millares [0] 2" xfId="3" xr:uid="{A62E35B8-E76E-4B73-8E53-7255989A1AC5}"/>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topLeftCell="F4" zoomScale="61" zoomScaleNormal="61" workbookViewId="0">
      <selection activeCell="H10" sqref="H10:K10"/>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4" width="16.5703125" style="1" hidden="1" customWidth="1"/>
    <col min="35" max="35" width="43.7109375" style="1" hidden="1" customWidth="1"/>
    <col min="36" max="36" width="15.28515625" style="1" hidden="1" customWidth="1"/>
    <col min="37" max="38" width="22" style="1" customWidth="1"/>
    <col min="39" max="39" width="16.5703125" style="1" customWidth="1"/>
    <col min="40" max="40" width="23.85546875" style="1" customWidth="1"/>
    <col min="41" max="41" width="15.85546875" style="1" customWidth="1"/>
    <col min="42" max="43" width="16.5703125" style="1" customWidth="1"/>
    <col min="44" max="44" width="21.5703125" style="1" customWidth="1"/>
    <col min="45" max="45" width="39.42578125" style="1" customWidth="1"/>
    <col min="46" max="16384" width="10.85546875" style="1"/>
  </cols>
  <sheetData>
    <row r="1" spans="1:45" s="29" customFormat="1" ht="70.5" customHeight="1" x14ac:dyDescent="0.25">
      <c r="A1" s="120" t="s">
        <v>0</v>
      </c>
      <c r="B1" s="118"/>
      <c r="C1" s="118"/>
      <c r="D1" s="118"/>
      <c r="E1" s="118"/>
      <c r="F1" s="118"/>
      <c r="G1" s="118"/>
      <c r="H1" s="118"/>
      <c r="I1" s="118"/>
      <c r="J1" s="118"/>
      <c r="K1" s="118"/>
      <c r="L1" s="124" t="s">
        <v>1</v>
      </c>
      <c r="M1" s="124"/>
      <c r="N1" s="124"/>
      <c r="O1" s="124"/>
      <c r="P1" s="124"/>
    </row>
    <row r="2" spans="1:45" s="31" customFormat="1" ht="23.45" customHeight="1" x14ac:dyDescent="0.25">
      <c r="A2" s="122" t="s">
        <v>2</v>
      </c>
      <c r="B2" s="123"/>
      <c r="C2" s="123"/>
      <c r="D2" s="123"/>
      <c r="E2" s="123"/>
      <c r="F2" s="123"/>
      <c r="G2" s="123"/>
      <c r="H2" s="123"/>
      <c r="I2" s="123"/>
      <c r="J2" s="123"/>
      <c r="K2" s="123"/>
      <c r="L2" s="30"/>
      <c r="M2" s="30"/>
      <c r="N2" s="30"/>
      <c r="O2" s="30"/>
      <c r="P2" s="30"/>
    </row>
    <row r="3" spans="1:45" s="29" customFormat="1" x14ac:dyDescent="0.25"/>
    <row r="4" spans="1:45" s="29" customFormat="1" ht="29.1" customHeight="1" x14ac:dyDescent="0.25">
      <c r="F4" s="114" t="s">
        <v>3</v>
      </c>
      <c r="G4" s="115"/>
      <c r="H4" s="115"/>
      <c r="I4" s="115"/>
      <c r="J4" s="115"/>
      <c r="K4" s="116"/>
    </row>
    <row r="5" spans="1:45" s="29" customFormat="1" ht="15" customHeight="1" x14ac:dyDescent="0.25">
      <c r="F5" s="2" t="s">
        <v>4</v>
      </c>
      <c r="G5" s="2" t="s">
        <v>5</v>
      </c>
      <c r="H5" s="114" t="s">
        <v>6</v>
      </c>
      <c r="I5" s="115"/>
      <c r="J5" s="115"/>
      <c r="K5" s="116"/>
    </row>
    <row r="6" spans="1:45" s="29" customFormat="1" x14ac:dyDescent="0.25">
      <c r="F6" s="32">
        <v>1</v>
      </c>
      <c r="G6" s="32" t="s">
        <v>7</v>
      </c>
      <c r="H6" s="117" t="s">
        <v>8</v>
      </c>
      <c r="I6" s="117"/>
      <c r="J6" s="117"/>
      <c r="K6" s="117"/>
    </row>
    <row r="7" spans="1:45" s="29" customFormat="1" ht="42.75" customHeight="1" x14ac:dyDescent="0.25">
      <c r="F7" s="32">
        <v>2</v>
      </c>
      <c r="G7" s="32" t="s">
        <v>9</v>
      </c>
      <c r="H7" s="117" t="s">
        <v>10</v>
      </c>
      <c r="I7" s="117"/>
      <c r="J7" s="117"/>
      <c r="K7" s="117"/>
    </row>
    <row r="8" spans="1:45" s="29" customFormat="1" ht="55.5" customHeight="1" x14ac:dyDescent="0.25">
      <c r="F8" s="32">
        <v>3</v>
      </c>
      <c r="G8" s="32" t="s">
        <v>11</v>
      </c>
      <c r="H8" s="117" t="s">
        <v>292</v>
      </c>
      <c r="I8" s="117"/>
      <c r="J8" s="117"/>
      <c r="K8" s="117"/>
    </row>
    <row r="9" spans="1:45" s="29" customFormat="1" ht="55.5" customHeight="1" x14ac:dyDescent="0.25">
      <c r="F9" s="32">
        <v>4</v>
      </c>
      <c r="G9" s="32" t="s">
        <v>290</v>
      </c>
      <c r="H9" s="118" t="s">
        <v>293</v>
      </c>
      <c r="I9" s="118"/>
      <c r="J9" s="118"/>
      <c r="K9" s="118"/>
    </row>
    <row r="10" spans="1:45" s="29" customFormat="1" ht="55.5" customHeight="1" x14ac:dyDescent="0.25">
      <c r="F10" s="32">
        <v>5</v>
      </c>
      <c r="G10" s="32" t="s">
        <v>321</v>
      </c>
      <c r="H10" s="119" t="s">
        <v>336</v>
      </c>
      <c r="I10" s="119"/>
      <c r="J10" s="119"/>
      <c r="K10" s="119"/>
    </row>
    <row r="11" spans="1:45" s="29" customFormat="1" x14ac:dyDescent="0.25"/>
    <row r="12" spans="1:45" ht="14.45" customHeight="1" x14ac:dyDescent="0.25">
      <c r="A12" s="113" t="s">
        <v>12</v>
      </c>
      <c r="B12" s="113"/>
      <c r="C12" s="113" t="s">
        <v>13</v>
      </c>
      <c r="D12" s="113" t="s">
        <v>14</v>
      </c>
      <c r="E12" s="113"/>
      <c r="F12" s="113"/>
      <c r="G12" s="121" t="s">
        <v>15</v>
      </c>
      <c r="H12" s="121"/>
      <c r="I12" s="121"/>
      <c r="J12" s="121"/>
      <c r="K12" s="121"/>
      <c r="L12" s="121"/>
      <c r="M12" s="121"/>
      <c r="N12" s="121"/>
      <c r="O12" s="121"/>
      <c r="P12" s="121"/>
      <c r="Q12" s="121"/>
      <c r="R12" s="113" t="s">
        <v>16</v>
      </c>
      <c r="S12" s="113"/>
      <c r="T12" s="113"/>
      <c r="U12" s="113"/>
      <c r="V12" s="125" t="s">
        <v>17</v>
      </c>
      <c r="W12" s="126"/>
      <c r="X12" s="126"/>
      <c r="Y12" s="126"/>
      <c r="Z12" s="127"/>
      <c r="AA12" s="131" t="s">
        <v>18</v>
      </c>
      <c r="AB12" s="132"/>
      <c r="AC12" s="132"/>
      <c r="AD12" s="132"/>
      <c r="AE12" s="133"/>
      <c r="AF12" s="137" t="s">
        <v>19</v>
      </c>
      <c r="AG12" s="138"/>
      <c r="AH12" s="138"/>
      <c r="AI12" s="138"/>
      <c r="AJ12" s="139"/>
      <c r="AK12" s="143" t="s">
        <v>20</v>
      </c>
      <c r="AL12" s="144"/>
      <c r="AM12" s="144"/>
      <c r="AN12" s="144"/>
      <c r="AO12" s="145"/>
      <c r="AP12" s="149" t="s">
        <v>21</v>
      </c>
      <c r="AQ12" s="150"/>
      <c r="AR12" s="150"/>
      <c r="AS12" s="151"/>
    </row>
    <row r="13" spans="1:45" ht="14.45" customHeight="1" x14ac:dyDescent="0.25">
      <c r="A13" s="113"/>
      <c r="B13" s="113"/>
      <c r="C13" s="113"/>
      <c r="D13" s="113"/>
      <c r="E13" s="113"/>
      <c r="F13" s="113"/>
      <c r="G13" s="121"/>
      <c r="H13" s="121"/>
      <c r="I13" s="121"/>
      <c r="J13" s="121"/>
      <c r="K13" s="121"/>
      <c r="L13" s="121"/>
      <c r="M13" s="121"/>
      <c r="N13" s="121"/>
      <c r="O13" s="121"/>
      <c r="P13" s="121"/>
      <c r="Q13" s="121"/>
      <c r="R13" s="113"/>
      <c r="S13" s="113"/>
      <c r="T13" s="113"/>
      <c r="U13" s="113"/>
      <c r="V13" s="128"/>
      <c r="W13" s="129"/>
      <c r="X13" s="129"/>
      <c r="Y13" s="129"/>
      <c r="Z13" s="130"/>
      <c r="AA13" s="134"/>
      <c r="AB13" s="135"/>
      <c r="AC13" s="135"/>
      <c r="AD13" s="135"/>
      <c r="AE13" s="136"/>
      <c r="AF13" s="140"/>
      <c r="AG13" s="141"/>
      <c r="AH13" s="141"/>
      <c r="AI13" s="141"/>
      <c r="AJ13" s="142"/>
      <c r="AK13" s="146"/>
      <c r="AL13" s="147"/>
      <c r="AM13" s="147"/>
      <c r="AN13" s="147"/>
      <c r="AO13" s="148"/>
      <c r="AP13" s="152"/>
      <c r="AQ13" s="153"/>
      <c r="AR13" s="153"/>
      <c r="AS13" s="154"/>
    </row>
    <row r="14" spans="1:45" ht="45.75" thickBot="1" x14ac:dyDescent="0.3">
      <c r="A14" s="2" t="s">
        <v>22</v>
      </c>
      <c r="B14" s="2" t="s">
        <v>23</v>
      </c>
      <c r="C14" s="113"/>
      <c r="D14" s="2" t="s">
        <v>24</v>
      </c>
      <c r="E14" s="2" t="s">
        <v>25</v>
      </c>
      <c r="F14" s="2" t="s">
        <v>26</v>
      </c>
      <c r="G14" s="18" t="s">
        <v>27</v>
      </c>
      <c r="H14" s="18" t="s">
        <v>28</v>
      </c>
      <c r="I14" s="18" t="s">
        <v>29</v>
      </c>
      <c r="J14" s="18" t="s">
        <v>30</v>
      </c>
      <c r="K14" s="18" t="s">
        <v>31</v>
      </c>
      <c r="L14" s="18" t="s">
        <v>32</v>
      </c>
      <c r="M14" s="18" t="s">
        <v>33</v>
      </c>
      <c r="N14" s="18" t="s">
        <v>34</v>
      </c>
      <c r="O14" s="18" t="s">
        <v>35</v>
      </c>
      <c r="P14" s="18" t="s">
        <v>36</v>
      </c>
      <c r="Q14" s="18" t="s">
        <v>37</v>
      </c>
      <c r="R14" s="2" t="s">
        <v>38</v>
      </c>
      <c r="S14" s="2" t="s">
        <v>39</v>
      </c>
      <c r="T14" s="2" t="s">
        <v>40</v>
      </c>
      <c r="U14" s="2" t="s">
        <v>41</v>
      </c>
      <c r="V14" s="3" t="s">
        <v>42</v>
      </c>
      <c r="W14" s="3" t="s">
        <v>43</v>
      </c>
      <c r="X14" s="3" t="s">
        <v>44</v>
      </c>
      <c r="Y14" s="3" t="s">
        <v>45</v>
      </c>
      <c r="Z14" s="3" t="s">
        <v>46</v>
      </c>
      <c r="AA14" s="21" t="s">
        <v>42</v>
      </c>
      <c r="AB14" s="21" t="s">
        <v>43</v>
      </c>
      <c r="AC14" s="21" t="s">
        <v>44</v>
      </c>
      <c r="AD14" s="21" t="s">
        <v>45</v>
      </c>
      <c r="AE14" s="21" t="s">
        <v>46</v>
      </c>
      <c r="AF14" s="22" t="s">
        <v>42</v>
      </c>
      <c r="AG14" s="22" t="s">
        <v>43</v>
      </c>
      <c r="AH14" s="22" t="s">
        <v>44</v>
      </c>
      <c r="AI14" s="22" t="s">
        <v>45</v>
      </c>
      <c r="AJ14" s="22" t="s">
        <v>46</v>
      </c>
      <c r="AK14" s="23" t="s">
        <v>42</v>
      </c>
      <c r="AL14" s="23" t="s">
        <v>43</v>
      </c>
      <c r="AM14" s="23" t="s">
        <v>44</v>
      </c>
      <c r="AN14" s="23" t="s">
        <v>45</v>
      </c>
      <c r="AO14" s="23" t="s">
        <v>46</v>
      </c>
      <c r="AP14" s="4" t="s">
        <v>42</v>
      </c>
      <c r="AQ14" s="4" t="s">
        <v>43</v>
      </c>
      <c r="AR14" s="4" t="s">
        <v>44</v>
      </c>
      <c r="AS14" s="4" t="s">
        <v>45</v>
      </c>
    </row>
    <row r="15" spans="1:45" s="27" customFormat="1" ht="150" x14ac:dyDescent="0.25">
      <c r="A15" s="20">
        <v>4</v>
      </c>
      <c r="B15" s="19" t="s">
        <v>47</v>
      </c>
      <c r="C15" s="20" t="s">
        <v>48</v>
      </c>
      <c r="D15" s="24" t="s">
        <v>49</v>
      </c>
      <c r="E15" s="19" t="s">
        <v>50</v>
      </c>
      <c r="F15" s="19" t="s">
        <v>51</v>
      </c>
      <c r="G15" s="19" t="s">
        <v>52</v>
      </c>
      <c r="H15" s="38" t="s">
        <v>53</v>
      </c>
      <c r="I15" s="40" t="s">
        <v>54</v>
      </c>
      <c r="J15" s="33" t="s">
        <v>55</v>
      </c>
      <c r="K15" s="41" t="s">
        <v>56</v>
      </c>
      <c r="L15" s="39">
        <v>0</v>
      </c>
      <c r="M15" s="39">
        <v>0.3</v>
      </c>
      <c r="N15" s="39">
        <v>0.4</v>
      </c>
      <c r="O15" s="39">
        <v>0.55000000000000004</v>
      </c>
      <c r="P15" s="39">
        <v>0.55000000000000004</v>
      </c>
      <c r="Q15" s="42" t="s">
        <v>57</v>
      </c>
      <c r="R15" s="46" t="s">
        <v>58</v>
      </c>
      <c r="S15" s="38" t="s">
        <v>59</v>
      </c>
      <c r="T15" s="41" t="s">
        <v>60</v>
      </c>
      <c r="U15" s="51" t="s">
        <v>61</v>
      </c>
      <c r="V15" s="70">
        <f t="shared" ref="V15:V29" si="0">L15</f>
        <v>0</v>
      </c>
      <c r="W15" s="19" t="s">
        <v>62</v>
      </c>
      <c r="X15" s="71" t="s">
        <v>62</v>
      </c>
      <c r="Y15" s="19" t="s">
        <v>62</v>
      </c>
      <c r="Z15" s="19" t="s">
        <v>62</v>
      </c>
      <c r="AA15" s="70">
        <f t="shared" ref="AA15:AA29" si="1">M15</f>
        <v>0.3</v>
      </c>
      <c r="AB15" s="87">
        <v>0.34399999999999997</v>
      </c>
      <c r="AC15" s="71">
        <f>IF(AB15/AA15&gt;100%,100%,AB15/AA15)</f>
        <v>1</v>
      </c>
      <c r="AD15" s="79" t="s">
        <v>63</v>
      </c>
      <c r="AE15" s="20" t="s">
        <v>64</v>
      </c>
      <c r="AF15" s="70">
        <f t="shared" ref="AF15:AF29" si="2">N15</f>
        <v>0.4</v>
      </c>
      <c r="AG15" s="94">
        <v>0.34799999999999998</v>
      </c>
      <c r="AH15" s="71">
        <f>IF(AG15/AF15&gt;100%,100%,AG15/AF15)</f>
        <v>0.86999999999999988</v>
      </c>
      <c r="AI15" s="19" t="s">
        <v>65</v>
      </c>
      <c r="AJ15" s="19" t="s">
        <v>66</v>
      </c>
      <c r="AK15" s="70">
        <f t="shared" ref="AK15:AK29" si="3">O15</f>
        <v>0.55000000000000004</v>
      </c>
      <c r="AL15" s="94">
        <v>0.40100000000000002</v>
      </c>
      <c r="AM15" s="71">
        <f>IF(AL15/AK15&gt;100%,100%,AL15/AK15)</f>
        <v>0.72909090909090912</v>
      </c>
      <c r="AN15" s="19" t="s">
        <v>294</v>
      </c>
      <c r="AO15" s="19" t="s">
        <v>309</v>
      </c>
      <c r="AP15" s="70">
        <f t="shared" ref="AP15:AP29" si="4">P15</f>
        <v>0.55000000000000004</v>
      </c>
      <c r="AQ15" s="87">
        <f>AL15</f>
        <v>0.40100000000000002</v>
      </c>
      <c r="AR15" s="71">
        <f>IF(AQ15/AP15&gt;100%,100%,AQ15/AP15)</f>
        <v>0.72909090909090912</v>
      </c>
      <c r="AS15" s="79" t="s">
        <v>320</v>
      </c>
    </row>
    <row r="16" spans="1:45" s="27" customFormat="1" ht="180" x14ac:dyDescent="0.25">
      <c r="A16" s="20">
        <v>4</v>
      </c>
      <c r="B16" s="19" t="s">
        <v>47</v>
      </c>
      <c r="C16" s="20" t="s">
        <v>67</v>
      </c>
      <c r="D16" s="24" t="s">
        <v>68</v>
      </c>
      <c r="E16" s="19" t="s">
        <v>69</v>
      </c>
      <c r="F16" s="19" t="s">
        <v>51</v>
      </c>
      <c r="G16" s="19" t="s">
        <v>70</v>
      </c>
      <c r="H16" s="34" t="s">
        <v>71</v>
      </c>
      <c r="I16" s="35">
        <v>0.6</v>
      </c>
      <c r="J16" s="36" t="s">
        <v>55</v>
      </c>
      <c r="K16" s="41" t="s">
        <v>56</v>
      </c>
      <c r="L16" s="43">
        <v>0.12</v>
      </c>
      <c r="M16" s="43">
        <v>0.35</v>
      </c>
      <c r="N16" s="43">
        <v>0.51</v>
      </c>
      <c r="O16" s="43">
        <v>0.72</v>
      </c>
      <c r="P16" s="43">
        <v>0.72</v>
      </c>
      <c r="Q16" s="44" t="s">
        <v>72</v>
      </c>
      <c r="R16" s="47" t="s">
        <v>73</v>
      </c>
      <c r="S16" s="34" t="s">
        <v>74</v>
      </c>
      <c r="T16" s="41" t="s">
        <v>60</v>
      </c>
      <c r="U16" s="45" t="s">
        <v>61</v>
      </c>
      <c r="V16" s="70">
        <f t="shared" si="0"/>
        <v>0.12</v>
      </c>
      <c r="W16" s="71">
        <v>7.2999999999999995E-2</v>
      </c>
      <c r="X16" s="71">
        <f t="shared" ref="X16:X29" si="5">IF(W16/V16&gt;100%,100%,W16/V16)</f>
        <v>0.60833333333333328</v>
      </c>
      <c r="Y16" s="19" t="s">
        <v>75</v>
      </c>
      <c r="Z16" s="19" t="s">
        <v>76</v>
      </c>
      <c r="AA16" s="70">
        <f t="shared" si="1"/>
        <v>0.35</v>
      </c>
      <c r="AB16" s="87">
        <v>0.14000000000000001</v>
      </c>
      <c r="AC16" s="71">
        <f t="shared" ref="AC16:AC29" si="6">IF(AB16/AA16&gt;100%,100%,AB16/AA16)</f>
        <v>0.40000000000000008</v>
      </c>
      <c r="AD16" s="80" t="s">
        <v>77</v>
      </c>
      <c r="AE16" s="20" t="s">
        <v>64</v>
      </c>
      <c r="AF16" s="70">
        <f t="shared" si="2"/>
        <v>0.51</v>
      </c>
      <c r="AG16" s="94">
        <v>0.2331</v>
      </c>
      <c r="AH16" s="71">
        <f t="shared" ref="AH16:AH29" si="7">IF(AG16/AF16&gt;100%,100%,AG16/AF16)</f>
        <v>0.45705882352941174</v>
      </c>
      <c r="AI16" s="19" t="s">
        <v>78</v>
      </c>
      <c r="AJ16" s="19" t="s">
        <v>79</v>
      </c>
      <c r="AK16" s="70">
        <f t="shared" si="3"/>
        <v>0.72</v>
      </c>
      <c r="AL16" s="94">
        <v>0.3987</v>
      </c>
      <c r="AM16" s="71">
        <f t="shared" ref="AM16:AM29" si="8">IF(AL16/AK16&gt;100%,100%,AL16/AK16)</f>
        <v>0.55374999999999996</v>
      </c>
      <c r="AN16" s="19" t="s">
        <v>295</v>
      </c>
      <c r="AO16" s="19" t="s">
        <v>309</v>
      </c>
      <c r="AP16" s="70">
        <f t="shared" si="4"/>
        <v>0.72</v>
      </c>
      <c r="AQ16" s="87">
        <f t="shared" ref="AQ16:AQ18" si="9">AL16</f>
        <v>0.3987</v>
      </c>
      <c r="AR16" s="71">
        <f t="shared" ref="AR16:AR29" si="10">IF(AQ16/AP16&gt;100%,100%,AQ16/AP16)</f>
        <v>0.55374999999999996</v>
      </c>
      <c r="AS16" s="80" t="s">
        <v>323</v>
      </c>
    </row>
    <row r="17" spans="1:45" s="27" customFormat="1" ht="135" x14ac:dyDescent="0.25">
      <c r="A17" s="20">
        <v>4</v>
      </c>
      <c r="B17" s="19" t="s">
        <v>47</v>
      </c>
      <c r="C17" s="20" t="s">
        <v>67</v>
      </c>
      <c r="D17" s="24" t="s">
        <v>80</v>
      </c>
      <c r="E17" s="19" t="s">
        <v>81</v>
      </c>
      <c r="F17" s="19" t="s">
        <v>51</v>
      </c>
      <c r="G17" s="19" t="s">
        <v>82</v>
      </c>
      <c r="H17" s="34" t="s">
        <v>83</v>
      </c>
      <c r="I17" s="35">
        <v>0.6</v>
      </c>
      <c r="J17" s="36" t="s">
        <v>55</v>
      </c>
      <c r="K17" s="41" t="s">
        <v>56</v>
      </c>
      <c r="L17" s="39">
        <v>0.12</v>
      </c>
      <c r="M17" s="39">
        <v>0.35</v>
      </c>
      <c r="N17" s="39">
        <v>0.51</v>
      </c>
      <c r="O17" s="39">
        <v>0.72</v>
      </c>
      <c r="P17" s="39">
        <v>0.72</v>
      </c>
      <c r="Q17" s="44" t="s">
        <v>72</v>
      </c>
      <c r="R17" s="47" t="s">
        <v>73</v>
      </c>
      <c r="S17" s="34" t="s">
        <v>74</v>
      </c>
      <c r="T17" s="41" t="s">
        <v>60</v>
      </c>
      <c r="U17" s="45" t="s">
        <v>61</v>
      </c>
      <c r="V17" s="70">
        <f t="shared" si="0"/>
        <v>0.12</v>
      </c>
      <c r="W17" s="71">
        <v>2.8000000000000001E-2</v>
      </c>
      <c r="X17" s="71">
        <f t="shared" si="5"/>
        <v>0.23333333333333334</v>
      </c>
      <c r="Y17" s="19" t="s">
        <v>84</v>
      </c>
      <c r="Z17" s="19" t="s">
        <v>85</v>
      </c>
      <c r="AA17" s="70">
        <f t="shared" si="1"/>
        <v>0.35</v>
      </c>
      <c r="AB17" s="87">
        <v>0.43</v>
      </c>
      <c r="AC17" s="71">
        <f t="shared" si="6"/>
        <v>1</v>
      </c>
      <c r="AD17" s="80" t="s">
        <v>86</v>
      </c>
      <c r="AE17" s="20" t="s">
        <v>64</v>
      </c>
      <c r="AF17" s="70">
        <f t="shared" si="2"/>
        <v>0.51</v>
      </c>
      <c r="AG17" s="94">
        <v>0.46289999999999998</v>
      </c>
      <c r="AH17" s="71">
        <f t="shared" si="7"/>
        <v>0.90764705882352936</v>
      </c>
      <c r="AI17" s="19" t="s">
        <v>87</v>
      </c>
      <c r="AJ17" s="19" t="s">
        <v>79</v>
      </c>
      <c r="AK17" s="70">
        <f t="shared" si="3"/>
        <v>0.72</v>
      </c>
      <c r="AL17" s="94">
        <v>0.62980000000000003</v>
      </c>
      <c r="AM17" s="71">
        <f t="shared" si="8"/>
        <v>0.87472222222222229</v>
      </c>
      <c r="AN17" s="19" t="s">
        <v>296</v>
      </c>
      <c r="AO17" s="19" t="s">
        <v>309</v>
      </c>
      <c r="AP17" s="70">
        <f t="shared" si="4"/>
        <v>0.72</v>
      </c>
      <c r="AQ17" s="87">
        <f t="shared" si="9"/>
        <v>0.62980000000000003</v>
      </c>
      <c r="AR17" s="71">
        <f t="shared" si="10"/>
        <v>0.87472222222222229</v>
      </c>
      <c r="AS17" s="80" t="s">
        <v>324</v>
      </c>
    </row>
    <row r="18" spans="1:45" s="27" customFormat="1" ht="180" x14ac:dyDescent="0.25">
      <c r="A18" s="20">
        <v>4</v>
      </c>
      <c r="B18" s="19" t="s">
        <v>47</v>
      </c>
      <c r="C18" s="20" t="s">
        <v>67</v>
      </c>
      <c r="D18" s="24" t="s">
        <v>88</v>
      </c>
      <c r="E18" s="19" t="s">
        <v>89</v>
      </c>
      <c r="F18" s="19" t="s">
        <v>51</v>
      </c>
      <c r="G18" s="19" t="s">
        <v>90</v>
      </c>
      <c r="H18" s="34" t="s">
        <v>91</v>
      </c>
      <c r="I18" s="37">
        <v>0.96489999999999998</v>
      </c>
      <c r="J18" s="36" t="s">
        <v>55</v>
      </c>
      <c r="K18" s="41" t="s">
        <v>56</v>
      </c>
      <c r="L18" s="39">
        <v>0.25</v>
      </c>
      <c r="M18" s="39">
        <v>0.5</v>
      </c>
      <c r="N18" s="39">
        <v>0.7</v>
      </c>
      <c r="O18" s="53">
        <v>0.98499999999999999</v>
      </c>
      <c r="P18" s="53">
        <v>0.98499999999999999</v>
      </c>
      <c r="Q18" s="44" t="s">
        <v>72</v>
      </c>
      <c r="R18" s="47" t="s">
        <v>73</v>
      </c>
      <c r="S18" s="34" t="s">
        <v>74</v>
      </c>
      <c r="T18" s="41" t="s">
        <v>60</v>
      </c>
      <c r="U18" s="45" t="s">
        <v>61</v>
      </c>
      <c r="V18" s="70">
        <f t="shared" si="0"/>
        <v>0.25</v>
      </c>
      <c r="W18" s="70">
        <v>0.18</v>
      </c>
      <c r="X18" s="71">
        <f t="shared" si="5"/>
        <v>0.72</v>
      </c>
      <c r="Y18" s="19" t="s">
        <v>92</v>
      </c>
      <c r="Z18" s="19"/>
      <c r="AA18" s="70">
        <f t="shared" si="1"/>
        <v>0.5</v>
      </c>
      <c r="AB18" s="87">
        <v>0.44080000000000003</v>
      </c>
      <c r="AC18" s="71">
        <f t="shared" si="6"/>
        <v>0.88160000000000005</v>
      </c>
      <c r="AD18" s="80" t="s">
        <v>93</v>
      </c>
      <c r="AE18" s="20" t="s">
        <v>64</v>
      </c>
      <c r="AF18" s="70">
        <f t="shared" si="2"/>
        <v>0.7</v>
      </c>
      <c r="AG18" s="94">
        <v>0.71</v>
      </c>
      <c r="AH18" s="71">
        <f t="shared" si="7"/>
        <v>1</v>
      </c>
      <c r="AI18" s="19" t="s">
        <v>94</v>
      </c>
      <c r="AJ18" s="19" t="s">
        <v>95</v>
      </c>
      <c r="AK18" s="70">
        <f t="shared" si="3"/>
        <v>0.98499999999999999</v>
      </c>
      <c r="AL18" s="94">
        <v>0.99</v>
      </c>
      <c r="AM18" s="71">
        <f t="shared" si="8"/>
        <v>1</v>
      </c>
      <c r="AN18" s="19" t="s">
        <v>297</v>
      </c>
      <c r="AO18" s="19" t="s">
        <v>309</v>
      </c>
      <c r="AP18" s="70">
        <f t="shared" si="4"/>
        <v>0.98499999999999999</v>
      </c>
      <c r="AQ18" s="87">
        <f t="shared" si="9"/>
        <v>0.99</v>
      </c>
      <c r="AR18" s="71">
        <f t="shared" si="10"/>
        <v>1</v>
      </c>
      <c r="AS18" s="80" t="s">
        <v>320</v>
      </c>
    </row>
    <row r="19" spans="1:45" s="27" customFormat="1" ht="135" x14ac:dyDescent="0.25">
      <c r="A19" s="20">
        <v>4</v>
      </c>
      <c r="B19" s="19" t="s">
        <v>47</v>
      </c>
      <c r="C19" s="20" t="s">
        <v>67</v>
      </c>
      <c r="D19" s="24" t="s">
        <v>96</v>
      </c>
      <c r="E19" s="19" t="s">
        <v>97</v>
      </c>
      <c r="F19" s="19" t="s">
        <v>51</v>
      </c>
      <c r="G19" s="19" t="s">
        <v>98</v>
      </c>
      <c r="H19" s="38" t="s">
        <v>99</v>
      </c>
      <c r="I19" s="39">
        <v>0.25</v>
      </c>
      <c r="J19" s="40" t="s">
        <v>55</v>
      </c>
      <c r="K19" s="41" t="s">
        <v>56</v>
      </c>
      <c r="L19" s="39">
        <v>0.08</v>
      </c>
      <c r="M19" s="39">
        <v>0.2</v>
      </c>
      <c r="N19" s="39">
        <v>0.3</v>
      </c>
      <c r="O19" s="39">
        <v>0.55000000000000004</v>
      </c>
      <c r="P19" s="39">
        <v>0.55000000000000004</v>
      </c>
      <c r="Q19" s="42" t="s">
        <v>72</v>
      </c>
      <c r="R19" s="46" t="s">
        <v>73</v>
      </c>
      <c r="S19" s="34" t="s">
        <v>74</v>
      </c>
      <c r="T19" s="41" t="s">
        <v>60</v>
      </c>
      <c r="U19" s="45" t="s">
        <v>61</v>
      </c>
      <c r="V19" s="70">
        <f t="shared" si="0"/>
        <v>0.08</v>
      </c>
      <c r="W19" s="71">
        <v>1.7999999999999999E-2</v>
      </c>
      <c r="X19" s="71">
        <f t="shared" si="5"/>
        <v>0.22499999999999998</v>
      </c>
      <c r="Y19" s="19" t="s">
        <v>100</v>
      </c>
      <c r="Z19" s="19"/>
      <c r="AA19" s="70">
        <f t="shared" si="1"/>
        <v>0.2</v>
      </c>
      <c r="AB19" s="87">
        <v>0.15690000000000001</v>
      </c>
      <c r="AC19" s="71">
        <f t="shared" si="6"/>
        <v>0.78449999999999998</v>
      </c>
      <c r="AD19" s="80" t="s">
        <v>101</v>
      </c>
      <c r="AE19" s="20" t="s">
        <v>64</v>
      </c>
      <c r="AF19" s="70">
        <f t="shared" si="2"/>
        <v>0.3</v>
      </c>
      <c r="AG19" s="94">
        <v>0.33</v>
      </c>
      <c r="AH19" s="71">
        <f t="shared" si="7"/>
        <v>1</v>
      </c>
      <c r="AI19" s="19" t="s">
        <v>102</v>
      </c>
      <c r="AJ19" s="19" t="s">
        <v>79</v>
      </c>
      <c r="AK19" s="70">
        <f t="shared" si="3"/>
        <v>0.55000000000000004</v>
      </c>
      <c r="AL19" s="94">
        <v>0.43</v>
      </c>
      <c r="AM19" s="71">
        <f t="shared" si="8"/>
        <v>0.78181818181818175</v>
      </c>
      <c r="AN19" s="19" t="s">
        <v>298</v>
      </c>
      <c r="AO19" s="19" t="s">
        <v>309</v>
      </c>
      <c r="AP19" s="70">
        <f t="shared" si="4"/>
        <v>0.55000000000000004</v>
      </c>
      <c r="AQ19" s="87">
        <f>AL19</f>
        <v>0.43</v>
      </c>
      <c r="AR19" s="71">
        <f t="shared" si="10"/>
        <v>0.78181818181818175</v>
      </c>
      <c r="AS19" s="80" t="s">
        <v>325</v>
      </c>
    </row>
    <row r="20" spans="1:45" s="27" customFormat="1" ht="225" x14ac:dyDescent="0.25">
      <c r="A20" s="20">
        <v>4</v>
      </c>
      <c r="B20" s="19" t="s">
        <v>47</v>
      </c>
      <c r="C20" s="20" t="s">
        <v>67</v>
      </c>
      <c r="D20" s="24" t="s">
        <v>103</v>
      </c>
      <c r="E20" s="19" t="s">
        <v>104</v>
      </c>
      <c r="F20" s="19" t="s">
        <v>105</v>
      </c>
      <c r="G20" s="19" t="s">
        <v>106</v>
      </c>
      <c r="H20" s="34" t="s">
        <v>107</v>
      </c>
      <c r="I20" s="35">
        <v>0.95</v>
      </c>
      <c r="J20" s="36" t="s">
        <v>108</v>
      </c>
      <c r="K20" s="41" t="s">
        <v>56</v>
      </c>
      <c r="L20" s="39">
        <v>0.98</v>
      </c>
      <c r="M20" s="39">
        <v>1</v>
      </c>
      <c r="N20" s="39">
        <v>1</v>
      </c>
      <c r="O20" s="39">
        <v>1</v>
      </c>
      <c r="P20" s="39">
        <v>1</v>
      </c>
      <c r="Q20" s="44" t="s">
        <v>72</v>
      </c>
      <c r="R20" s="47" t="s">
        <v>109</v>
      </c>
      <c r="S20" s="34" t="s">
        <v>110</v>
      </c>
      <c r="T20" s="41" t="s">
        <v>60</v>
      </c>
      <c r="U20" s="45" t="s">
        <v>61</v>
      </c>
      <c r="V20" s="70">
        <f t="shared" si="0"/>
        <v>0.98</v>
      </c>
      <c r="W20" s="70">
        <v>0.95</v>
      </c>
      <c r="X20" s="71">
        <f t="shared" si="5"/>
        <v>0.96938775510204078</v>
      </c>
      <c r="Y20" s="19" t="s">
        <v>111</v>
      </c>
      <c r="Z20" s="19"/>
      <c r="AA20" s="70">
        <f t="shared" si="1"/>
        <v>1</v>
      </c>
      <c r="AB20" s="87">
        <v>0.69110000000000005</v>
      </c>
      <c r="AC20" s="71">
        <f t="shared" si="6"/>
        <v>0.69110000000000005</v>
      </c>
      <c r="AD20" s="81" t="s">
        <v>112</v>
      </c>
      <c r="AE20" s="20" t="s">
        <v>64</v>
      </c>
      <c r="AF20" s="70">
        <f t="shared" si="2"/>
        <v>1</v>
      </c>
      <c r="AG20" s="94">
        <v>0.90629999999999999</v>
      </c>
      <c r="AH20" s="71">
        <f t="shared" si="7"/>
        <v>0.90629999999999999</v>
      </c>
      <c r="AI20" s="19" t="s">
        <v>113</v>
      </c>
      <c r="AJ20" s="19" t="s">
        <v>66</v>
      </c>
      <c r="AK20" s="70">
        <f t="shared" si="3"/>
        <v>1</v>
      </c>
      <c r="AL20" s="94">
        <v>0.87319999999999998</v>
      </c>
      <c r="AM20" s="71">
        <f t="shared" si="8"/>
        <v>0.87319999999999998</v>
      </c>
      <c r="AN20" s="19" t="s">
        <v>299</v>
      </c>
      <c r="AO20" s="19" t="s">
        <v>309</v>
      </c>
      <c r="AP20" s="70">
        <f t="shared" si="4"/>
        <v>1</v>
      </c>
      <c r="AQ20" s="87">
        <f>AVERAGE(W20,AB20,AG20,AL20)</f>
        <v>0.85515000000000008</v>
      </c>
      <c r="AR20" s="71">
        <f t="shared" si="10"/>
        <v>0.85515000000000008</v>
      </c>
      <c r="AS20" s="81" t="s">
        <v>326</v>
      </c>
    </row>
    <row r="21" spans="1:45" s="27" customFormat="1" ht="240" x14ac:dyDescent="0.25">
      <c r="A21" s="20">
        <v>4</v>
      </c>
      <c r="B21" s="19" t="s">
        <v>47</v>
      </c>
      <c r="C21" s="20" t="s">
        <v>67</v>
      </c>
      <c r="D21" s="24" t="s">
        <v>114</v>
      </c>
      <c r="E21" s="19" t="s">
        <v>115</v>
      </c>
      <c r="F21" s="19" t="s">
        <v>51</v>
      </c>
      <c r="G21" s="19" t="s">
        <v>116</v>
      </c>
      <c r="H21" s="34" t="s">
        <v>117</v>
      </c>
      <c r="I21" s="35">
        <v>1</v>
      </c>
      <c r="J21" s="36" t="s">
        <v>108</v>
      </c>
      <c r="K21" s="41" t="s">
        <v>56</v>
      </c>
      <c r="L21" s="43">
        <v>1</v>
      </c>
      <c r="M21" s="43">
        <v>1</v>
      </c>
      <c r="N21" s="43">
        <v>1</v>
      </c>
      <c r="O21" s="43">
        <v>1</v>
      </c>
      <c r="P21" s="43">
        <v>1</v>
      </c>
      <c r="Q21" s="44" t="s">
        <v>72</v>
      </c>
      <c r="R21" s="47" t="s">
        <v>109</v>
      </c>
      <c r="S21" s="48" t="s">
        <v>118</v>
      </c>
      <c r="T21" s="41" t="s">
        <v>60</v>
      </c>
      <c r="U21" s="45" t="s">
        <v>61</v>
      </c>
      <c r="V21" s="70">
        <f t="shared" si="0"/>
        <v>1</v>
      </c>
      <c r="W21" s="70">
        <v>0.95</v>
      </c>
      <c r="X21" s="71">
        <f t="shared" si="5"/>
        <v>0.95</v>
      </c>
      <c r="Y21" s="19" t="s">
        <v>119</v>
      </c>
      <c r="Z21" s="19"/>
      <c r="AA21" s="70">
        <f t="shared" si="1"/>
        <v>1</v>
      </c>
      <c r="AB21" s="87">
        <v>0.62829999999999997</v>
      </c>
      <c r="AC21" s="71">
        <f t="shared" si="6"/>
        <v>0.62829999999999997</v>
      </c>
      <c r="AD21" s="82" t="s">
        <v>120</v>
      </c>
      <c r="AE21" s="20" t="s">
        <v>64</v>
      </c>
      <c r="AF21" s="70">
        <f t="shared" si="2"/>
        <v>1</v>
      </c>
      <c r="AG21" s="94">
        <v>0.89600000000000002</v>
      </c>
      <c r="AH21" s="71">
        <f t="shared" si="7"/>
        <v>0.89600000000000002</v>
      </c>
      <c r="AI21" s="19" t="s">
        <v>121</v>
      </c>
      <c r="AJ21" s="19" t="s">
        <v>66</v>
      </c>
      <c r="AK21" s="70">
        <f t="shared" si="3"/>
        <v>1</v>
      </c>
      <c r="AL21" s="94">
        <v>0.86339999999999995</v>
      </c>
      <c r="AM21" s="71">
        <f t="shared" si="8"/>
        <v>0.86339999999999995</v>
      </c>
      <c r="AN21" s="19" t="s">
        <v>300</v>
      </c>
      <c r="AO21" s="19" t="s">
        <v>309</v>
      </c>
      <c r="AP21" s="70">
        <f t="shared" si="4"/>
        <v>1</v>
      </c>
      <c r="AQ21" s="87">
        <f>AVERAGE(W21,AB21,AG21,AL20)</f>
        <v>0.83687500000000004</v>
      </c>
      <c r="AR21" s="71">
        <f t="shared" si="10"/>
        <v>0.83687500000000004</v>
      </c>
      <c r="AS21" s="82" t="s">
        <v>327</v>
      </c>
    </row>
    <row r="22" spans="1:45" s="27" customFormat="1" ht="336" customHeight="1" x14ac:dyDescent="0.25">
      <c r="A22" s="20">
        <v>4</v>
      </c>
      <c r="B22" s="19" t="s">
        <v>47</v>
      </c>
      <c r="C22" s="20" t="s">
        <v>67</v>
      </c>
      <c r="D22" s="24" t="s">
        <v>122</v>
      </c>
      <c r="E22" s="19" t="s">
        <v>123</v>
      </c>
      <c r="F22" s="19" t="s">
        <v>51</v>
      </c>
      <c r="G22" s="19" t="s">
        <v>124</v>
      </c>
      <c r="H22" s="34" t="s">
        <v>125</v>
      </c>
      <c r="I22" s="35" t="s">
        <v>126</v>
      </c>
      <c r="J22" s="36" t="s">
        <v>55</v>
      </c>
      <c r="K22" s="41" t="s">
        <v>56</v>
      </c>
      <c r="L22" s="43">
        <v>0</v>
      </c>
      <c r="M22" s="43">
        <v>0.4</v>
      </c>
      <c r="N22" s="43">
        <v>0.6</v>
      </c>
      <c r="O22" s="43">
        <v>0.8</v>
      </c>
      <c r="P22" s="43">
        <v>0.8</v>
      </c>
      <c r="Q22" s="44" t="s">
        <v>72</v>
      </c>
      <c r="R22" s="49" t="s">
        <v>127</v>
      </c>
      <c r="S22" s="34" t="s">
        <v>118</v>
      </c>
      <c r="T22" s="41" t="s">
        <v>60</v>
      </c>
      <c r="U22" s="45" t="s">
        <v>128</v>
      </c>
      <c r="V22" s="70">
        <f t="shared" si="0"/>
        <v>0</v>
      </c>
      <c r="W22" s="70">
        <v>0</v>
      </c>
      <c r="X22" s="71" t="s">
        <v>62</v>
      </c>
      <c r="Y22" s="19" t="s">
        <v>62</v>
      </c>
      <c r="Z22" s="19" t="s">
        <v>62</v>
      </c>
      <c r="AA22" s="70">
        <f t="shared" si="1"/>
        <v>0.4</v>
      </c>
      <c r="AB22" s="87">
        <v>0.96</v>
      </c>
      <c r="AC22" s="71">
        <f t="shared" si="6"/>
        <v>1</v>
      </c>
      <c r="AD22" s="78" t="s">
        <v>129</v>
      </c>
      <c r="AE22" s="20" t="s">
        <v>130</v>
      </c>
      <c r="AF22" s="70">
        <f t="shared" si="2"/>
        <v>0.6</v>
      </c>
      <c r="AG22" s="94">
        <v>0.6</v>
      </c>
      <c r="AH22" s="71">
        <f t="shared" si="7"/>
        <v>1</v>
      </c>
      <c r="AI22" s="19" t="s">
        <v>131</v>
      </c>
      <c r="AJ22" s="19" t="s">
        <v>132</v>
      </c>
      <c r="AK22" s="70">
        <f t="shared" si="3"/>
        <v>0.8</v>
      </c>
      <c r="AL22" s="94">
        <v>0.8</v>
      </c>
      <c r="AM22" s="71">
        <f t="shared" si="8"/>
        <v>1</v>
      </c>
      <c r="AN22" s="19" t="s">
        <v>301</v>
      </c>
      <c r="AO22" s="19" t="s">
        <v>309</v>
      </c>
      <c r="AP22" s="70">
        <f t="shared" si="4"/>
        <v>0.8</v>
      </c>
      <c r="AQ22" s="87">
        <f>AL22</f>
        <v>0.8</v>
      </c>
      <c r="AR22" s="71">
        <f t="shared" si="10"/>
        <v>1</v>
      </c>
      <c r="AS22" s="80" t="s">
        <v>319</v>
      </c>
    </row>
    <row r="23" spans="1:45" s="27" customFormat="1" ht="165" x14ac:dyDescent="0.25">
      <c r="A23" s="20">
        <v>4</v>
      </c>
      <c r="B23" s="19" t="s">
        <v>47</v>
      </c>
      <c r="C23" s="20" t="s">
        <v>133</v>
      </c>
      <c r="D23" s="24" t="s">
        <v>134</v>
      </c>
      <c r="E23" s="19" t="s">
        <v>135</v>
      </c>
      <c r="F23" s="19" t="s">
        <v>105</v>
      </c>
      <c r="G23" s="19" t="s">
        <v>136</v>
      </c>
      <c r="H23" s="34" t="s">
        <v>137</v>
      </c>
      <c r="I23" s="40" t="s">
        <v>54</v>
      </c>
      <c r="J23" s="36" t="s">
        <v>138</v>
      </c>
      <c r="K23" s="34" t="s">
        <v>139</v>
      </c>
      <c r="L23" s="40">
        <v>2136</v>
      </c>
      <c r="M23" s="40">
        <v>2139</v>
      </c>
      <c r="N23" s="40">
        <v>2139</v>
      </c>
      <c r="O23" s="40">
        <v>2136</v>
      </c>
      <c r="P23" s="52">
        <f t="shared" ref="P23:P24" si="11">SUM(L23:O23)</f>
        <v>8550</v>
      </c>
      <c r="Q23" s="44" t="s">
        <v>72</v>
      </c>
      <c r="R23" s="49" t="s">
        <v>140</v>
      </c>
      <c r="S23" s="34" t="s">
        <v>141</v>
      </c>
      <c r="T23" s="34" t="s">
        <v>142</v>
      </c>
      <c r="U23" s="45" t="s">
        <v>143</v>
      </c>
      <c r="V23" s="26">
        <f t="shared" si="0"/>
        <v>2136</v>
      </c>
      <c r="W23" s="19">
        <v>3179</v>
      </c>
      <c r="X23" s="71">
        <f t="shared" si="5"/>
        <v>1</v>
      </c>
      <c r="Y23" s="19" t="s">
        <v>144</v>
      </c>
      <c r="Z23" s="19"/>
      <c r="AA23" s="26">
        <f t="shared" si="1"/>
        <v>2139</v>
      </c>
      <c r="AB23" s="19">
        <v>2074</v>
      </c>
      <c r="AC23" s="71">
        <f t="shared" si="6"/>
        <v>0.96961196820944362</v>
      </c>
      <c r="AD23" s="83" t="s">
        <v>145</v>
      </c>
      <c r="AE23" s="20" t="s">
        <v>146</v>
      </c>
      <c r="AF23" s="26">
        <f t="shared" si="2"/>
        <v>2139</v>
      </c>
      <c r="AG23" s="19">
        <v>3193</v>
      </c>
      <c r="AH23" s="71">
        <f t="shared" si="7"/>
        <v>1</v>
      </c>
      <c r="AI23" s="19" t="s">
        <v>147</v>
      </c>
      <c r="AJ23" s="19" t="s">
        <v>148</v>
      </c>
      <c r="AK23" s="26">
        <f t="shared" si="3"/>
        <v>2136</v>
      </c>
      <c r="AL23" s="19">
        <v>4266</v>
      </c>
      <c r="AM23" s="71">
        <f t="shared" si="8"/>
        <v>1</v>
      </c>
      <c r="AN23" s="19" t="s">
        <v>302</v>
      </c>
      <c r="AO23" s="19" t="s">
        <v>146</v>
      </c>
      <c r="AP23" s="19">
        <f t="shared" si="4"/>
        <v>8550</v>
      </c>
      <c r="AQ23" s="26">
        <f>SUM(W23,AB23,AG23,AL23)</f>
        <v>12712</v>
      </c>
      <c r="AR23" s="71">
        <f t="shared" si="10"/>
        <v>1</v>
      </c>
      <c r="AS23" s="83" t="s">
        <v>319</v>
      </c>
    </row>
    <row r="24" spans="1:45" s="27" customFormat="1" ht="165" x14ac:dyDescent="0.25">
      <c r="A24" s="20">
        <v>4</v>
      </c>
      <c r="B24" s="19" t="s">
        <v>47</v>
      </c>
      <c r="C24" s="20" t="s">
        <v>133</v>
      </c>
      <c r="D24" s="24" t="s">
        <v>149</v>
      </c>
      <c r="E24" s="19" t="s">
        <v>150</v>
      </c>
      <c r="F24" s="19" t="s">
        <v>51</v>
      </c>
      <c r="G24" s="19" t="s">
        <v>151</v>
      </c>
      <c r="H24" s="34" t="s">
        <v>152</v>
      </c>
      <c r="I24" s="40" t="s">
        <v>54</v>
      </c>
      <c r="J24" s="36" t="s">
        <v>138</v>
      </c>
      <c r="K24" s="34" t="s">
        <v>153</v>
      </c>
      <c r="L24" s="40">
        <v>711</v>
      </c>
      <c r="M24" s="40">
        <v>714</v>
      </c>
      <c r="N24" s="40">
        <v>714</v>
      </c>
      <c r="O24" s="40">
        <v>711</v>
      </c>
      <c r="P24" s="52">
        <f t="shared" si="11"/>
        <v>2850</v>
      </c>
      <c r="Q24" s="44" t="s">
        <v>72</v>
      </c>
      <c r="R24" s="49" t="s">
        <v>154</v>
      </c>
      <c r="S24" s="34" t="s">
        <v>141</v>
      </c>
      <c r="T24" s="34" t="s">
        <v>142</v>
      </c>
      <c r="U24" s="45" t="s">
        <v>143</v>
      </c>
      <c r="V24" s="26">
        <f t="shared" si="0"/>
        <v>711</v>
      </c>
      <c r="W24" s="19">
        <v>762</v>
      </c>
      <c r="X24" s="71">
        <f t="shared" si="5"/>
        <v>1</v>
      </c>
      <c r="Y24" s="19" t="s">
        <v>155</v>
      </c>
      <c r="Z24" s="19"/>
      <c r="AA24" s="26">
        <f t="shared" si="1"/>
        <v>714</v>
      </c>
      <c r="AB24" s="19">
        <v>677</v>
      </c>
      <c r="AC24" s="71">
        <f t="shared" si="6"/>
        <v>0.94817927170868344</v>
      </c>
      <c r="AD24" s="83" t="s">
        <v>156</v>
      </c>
      <c r="AE24" s="20" t="s">
        <v>146</v>
      </c>
      <c r="AF24" s="26">
        <f t="shared" si="2"/>
        <v>714</v>
      </c>
      <c r="AG24" s="19">
        <v>396</v>
      </c>
      <c r="AH24" s="71">
        <f t="shared" si="7"/>
        <v>0.55462184873949583</v>
      </c>
      <c r="AI24" s="19" t="s">
        <v>157</v>
      </c>
      <c r="AJ24" s="19" t="s">
        <v>158</v>
      </c>
      <c r="AK24" s="26">
        <f t="shared" si="3"/>
        <v>711</v>
      </c>
      <c r="AL24" s="19">
        <v>763</v>
      </c>
      <c r="AM24" s="71">
        <f t="shared" si="8"/>
        <v>1</v>
      </c>
      <c r="AN24" s="19" t="s">
        <v>303</v>
      </c>
      <c r="AO24" s="19" t="s">
        <v>146</v>
      </c>
      <c r="AP24" s="19">
        <f t="shared" si="4"/>
        <v>2850</v>
      </c>
      <c r="AQ24" s="19">
        <f t="shared" ref="AQ24:AQ29" si="12">SUM(W24,AB24,AG24,AL24)</f>
        <v>2598</v>
      </c>
      <c r="AR24" s="71">
        <f t="shared" si="10"/>
        <v>0.91157894736842104</v>
      </c>
      <c r="AS24" s="83" t="s">
        <v>328</v>
      </c>
    </row>
    <row r="25" spans="1:45" s="27" customFormat="1" ht="135" x14ac:dyDescent="0.25">
      <c r="A25" s="20">
        <v>4</v>
      </c>
      <c r="B25" s="19" t="s">
        <v>47</v>
      </c>
      <c r="C25" s="20" t="s">
        <v>133</v>
      </c>
      <c r="D25" s="24" t="s">
        <v>159</v>
      </c>
      <c r="E25" s="19" t="s">
        <v>160</v>
      </c>
      <c r="F25" s="19" t="s">
        <v>51</v>
      </c>
      <c r="G25" s="19" t="s">
        <v>161</v>
      </c>
      <c r="H25" s="34" t="s">
        <v>162</v>
      </c>
      <c r="I25" s="40" t="s">
        <v>54</v>
      </c>
      <c r="J25" s="36" t="s">
        <v>138</v>
      </c>
      <c r="K25" s="34" t="s">
        <v>163</v>
      </c>
      <c r="L25" s="40">
        <v>9</v>
      </c>
      <c r="M25" s="40">
        <v>18</v>
      </c>
      <c r="N25" s="40">
        <v>24</v>
      </c>
      <c r="O25" s="40">
        <v>19</v>
      </c>
      <c r="P25" s="52">
        <f>SUM(L25:O25)</f>
        <v>70</v>
      </c>
      <c r="Q25" s="44" t="s">
        <v>72</v>
      </c>
      <c r="R25" s="49" t="s">
        <v>164</v>
      </c>
      <c r="S25" s="34" t="s">
        <v>165</v>
      </c>
      <c r="T25" s="34" t="s">
        <v>142</v>
      </c>
      <c r="U25" s="45" t="s">
        <v>143</v>
      </c>
      <c r="V25" s="26">
        <f t="shared" si="0"/>
        <v>9</v>
      </c>
      <c r="W25" s="19">
        <v>13</v>
      </c>
      <c r="X25" s="71">
        <f t="shared" si="5"/>
        <v>1</v>
      </c>
      <c r="Y25" s="19" t="s">
        <v>166</v>
      </c>
      <c r="Z25" s="19"/>
      <c r="AA25" s="26">
        <f t="shared" si="1"/>
        <v>18</v>
      </c>
      <c r="AB25" s="19">
        <v>23</v>
      </c>
      <c r="AC25" s="71">
        <f t="shared" si="6"/>
        <v>1</v>
      </c>
      <c r="AD25" s="83" t="s">
        <v>167</v>
      </c>
      <c r="AE25" s="20" t="s">
        <v>146</v>
      </c>
      <c r="AF25" s="26">
        <f t="shared" si="2"/>
        <v>24</v>
      </c>
      <c r="AG25" s="19">
        <v>17</v>
      </c>
      <c r="AH25" s="71">
        <f t="shared" si="7"/>
        <v>0.70833333333333337</v>
      </c>
      <c r="AI25" s="19" t="s">
        <v>168</v>
      </c>
      <c r="AJ25" s="19" t="s">
        <v>169</v>
      </c>
      <c r="AK25" s="26">
        <f t="shared" si="3"/>
        <v>19</v>
      </c>
      <c r="AL25" s="98">
        <v>0</v>
      </c>
      <c r="AM25" s="112">
        <f t="shared" si="8"/>
        <v>0</v>
      </c>
      <c r="AN25" s="102" t="s">
        <v>304</v>
      </c>
      <c r="AO25" s="102" t="s">
        <v>146</v>
      </c>
      <c r="AP25" s="102">
        <f t="shared" si="4"/>
        <v>70</v>
      </c>
      <c r="AQ25" s="102">
        <f t="shared" si="12"/>
        <v>53</v>
      </c>
      <c r="AR25" s="112">
        <f t="shared" si="10"/>
        <v>0.75714285714285712</v>
      </c>
      <c r="AS25" s="83" t="s">
        <v>329</v>
      </c>
    </row>
    <row r="26" spans="1:45" s="27" customFormat="1" ht="150" x14ac:dyDescent="0.25">
      <c r="A26" s="20">
        <v>4</v>
      </c>
      <c r="B26" s="19" t="s">
        <v>47</v>
      </c>
      <c r="C26" s="20" t="s">
        <v>133</v>
      </c>
      <c r="D26" s="24" t="s">
        <v>170</v>
      </c>
      <c r="E26" s="19" t="s">
        <v>171</v>
      </c>
      <c r="F26" s="19" t="s">
        <v>105</v>
      </c>
      <c r="G26" s="19" t="s">
        <v>172</v>
      </c>
      <c r="H26" s="34" t="s">
        <v>173</v>
      </c>
      <c r="I26" s="40" t="s">
        <v>54</v>
      </c>
      <c r="J26" s="36" t="s">
        <v>138</v>
      </c>
      <c r="K26" s="34" t="s">
        <v>174</v>
      </c>
      <c r="L26" s="40">
        <v>6</v>
      </c>
      <c r="M26" s="40">
        <v>12</v>
      </c>
      <c r="N26" s="40">
        <v>15</v>
      </c>
      <c r="O26" s="40">
        <v>12</v>
      </c>
      <c r="P26" s="52">
        <f t="shared" ref="P26:P29" si="13">SUM(L26:O26)</f>
        <v>45</v>
      </c>
      <c r="Q26" s="44" t="s">
        <v>72</v>
      </c>
      <c r="R26" s="49" t="s">
        <v>164</v>
      </c>
      <c r="S26" s="34" t="s">
        <v>165</v>
      </c>
      <c r="T26" s="34" t="s">
        <v>142</v>
      </c>
      <c r="U26" s="45" t="s">
        <v>143</v>
      </c>
      <c r="V26" s="26">
        <f t="shared" si="0"/>
        <v>6</v>
      </c>
      <c r="W26" s="19">
        <v>6</v>
      </c>
      <c r="X26" s="71">
        <f t="shared" si="5"/>
        <v>1</v>
      </c>
      <c r="Y26" s="19" t="s">
        <v>175</v>
      </c>
      <c r="Z26" s="19"/>
      <c r="AA26" s="26">
        <f t="shared" si="1"/>
        <v>12</v>
      </c>
      <c r="AB26" s="19">
        <v>15</v>
      </c>
      <c r="AC26" s="71">
        <f t="shared" si="6"/>
        <v>1</v>
      </c>
      <c r="AD26" s="83" t="s">
        <v>176</v>
      </c>
      <c r="AE26" s="20" t="s">
        <v>146</v>
      </c>
      <c r="AF26" s="26">
        <f t="shared" si="2"/>
        <v>15</v>
      </c>
      <c r="AG26" s="19">
        <v>12</v>
      </c>
      <c r="AH26" s="71">
        <f t="shared" si="7"/>
        <v>0.8</v>
      </c>
      <c r="AI26" s="19" t="s">
        <v>177</v>
      </c>
      <c r="AJ26" s="19" t="s">
        <v>178</v>
      </c>
      <c r="AK26" s="26">
        <f t="shared" si="3"/>
        <v>12</v>
      </c>
      <c r="AL26" s="98">
        <v>0</v>
      </c>
      <c r="AM26" s="112">
        <f t="shared" si="8"/>
        <v>0</v>
      </c>
      <c r="AN26" s="102" t="s">
        <v>305</v>
      </c>
      <c r="AO26" s="102" t="s">
        <v>146</v>
      </c>
      <c r="AP26" s="102">
        <f t="shared" si="4"/>
        <v>45</v>
      </c>
      <c r="AQ26" s="102">
        <f t="shared" si="12"/>
        <v>33</v>
      </c>
      <c r="AR26" s="112">
        <f t="shared" si="10"/>
        <v>0.73333333333333328</v>
      </c>
      <c r="AS26" s="83" t="s">
        <v>330</v>
      </c>
    </row>
    <row r="27" spans="1:45" s="27" customFormat="1" ht="180" x14ac:dyDescent="0.25">
      <c r="A27" s="20">
        <v>4</v>
      </c>
      <c r="B27" s="19" t="s">
        <v>47</v>
      </c>
      <c r="C27" s="20" t="s">
        <v>133</v>
      </c>
      <c r="D27" s="24" t="s">
        <v>179</v>
      </c>
      <c r="E27" s="19" t="s">
        <v>180</v>
      </c>
      <c r="F27" s="19" t="s">
        <v>105</v>
      </c>
      <c r="G27" s="19" t="s">
        <v>181</v>
      </c>
      <c r="H27" s="34" t="s">
        <v>182</v>
      </c>
      <c r="I27" s="40" t="s">
        <v>54</v>
      </c>
      <c r="J27" s="36" t="s">
        <v>138</v>
      </c>
      <c r="K27" s="34" t="s">
        <v>183</v>
      </c>
      <c r="L27" s="40">
        <v>13</v>
      </c>
      <c r="M27" s="40">
        <v>17</v>
      </c>
      <c r="N27" s="40">
        <v>21</v>
      </c>
      <c r="O27" s="40">
        <v>21</v>
      </c>
      <c r="P27" s="52">
        <f t="shared" si="13"/>
        <v>72</v>
      </c>
      <c r="Q27" s="44" t="s">
        <v>72</v>
      </c>
      <c r="R27" s="50" t="s">
        <v>184</v>
      </c>
      <c r="S27" s="34" t="s">
        <v>185</v>
      </c>
      <c r="T27" s="34" t="s">
        <v>142</v>
      </c>
      <c r="U27" s="45" t="s">
        <v>143</v>
      </c>
      <c r="V27" s="26">
        <f t="shared" si="0"/>
        <v>13</v>
      </c>
      <c r="W27" s="19">
        <v>17</v>
      </c>
      <c r="X27" s="71">
        <f t="shared" si="5"/>
        <v>1</v>
      </c>
      <c r="Y27" s="19" t="s">
        <v>186</v>
      </c>
      <c r="Z27" s="19"/>
      <c r="AA27" s="26">
        <f t="shared" si="1"/>
        <v>17</v>
      </c>
      <c r="AB27" s="19">
        <v>37</v>
      </c>
      <c r="AC27" s="71">
        <f t="shared" si="6"/>
        <v>1</v>
      </c>
      <c r="AD27" s="83" t="s">
        <v>187</v>
      </c>
      <c r="AE27" s="20" t="s">
        <v>188</v>
      </c>
      <c r="AF27" s="26">
        <f t="shared" si="2"/>
        <v>21</v>
      </c>
      <c r="AG27" s="19">
        <v>81</v>
      </c>
      <c r="AH27" s="71">
        <f t="shared" si="7"/>
        <v>1</v>
      </c>
      <c r="AI27" s="19" t="s">
        <v>189</v>
      </c>
      <c r="AJ27" s="19" t="s">
        <v>190</v>
      </c>
      <c r="AK27" s="26">
        <f t="shared" si="3"/>
        <v>21</v>
      </c>
      <c r="AL27" s="94">
        <v>0.27</v>
      </c>
      <c r="AM27" s="112">
        <v>1</v>
      </c>
      <c r="AN27" s="19" t="s">
        <v>306</v>
      </c>
      <c r="AO27" s="19" t="s">
        <v>322</v>
      </c>
      <c r="AP27" s="19">
        <f t="shared" si="4"/>
        <v>72</v>
      </c>
      <c r="AQ27" s="19">
        <f t="shared" si="12"/>
        <v>135.27000000000001</v>
      </c>
      <c r="AR27" s="71">
        <f t="shared" si="10"/>
        <v>1</v>
      </c>
      <c r="AS27" s="83" t="s">
        <v>319</v>
      </c>
    </row>
    <row r="28" spans="1:45" s="27" customFormat="1" ht="180" x14ac:dyDescent="0.25">
      <c r="A28" s="20">
        <v>4</v>
      </c>
      <c r="B28" s="19" t="s">
        <v>47</v>
      </c>
      <c r="C28" s="20" t="s">
        <v>133</v>
      </c>
      <c r="D28" s="24" t="s">
        <v>191</v>
      </c>
      <c r="E28" s="19" t="s">
        <v>192</v>
      </c>
      <c r="F28" s="19" t="s">
        <v>105</v>
      </c>
      <c r="G28" s="19" t="s">
        <v>193</v>
      </c>
      <c r="H28" s="34" t="s">
        <v>194</v>
      </c>
      <c r="I28" s="40" t="s">
        <v>54</v>
      </c>
      <c r="J28" s="36" t="s">
        <v>138</v>
      </c>
      <c r="K28" s="34" t="s">
        <v>183</v>
      </c>
      <c r="L28" s="40">
        <v>26</v>
      </c>
      <c r="M28" s="40">
        <v>70</v>
      </c>
      <c r="N28" s="40">
        <v>77</v>
      </c>
      <c r="O28" s="40">
        <v>77</v>
      </c>
      <c r="P28" s="52">
        <f t="shared" si="13"/>
        <v>250</v>
      </c>
      <c r="Q28" s="44" t="s">
        <v>72</v>
      </c>
      <c r="R28" s="50" t="s">
        <v>184</v>
      </c>
      <c r="S28" s="34" t="s">
        <v>185</v>
      </c>
      <c r="T28" s="34" t="s">
        <v>142</v>
      </c>
      <c r="U28" s="45" t="s">
        <v>143</v>
      </c>
      <c r="V28" s="26">
        <f t="shared" si="0"/>
        <v>26</v>
      </c>
      <c r="W28" s="19">
        <v>50</v>
      </c>
      <c r="X28" s="71">
        <f t="shared" si="5"/>
        <v>1</v>
      </c>
      <c r="Y28" s="19" t="s">
        <v>195</v>
      </c>
      <c r="Z28" s="19"/>
      <c r="AA28" s="26">
        <f t="shared" si="1"/>
        <v>70</v>
      </c>
      <c r="AB28" s="19">
        <v>79</v>
      </c>
      <c r="AC28" s="71">
        <f t="shared" si="6"/>
        <v>1</v>
      </c>
      <c r="AD28" s="83" t="s">
        <v>196</v>
      </c>
      <c r="AE28" s="20" t="s">
        <v>188</v>
      </c>
      <c r="AF28" s="26">
        <f t="shared" si="2"/>
        <v>77</v>
      </c>
      <c r="AG28" s="19">
        <v>78</v>
      </c>
      <c r="AH28" s="71">
        <f t="shared" si="7"/>
        <v>1</v>
      </c>
      <c r="AI28" s="19" t="s">
        <v>197</v>
      </c>
      <c r="AJ28" s="19" t="s">
        <v>198</v>
      </c>
      <c r="AK28" s="26">
        <f t="shared" si="3"/>
        <v>77</v>
      </c>
      <c r="AL28" s="94">
        <v>0.44</v>
      </c>
      <c r="AM28" s="112">
        <v>0.56999999999999995</v>
      </c>
      <c r="AN28" s="19" t="s">
        <v>307</v>
      </c>
      <c r="AO28" s="19" t="s">
        <v>322</v>
      </c>
      <c r="AP28" s="19">
        <f t="shared" si="4"/>
        <v>250</v>
      </c>
      <c r="AQ28" s="19">
        <f t="shared" si="12"/>
        <v>207.44</v>
      </c>
      <c r="AR28" s="71">
        <f t="shared" si="10"/>
        <v>0.82975999999999994</v>
      </c>
      <c r="AS28" s="83" t="s">
        <v>331</v>
      </c>
    </row>
    <row r="29" spans="1:45" s="27" customFormat="1" ht="180" x14ac:dyDescent="0.25">
      <c r="A29" s="20">
        <v>4</v>
      </c>
      <c r="B29" s="19" t="s">
        <v>47</v>
      </c>
      <c r="C29" s="20" t="s">
        <v>133</v>
      </c>
      <c r="D29" s="24" t="s">
        <v>199</v>
      </c>
      <c r="E29" s="19" t="s">
        <v>200</v>
      </c>
      <c r="F29" s="19" t="s">
        <v>105</v>
      </c>
      <c r="G29" s="19" t="s">
        <v>201</v>
      </c>
      <c r="H29" s="34" t="s">
        <v>202</v>
      </c>
      <c r="I29" s="40" t="s">
        <v>54</v>
      </c>
      <c r="J29" s="36" t="s">
        <v>138</v>
      </c>
      <c r="K29" s="34" t="s">
        <v>183</v>
      </c>
      <c r="L29" s="40">
        <v>4</v>
      </c>
      <c r="M29" s="40">
        <v>9</v>
      </c>
      <c r="N29" s="40">
        <v>9</v>
      </c>
      <c r="O29" s="40">
        <v>6</v>
      </c>
      <c r="P29" s="52">
        <f t="shared" si="13"/>
        <v>28</v>
      </c>
      <c r="Q29" s="45" t="s">
        <v>72</v>
      </c>
      <c r="R29" s="50" t="s">
        <v>184</v>
      </c>
      <c r="S29" s="34" t="s">
        <v>185</v>
      </c>
      <c r="T29" s="34" t="s">
        <v>142</v>
      </c>
      <c r="U29" s="45" t="s">
        <v>143</v>
      </c>
      <c r="V29" s="26">
        <f t="shared" si="0"/>
        <v>4</v>
      </c>
      <c r="W29" s="19">
        <v>20</v>
      </c>
      <c r="X29" s="71">
        <f t="shared" si="5"/>
        <v>1</v>
      </c>
      <c r="Y29" s="19" t="s">
        <v>203</v>
      </c>
      <c r="Z29" s="19"/>
      <c r="AA29" s="26">
        <f t="shared" si="1"/>
        <v>9</v>
      </c>
      <c r="AB29" s="19">
        <v>81</v>
      </c>
      <c r="AC29" s="71">
        <f t="shared" si="6"/>
        <v>1</v>
      </c>
      <c r="AD29" s="83" t="s">
        <v>204</v>
      </c>
      <c r="AE29" s="20" t="s">
        <v>188</v>
      </c>
      <c r="AF29" s="26">
        <f t="shared" si="2"/>
        <v>9</v>
      </c>
      <c r="AG29" s="19">
        <v>97</v>
      </c>
      <c r="AH29" s="71">
        <f t="shared" si="7"/>
        <v>1</v>
      </c>
      <c r="AI29" s="19" t="s">
        <v>205</v>
      </c>
      <c r="AJ29" s="19" t="s">
        <v>190</v>
      </c>
      <c r="AK29" s="26">
        <f t="shared" si="3"/>
        <v>6</v>
      </c>
      <c r="AL29" s="94">
        <v>0.86</v>
      </c>
      <c r="AM29" s="112">
        <v>1</v>
      </c>
      <c r="AN29" s="19" t="s">
        <v>308</v>
      </c>
      <c r="AO29" s="19" t="s">
        <v>322</v>
      </c>
      <c r="AP29" s="19">
        <f t="shared" si="4"/>
        <v>28</v>
      </c>
      <c r="AQ29" s="19">
        <f t="shared" si="12"/>
        <v>198.86</v>
      </c>
      <c r="AR29" s="71">
        <f t="shared" si="10"/>
        <v>1</v>
      </c>
      <c r="AS29" s="83" t="s">
        <v>319</v>
      </c>
    </row>
    <row r="30" spans="1:45" s="5" customFormat="1" ht="15.75" x14ac:dyDescent="0.25">
      <c r="A30" s="10"/>
      <c r="B30" s="10"/>
      <c r="C30" s="10"/>
      <c r="D30" s="10"/>
      <c r="E30" s="13" t="s">
        <v>206</v>
      </c>
      <c r="F30" s="10"/>
      <c r="G30" s="10"/>
      <c r="H30" s="10"/>
      <c r="I30" s="10"/>
      <c r="J30" s="10"/>
      <c r="K30" s="10"/>
      <c r="L30" s="14"/>
      <c r="M30" s="14"/>
      <c r="N30" s="14"/>
      <c r="O30" s="14"/>
      <c r="P30" s="14"/>
      <c r="Q30" s="10"/>
      <c r="R30" s="10"/>
      <c r="S30" s="10"/>
      <c r="T30" s="10"/>
      <c r="U30" s="10"/>
      <c r="V30" s="14"/>
      <c r="W30" s="14"/>
      <c r="X30" s="14">
        <f>AVERAGE(X15:X29)*80%</f>
        <v>0.65883411826268967</v>
      </c>
      <c r="Y30" s="14"/>
      <c r="Z30" s="14"/>
      <c r="AA30" s="14"/>
      <c r="AB30" s="14"/>
      <c r="AC30" s="88">
        <f>AVERAGE(AC15:AC29)*80%</f>
        <v>0.7095088661289668</v>
      </c>
      <c r="AD30" s="14"/>
      <c r="AE30" s="14"/>
      <c r="AF30" s="14"/>
      <c r="AG30" s="14"/>
      <c r="AH30" s="88">
        <f>AVERAGE(AH15:AH29)*80%</f>
        <v>0.69866459010270776</v>
      </c>
      <c r="AI30" s="14"/>
      <c r="AJ30" s="14"/>
      <c r="AK30" s="14"/>
      <c r="AL30" s="14"/>
      <c r="AM30" s="88">
        <f>AVERAGE(AM15:AM29)*80%</f>
        <v>0.59978567003367012</v>
      </c>
      <c r="AN30" s="10"/>
      <c r="AO30" s="10"/>
      <c r="AP30" s="15"/>
      <c r="AQ30" s="15"/>
      <c r="AR30" s="88">
        <f>AVERAGE(AR15:AR29)*80%</f>
        <v>0.68603847738538259</v>
      </c>
      <c r="AS30" s="10"/>
    </row>
    <row r="31" spans="1:45" s="27" customFormat="1" ht="228.75" customHeight="1" x14ac:dyDescent="0.25">
      <c r="A31" s="28">
        <v>7</v>
      </c>
      <c r="B31" s="25" t="s">
        <v>207</v>
      </c>
      <c r="C31" s="25" t="s">
        <v>208</v>
      </c>
      <c r="D31" s="54" t="s">
        <v>209</v>
      </c>
      <c r="E31" s="55" t="s">
        <v>210</v>
      </c>
      <c r="F31" s="55" t="s">
        <v>211</v>
      </c>
      <c r="G31" s="55" t="s">
        <v>212</v>
      </c>
      <c r="H31" s="55" t="s">
        <v>213</v>
      </c>
      <c r="I31" s="56" t="s">
        <v>214</v>
      </c>
      <c r="J31" s="55" t="s">
        <v>215</v>
      </c>
      <c r="K31" s="55" t="s">
        <v>216</v>
      </c>
      <c r="L31" s="57" t="s">
        <v>217</v>
      </c>
      <c r="M31" s="58">
        <v>0.8</v>
      </c>
      <c r="N31" s="57" t="s">
        <v>217</v>
      </c>
      <c r="O31" s="59">
        <v>0.8</v>
      </c>
      <c r="P31" s="59">
        <v>0.8</v>
      </c>
      <c r="Q31" s="60" t="s">
        <v>72</v>
      </c>
      <c r="R31" s="60" t="s">
        <v>218</v>
      </c>
      <c r="S31" s="55" t="s">
        <v>219</v>
      </c>
      <c r="T31" s="55" t="s">
        <v>220</v>
      </c>
      <c r="U31" s="61" t="s">
        <v>221</v>
      </c>
      <c r="V31" s="26" t="str">
        <f>L31</f>
        <v>No programada</v>
      </c>
      <c r="W31" s="25" t="s">
        <v>62</v>
      </c>
      <c r="X31" s="70" t="s">
        <v>62</v>
      </c>
      <c r="Y31" s="25" t="s">
        <v>62</v>
      </c>
      <c r="Z31" s="25" t="s">
        <v>62</v>
      </c>
      <c r="AA31" s="62">
        <f>M31</f>
        <v>0.8</v>
      </c>
      <c r="AB31" s="89">
        <v>0.88</v>
      </c>
      <c r="AC31" s="71">
        <f t="shared" ref="AC31:AC35" si="14">IF(AB31/AA31&gt;100%,100%,AB31/AA31)</f>
        <v>1</v>
      </c>
      <c r="AD31" s="84" t="s">
        <v>222</v>
      </c>
      <c r="AE31" s="28" t="s">
        <v>223</v>
      </c>
      <c r="AF31" s="26" t="str">
        <f>N31</f>
        <v>No programada</v>
      </c>
      <c r="AG31" s="25" t="s">
        <v>62</v>
      </c>
      <c r="AH31" s="95" t="s">
        <v>62</v>
      </c>
      <c r="AI31" s="25" t="s">
        <v>62</v>
      </c>
      <c r="AJ31" s="25" t="s">
        <v>62</v>
      </c>
      <c r="AK31" s="104">
        <f>O31</f>
        <v>0.8</v>
      </c>
      <c r="AL31" s="89">
        <v>0.26</v>
      </c>
      <c r="AM31" s="110">
        <f t="shared" ref="AM31:AM33" si="15">IF(AL31/AK31&gt;100%,100%,AL31/AK31)</f>
        <v>0.32500000000000001</v>
      </c>
      <c r="AN31" s="25" t="s">
        <v>313</v>
      </c>
      <c r="AO31" s="25" t="s">
        <v>314</v>
      </c>
      <c r="AP31" s="104">
        <f>P31</f>
        <v>0.8</v>
      </c>
      <c r="AQ31" s="89">
        <f>AVERAGE(AB31,AL31)</f>
        <v>0.57000000000000006</v>
      </c>
      <c r="AR31" s="108">
        <f t="shared" ref="AR31:AR37" si="16">IF(AQ31/AP31&gt;100%,100%,AQ31/AP31)</f>
        <v>0.71250000000000002</v>
      </c>
      <c r="AS31" s="84" t="s">
        <v>332</v>
      </c>
    </row>
    <row r="32" spans="1:45" s="27" customFormat="1" ht="105" x14ac:dyDescent="0.25">
      <c r="A32" s="28">
        <v>7</v>
      </c>
      <c r="B32" s="25" t="s">
        <v>207</v>
      </c>
      <c r="C32" s="25" t="s">
        <v>208</v>
      </c>
      <c r="D32" s="63" t="s">
        <v>224</v>
      </c>
      <c r="E32" s="60" t="s">
        <v>225</v>
      </c>
      <c r="F32" s="60" t="s">
        <v>211</v>
      </c>
      <c r="G32" s="60" t="s">
        <v>226</v>
      </c>
      <c r="H32" s="60" t="s">
        <v>227</v>
      </c>
      <c r="I32" s="60" t="s">
        <v>228</v>
      </c>
      <c r="J32" s="60" t="s">
        <v>215</v>
      </c>
      <c r="K32" s="60" t="s">
        <v>229</v>
      </c>
      <c r="L32" s="64">
        <v>1</v>
      </c>
      <c r="M32" s="64">
        <v>1</v>
      </c>
      <c r="N32" s="64">
        <v>1</v>
      </c>
      <c r="O32" s="65">
        <v>1</v>
      </c>
      <c r="P32" s="65">
        <v>1</v>
      </c>
      <c r="Q32" s="60" t="s">
        <v>72</v>
      </c>
      <c r="R32" s="60" t="s">
        <v>230</v>
      </c>
      <c r="S32" s="60" t="s">
        <v>231</v>
      </c>
      <c r="T32" s="55" t="s">
        <v>220</v>
      </c>
      <c r="U32" s="61" t="s">
        <v>232</v>
      </c>
      <c r="V32" s="62">
        <f t="shared" ref="V32:V37" si="17">L32</f>
        <v>1</v>
      </c>
      <c r="W32" s="72">
        <v>1</v>
      </c>
      <c r="X32" s="71">
        <f t="shared" ref="X32:X36" si="18">IF(W32/V32&gt;100%,100%,W32/V32)</f>
        <v>1</v>
      </c>
      <c r="Y32" s="25" t="s">
        <v>233</v>
      </c>
      <c r="Z32" s="25" t="s">
        <v>291</v>
      </c>
      <c r="AA32" s="62">
        <f t="shared" ref="AA32:AA37" si="19">M32</f>
        <v>1</v>
      </c>
      <c r="AB32" s="89">
        <v>0.16669999999999999</v>
      </c>
      <c r="AC32" s="71">
        <f t="shared" si="14"/>
        <v>0.16669999999999999</v>
      </c>
      <c r="AD32" s="25" t="s">
        <v>234</v>
      </c>
      <c r="AE32" s="28" t="s">
        <v>235</v>
      </c>
      <c r="AF32" s="62">
        <f t="shared" ref="AF32:AF37" si="20">N32</f>
        <v>1</v>
      </c>
      <c r="AG32" s="101">
        <v>0.33300000000000002</v>
      </c>
      <c r="AH32" s="71">
        <f t="shared" ref="AH32:AH37" si="21">IF(AG32/AF32&gt;100%,100%,AG32/AF32)</f>
        <v>0.33300000000000002</v>
      </c>
      <c r="AI32" s="25" t="s">
        <v>236</v>
      </c>
      <c r="AJ32" s="25" t="s">
        <v>237</v>
      </c>
      <c r="AK32" s="104">
        <f t="shared" ref="AK32:AK37" si="22">O32</f>
        <v>1</v>
      </c>
      <c r="AL32" s="101">
        <v>0.5</v>
      </c>
      <c r="AM32" s="110">
        <f t="shared" si="15"/>
        <v>0.5</v>
      </c>
      <c r="AN32" s="25" t="s">
        <v>315</v>
      </c>
      <c r="AO32" s="25" t="s">
        <v>291</v>
      </c>
      <c r="AP32" s="104">
        <f t="shared" ref="AP32:AP37" si="23">P32</f>
        <v>1</v>
      </c>
      <c r="AQ32" s="101">
        <f>AVERAGE(W32,AB32,AG32,AL33)</f>
        <v>0.61622500000000002</v>
      </c>
      <c r="AR32" s="108">
        <f t="shared" si="16"/>
        <v>0.61622500000000002</v>
      </c>
      <c r="AS32" s="25" t="s">
        <v>333</v>
      </c>
    </row>
    <row r="33" spans="1:45" s="27" customFormat="1" ht="150" x14ac:dyDescent="0.25">
      <c r="A33" s="28">
        <v>7</v>
      </c>
      <c r="B33" s="25" t="s">
        <v>207</v>
      </c>
      <c r="C33" s="25" t="s">
        <v>238</v>
      </c>
      <c r="D33" s="63" t="s">
        <v>239</v>
      </c>
      <c r="E33" s="60" t="s">
        <v>240</v>
      </c>
      <c r="F33" s="60" t="s">
        <v>211</v>
      </c>
      <c r="G33" s="60" t="s">
        <v>241</v>
      </c>
      <c r="H33" s="60" t="s">
        <v>242</v>
      </c>
      <c r="I33" s="60" t="s">
        <v>243</v>
      </c>
      <c r="J33" s="60" t="s">
        <v>215</v>
      </c>
      <c r="K33" s="60" t="s">
        <v>244</v>
      </c>
      <c r="L33" s="57" t="s">
        <v>217</v>
      </c>
      <c r="M33" s="58">
        <v>1</v>
      </c>
      <c r="N33" s="58">
        <v>1</v>
      </c>
      <c r="O33" s="59">
        <v>1</v>
      </c>
      <c r="P33" s="59">
        <v>1</v>
      </c>
      <c r="Q33" s="60" t="s">
        <v>72</v>
      </c>
      <c r="R33" s="60" t="s">
        <v>245</v>
      </c>
      <c r="S33" s="60" t="s">
        <v>246</v>
      </c>
      <c r="T33" s="55" t="s">
        <v>220</v>
      </c>
      <c r="U33" s="61" t="s">
        <v>247</v>
      </c>
      <c r="V33" s="26" t="str">
        <f t="shared" si="17"/>
        <v>No programada</v>
      </c>
      <c r="W33" s="25" t="s">
        <v>62</v>
      </c>
      <c r="X33" s="70" t="s">
        <v>62</v>
      </c>
      <c r="Y33" s="25" t="s">
        <v>62</v>
      </c>
      <c r="Z33" s="25" t="s">
        <v>62</v>
      </c>
      <c r="AA33" s="62">
        <f t="shared" si="19"/>
        <v>1</v>
      </c>
      <c r="AB33" s="89">
        <v>0.95650000000000002</v>
      </c>
      <c r="AC33" s="71">
        <f t="shared" si="14"/>
        <v>0.95650000000000002</v>
      </c>
      <c r="AD33" s="25" t="s">
        <v>248</v>
      </c>
      <c r="AE33" s="25" t="s">
        <v>249</v>
      </c>
      <c r="AF33" s="62">
        <f t="shared" si="20"/>
        <v>1</v>
      </c>
      <c r="AG33" s="89">
        <v>0.95650000000000002</v>
      </c>
      <c r="AH33" s="71">
        <f t="shared" si="21"/>
        <v>0.95650000000000002</v>
      </c>
      <c r="AI33" s="25" t="s">
        <v>250</v>
      </c>
      <c r="AJ33" s="25" t="s">
        <v>251</v>
      </c>
      <c r="AK33" s="104">
        <f t="shared" si="22"/>
        <v>1</v>
      </c>
      <c r="AL33" s="101">
        <v>0.96519999999999995</v>
      </c>
      <c r="AM33" s="110">
        <f t="shared" si="15"/>
        <v>0.96519999999999995</v>
      </c>
      <c r="AN33" s="25" t="s">
        <v>317</v>
      </c>
      <c r="AO33" s="25" t="s">
        <v>316</v>
      </c>
      <c r="AP33" s="104">
        <f t="shared" si="23"/>
        <v>1</v>
      </c>
      <c r="AQ33" s="89">
        <f>AVERAGE(AB33,AG33,AL33)</f>
        <v>0.95940000000000003</v>
      </c>
      <c r="AR33" s="108">
        <f t="shared" si="16"/>
        <v>0.95940000000000003</v>
      </c>
      <c r="AS33" s="25" t="s">
        <v>334</v>
      </c>
    </row>
    <row r="34" spans="1:45" s="27" customFormat="1" ht="105" x14ac:dyDescent="0.25">
      <c r="A34" s="28">
        <v>7</v>
      </c>
      <c r="B34" s="25" t="s">
        <v>207</v>
      </c>
      <c r="C34" s="25" t="s">
        <v>208</v>
      </c>
      <c r="D34" s="63" t="s">
        <v>252</v>
      </c>
      <c r="E34" s="60" t="s">
        <v>253</v>
      </c>
      <c r="F34" s="60" t="s">
        <v>211</v>
      </c>
      <c r="G34" s="60" t="s">
        <v>254</v>
      </c>
      <c r="H34" s="60" t="s">
        <v>255</v>
      </c>
      <c r="I34" s="60" t="s">
        <v>228</v>
      </c>
      <c r="J34" s="60" t="s">
        <v>108</v>
      </c>
      <c r="K34" s="60" t="s">
        <v>254</v>
      </c>
      <c r="L34" s="58">
        <v>1</v>
      </c>
      <c r="M34" s="58">
        <v>1</v>
      </c>
      <c r="N34" s="57" t="s">
        <v>217</v>
      </c>
      <c r="O34" s="59" t="s">
        <v>217</v>
      </c>
      <c r="P34" s="59">
        <v>1</v>
      </c>
      <c r="Q34" s="60" t="s">
        <v>256</v>
      </c>
      <c r="R34" s="60" t="s">
        <v>257</v>
      </c>
      <c r="S34" s="60" t="s">
        <v>257</v>
      </c>
      <c r="T34" s="55" t="s">
        <v>220</v>
      </c>
      <c r="U34" s="61" t="s">
        <v>232</v>
      </c>
      <c r="V34" s="62">
        <f t="shared" si="17"/>
        <v>1</v>
      </c>
      <c r="W34" s="72">
        <v>1</v>
      </c>
      <c r="X34" s="70">
        <f t="shared" si="18"/>
        <v>1</v>
      </c>
      <c r="Y34" s="25" t="s">
        <v>258</v>
      </c>
      <c r="Z34" s="25" t="s">
        <v>259</v>
      </c>
      <c r="AA34" s="62">
        <f t="shared" si="19"/>
        <v>1</v>
      </c>
      <c r="AB34" s="89">
        <v>1</v>
      </c>
      <c r="AC34" s="71">
        <f t="shared" si="14"/>
        <v>1</v>
      </c>
      <c r="AD34" s="25" t="s">
        <v>260</v>
      </c>
      <c r="AE34" s="28" t="s">
        <v>261</v>
      </c>
      <c r="AF34" s="26" t="str">
        <f t="shared" si="20"/>
        <v>No programada</v>
      </c>
      <c r="AG34" s="25" t="s">
        <v>62</v>
      </c>
      <c r="AH34" s="95" t="s">
        <v>62</v>
      </c>
      <c r="AI34" s="25" t="s">
        <v>62</v>
      </c>
      <c r="AJ34" s="25" t="s">
        <v>62</v>
      </c>
      <c r="AK34" s="105" t="str">
        <f t="shared" si="22"/>
        <v>No programada</v>
      </c>
      <c r="AL34" s="25" t="s">
        <v>62</v>
      </c>
      <c r="AM34" s="107" t="s">
        <v>310</v>
      </c>
      <c r="AN34" s="25" t="s">
        <v>310</v>
      </c>
      <c r="AO34" s="25" t="s">
        <v>310</v>
      </c>
      <c r="AP34" s="104">
        <f t="shared" si="23"/>
        <v>1</v>
      </c>
      <c r="AQ34" s="89">
        <f>AVERAGE(W34,AG34)</f>
        <v>1</v>
      </c>
      <c r="AR34" s="108">
        <f t="shared" si="16"/>
        <v>1</v>
      </c>
      <c r="AS34" s="25" t="s">
        <v>319</v>
      </c>
    </row>
    <row r="35" spans="1:45" s="27" customFormat="1" ht="120" x14ac:dyDescent="0.25">
      <c r="A35" s="28">
        <v>7</v>
      </c>
      <c r="B35" s="25" t="s">
        <v>207</v>
      </c>
      <c r="C35" s="25" t="s">
        <v>208</v>
      </c>
      <c r="D35" s="63" t="s">
        <v>262</v>
      </c>
      <c r="E35" s="60" t="s">
        <v>263</v>
      </c>
      <c r="F35" s="60" t="s">
        <v>211</v>
      </c>
      <c r="G35" s="60" t="s">
        <v>264</v>
      </c>
      <c r="H35" s="60" t="s">
        <v>265</v>
      </c>
      <c r="I35" s="60" t="s">
        <v>126</v>
      </c>
      <c r="J35" s="60" t="s">
        <v>138</v>
      </c>
      <c r="K35" s="60" t="s">
        <v>264</v>
      </c>
      <c r="L35" s="66">
        <v>0</v>
      </c>
      <c r="M35" s="66">
        <v>1</v>
      </c>
      <c r="N35" s="67">
        <v>1</v>
      </c>
      <c r="O35" s="68">
        <v>0</v>
      </c>
      <c r="P35" s="68">
        <v>2</v>
      </c>
      <c r="Q35" s="60" t="s">
        <v>256</v>
      </c>
      <c r="R35" s="60" t="s">
        <v>257</v>
      </c>
      <c r="S35" s="60" t="s">
        <v>257</v>
      </c>
      <c r="T35" s="55" t="s">
        <v>220</v>
      </c>
      <c r="U35" s="55" t="s">
        <v>220</v>
      </c>
      <c r="V35" s="26">
        <f t="shared" si="17"/>
        <v>0</v>
      </c>
      <c r="W35" s="25" t="s">
        <v>62</v>
      </c>
      <c r="X35" s="70" t="s">
        <v>62</v>
      </c>
      <c r="Y35" s="25" t="s">
        <v>62</v>
      </c>
      <c r="Z35" s="25" t="s">
        <v>62</v>
      </c>
      <c r="AA35" s="26">
        <f t="shared" si="19"/>
        <v>1</v>
      </c>
      <c r="AB35" s="89">
        <v>1</v>
      </c>
      <c r="AC35" s="71">
        <f t="shared" si="14"/>
        <v>1</v>
      </c>
      <c r="AD35" s="85" t="s">
        <v>266</v>
      </c>
      <c r="AE35" s="28" t="s">
        <v>267</v>
      </c>
      <c r="AF35" s="26">
        <f t="shared" si="20"/>
        <v>1</v>
      </c>
      <c r="AG35" s="25">
        <v>1</v>
      </c>
      <c r="AH35" s="71">
        <f t="shared" si="21"/>
        <v>1</v>
      </c>
      <c r="AI35" s="25" t="s">
        <v>268</v>
      </c>
      <c r="AJ35" s="25" t="s">
        <v>259</v>
      </c>
      <c r="AK35" s="105">
        <f t="shared" si="22"/>
        <v>0</v>
      </c>
      <c r="AL35" s="25" t="s">
        <v>310</v>
      </c>
      <c r="AM35" s="107" t="s">
        <v>310</v>
      </c>
      <c r="AN35" s="25" t="s">
        <v>310</v>
      </c>
      <c r="AO35" s="25" t="s">
        <v>310</v>
      </c>
      <c r="AP35" s="107">
        <f t="shared" si="23"/>
        <v>2</v>
      </c>
      <c r="AQ35" s="97">
        <f>SUM(AB35,AG35)</f>
        <v>2</v>
      </c>
      <c r="AR35" s="108">
        <f t="shared" si="16"/>
        <v>1</v>
      </c>
      <c r="AS35" s="86" t="s">
        <v>319</v>
      </c>
    </row>
    <row r="36" spans="1:45" s="27" customFormat="1" ht="90" x14ac:dyDescent="0.25">
      <c r="A36" s="28">
        <v>5</v>
      </c>
      <c r="B36" s="25" t="s">
        <v>269</v>
      </c>
      <c r="C36" s="25" t="s">
        <v>270</v>
      </c>
      <c r="D36" s="63" t="s">
        <v>271</v>
      </c>
      <c r="E36" s="60" t="s">
        <v>272</v>
      </c>
      <c r="F36" s="60" t="s">
        <v>211</v>
      </c>
      <c r="G36" s="60" t="s">
        <v>273</v>
      </c>
      <c r="H36" s="60" t="s">
        <v>274</v>
      </c>
      <c r="I36" s="60" t="s">
        <v>228</v>
      </c>
      <c r="J36" s="60" t="s">
        <v>55</v>
      </c>
      <c r="K36" s="60" t="s">
        <v>273</v>
      </c>
      <c r="L36" s="58">
        <v>0.33</v>
      </c>
      <c r="M36" s="58">
        <v>0.67</v>
      </c>
      <c r="N36" s="58">
        <v>0.84</v>
      </c>
      <c r="O36" s="59">
        <v>1</v>
      </c>
      <c r="P36" s="59">
        <v>1</v>
      </c>
      <c r="Q36" s="60" t="s">
        <v>72</v>
      </c>
      <c r="R36" s="60" t="s">
        <v>275</v>
      </c>
      <c r="S36" s="60" t="s">
        <v>276</v>
      </c>
      <c r="T36" s="55" t="s">
        <v>220</v>
      </c>
      <c r="U36" s="61" t="s">
        <v>277</v>
      </c>
      <c r="V36" s="62">
        <f t="shared" si="17"/>
        <v>0.33</v>
      </c>
      <c r="W36" s="69">
        <v>1</v>
      </c>
      <c r="X36" s="62">
        <f t="shared" si="18"/>
        <v>1</v>
      </c>
      <c r="Y36" s="69" t="s">
        <v>278</v>
      </c>
      <c r="Z36" s="69"/>
      <c r="AA36" s="62">
        <f t="shared" si="19"/>
        <v>0.67</v>
      </c>
      <c r="AB36" s="96" t="s">
        <v>279</v>
      </c>
      <c r="AC36" s="91" t="s">
        <v>279</v>
      </c>
      <c r="AD36" s="90" t="s">
        <v>287</v>
      </c>
      <c r="AE36" s="90" t="s">
        <v>288</v>
      </c>
      <c r="AF36" s="92">
        <f t="shared" si="20"/>
        <v>0.84</v>
      </c>
      <c r="AG36" s="90" t="s">
        <v>62</v>
      </c>
      <c r="AH36" s="91" t="s">
        <v>62</v>
      </c>
      <c r="AI36" s="90" t="s">
        <v>287</v>
      </c>
      <c r="AJ36" s="90" t="s">
        <v>288</v>
      </c>
      <c r="AK36" s="106">
        <v>0</v>
      </c>
      <c r="AL36" s="90" t="s">
        <v>310</v>
      </c>
      <c r="AM36" s="106" t="s">
        <v>310</v>
      </c>
      <c r="AN36" s="90" t="s">
        <v>311</v>
      </c>
      <c r="AO36" s="103" t="s">
        <v>312</v>
      </c>
      <c r="AP36" s="106">
        <f t="shared" si="23"/>
        <v>1</v>
      </c>
      <c r="AQ36" s="99">
        <f>W36</f>
        <v>1</v>
      </c>
      <c r="AR36" s="109">
        <f t="shared" si="16"/>
        <v>1</v>
      </c>
      <c r="AS36" s="93" t="s">
        <v>319</v>
      </c>
    </row>
    <row r="37" spans="1:45" s="27" customFormat="1" ht="122.25" customHeight="1" x14ac:dyDescent="0.25">
      <c r="A37" s="28">
        <v>5</v>
      </c>
      <c r="B37" s="25" t="s">
        <v>269</v>
      </c>
      <c r="C37" s="25" t="s">
        <v>270</v>
      </c>
      <c r="D37" s="63" t="s">
        <v>280</v>
      </c>
      <c r="E37" s="60" t="s">
        <v>281</v>
      </c>
      <c r="F37" s="60" t="s">
        <v>211</v>
      </c>
      <c r="G37" s="60" t="s">
        <v>273</v>
      </c>
      <c r="H37" s="60" t="s">
        <v>282</v>
      </c>
      <c r="I37" s="60" t="s">
        <v>126</v>
      </c>
      <c r="J37" s="60" t="s">
        <v>55</v>
      </c>
      <c r="K37" s="60" t="s">
        <v>273</v>
      </c>
      <c r="L37" s="58">
        <v>0.2</v>
      </c>
      <c r="M37" s="58">
        <v>0.4</v>
      </c>
      <c r="N37" s="58">
        <v>0.6</v>
      </c>
      <c r="O37" s="59">
        <v>0.8</v>
      </c>
      <c r="P37" s="59">
        <v>0.8</v>
      </c>
      <c r="Q37" s="60" t="s">
        <v>72</v>
      </c>
      <c r="R37" s="60" t="s">
        <v>275</v>
      </c>
      <c r="S37" s="60" t="s">
        <v>283</v>
      </c>
      <c r="T37" s="55" t="s">
        <v>220</v>
      </c>
      <c r="U37" s="61" t="s">
        <v>277</v>
      </c>
      <c r="V37" s="62">
        <f t="shared" si="17"/>
        <v>0.2</v>
      </c>
      <c r="W37" s="69">
        <v>0.8548</v>
      </c>
      <c r="X37" s="62">
        <f>IF(W37/V37&gt;100%,100%,W37/V37)</f>
        <v>1</v>
      </c>
      <c r="Y37" s="69" t="s">
        <v>284</v>
      </c>
      <c r="Z37" s="69"/>
      <c r="AA37" s="62">
        <f t="shared" si="19"/>
        <v>0.4</v>
      </c>
      <c r="AB37" s="100">
        <v>0.88880000000000003</v>
      </c>
      <c r="AC37" s="91">
        <f>IF(AB37/AA37&gt;100%,100%,AB37/AA37)</f>
        <v>1</v>
      </c>
      <c r="AD37" s="69" t="s">
        <v>289</v>
      </c>
      <c r="AE37" s="91" t="s">
        <v>289</v>
      </c>
      <c r="AF37" s="62">
        <f t="shared" si="20"/>
        <v>0.6</v>
      </c>
      <c r="AG37" s="96">
        <v>0.78</v>
      </c>
      <c r="AH37" s="71">
        <f t="shared" si="21"/>
        <v>1</v>
      </c>
      <c r="AI37" s="90" t="s">
        <v>289</v>
      </c>
      <c r="AJ37" s="90" t="s">
        <v>289</v>
      </c>
      <c r="AK37" s="106">
        <f t="shared" si="22"/>
        <v>0.8</v>
      </c>
      <c r="AL37" s="96">
        <v>0.71799999999999997</v>
      </c>
      <c r="AM37" s="111">
        <f>IF(AL37/AK37&gt;100%,100%,AL37/AK37)</f>
        <v>0.89749999999999996</v>
      </c>
      <c r="AN37" s="90" t="s">
        <v>318</v>
      </c>
      <c r="AO37" s="90"/>
      <c r="AP37" s="106">
        <f t="shared" si="23"/>
        <v>0.8</v>
      </c>
      <c r="AQ37" s="98">
        <f>AL37</f>
        <v>0.71799999999999997</v>
      </c>
      <c r="AR37" s="109">
        <f t="shared" si="16"/>
        <v>0.89749999999999996</v>
      </c>
      <c r="AS37" s="69" t="s">
        <v>335</v>
      </c>
    </row>
    <row r="38" spans="1:45" s="5" customFormat="1" ht="15.75" x14ac:dyDescent="0.25">
      <c r="A38" s="10"/>
      <c r="B38" s="10"/>
      <c r="C38" s="10"/>
      <c r="D38" s="10"/>
      <c r="E38" s="11" t="s">
        <v>285</v>
      </c>
      <c r="F38" s="11"/>
      <c r="G38" s="11"/>
      <c r="H38" s="11"/>
      <c r="I38" s="11"/>
      <c r="J38" s="11"/>
      <c r="K38" s="11"/>
      <c r="L38" s="12"/>
      <c r="M38" s="12"/>
      <c r="N38" s="12"/>
      <c r="O38" s="12"/>
      <c r="P38" s="12"/>
      <c r="Q38" s="11"/>
      <c r="R38" s="10"/>
      <c r="S38" s="10"/>
      <c r="T38" s="10"/>
      <c r="U38" s="10"/>
      <c r="V38" s="12"/>
      <c r="W38" s="12"/>
      <c r="X38" s="75">
        <f>AVERAGE(X31:X37)*20%</f>
        <v>0.2</v>
      </c>
      <c r="Y38" s="10"/>
      <c r="Z38" s="10"/>
      <c r="AA38" s="12"/>
      <c r="AB38" s="12"/>
      <c r="AC38" s="74">
        <f>AVERAGE(AC31:AC37)*20%</f>
        <v>0.17077333333333336</v>
      </c>
      <c r="AD38" s="10"/>
      <c r="AE38" s="10"/>
      <c r="AF38" s="12"/>
      <c r="AG38" s="12"/>
      <c r="AH38" s="88">
        <f>AVERAGE(AH32:AH37)*20%</f>
        <v>0.16447500000000004</v>
      </c>
      <c r="AI38" s="10"/>
      <c r="AJ38" s="10"/>
      <c r="AK38" s="12"/>
      <c r="AL38" s="12"/>
      <c r="AM38" s="88">
        <f>AVERAGE(AM31:AM37)*20%</f>
        <v>0.134385</v>
      </c>
      <c r="AN38" s="10"/>
      <c r="AO38" s="10"/>
      <c r="AP38" s="16"/>
      <c r="AQ38" s="16"/>
      <c r="AR38" s="74">
        <f>AVERAGE(AR31:AR37)*20%</f>
        <v>0.17673214285714287</v>
      </c>
      <c r="AS38" s="10"/>
    </row>
    <row r="39" spans="1:45" s="9" customFormat="1" ht="18.75" x14ac:dyDescent="0.3">
      <c r="A39" s="6"/>
      <c r="B39" s="6"/>
      <c r="C39" s="6"/>
      <c r="D39" s="6"/>
      <c r="E39" s="7" t="s">
        <v>286</v>
      </c>
      <c r="F39" s="6"/>
      <c r="G39" s="6"/>
      <c r="H39" s="6"/>
      <c r="I39" s="6"/>
      <c r="J39" s="6"/>
      <c r="K39" s="6"/>
      <c r="L39" s="8"/>
      <c r="M39" s="8"/>
      <c r="N39" s="8"/>
      <c r="O39" s="8"/>
      <c r="P39" s="8"/>
      <c r="Q39" s="6"/>
      <c r="R39" s="6"/>
      <c r="S39" s="6"/>
      <c r="T39" s="6"/>
      <c r="U39" s="6"/>
      <c r="V39" s="8"/>
      <c r="W39" s="8"/>
      <c r="X39" s="77">
        <f>X30+X38</f>
        <v>0.85883411826268974</v>
      </c>
      <c r="Y39" s="6"/>
      <c r="Z39" s="6"/>
      <c r="AA39" s="8"/>
      <c r="AB39" s="8"/>
      <c r="AC39" s="77">
        <f>AC30+AC38</f>
        <v>0.88028219946230013</v>
      </c>
      <c r="AD39" s="6"/>
      <c r="AE39" s="6"/>
      <c r="AF39" s="8"/>
      <c r="AG39" s="8"/>
      <c r="AH39" s="77">
        <f>AH30+AH38</f>
        <v>0.8631395901027078</v>
      </c>
      <c r="AI39" s="6"/>
      <c r="AJ39" s="6"/>
      <c r="AK39" s="8"/>
      <c r="AL39" s="8"/>
      <c r="AM39" s="77">
        <f>AM30+AM38</f>
        <v>0.73417067003367009</v>
      </c>
      <c r="AN39" s="6"/>
      <c r="AO39" s="6"/>
      <c r="AP39" s="17"/>
      <c r="AQ39" s="17"/>
      <c r="AR39" s="77">
        <f>AR30+AR38</f>
        <v>0.86277062024252549</v>
      </c>
      <c r="AS39" s="6"/>
    </row>
    <row r="41" spans="1:45" x14ac:dyDescent="0.25">
      <c r="Y41" s="73">
        <f>1/1</f>
        <v>1</v>
      </c>
      <c r="Z41" s="76">
        <f>53/62</f>
        <v>0.85483870967741937</v>
      </c>
    </row>
  </sheetData>
  <mergeCells count="20">
    <mergeCell ref="V12:Z13"/>
    <mergeCell ref="AA12:AE13"/>
    <mergeCell ref="AF12:AJ13"/>
    <mergeCell ref="AK12:AO13"/>
    <mergeCell ref="AP12:AS13"/>
    <mergeCell ref="A12:B13"/>
    <mergeCell ref="C12:C14"/>
    <mergeCell ref="A1:K1"/>
    <mergeCell ref="D12:F13"/>
    <mergeCell ref="G12:Q13"/>
    <mergeCell ref="A2:K2"/>
    <mergeCell ref="L1:P1"/>
    <mergeCell ref="R12:U13"/>
    <mergeCell ref="F4:K4"/>
    <mergeCell ref="H5:K5"/>
    <mergeCell ref="H6:K6"/>
    <mergeCell ref="H7:K7"/>
    <mergeCell ref="H8:K8"/>
    <mergeCell ref="H9:K9"/>
    <mergeCell ref="H10:K10"/>
  </mergeCells>
  <dataValidations count="1">
    <dataValidation allowBlank="1" showInputMessage="1" showErrorMessage="1" error="Escriba un texto " promptTitle="Cualquier contenido" sqref="F14 F3:F11" xr:uid="{00000000-0002-0000-0000-000000000000}"/>
  </dataValidations>
  <hyperlinks>
    <hyperlink ref="AD35" r:id="rId1" xr:uid="{7E76C10B-33F5-4BF8-8806-A0845D9F43BF}"/>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F12:F13 F15:F21 F23:F30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105</v>
      </c>
    </row>
    <row r="3" spans="1:1" x14ac:dyDescent="0.25">
      <c r="A3" t="s">
        <v>51</v>
      </c>
    </row>
    <row r="4" spans="1:1" x14ac:dyDescent="0.25">
      <c r="A4" t="s">
        <v>211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70DDC8-DA21-4A60-A792-215723CF5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912C2-67FF-4F74-B857-B8D2F5FE6CA6}">
  <ds:schemaRefs>
    <ds:schemaRef ds:uri="http://purl.org/dc/dcmitype/"/>
    <ds:schemaRef ds:uri="f8dc1254-f694-4df3-a50d-d4e607c93dc9"/>
    <ds:schemaRef ds:uri="http://schemas.microsoft.com/office/infopath/2007/PartnerControls"/>
    <ds:schemaRef ds:uri="http://www.w3.org/XML/1998/namespace"/>
    <ds:schemaRef ds:uri="20cb614e-b45f-4877-aa77-0fc3e5f2c8f0"/>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2024-01-31T22:11:42Z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