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10_Engativa/"/>
    </mc:Choice>
  </mc:AlternateContent>
  <xr:revisionPtr revIDLastSave="214" documentId="13_ncr:1_{9E18A207-1F24-48CE-9C95-623E020DEC83}" xr6:coauthVersionLast="47" xr6:coauthVersionMax="47" xr10:uidLastSave="{BE049FD6-05FB-4D4A-B5BB-95DAD69EF17D}"/>
  <bookViews>
    <workbookView xWindow="-120" yWindow="-120" windowWidth="29040" windowHeight="158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5" i="1" l="1"/>
  <c r="AM39" i="1"/>
  <c r="AM35" i="1"/>
  <c r="AM34" i="1"/>
  <c r="AQ23" i="1"/>
  <c r="AQ21" i="1"/>
  <c r="AQ22" i="1"/>
  <c r="AQ19" i="1"/>
  <c r="AQ18" i="1"/>
  <c r="AQ17" i="1"/>
  <c r="AQ16" i="1"/>
  <c r="AH40" i="1" l="1"/>
  <c r="AQ37" i="1"/>
  <c r="AQ34" i="1" l="1"/>
  <c r="AQ33" i="1"/>
  <c r="AQ30" i="1"/>
  <c r="AQ31" i="1"/>
  <c r="AQ25" i="1"/>
  <c r="AQ26" i="1"/>
  <c r="AQ27" i="1"/>
  <c r="AQ28" i="1"/>
  <c r="AQ29" i="1"/>
  <c r="AQ24" i="1"/>
  <c r="AP16" i="1"/>
  <c r="AR16" i="1"/>
  <c r="AQ36" i="1"/>
  <c r="Y45" i="1"/>
  <c r="X45" i="1"/>
  <c r="AP39" i="1"/>
  <c r="AR39" i="1" s="1"/>
  <c r="AK39" i="1"/>
  <c r="AF39" i="1"/>
  <c r="AA39" i="1"/>
  <c r="AC39" i="1" s="1"/>
  <c r="V39" i="1"/>
  <c r="X39" i="1" s="1"/>
  <c r="AP38" i="1"/>
  <c r="AR38" i="1" s="1"/>
  <c r="AF38" i="1"/>
  <c r="AA38" i="1"/>
  <c r="V38" i="1"/>
  <c r="X38" i="1" s="1"/>
  <c r="AP37" i="1"/>
  <c r="AR37" i="1" s="1"/>
  <c r="AK37" i="1"/>
  <c r="AF37" i="1"/>
  <c r="AA37" i="1"/>
  <c r="AC37" i="1" s="1"/>
  <c r="V37" i="1"/>
  <c r="AP36" i="1"/>
  <c r="AK36" i="1"/>
  <c r="AF36" i="1"/>
  <c r="AA36" i="1"/>
  <c r="AC36" i="1" s="1"/>
  <c r="V36" i="1"/>
  <c r="X36" i="1" s="1"/>
  <c r="AP35" i="1"/>
  <c r="AR35" i="1" s="1"/>
  <c r="AK35" i="1"/>
  <c r="AF35" i="1"/>
  <c r="AA35" i="1"/>
  <c r="AC35" i="1" s="1"/>
  <c r="V35" i="1"/>
  <c r="AP34" i="1"/>
  <c r="AK34" i="1"/>
  <c r="AF34" i="1"/>
  <c r="AA34" i="1"/>
  <c r="AC34" i="1" s="1"/>
  <c r="V34" i="1"/>
  <c r="X34" i="1" s="1"/>
  <c r="AP33" i="1"/>
  <c r="AK33" i="1"/>
  <c r="AM33" i="1" s="1"/>
  <c r="AM40" i="1" s="1"/>
  <c r="AF33" i="1"/>
  <c r="AA33" i="1"/>
  <c r="AC33" i="1" s="1"/>
  <c r="V33" i="1"/>
  <c r="P24" i="1"/>
  <c r="P25" i="1"/>
  <c r="P30" i="1"/>
  <c r="P31" i="1"/>
  <c r="P27" i="1"/>
  <c r="P28" i="1"/>
  <c r="P29" i="1"/>
  <c r="P26" i="1"/>
  <c r="AR36" i="1" l="1"/>
  <c r="AR33" i="1"/>
  <c r="AR34" i="1"/>
  <c r="AR40" i="1" s="1"/>
  <c r="X40" i="1"/>
  <c r="AC40" i="1"/>
  <c r="AK16" i="1"/>
  <c r="AM16" i="1" s="1"/>
  <c r="AP31" i="1"/>
  <c r="AR31" i="1" s="1"/>
  <c r="AP30" i="1"/>
  <c r="AR30" i="1" s="1"/>
  <c r="AP29" i="1"/>
  <c r="AR29" i="1" s="1"/>
  <c r="AP28" i="1"/>
  <c r="AR28" i="1" s="1"/>
  <c r="AP27" i="1"/>
  <c r="AR27" i="1" s="1"/>
  <c r="AP26" i="1"/>
  <c r="AR26" i="1" s="1"/>
  <c r="AP25" i="1"/>
  <c r="AR25" i="1" s="1"/>
  <c r="AP24" i="1"/>
  <c r="AR24" i="1" s="1"/>
  <c r="AP23" i="1"/>
  <c r="AR23" i="1" s="1"/>
  <c r="AP22" i="1"/>
  <c r="AR22" i="1" s="1"/>
  <c r="AP21" i="1"/>
  <c r="AR21" i="1" s="1"/>
  <c r="AP20" i="1"/>
  <c r="AR20" i="1" s="1"/>
  <c r="AP19" i="1"/>
  <c r="AR19" i="1" s="1"/>
  <c r="AP18" i="1"/>
  <c r="AR18" i="1" s="1"/>
  <c r="AP17" i="1"/>
  <c r="AR17" i="1" s="1"/>
  <c r="AK31" i="1"/>
  <c r="AM31" i="1" s="1"/>
  <c r="AK30" i="1"/>
  <c r="AM30" i="1" s="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F31" i="1"/>
  <c r="AH31" i="1" s="1"/>
  <c r="AF30" i="1"/>
  <c r="AH30" i="1" s="1"/>
  <c r="AF29" i="1"/>
  <c r="AH29" i="1" s="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A31" i="1"/>
  <c r="AC31" i="1" s="1"/>
  <c r="AA30" i="1"/>
  <c r="AC30" i="1" s="1"/>
  <c r="AA29" i="1"/>
  <c r="AC29"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V31" i="1"/>
  <c r="X31" i="1" s="1"/>
  <c r="V30" i="1"/>
  <c r="X30" i="1" s="1"/>
  <c r="V29" i="1"/>
  <c r="X29" i="1" s="1"/>
  <c r="V28" i="1"/>
  <c r="X28" i="1" s="1"/>
  <c r="V27" i="1"/>
  <c r="X27" i="1" s="1"/>
  <c r="V26" i="1"/>
  <c r="X26" i="1" s="1"/>
  <c r="V25" i="1"/>
  <c r="X25" i="1" s="1"/>
  <c r="V24" i="1"/>
  <c r="X24" i="1" s="1"/>
  <c r="V23" i="1"/>
  <c r="V22" i="1"/>
  <c r="X22" i="1" s="1"/>
  <c r="V21" i="1"/>
  <c r="X21" i="1" s="1"/>
  <c r="V20" i="1"/>
  <c r="X20" i="1" s="1"/>
  <c r="V19" i="1"/>
  <c r="X19" i="1" s="1"/>
  <c r="V18" i="1"/>
  <c r="X18" i="1" s="1"/>
  <c r="V17" i="1"/>
  <c r="X17" i="1" s="1"/>
  <c r="V16" i="1"/>
  <c r="X32" i="1" l="1"/>
  <c r="X41" i="1" s="1"/>
  <c r="AC32" i="1"/>
  <c r="AC41" i="1" s="1"/>
  <c r="AR32" i="1"/>
  <c r="AR41" i="1" s="1"/>
  <c r="AM32" i="1"/>
  <c r="AM41" i="1" s="1"/>
  <c r="AH32" i="1"/>
  <c r="AH4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3" authorId="0" shapeId="0" xr:uid="{00000000-0006-0000-0000-000005000000}">
      <text>
        <r>
          <rPr>
            <b/>
            <sz val="9"/>
            <color indexed="81"/>
            <rFont val="Tahoma"/>
            <family val="2"/>
          </rPr>
          <t>Indique el nombre del proceso al cual está asociada la meta</t>
        </r>
      </text>
    </comment>
    <comment ref="A15" authorId="0" shapeId="0" xr:uid="{00000000-0006-0000-0000-000006000000}">
      <text>
        <r>
          <rPr>
            <b/>
            <sz val="9"/>
            <color indexed="81"/>
            <rFont val="Tahoma"/>
            <family val="2"/>
          </rPr>
          <t>Incluya el número del objetivo estratégico, de acuerdo con lo adoptado en el Plan Estratégico Institucional</t>
        </r>
      </text>
    </comment>
    <comment ref="B15"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5" authorId="0" shapeId="0" xr:uid="{00000000-0006-0000-0000-000008000000}">
      <text>
        <r>
          <rPr>
            <b/>
            <sz val="9"/>
            <color indexed="81"/>
            <rFont val="Tahoma"/>
            <family val="2"/>
          </rPr>
          <t>Escriba el número de la meta, en orden consecutivo</t>
        </r>
      </text>
    </comment>
    <comment ref="E15"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5" authorId="0" shapeId="0" xr:uid="{00000000-0006-0000-0000-00000A000000}">
      <text>
        <r>
          <rPr>
            <b/>
            <sz val="9"/>
            <color indexed="81"/>
            <rFont val="Tahoma"/>
            <family val="2"/>
          </rPr>
          <t xml:space="preserve">Seleccione la opción que corresponda
</t>
        </r>
      </text>
    </comment>
    <comment ref="G15" authorId="0" shapeId="0" xr:uid="{00000000-0006-0000-0000-00000B000000}">
      <text>
        <r>
          <rPr>
            <b/>
            <sz val="9"/>
            <color indexed="81"/>
            <rFont val="Tahoma"/>
            <family val="2"/>
          </rPr>
          <t>Indique un nombre corto que refleje lo que pretende medir. 
Ej. Porcentaje de giros acumulados</t>
        </r>
      </text>
    </comment>
    <comment ref="H15"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5"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5"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5"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5" authorId="0" shapeId="0" xr:uid="{00000000-0006-0000-0000-000010000000}">
      <text>
        <r>
          <rPr>
            <b/>
            <sz val="9"/>
            <color indexed="81"/>
            <rFont val="Tahoma"/>
            <family val="2"/>
          </rPr>
          <t xml:space="preserve">Indique la magnitud programada para el trimestre. </t>
        </r>
      </text>
    </comment>
    <comment ref="M15" authorId="0" shapeId="0" xr:uid="{00000000-0006-0000-0000-000011000000}">
      <text>
        <r>
          <rPr>
            <b/>
            <sz val="9"/>
            <color indexed="81"/>
            <rFont val="Tahoma"/>
            <family val="2"/>
          </rPr>
          <t xml:space="preserve">Indique la magnitud programada para el trimestre. </t>
        </r>
      </text>
    </comment>
    <comment ref="N15" authorId="0" shapeId="0" xr:uid="{00000000-0006-0000-0000-000012000000}">
      <text>
        <r>
          <rPr>
            <b/>
            <sz val="9"/>
            <color indexed="81"/>
            <rFont val="Tahoma"/>
            <family val="2"/>
          </rPr>
          <t xml:space="preserve">Indique la magnitud programada para el trimestre. </t>
        </r>
      </text>
    </comment>
    <comment ref="O15" authorId="0" shapeId="0" xr:uid="{00000000-0006-0000-0000-000013000000}">
      <text>
        <r>
          <rPr>
            <b/>
            <sz val="9"/>
            <color indexed="81"/>
            <rFont val="Tahoma"/>
            <family val="2"/>
          </rPr>
          <t xml:space="preserve">Indique la magnitud programada para el trimestre. </t>
        </r>
      </text>
    </comment>
    <comment ref="P15" authorId="0" shapeId="0" xr:uid="{00000000-0006-0000-0000-000014000000}">
      <text>
        <r>
          <rPr>
            <b/>
            <sz val="9"/>
            <color indexed="81"/>
            <rFont val="Tahoma"/>
            <family val="2"/>
          </rPr>
          <t>Indique la programación total de la vigencia. 
Debe ser coherente con la meta.</t>
        </r>
      </text>
    </comment>
    <comment ref="Q15" authorId="0" shapeId="0" xr:uid="{00000000-0006-0000-0000-000015000000}">
      <text>
        <r>
          <rPr>
            <b/>
            <sz val="9"/>
            <color indexed="81"/>
            <rFont val="Tahoma"/>
            <family val="2"/>
          </rPr>
          <t xml:space="preserve">Indique el tipo de indicador: 
- Eficancia 
- Eficiencia 
- Efectividad </t>
        </r>
      </text>
    </comment>
    <comment ref="R15" authorId="0" shapeId="0" xr:uid="{00000000-0006-0000-0000-000016000000}">
      <text>
        <r>
          <rPr>
            <b/>
            <sz val="9"/>
            <color indexed="81"/>
            <rFont val="Tahoma"/>
            <family val="2"/>
          </rPr>
          <t>Indique la evidencia a presentar del cumplimiento de la meta. Se debe redactar de forma concreta y coherente con la meta</t>
        </r>
      </text>
    </comment>
    <comment ref="S15"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5" authorId="0" shapeId="0" xr:uid="{00000000-0006-0000-0000-000018000000}">
      <text>
        <r>
          <rPr>
            <b/>
            <sz val="9"/>
            <color indexed="81"/>
            <rFont val="Tahoma"/>
            <family val="2"/>
          </rPr>
          <t>Indique el área y grupo de trabajo (si se tiene), responsable de cumplir o ejecutar la meta</t>
        </r>
      </text>
    </comment>
    <comment ref="U15" authorId="0" shapeId="0" xr:uid="{00000000-0006-0000-0000-000019000000}">
      <text>
        <r>
          <rPr>
            <b/>
            <sz val="9"/>
            <color indexed="81"/>
            <rFont val="Tahoma"/>
            <family val="2"/>
          </rPr>
          <t>Indique el nombre de la dependencia responsable de reportar trimestralmente la meta a la OAP</t>
        </r>
      </text>
    </comment>
    <comment ref="V15" authorId="0" shapeId="0" xr:uid="{00000000-0006-0000-0000-00001A000000}">
      <text>
        <r>
          <rPr>
            <b/>
            <sz val="9"/>
            <color indexed="81"/>
            <rFont val="Tahoma"/>
            <family val="2"/>
          </rPr>
          <t>Indique la magnitud programada</t>
        </r>
      </text>
    </comment>
    <comment ref="W15" authorId="0" shapeId="0" xr:uid="{00000000-0006-0000-0000-00001B000000}">
      <text>
        <r>
          <rPr>
            <b/>
            <sz val="9"/>
            <color indexed="81"/>
            <rFont val="Tahoma"/>
            <family val="2"/>
          </rPr>
          <t>Indique la magnitud ejecutada. Corresponde al resultado de medir el indicador de la meta</t>
        </r>
      </text>
    </comment>
    <comment ref="X15"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5"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5" authorId="0" shapeId="0" xr:uid="{00000000-0006-0000-0000-00001E000000}">
      <text>
        <r>
          <rPr>
            <b/>
            <sz val="9"/>
            <color indexed="81"/>
            <rFont val="Tahoma"/>
            <family val="2"/>
          </rPr>
          <t xml:space="preserve">Indicar el nombre concreto de la evidencia aportada. </t>
        </r>
      </text>
    </comment>
    <comment ref="AA15" authorId="0" shapeId="0" xr:uid="{00000000-0006-0000-0000-00001F000000}">
      <text>
        <r>
          <rPr>
            <b/>
            <sz val="9"/>
            <color indexed="81"/>
            <rFont val="Tahoma"/>
            <family val="2"/>
          </rPr>
          <t>Indique la magnitud programada</t>
        </r>
      </text>
    </comment>
    <comment ref="AB15" authorId="0" shapeId="0" xr:uid="{00000000-0006-0000-0000-000020000000}">
      <text>
        <r>
          <rPr>
            <b/>
            <sz val="9"/>
            <color indexed="81"/>
            <rFont val="Tahoma"/>
            <family val="2"/>
          </rPr>
          <t>Indique la magnitud ejecutada. Corresponde al resultado de medir el indicador de la meta</t>
        </r>
      </text>
    </comment>
    <comment ref="AC15"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5"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5" authorId="0" shapeId="0" xr:uid="{00000000-0006-0000-0000-000023000000}">
      <text>
        <r>
          <rPr>
            <b/>
            <sz val="9"/>
            <color indexed="81"/>
            <rFont val="Tahoma"/>
            <family val="2"/>
          </rPr>
          <t xml:space="preserve">Indicar el nombre concreto de la evidencia aportada. </t>
        </r>
      </text>
    </comment>
    <comment ref="AF15" authorId="0" shapeId="0" xr:uid="{00000000-0006-0000-0000-000024000000}">
      <text>
        <r>
          <rPr>
            <b/>
            <sz val="9"/>
            <color indexed="81"/>
            <rFont val="Tahoma"/>
            <family val="2"/>
          </rPr>
          <t>Indique la magnitud programada</t>
        </r>
      </text>
    </comment>
    <comment ref="AG15" authorId="0" shapeId="0" xr:uid="{00000000-0006-0000-0000-000025000000}">
      <text>
        <r>
          <rPr>
            <b/>
            <sz val="9"/>
            <color indexed="81"/>
            <rFont val="Tahoma"/>
            <family val="2"/>
          </rPr>
          <t>Indique la magnitud ejecutada. Corresponde al resultado de medir el indicador de la meta</t>
        </r>
      </text>
    </comment>
    <comment ref="AH15"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5"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5" authorId="0" shapeId="0" xr:uid="{00000000-0006-0000-0000-000028000000}">
      <text>
        <r>
          <rPr>
            <b/>
            <sz val="9"/>
            <color indexed="81"/>
            <rFont val="Tahoma"/>
            <family val="2"/>
          </rPr>
          <t xml:space="preserve">Indicar el nombre concreto de la evidencia aportada. </t>
        </r>
      </text>
    </comment>
    <comment ref="AK15" authorId="0" shapeId="0" xr:uid="{00000000-0006-0000-0000-000029000000}">
      <text>
        <r>
          <rPr>
            <b/>
            <sz val="9"/>
            <color indexed="81"/>
            <rFont val="Tahoma"/>
            <family val="2"/>
          </rPr>
          <t>Indique la magnitud programada</t>
        </r>
      </text>
    </comment>
    <comment ref="AL15" authorId="0" shapeId="0" xr:uid="{00000000-0006-0000-0000-00002A000000}">
      <text>
        <r>
          <rPr>
            <b/>
            <sz val="9"/>
            <color indexed="81"/>
            <rFont val="Tahoma"/>
            <family val="2"/>
          </rPr>
          <t>Indique la magnitud ejecutada. Corresponde al resultado de medir el indicador de la meta</t>
        </r>
      </text>
    </comment>
    <comment ref="AM15"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5"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5" authorId="0" shapeId="0" xr:uid="{00000000-0006-0000-0000-00002D000000}">
      <text>
        <r>
          <rPr>
            <b/>
            <sz val="9"/>
            <color indexed="81"/>
            <rFont val="Tahoma"/>
            <family val="2"/>
          </rPr>
          <t xml:space="preserve">Indicar el nombre concreto de la evidencia aportada. </t>
        </r>
      </text>
    </comment>
    <comment ref="AP15" authorId="0" shapeId="0" xr:uid="{00000000-0006-0000-0000-00002E000000}">
      <text>
        <r>
          <rPr>
            <b/>
            <sz val="9"/>
            <color indexed="81"/>
            <rFont val="Tahoma"/>
            <family val="2"/>
          </rPr>
          <t>Indique la magnitud total programada para la vigencia</t>
        </r>
      </text>
    </comment>
    <comment ref="AQ15" authorId="0" shapeId="0" xr:uid="{00000000-0006-0000-0000-00002F000000}">
      <text>
        <r>
          <rPr>
            <b/>
            <sz val="9"/>
            <color indexed="81"/>
            <rFont val="Tahoma"/>
            <family val="2"/>
          </rPr>
          <t xml:space="preserve">Indique la magnitud ejecutada acumulada para la vigencia </t>
        </r>
      </text>
    </comment>
    <comment ref="AR15"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5" authorId="0" shapeId="0" xr:uid="{00000000-0006-0000-0000-000031000000}">
      <text>
        <r>
          <rPr>
            <b/>
            <sz val="9"/>
            <color indexed="81"/>
            <rFont val="Tahoma"/>
            <family val="2"/>
          </rPr>
          <t>Es la descripción detallada de los avances y logros obtenidos con la ejecución de la meta acumulados para la vigencia</t>
        </r>
      </text>
    </comment>
    <comment ref="E32" authorId="0" shapeId="0" xr:uid="{00000000-0006-0000-0000-000032000000}">
      <text>
        <r>
          <rPr>
            <b/>
            <sz val="9"/>
            <color indexed="81"/>
            <rFont val="Tahoma"/>
            <family val="2"/>
          </rPr>
          <t>Promedio obtenido para el periodo x 80%</t>
        </r>
      </text>
    </comment>
    <comment ref="E40" authorId="0" shapeId="0" xr:uid="{00000000-0006-0000-0000-000033000000}">
      <text>
        <r>
          <rPr>
            <b/>
            <sz val="9"/>
            <color indexed="81"/>
            <rFont val="Tahoma"/>
            <family val="2"/>
          </rPr>
          <t>Promedio obtenido en las metas transversales para el periodo x 20%</t>
        </r>
      </text>
    </comment>
    <comment ref="E41"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<sst xmlns="http://schemas.openxmlformats.org/spreadsheetml/2006/main" count="649" uniqueCount="323">
  <si>
    <r>
      <rPr>
        <b/>
        <sz val="14"/>
        <rFont val="Calibri Light"/>
        <family val="2"/>
        <scheme val="major"/>
      </rPr>
      <t>FORMULACIÓN Y SEGUIMIENTO PLANES DE GESTIÓN NIVEL LOCAL</t>
    </r>
    <r>
      <rPr>
        <b/>
        <sz val="11"/>
        <color theme="1"/>
        <rFont val="Calibri Light"/>
        <family val="2"/>
        <scheme val="major"/>
      </rPr>
      <t xml:space="preserve">
ALCALDÍA LOCAL DE ENGATIVÁ</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</si>
  <si>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</si>
  <si>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</si>
  <si>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</si>
  <si>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</si>
  <si>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</si>
  <si>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</si>
  <si>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</si>
  <si>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292376</t>
  </si>
  <si>
    <t>26 de abril de 2023</t>
  </si>
  <si>
    <t>Para el primer trimteste de la vigencia 2023, el Plan de Gestión de la Alcaldia Local alcanzó un nivel de desempeño del 93 % y del 37 % acumulado para la vigencia. Se corrige responsable de las metas No 8 y de la 13 a la 16 a cargo de la alcaldia Local.</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</si>
  <si>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</si>
  <si>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</si>
  <si>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</si>
  <si>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</si>
  <si>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</si>
  <si>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</si>
  <si>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</si>
  <si>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</si>
  <si>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</si>
  <si>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</si>
  <si>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</si>
  <si>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</si>
  <si>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</si>
  <si>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</si>
  <si>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</si>
  <si>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</si>
  <si>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</si>
  <si>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</si>
  <si>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</si>
  <si>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</si>
  <si>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</si>
  <si>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</si>
  <si>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</si>
  <si>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</si>
  <si>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</si>
  <si>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</si>
  <si>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</si>
  <si>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</si>
  <si>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</si>
  <si>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</si>
  <si>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</si>
  <si>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</si>
  <si>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</si>
  <si>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</si>
  <si>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</si>
  <si>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</si>
  <si>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</si>
  <si>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</si>
  <si>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Aumentar 10 puntos porcentuales el avance de las metas del Plan de Desarrollo Local acumuladas al 30 de septiembre de 2023, con respecto al avance a 31 de diciembre de 2022 (metas entregadas)</t>
  </si>
  <si>
    <t>Retadora (mejora)</t>
  </si>
  <si>
    <t>Avance cuplimiento metas Plan de Desarrollo Local (metas entregadas).</t>
  </si>
  <si>
    <t>% Avance metas Plan de Desarrollo Local acumulado al periodo evaluado  (-)  % Avance acumulado metas entregadas Plan de Desarrollo Local al 31 de diciembre de 2022. (metas entregadas)</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</si>
  <si>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</si>
  <si>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</si>
  <si>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</si>
  <si>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</si>
  <si>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</si>
  <si>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</si>
  <si>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</si>
  <si>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</si>
  <si>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programada </t>
  </si>
  <si>
    <t>No programada para este primer trimestre</t>
  </si>
  <si>
    <t xml:space="preserve">No programada para el primer trimestre </t>
  </si>
  <si>
    <t>Para el segundo trimestre, se registran los datos, conforme se estableció en la definición del indicador.</t>
  </si>
  <si>
    <t>Reporte plan de gestión Alcaldías Locales DGDL</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</si>
  <si>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</si>
  <si>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</si>
  <si>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</si>
  <si>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</si>
  <si>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</si>
  <si>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</si>
  <si>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</si>
  <si>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</si>
  <si>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Para este período se alcanza la meta propuesta y se supera en más del doble.  Se evidencia el resultado de plan de mejoramiento definido a este tema.</t>
  </si>
  <si>
    <t>Reporte DGDL</t>
  </si>
  <si>
    <t xml:space="preserve">La meta esta superada, se mantiene el programa de depuración de obligaciones. </t>
  </si>
  <si>
    <t>3</t>
  </si>
  <si>
    <t>Girar mínimo el 70 %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</si>
  <si>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</si>
  <si>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</si>
  <si>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Para este período se alcanza la meta propuesta.  Se evidencia el resultado de plan de mejoramiento definido a este tema</t>
  </si>
  <si>
    <t>Si bien la meta  se alcanza para éste período el programa de depuración (liquidación de obligaciones vigencias anteriores), se sostiene bajo la dirección de la Ordenadora del Gasto.</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</si>
  <si>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</si>
  <si>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</si>
  <si>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</si>
  <si>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</si>
  <si>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Es un indicador que define con precisión la gestión administrativa para la vigencia 2023</t>
  </si>
  <si>
    <t>Sostenemos que este es el indicador mas confiable para la medición de la gestión administrativa y para éste período se alcanzó y superó.</t>
  </si>
  <si>
    <t>5</t>
  </si>
  <si>
    <t>Girar mínimo el 55% del presupuesto total  disponible de inversión directa de la vigencia.</t>
  </si>
  <si>
    <t>Porcentaje de giros acumulados</t>
  </si>
  <si>
    <t>(Giros acumulados de inversión directa/Presupuesto disponible de inversión directa de la vigencia)*100</t>
  </si>
  <si>
    <t>Dado que los procesos se estan formulando y avanza el proceso de contratación. El inicio de la gran mayoría de los procesos se define sobre el fin del mes de febrero. Especialmente los correspondientes a los de malla vial.</t>
  </si>
  <si>
    <t>En coherencia con lo proyectado en el período anterior, se cumple con  la meta del indicador y se supera. En principio este indicador debe tener los incrementos proyectados en el Plan de Gestión.</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</si>
  <si>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</si>
  <si>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</si>
  <si>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</si>
  <si>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</si>
  <si>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</si>
  <si>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</si>
  <si>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</si>
  <si>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</si>
  <si>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SE CARGA LA TOTALIDAD DE CONTRATOS DE LA PLAFORMA SECOP EN SIPSE</t>
  </si>
  <si>
    <t>Faltan por cargar 11 contratos de la plataforma SECOP en SIPSE.</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</si>
  <si>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</si>
  <si>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</si>
  <si>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</si>
  <si>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</si>
  <si>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</si>
  <si>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 xml:space="preserve">
Faltan por cargar 11 contratos de la plataforma SECOP en SIPSE, 4 en estado suscrito o legalizado. </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</si>
  <si>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</si>
  <si>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</si>
  <si>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</si>
  <si>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</si>
  <si>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</si>
  <si>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</si>
  <si>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 xml:space="preserve">Alcaldia Local </t>
  </si>
  <si>
    <t>Los proyectos en sipse se encuentran actualizados en su totalidad</t>
  </si>
  <si>
    <t>reporte sipse</t>
  </si>
  <si>
    <t>Inspección, Vigilancia y Control</t>
  </si>
  <si>
    <t>9</t>
  </si>
  <si>
    <t>Realizar 15.120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</si>
  <si>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</si>
  <si>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</si>
  <si>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</si>
  <si>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</si>
  <si>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</si>
  <si>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</si>
  <si>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</si>
  <si>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</si>
  <si>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Segun reporte de la DGP, en el primer trimestre  se realizaron 6.134 impulsos a expedientes</t>
  </si>
  <si>
    <t>Reporte DG</t>
  </si>
  <si>
    <t>Según reporte de la DGP, en el primer trimestre  se realizaron 7273 impulsos a expedientes</t>
  </si>
  <si>
    <t>Reporte DGP</t>
  </si>
  <si>
    <t>10</t>
  </si>
  <si>
    <t>Proferir 7.560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</si>
  <si>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</si>
  <si>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</si>
  <si>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</si>
  <si>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</si>
  <si>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Segun reporte de la DGP, en el primer trimetre  se realizaron 827 fallos de fondo, las inpecciones realizaron en el trimestre 1401 fallos de fondo, pero por falta del apoyo de contratistas duarante un mes en el trimeste, se registraron 827 en el aplicativo ARCO.</t>
  </si>
  <si>
    <t>Según reporte de la DGP, en el primer trimetre  se realizaron 1485 fallos de fondo</t>
  </si>
  <si>
    <t>11</t>
  </si>
  <si>
    <t>Terminar (archivar) 891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</si>
  <si>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</si>
  <si>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</si>
  <si>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</si>
  <si>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</si>
  <si>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</si>
  <si>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Se archivaron 139 actuaciones administrativas activas, cumpliendo la meta propuesta para el primer trimestre</t>
  </si>
  <si>
    <t>Se archivaron 218 actuaciones administrativas activas, quedando pendiente 2% para cumplir la meta trimestral, sin embargo la meta global a la fecha se cumple al 100% con 357 archivos</t>
  </si>
  <si>
    <t>12</t>
  </si>
  <si>
    <t>Terminar 750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</si>
  <si>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</si>
  <si>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</si>
  <si>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</si>
  <si>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Se archivaron 135 actuaciones administrativas en primera instancia, cumpliendo la meta propuesta para el primer trimestre</t>
  </si>
  <si>
    <t>Se archivaron 180 actuaciones administrativas en primera instancia, sin embargo la meta global se cumple con  315 archivos</t>
  </si>
  <si>
    <t>13</t>
  </si>
  <si>
    <t>Realizar 98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</si>
  <si>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</si>
  <si>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</si>
  <si>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</si>
  <si>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</si>
  <si>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</si>
  <si>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realizaron 49 operativos en materia de integridad del espacio público, cumpliendo la meta del trim</t>
  </si>
  <si>
    <t>Actas y evidencias de operativos en pdf</t>
  </si>
  <si>
    <t>Se realizaron 54 operativos en materia de integridad del espacio público, cumpliendo la meta del trimestre</t>
  </si>
  <si>
    <t>Actas de operativo</t>
  </si>
  <si>
    <t>14</t>
  </si>
  <si>
    <t>Realizar 286 operativos de inspección, vigilancia y control en materia de actividad económica.</t>
  </si>
  <si>
    <t>Acciones de control u operativos en materia actividad económica realizadas</t>
  </si>
  <si>
    <t>Número de Acciones de control u operativos en materia actividad económica realizadas</t>
  </si>
  <si>
    <t>Se ealizaron 79 operativos de inspección, vigilancia y control en materia de actividad económica, se cumple lo propuesto</t>
  </si>
  <si>
    <t>Se realizaron 109 operativos de inspección, vigilancia y control en materia de actividad económica, se cumple lo propuesto</t>
  </si>
  <si>
    <t>15</t>
  </si>
  <si>
    <t>Realizar 11 operativos de inspección, vigilancia y control para dar cumplimiento a los fallos de río Bogotá.</t>
  </si>
  <si>
    <t>Acciones de control u operativos para el cumplimiento de los fallos de río Bogotá realizadas</t>
  </si>
  <si>
    <t>Número de Acciones de control u operativos para el cumplimiento de los fallos de Río Bogotá</t>
  </si>
  <si>
    <t>Alcaldia Local</t>
  </si>
  <si>
    <t>Se realizaron 2 operativos en los predios del Río bogotá cumpliendo con la meta</t>
  </si>
  <si>
    <t>Se realizaron 4 operativos en los predios del Río bogotá cumpliendo con la meta</t>
  </si>
  <si>
    <t>16</t>
  </si>
  <si>
    <t>Realizar 39 operativos de inspección, vigilancia y control en materia de actividad ambiental.</t>
  </si>
  <si>
    <t>Acciones de control u operativos en materia actividad ambiental realizadas</t>
  </si>
  <si>
    <t>Número de Acciones de control u operativos en materia actividad ambiental realizadas</t>
  </si>
  <si>
    <t xml:space="preserve">Se duplicó el número de operativos de limpieza de puntos criticos por el arrojo clandestino de residuos voluminosos, de construcción y demolición </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</si>
  <si>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</si>
  <si>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</si>
  <si>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</si>
  <si>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</si>
  <si>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</si>
  <si>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</si>
  <si>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</si>
  <si>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</si>
  <si>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</si>
  <si>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</si>
  <si>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</si>
  <si>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</si>
  <si>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</si>
  <si>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</si>
  <si>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</si>
  <si>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</si>
  <si>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La calificación se otorga teniendo en cuenta los siguientes parámetros: 
*Inspección ambiental ( ponderación 60%): La Alcaldía obtiene calificación de 80% .
*Indicadores agua, energía ( ponderación 20%): La información reportada para consumo de agua se encuentra hasta el mes de marzo de 2023, por su parte el consumo de energía a mayo de 2023.
* Reporte consumo de papel ( ponderación 10%):  información reportada hasta mayo de 2023.
*Reporte ciclistas ( ponderación 10%): información reportada hasta mayo de 2023.</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</si>
  <si>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</si>
  <si>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</si>
  <si>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</si>
  <si>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</si>
  <si>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</si>
  <si>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</si>
  <si>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</si>
  <si>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</si>
  <si>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</si>
  <si>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La alcaldía local cuenta con 0 acciones de mejora vencidas de las 3 acciones de mejora abiertas, lo que representa una ejecución de la meta del 100%.</t>
  </si>
  <si>
    <t>Reporte MIMEC</t>
  </si>
  <si>
    <t>La alcaldía local cuenta con 10 acciones de mejora vencidas de las 10 acciones de mejora abiertas, lo que representa una ejecución de la meta del 0%.</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</si>
  <si>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</si>
  <si>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</si>
  <si>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</si>
  <si>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</si>
  <si>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</si>
  <si>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</si>
  <si>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</si>
  <si>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</si>
  <si>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</si>
  <si>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</si>
  <si>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 xml:space="preserve">Tatal de requisitos de la Resolución 1519 de 2020 de MINTIC de publicacíón de la información. </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</si>
  <si>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</si>
  <si>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</si>
  <si>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</si>
  <si>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</si>
  <si>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</si>
  <si>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</si>
  <si>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</si>
  <si>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asistencia </t>
  </si>
  <si>
    <t xml:space="preserve">Capacitación sobre mejora continua adelantada el 17 Mayo de 2023, oficina asesora de planeación. </t>
  </si>
  <si>
    <t>Listado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</si>
  <si>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</si>
  <si>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</si>
  <si>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</si>
  <si>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</si>
  <si>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 xml:space="preserve">https://gobiernobogota-my.sharepoint.com/:f:/g/personal/miguel_cardozo_gobiernobogota_gov_co/Em3Cl6hCPQhDioiu_JLgoPYBkPVfsju4ScZS7Z6vKKn1PQ?e=Q2RSJH </t>
  </si>
  <si>
    <t>Jornada de capacitación del día del Sistema de Gestión 22 Junio-2023.</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</si>
  <si>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</si>
  <si>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</si>
  <si>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</si>
  <si>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</si>
  <si>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</si>
  <si>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</si>
  <si>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</si>
  <si>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</si>
  <si>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</si>
  <si>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18 requerimientos ciudadanos de la vigencia 2022, equivalentes al 100% de la meta</t>
  </si>
  <si>
    <t>Reporte SGI</t>
  </si>
  <si>
    <t xml:space="preserve">NO PROGRAMADO </t>
  </si>
  <si>
    <t>NO PROGRAMADO</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</si>
  <si>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</si>
  <si>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</si>
  <si>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</si>
  <si>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</si>
  <si>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Se atendieron 245 de los 253 requerimientos ciudadanos de la vigencia 2023</t>
  </si>
  <si>
    <t>Reporte de Requerimientos ciudadanos II Trimestre rádicado No. 20234600252283</t>
  </si>
  <si>
    <t>Total metas transversales (20%)</t>
  </si>
  <si>
    <t xml:space="preserve">Total plan de gestión </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</si>
  <si>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</si>
  <si>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31 de julio de 2023</t>
  </si>
  <si>
    <t>Se reporta el corte a 30 de junio de 2023 .reporte trimestre vencido.</t>
  </si>
  <si>
    <t>La meta ha sido superada ampliamente y se mantiene como propósito del plan de mejoramiento. Se alcanzó la meta anual.</t>
  </si>
  <si>
    <t>Se mantiene la dinámica de depurar obligaciones de vigencias anteriores si bien para este período  se alcanzo la meta.</t>
  </si>
  <si>
    <t>Mantenemos el criterio de definir este indicador como el más confiable en la medición de la gestión,. En este se aunan diferentes frentes de gestión liderados por la ordenadora del gasto. Meta superada ampliemente.</t>
  </si>
  <si>
    <t>Meta cumpliada y superada, el proceso de giros es un tema que tiene variados factores que no lo hacen sencillo de alcanzar.</t>
  </si>
  <si>
    <t xml:space="preserve">Estan resgistrados 478 contratos en Sipse y Secop </t>
  </si>
  <si>
    <t>Según reporte de la DGP, en el tercer trimestre  se realizaron 9036 impulsos a expedientes</t>
  </si>
  <si>
    <t>Según reporte de la DGP, en el tercer trimestre  se realizaron 1750 fallos de fondo</t>
  </si>
  <si>
    <t>Se archivaron 321 actuaciones administrativas activas, cumpliendo la meta propuesta para el primer trimestre</t>
  </si>
  <si>
    <t>Se archivaron 244 actuaciones administrativas en primera instancia, sin embargo la meta global al momento se cumple con  559 archivos acumulados al finalizar septiembre</t>
  </si>
  <si>
    <t>Se realizaron 37 operativos en materia de integridad del espacio público, cumpliendo la meta del trimestre</t>
  </si>
  <si>
    <t>Se realizaron 156 operativos de inspección, vigilancia y control en materia de actividad económica, se cumple lo propuesto</t>
  </si>
  <si>
    <t>Se realizaron 3 operativos en los predios del Río bogotá cumpliendo con la meta</t>
  </si>
  <si>
    <t>Cero (0) acciones vencidas y la Alcaldía Local no cuenta con acciones abiertas, que representa una ejecución del 100%.</t>
  </si>
  <si>
    <t>Número de requisitos de la Ley 1712 de 2014 de publicación de la información cumplidos en la página web</t>
  </si>
  <si>
    <t>Reporte Comunicaciones</t>
  </si>
  <si>
    <t>Listado de asistrencia</t>
  </si>
  <si>
    <t>La Alcaldía Local particpó en la capacitación del 20 Septiembre de 2023, con una participación de aproximadamente 50 personas.</t>
  </si>
  <si>
    <t>No  programada ya que la meta se cumplio en el primer trimestre según radicado No 20234600272223*</t>
  </si>
  <si>
    <t xml:space="preserve">Rta a requerimientos ciudadanos memorando NO 20234600272223 </t>
  </si>
  <si>
    <t>Respuesta a requerimientos ciudadanos No 20234600378473</t>
  </si>
  <si>
    <t>Reporte de Requerimientos ciudadanos II Trimestre rádicado No. 20234600252283 y radicado No . 20234600378473</t>
  </si>
  <si>
    <t xml:space="preserve">Para el segundo  trimestre de la vigencia 2023, el Plan de Gestión de la Alcaldia Local alcanzó un nivel de desempeño del  95,06 % y del 67,36 % acumulado para la vigencia. </t>
  </si>
  <si>
    <t>31 Octubre de 2023</t>
  </si>
  <si>
    <t xml:space="preserve">Para el tercer  trimestre de la vigencia 2023, el Plan de Gestión de la Alcaldia Local alcanzó un nivel de desempeño del  97,19% y del 78,89 % acumulado para la vigencia. </t>
  </si>
  <si>
    <t>Se reporta el corte a 30 de septiembre  de 2023 .reporte trimestre vencido.</t>
  </si>
  <si>
    <t>Además de cumplir la meta, es el resultado de la gestión definida desde despacho para depurar obligaciones por pagar.</t>
  </si>
  <si>
    <t>A pesar de la dinámica que se ha mantenido, no fue posible alcanzar la meta.  Vale la pena indicar que de el saldo que queda pendiente un solo contrato representa cerca del 50% y esta en proceso de liquidación.</t>
  </si>
  <si>
    <t xml:space="preserve">Meta alcanzada, lo definido por el área de planeación se cumple de acuerdo a lo programado. </t>
  </si>
  <si>
    <t>Meta superada, PAC eficiente. No obstante, algunos pagos programados al cierre no se lograron por un error en el sitema BogData que no fue posible resolver por DDP antres del cierre.</t>
  </si>
  <si>
    <t>se regsitraron el 99% de contratos en sipse y secop</t>
  </si>
  <si>
    <t>se regsitraron el 100% de contratos en sipse y secop</t>
  </si>
  <si>
    <t>cifras de acuerdo a evidencias e informacion envidas por cada una de las siete inspecciones de la localidad de engativa</t>
  </si>
  <si>
    <t>Se archivaron 234 actuaciones administrativas activas, cumpliendo la meta propuesta para el año</t>
  </si>
  <si>
    <t>Se archivaron 203 actuaciones administrativas en primera instancia, cumpliendo la meta propuesta para el año</t>
  </si>
  <si>
    <t>Se realizaron 31 operativos en materia de integridad del espacio público, cumpliendo la meta del 2024</t>
  </si>
  <si>
    <t>Se ealizaron 90 operativos de inspección, vigilancia y control en materia de actividad económica, se cumple lo propuesto</t>
  </si>
  <si>
    <t>Se realizaron 3 operativos en los predios del Río Bogotá cumpliendo con la meta</t>
  </si>
  <si>
    <t>Se cumplio con la Meta Programada para el IV trimestre.</t>
  </si>
  <si>
    <t>La calificación se otorga teniendo en cuenta los siguientes parámetros:  
*Inspección ambiental ( ponderación 60%): La Alcaldía obtiene calificación de  92%. 
*Indicadores agua, energía ( ponderación 20%):   información reportada  agua a diciembre de 2023 y energía a noviembre de 2023.
* Reporte consumo de papel ( ponderación 10%):   información reportada a junio de 2023.
*Reporte ciclistas ( ponderación 10%):   información reportada a noviembre de 2023.</t>
  </si>
  <si>
    <t xml:space="preserve">Reporte meta ambiental </t>
  </si>
  <si>
    <t xml:space="preserve">La alcaldía local cuenta con  8_ acciones de mejora vencidas de las 8 acciones de mejora abiertas, lo que representa una ejecución de la meta del 0,0%. </t>
  </si>
  <si>
    <t xml:space="preserve">Reporte oficina de comunicaciones </t>
  </si>
  <si>
    <t xml:space="preserve">Meta no programada </t>
  </si>
  <si>
    <t xml:space="preserve">Meta no programada según radicado No 20244600003393 de la oficina de atencion a la ciudadania </t>
  </si>
  <si>
    <t>Reporte requerimientos ciudadanos rad. 20244600003393</t>
  </si>
  <si>
    <t>Respuestas dadas 110 de 112 requerimientos instaurados para el periodo, según radicado No 20244600003393</t>
  </si>
  <si>
    <t xml:space="preserve">El acumulado de cumplimiento para la vigencia 2023, fue del 100%, acorde con lo programado. </t>
  </si>
  <si>
    <t xml:space="preserve">El acumulado de cumplimiento para la vigencia 2023, fue del 79,27%, acorde con lo programado. </t>
  </si>
  <si>
    <t xml:space="preserve">El acumulado de cumplimiento para la vigencia 2023, fue del 98,96%, acorde con lo programado. </t>
  </si>
  <si>
    <t xml:space="preserve">El acumulado de cumplimiento para la vigencia 2023, fue del 98,97%, acorde con lo programado. </t>
  </si>
  <si>
    <t xml:space="preserve">El acumulado de cumplimiento para la vigencia 2023, fue del 77,25%, acorde con lo programado. </t>
  </si>
  <si>
    <t xml:space="preserve">El acumulado de cumplimiento para la vigencia 2023, fue del 66,67%, acorde con lo programado. </t>
  </si>
  <si>
    <t xml:space="preserve">El acumulado de cumplimiento para la vigencia 2023, fue del 99,13%, acorde con lo programado. </t>
  </si>
  <si>
    <t xml:space="preserve">Para el cuarto  trimestre de la vigencia 2023, el Plan de Gestión de la Alcaldia Local alcanzó un nivel de desempeño del 93,62% y del 96,74% acumulado para la vigencia. </t>
  </si>
  <si>
    <t>30 de enero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</si>
</sst>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70C0"/>
      <name val="Calibri Light"/>
      <family val="2"/>
    </font>
    <font>
      <sz val="11"/>
      <color theme="1"/>
      <name val="Calibri Light"/>
      <family val="2"/>
    </font>
    <font>
      <sz val="11"/>
      <color rgb="FF000000"/>
      <name val="Calibri Light"/>
      <family val="2"/>
    </font>
    <font>
      <u/>
      <sz val="11"/>
      <color theme="10"/>
      <name val="Calibri"/>
      <family val="2"/>
      <scheme val="minor"/>
    </font>
    <font>
      <sz val="11"/>
      <color rgb="FF0070C0"/>
      <name val="Calibri Light"/>
      <family val="2"/>
    </font>
    <font>
      <sz val="11"/>
      <color rgb="FF0070C0"/>
      <name val="Calibri"/>
      <family val="2"/>
    </font>
    <font>
      <sz val="11"/>
      <color rgb="FF0070C0"/>
      <name val="Calibri"/>
      <family val="2"/>
    </font>
    <font>
      <sz val="11"/>
      <color theme="4" tint="-0.249977111117893"/>
      <name val="Calibri Light"/>
      <family val="2"/>
      <scheme val="major"/>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4">
    <xf numFmtId="0" fontId="0" fillId="0" borderId="0"/>
    <xf numFmtId="9" fontId="3" fillId="0" borderId="0" applyFont="0" applyFill="0" applyBorder="0" applyAlignment="0" applyProtection="0"/>
    <xf numFmtId="0" fontId="13" fillId="10" borderId="0" applyNumberFormat="0" applyBorder="0" applyAlignment="0" applyProtection="0"/>
    <xf numFmtId="0" fontId="20" fillId="0" borderId="0" applyNumberFormat="0" applyFill="0" applyBorder="0" applyAlignment="0" applyProtection="0"/>
  </cellStyleXfs>
  <cellXfs count="167">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 xfId="0" applyFont="1" applyBorder="1" applyAlignment="1">
      <alignment horizontal="left" vertical="top"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1" xfId="0" applyFont="1" applyBorder="1" applyAlignment="1" applyProtection="1">
      <alignment horizontal="left" vertical="center" wrapText="1"/>
      <protection hidden="1"/>
    </xf>
    <xf numFmtId="0" fontId="14" fillId="0" borderId="11" xfId="0" applyFont="1" applyBorder="1" applyAlignment="1">
      <alignment horizontal="center" vertical="center" wrapText="1"/>
    </xf>
    <xf numFmtId="0" fontId="15" fillId="0" borderId="11" xfId="0" applyFont="1" applyBorder="1" applyAlignment="1" applyProtection="1">
      <alignment horizontal="center" vertical="center" wrapText="1"/>
      <protection hidden="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6" fillId="0" borderId="7" xfId="2" applyFont="1" applyFill="1" applyBorder="1" applyAlignment="1" applyProtection="1">
      <alignment horizontal="left" vertical="center" wrapText="1"/>
      <protection hidden="1"/>
    </xf>
    <xf numFmtId="0" fontId="14" fillId="0" borderId="15" xfId="0" applyFont="1" applyBorder="1" applyAlignment="1">
      <alignment horizontal="left" vertical="center" wrapText="1"/>
    </xf>
    <xf numFmtId="0" fontId="15"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9" fontId="1" fillId="0" borderId="1" xfId="1" applyFont="1" applyBorder="1" applyAlignment="1">
      <alignment horizontal="justify"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9" fontId="4" fillId="0" borderId="1" xfId="1" applyFont="1" applyBorder="1" applyAlignment="1">
      <alignment horizontal="justify" vertical="center" wrapText="1"/>
    </xf>
    <xf numFmtId="0" fontId="19" fillId="0" borderId="0" xfId="0" applyFont="1"/>
    <xf numFmtId="9" fontId="4"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164" fontId="1" fillId="0" borderId="1" xfId="0" applyNumberFormat="1" applyFont="1" applyBorder="1" applyAlignment="1">
      <alignment horizontal="justify" vertical="center" wrapText="1"/>
    </xf>
    <xf numFmtId="10" fontId="1" fillId="0" borderId="1" xfId="0" applyNumberFormat="1" applyFont="1" applyBorder="1" applyAlignment="1">
      <alignment horizontal="justify" vertical="center" wrapText="1"/>
    </xf>
    <xf numFmtId="9" fontId="1" fillId="0" borderId="0" xfId="0" applyNumberFormat="1" applyFont="1" applyAlignment="1">
      <alignment wrapText="1"/>
    </xf>
    <xf numFmtId="10" fontId="1" fillId="0" borderId="0" xfId="0" applyNumberFormat="1" applyFont="1" applyAlignment="1">
      <alignment wrapText="1"/>
    </xf>
    <xf numFmtId="10" fontId="6" fillId="3" borderId="1" xfId="0" applyNumberFormat="1" applyFont="1" applyFill="1" applyBorder="1" applyAlignment="1">
      <alignment wrapText="1"/>
    </xf>
    <xf numFmtId="9" fontId="6" fillId="3" borderId="1" xfId="0" applyNumberFormat="1" applyFont="1" applyFill="1" applyBorder="1" applyAlignment="1">
      <alignment wrapText="1"/>
    </xf>
    <xf numFmtId="164" fontId="4" fillId="0" borderId="1" xfId="0" applyNumberFormat="1" applyFont="1" applyBorder="1" applyAlignment="1">
      <alignment horizontal="justify" vertical="center" wrapText="1"/>
    </xf>
    <xf numFmtId="0" fontId="1" fillId="9" borderId="1" xfId="0" applyFont="1" applyFill="1" applyBorder="1" applyAlignment="1">
      <alignment horizontal="justify" vertical="center" wrapText="1"/>
    </xf>
    <xf numFmtId="10" fontId="8" fillId="2" borderId="1" xfId="0" applyNumberFormat="1" applyFont="1" applyFill="1" applyBorder="1" applyAlignment="1">
      <alignment wrapText="1"/>
    </xf>
    <xf numFmtId="10" fontId="6" fillId="3" borderId="1" xfId="1" applyNumberFormat="1" applyFont="1" applyFill="1" applyBorder="1" applyAlignment="1">
      <alignment wrapText="1"/>
    </xf>
    <xf numFmtId="0" fontId="21" fillId="0" borderId="0" xfId="0" applyFont="1" applyAlignment="1">
      <alignment vertical="center" wrapText="1"/>
    </xf>
    <xf numFmtId="0" fontId="20" fillId="0" borderId="1" xfId="3" applyBorder="1" applyAlignment="1">
      <alignment horizontal="justify" vertical="center" wrapText="1"/>
    </xf>
    <xf numFmtId="9" fontId="4" fillId="0" borderId="1" xfId="1" applyFont="1" applyBorder="1" applyAlignment="1">
      <alignment horizontal="left" vertical="center" wrapText="1"/>
    </xf>
    <xf numFmtId="0" fontId="22" fillId="0" borderId="1" xfId="0" applyFont="1" applyBorder="1" applyAlignment="1">
      <alignment wrapText="1"/>
    </xf>
    <xf numFmtId="0" fontId="23" fillId="0" borderId="1" xfId="0" applyFont="1" applyBorder="1" applyAlignment="1">
      <alignment horizontal="left" vertical="center" wrapText="1"/>
    </xf>
    <xf numFmtId="9" fontId="1"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10" fontId="4" fillId="0" borderId="1" xfId="0" applyNumberFormat="1" applyFont="1" applyBorder="1" applyAlignment="1">
      <alignment horizontal="justify" vertical="center" wrapText="1"/>
    </xf>
    <xf numFmtId="164" fontId="1" fillId="0" borderId="1" xfId="0" applyNumberFormat="1" applyFont="1" applyBorder="1" applyAlignment="1">
      <alignment horizontal="left" vertical="center" wrapText="1"/>
    </xf>
    <xf numFmtId="164" fontId="4" fillId="9" borderId="1" xfId="0" applyNumberFormat="1" applyFont="1" applyFill="1" applyBorder="1" applyAlignment="1">
      <alignment horizontal="justify" vertical="center" wrapText="1"/>
    </xf>
    <xf numFmtId="10" fontId="1" fillId="9" borderId="1" xfId="0" applyNumberFormat="1" applyFont="1" applyFill="1" applyBorder="1" applyAlignment="1">
      <alignment horizontal="justify" vertical="center" wrapText="1"/>
    </xf>
    <xf numFmtId="0" fontId="4" fillId="9" borderId="1" xfId="0" applyFont="1" applyFill="1" applyBorder="1" applyAlignment="1">
      <alignment horizontal="justify" vertical="center" wrapText="1"/>
    </xf>
    <xf numFmtId="9" fontId="1" fillId="9" borderId="1" xfId="1" applyFont="1" applyFill="1" applyBorder="1" applyAlignment="1">
      <alignment horizontal="justify" vertical="center" wrapText="1"/>
    </xf>
    <xf numFmtId="10" fontId="1" fillId="0" borderId="1" xfId="1" applyNumberFormat="1" applyFont="1" applyBorder="1" applyAlignment="1">
      <alignment horizontal="justify" vertical="center" wrapText="1"/>
    </xf>
    <xf numFmtId="9" fontId="4" fillId="9" borderId="1" xfId="1" applyFont="1" applyFill="1" applyBorder="1" applyAlignment="1">
      <alignment horizontal="justify" vertical="center" wrapText="1"/>
    </xf>
    <xf numFmtId="10" fontId="1" fillId="9" borderId="1" xfId="1" applyNumberFormat="1" applyFont="1" applyFill="1" applyBorder="1" applyAlignment="1">
      <alignment horizontal="justify" vertical="center" wrapText="1"/>
    </xf>
    <xf numFmtId="0" fontId="1" fillId="9" borderId="0" xfId="0" applyFont="1" applyFill="1" applyAlignment="1">
      <alignment horizontal="center" vertical="center" wrapText="1"/>
    </xf>
    <xf numFmtId="0" fontId="1" fillId="9" borderId="0" xfId="0" applyFont="1" applyFill="1" applyAlignment="1">
      <alignment horizontal="justify" vertical="center" wrapText="1"/>
    </xf>
    <xf numFmtId="1" fontId="4" fillId="0" borderId="1" xfId="0" applyNumberFormat="1" applyFont="1" applyBorder="1" applyAlignment="1">
      <alignment horizontal="justify" vertical="center" wrapText="1"/>
    </xf>
    <xf numFmtId="10" fontId="4" fillId="9" borderId="1" xfId="0" applyNumberFormat="1" applyFont="1" applyFill="1" applyBorder="1" applyAlignment="1">
      <alignment horizontal="justify" vertical="center" wrapText="1"/>
    </xf>
    <xf numFmtId="10" fontId="4" fillId="0" borderId="1" xfId="1" applyNumberFormat="1" applyFont="1" applyBorder="1" applyAlignment="1">
      <alignment horizontal="justify" vertical="center" wrapText="1"/>
    </xf>
    <xf numFmtId="164" fontId="4" fillId="9" borderId="1" xfId="1" applyNumberFormat="1" applyFont="1" applyFill="1" applyBorder="1" applyAlignment="1">
      <alignment horizontal="justify" vertical="center" wrapText="1"/>
    </xf>
    <xf numFmtId="164" fontId="4" fillId="0" borderId="1" xfId="1" applyNumberFormat="1" applyFont="1" applyFill="1" applyBorder="1" applyAlignment="1">
      <alignment horizontal="justify" vertical="center" wrapText="1"/>
    </xf>
    <xf numFmtId="164" fontId="1" fillId="0" borderId="1" xfId="1" applyNumberFormat="1" applyFont="1" applyBorder="1" applyAlignment="1">
      <alignment horizontal="justify" vertical="center" wrapText="1"/>
    </xf>
    <xf numFmtId="164" fontId="6" fillId="3" borderId="1" xfId="0" applyNumberFormat="1" applyFont="1" applyFill="1" applyBorder="1" applyAlignment="1">
      <alignment wrapText="1"/>
    </xf>
    <xf numFmtId="164" fontId="4" fillId="0" borderId="1" xfId="1" applyNumberFormat="1" applyFont="1" applyBorder="1" applyAlignment="1">
      <alignment horizontal="justify" vertical="center" wrapText="1"/>
    </xf>
    <xf numFmtId="10" fontId="24" fillId="0" borderId="1" xfId="0" applyNumberFormat="1" applyFont="1" applyBorder="1" applyAlignment="1">
      <alignment horizontal="justify" vertical="center" wrapText="1"/>
    </xf>
    <xf numFmtId="10" fontId="24" fillId="9" borderId="1" xfId="0" applyNumberFormat="1" applyFont="1" applyFill="1" applyBorder="1" applyAlignment="1">
      <alignment horizontal="justify" vertical="center" wrapText="1"/>
    </xf>
    <xf numFmtId="9" fontId="24" fillId="0" borderId="1" xfId="0" applyNumberFormat="1" applyFont="1" applyBorder="1" applyAlignment="1">
      <alignment horizontal="justify" vertical="center" wrapText="1"/>
    </xf>
    <xf numFmtId="9" fontId="24" fillId="9" borderId="1" xfId="1" applyFont="1" applyFill="1" applyBorder="1" applyAlignment="1">
      <alignment horizontal="justify" vertical="center" wrapText="1"/>
    </xf>
    <xf numFmtId="10" fontId="24" fillId="0" borderId="1" xfId="1" applyNumberFormat="1" applyFont="1" applyBorder="1" applyAlignment="1">
      <alignment horizontal="justify" vertical="center" wrapText="1"/>
    </xf>
    <xf numFmtId="9" fontId="24" fillId="0" borderId="1" xfId="1" applyFont="1" applyBorder="1" applyAlignment="1">
      <alignment horizontal="justify" vertical="center" wrapText="1"/>
    </xf>
    <xf numFmtId="0" fontId="24" fillId="0" borderId="1" xfId="0" applyFont="1" applyBorder="1" applyAlignment="1">
      <alignment horizontal="justify" vertical="center" wrapText="1"/>
    </xf>
    <xf numFmtId="1" fontId="24" fillId="0" borderId="1" xfId="0" applyNumberFormat="1" applyFont="1" applyBorder="1" applyAlignment="1">
      <alignment horizontal="justify"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8" fillId="9" borderId="1" xfId="0" applyFont="1" applyFill="1" applyBorder="1" applyAlignment="1">
      <alignment horizontal="justify" vertical="center" wrapText="1"/>
    </xf>
    <xf numFmtId="0" fontId="1" fillId="9" borderId="1" xfId="0" applyFont="1" applyFill="1" applyBorder="1" applyAlignment="1">
      <alignment horizontal="left"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cellXfs>
  <cellStyles count="4">
    <cellStyle name="Hyperlink" xfId="3" xr:uid="{00000000-000B-0000-0000-000008000000}"/>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5"/>
  <sheetViews>
    <sheetView tabSelected="1" zoomScale="60" zoomScaleNormal="60" workbookViewId="0">
      <selection activeCell="H10" sqref="H10:K10"/>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hidden="1" customWidth="1"/>
    <col min="25" max="25" width="40.28515625" style="1" hidden="1" customWidth="1"/>
    <col min="26" max="29" width="16.5703125" style="1" hidden="1" customWidth="1"/>
    <col min="30" max="30" width="33.42578125" style="1" hidden="1" customWidth="1"/>
    <col min="31" max="34" width="16.5703125" style="1" hidden="1" customWidth="1"/>
    <col min="35" max="35" width="43.7109375" style="1" hidden="1" customWidth="1"/>
    <col min="36" max="36" width="16.5703125" style="1" hidden="1" customWidth="1"/>
    <col min="37" max="38" width="22" style="1" customWidth="1"/>
    <col min="39" max="39" width="16.5703125" style="1" customWidth="1"/>
    <col min="40" max="40" width="34.85546875" style="1" customWidth="1"/>
    <col min="41" max="43" width="16.5703125" style="1" customWidth="1"/>
    <col min="44" max="44" width="21.5703125" style="1" customWidth="1"/>
    <col min="45" max="45" width="39.42578125" style="1" customWidth="1"/>
    <col min="46" max="16384" width="10.85546875" style="1"/>
  </cols>
  <sheetData>
    <row r="1" spans="1:45" s="29" customFormat="1" ht="70.5" customHeight="1" x14ac:dyDescent="0.25">
      <c r="A1" s="131" t="s">
        <v>0</v>
      </c>
      <c r="B1" s="132"/>
      <c r="C1" s="132"/>
      <c r="D1" s="132"/>
      <c r="E1" s="132"/>
      <c r="F1" s="132"/>
      <c r="G1" s="132"/>
      <c r="H1" s="132"/>
      <c r="I1" s="132"/>
      <c r="J1" s="132"/>
      <c r="K1" s="132"/>
      <c r="L1" s="133" t="s">
        <v>1</v>
      </c>
      <c r="M1" s="133"/>
      <c r="N1" s="133"/>
      <c r="O1" s="133"/>
      <c r="P1" s="133"/>
    </row>
    <row r="2" spans="1:45" s="31" customFormat="1" ht="23.45" customHeight="1" x14ac:dyDescent="0.25">
      <c r="A2" s="135" t="s">
        <v>2</v>
      </c>
      <c r="B2" s="136"/>
      <c r="C2" s="136"/>
      <c r="D2" s="136"/>
      <c r="E2" s="136"/>
      <c r="F2" s="136"/>
      <c r="G2" s="136"/>
      <c r="H2" s="136"/>
      <c r="I2" s="136"/>
      <c r="J2" s="136"/>
      <c r="K2" s="136"/>
      <c r="L2" s="30"/>
      <c r="M2" s="30"/>
      <c r="N2" s="30"/>
      <c r="O2" s="30"/>
      <c r="P2" s="30"/>
    </row>
    <row r="3" spans="1:45" s="29" customFormat="1" x14ac:dyDescent="0.25"/>
    <row r="4" spans="1:45" s="29" customFormat="1" ht="29.1" customHeight="1" x14ac:dyDescent="0.25">
      <c r="F4" s="125" t="s">
        <v>3</v>
      </c>
      <c r="G4" s="126"/>
      <c r="H4" s="126"/>
      <c r="I4" s="126"/>
      <c r="J4" s="126"/>
      <c r="K4" s="127"/>
    </row>
    <row r="5" spans="1:45" s="29" customFormat="1" ht="15" customHeight="1" x14ac:dyDescent="0.25">
      <c r="F5" s="2" t="s">
        <v>4</v>
      </c>
      <c r="G5" s="2" t="s">
        <v>5</v>
      </c>
      <c r="H5" s="125" t="s">
        <v>6</v>
      </c>
      <c r="I5" s="126"/>
      <c r="J5" s="126"/>
      <c r="K5" s="127"/>
    </row>
    <row r="6" spans="1:45" s="29" customFormat="1" x14ac:dyDescent="0.25">
      <c r="F6" s="32">
        <v>1</v>
      </c>
      <c r="G6" s="32" t="s">
        <v>7</v>
      </c>
      <c r="H6" s="128" t="s">
        <v>8</v>
      </c>
      <c r="I6" s="128"/>
      <c r="J6" s="128"/>
      <c r="K6" s="128"/>
    </row>
    <row r="7" spans="1:45" s="29" customFormat="1" ht="57.75" customHeight="1" x14ac:dyDescent="0.25">
      <c r="F7" s="32">
        <v>2</v>
      </c>
      <c r="G7" s="32" t="s">
        <v>9</v>
      </c>
      <c r="H7" s="129" t="s">
        <v>10</v>
      </c>
      <c r="I7" s="128"/>
      <c r="J7" s="128"/>
      <c r="K7" s="128"/>
    </row>
    <row r="8" spans="1:45" s="29" customFormat="1" ht="39.75" customHeight="1" x14ac:dyDescent="0.25">
      <c r="F8" s="32">
        <v>3</v>
      </c>
      <c r="G8" s="32" t="s">
        <v>266</v>
      </c>
      <c r="H8" s="128" t="s">
        <v>289</v>
      </c>
      <c r="I8" s="128"/>
      <c r="J8" s="128"/>
      <c r="K8" s="128"/>
    </row>
    <row r="9" spans="1:45" s="29" customFormat="1" ht="39.75" customHeight="1" x14ac:dyDescent="0.25">
      <c r="F9" s="32">
        <v>4</v>
      </c>
      <c r="G9" s="32" t="s">
        <v>290</v>
      </c>
      <c r="H9" s="128" t="s">
        <v>291</v>
      </c>
      <c r="I9" s="128"/>
      <c r="J9" s="128"/>
      <c r="K9" s="128"/>
    </row>
    <row r="10" spans="1:45" s="29" customFormat="1" ht="54" customHeight="1" x14ac:dyDescent="0.25">
      <c r="F10" s="32">
        <v>5</v>
      </c>
      <c r="G10" s="32" t="s">
        <v>322</v>
      </c>
      <c r="H10" s="130" t="s">
        <v>321</v>
      </c>
      <c r="I10" s="130"/>
      <c r="J10" s="130"/>
      <c r="K10" s="130"/>
    </row>
    <row r="11" spans="1:45" s="29" customFormat="1" ht="39.75" customHeight="1" x14ac:dyDescent="0.25">
      <c r="F11" s="106"/>
      <c r="G11" s="106"/>
      <c r="H11" s="107"/>
      <c r="I11" s="107"/>
      <c r="J11" s="107"/>
      <c r="K11" s="107"/>
    </row>
    <row r="12" spans="1:45" s="29" customFormat="1" x14ac:dyDescent="0.25"/>
    <row r="13" spans="1:45" ht="14.45" customHeight="1" x14ac:dyDescent="0.25">
      <c r="A13" s="124" t="s">
        <v>11</v>
      </c>
      <c r="B13" s="124"/>
      <c r="C13" s="124" t="s">
        <v>12</v>
      </c>
      <c r="D13" s="124" t="s">
        <v>13</v>
      </c>
      <c r="E13" s="124"/>
      <c r="F13" s="124"/>
      <c r="G13" s="134" t="s">
        <v>14</v>
      </c>
      <c r="H13" s="134"/>
      <c r="I13" s="134"/>
      <c r="J13" s="134"/>
      <c r="K13" s="134"/>
      <c r="L13" s="134"/>
      <c r="M13" s="134"/>
      <c r="N13" s="134"/>
      <c r="O13" s="134"/>
      <c r="P13" s="134"/>
      <c r="Q13" s="134"/>
      <c r="R13" s="124" t="s">
        <v>15</v>
      </c>
      <c r="S13" s="124"/>
      <c r="T13" s="124"/>
      <c r="U13" s="124"/>
      <c r="V13" s="137" t="s">
        <v>16</v>
      </c>
      <c r="W13" s="138"/>
      <c r="X13" s="138"/>
      <c r="Y13" s="138"/>
      <c r="Z13" s="139"/>
      <c r="AA13" s="143" t="s">
        <v>17</v>
      </c>
      <c r="AB13" s="144"/>
      <c r="AC13" s="144"/>
      <c r="AD13" s="144"/>
      <c r="AE13" s="145"/>
      <c r="AF13" s="149" t="s">
        <v>18</v>
      </c>
      <c r="AG13" s="150"/>
      <c r="AH13" s="150"/>
      <c r="AI13" s="150"/>
      <c r="AJ13" s="151"/>
      <c r="AK13" s="155" t="s">
        <v>19</v>
      </c>
      <c r="AL13" s="156"/>
      <c r="AM13" s="156"/>
      <c r="AN13" s="156"/>
      <c r="AO13" s="157"/>
      <c r="AP13" s="161" t="s">
        <v>20</v>
      </c>
      <c r="AQ13" s="162"/>
      <c r="AR13" s="162"/>
      <c r="AS13" s="163"/>
    </row>
    <row r="14" spans="1:45" ht="14.45" customHeight="1" x14ac:dyDescent="0.25">
      <c r="A14" s="124"/>
      <c r="B14" s="124"/>
      <c r="C14" s="124"/>
      <c r="D14" s="124"/>
      <c r="E14" s="124"/>
      <c r="F14" s="124"/>
      <c r="G14" s="134"/>
      <c r="H14" s="134"/>
      <c r="I14" s="134"/>
      <c r="J14" s="134"/>
      <c r="K14" s="134"/>
      <c r="L14" s="134"/>
      <c r="M14" s="134"/>
      <c r="N14" s="134"/>
      <c r="O14" s="134"/>
      <c r="P14" s="134"/>
      <c r="Q14" s="134"/>
      <c r="R14" s="124"/>
      <c r="S14" s="124"/>
      <c r="T14" s="124"/>
      <c r="U14" s="124"/>
      <c r="V14" s="140"/>
      <c r="W14" s="141"/>
      <c r="X14" s="141"/>
      <c r="Y14" s="141"/>
      <c r="Z14" s="142"/>
      <c r="AA14" s="146"/>
      <c r="AB14" s="147"/>
      <c r="AC14" s="147"/>
      <c r="AD14" s="147"/>
      <c r="AE14" s="148"/>
      <c r="AF14" s="152"/>
      <c r="AG14" s="153"/>
      <c r="AH14" s="153"/>
      <c r="AI14" s="153"/>
      <c r="AJ14" s="154"/>
      <c r="AK14" s="158"/>
      <c r="AL14" s="159"/>
      <c r="AM14" s="159"/>
      <c r="AN14" s="159"/>
      <c r="AO14" s="160"/>
      <c r="AP14" s="164"/>
      <c r="AQ14" s="165"/>
      <c r="AR14" s="165"/>
      <c r="AS14" s="166"/>
    </row>
    <row r="15" spans="1:45" ht="45.75" thickBot="1" x14ac:dyDescent="0.3">
      <c r="A15" s="2" t="s">
        <v>21</v>
      </c>
      <c r="B15" s="2" t="s">
        <v>22</v>
      </c>
      <c r="C15" s="124"/>
      <c r="D15" s="2" t="s">
        <v>23</v>
      </c>
      <c r="E15" s="2" t="s">
        <v>24</v>
      </c>
      <c r="F15" s="2" t="s">
        <v>25</v>
      </c>
      <c r="G15" s="18" t="s">
        <v>26</v>
      </c>
      <c r="H15" s="18" t="s">
        <v>27</v>
      </c>
      <c r="I15" s="18" t="s">
        <v>28</v>
      </c>
      <c r="J15" s="18" t="s">
        <v>29</v>
      </c>
      <c r="K15" s="18" t="s">
        <v>30</v>
      </c>
      <c r="L15" s="18" t="s">
        <v>31</v>
      </c>
      <c r="M15" s="18" t="s">
        <v>32</v>
      </c>
      <c r="N15" s="18" t="s">
        <v>33</v>
      </c>
      <c r="O15" s="18" t="s">
        <v>34</v>
      </c>
      <c r="P15" s="18" t="s">
        <v>35</v>
      </c>
      <c r="Q15" s="18" t="s">
        <v>36</v>
      </c>
      <c r="R15" s="2" t="s">
        <v>37</v>
      </c>
      <c r="S15" s="2" t="s">
        <v>38</v>
      </c>
      <c r="T15" s="2" t="s">
        <v>39</v>
      </c>
      <c r="U15" s="2" t="s">
        <v>40</v>
      </c>
      <c r="V15" s="3" t="s">
        <v>41</v>
      </c>
      <c r="W15" s="3" t="s">
        <v>42</v>
      </c>
      <c r="X15" s="3" t="s">
        <v>43</v>
      </c>
      <c r="Y15" s="3" t="s">
        <v>44</v>
      </c>
      <c r="Z15" s="3" t="s">
        <v>45</v>
      </c>
      <c r="AA15" s="21" t="s">
        <v>41</v>
      </c>
      <c r="AB15" s="21" t="s">
        <v>42</v>
      </c>
      <c r="AC15" s="21" t="s">
        <v>43</v>
      </c>
      <c r="AD15" s="21" t="s">
        <v>44</v>
      </c>
      <c r="AE15" s="21" t="s">
        <v>45</v>
      </c>
      <c r="AF15" s="22" t="s">
        <v>41</v>
      </c>
      <c r="AG15" s="22" t="s">
        <v>42</v>
      </c>
      <c r="AH15" s="22" t="s">
        <v>43</v>
      </c>
      <c r="AI15" s="22" t="s">
        <v>44</v>
      </c>
      <c r="AJ15" s="22" t="s">
        <v>45</v>
      </c>
      <c r="AK15" s="23" t="s">
        <v>41</v>
      </c>
      <c r="AL15" s="23" t="s">
        <v>42</v>
      </c>
      <c r="AM15" s="23" t="s">
        <v>43</v>
      </c>
      <c r="AN15" s="23" t="s">
        <v>44</v>
      </c>
      <c r="AO15" s="23" t="s">
        <v>45</v>
      </c>
      <c r="AP15" s="4" t="s">
        <v>41</v>
      </c>
      <c r="AQ15" s="4" t="s">
        <v>42</v>
      </c>
      <c r="AR15" s="4" t="s">
        <v>43</v>
      </c>
      <c r="AS15" s="4" t="s">
        <v>44</v>
      </c>
    </row>
    <row r="16" spans="1:45" s="27" customFormat="1" ht="135" x14ac:dyDescent="0.25">
      <c r="A16" s="20">
        <v>4</v>
      </c>
      <c r="B16" s="19" t="s">
        <v>46</v>
      </c>
      <c r="C16" s="20" t="s">
        <v>47</v>
      </c>
      <c r="D16" s="24" t="s">
        <v>48</v>
      </c>
      <c r="E16" s="19" t="s">
        <v>49</v>
      </c>
      <c r="F16" s="19" t="s">
        <v>50</v>
      </c>
      <c r="G16" s="19" t="s">
        <v>51</v>
      </c>
      <c r="H16" s="33" t="s">
        <v>52</v>
      </c>
      <c r="I16" s="41" t="s">
        <v>53</v>
      </c>
      <c r="J16" s="34" t="s">
        <v>54</v>
      </c>
      <c r="K16" s="45" t="s">
        <v>55</v>
      </c>
      <c r="L16" s="40">
        <v>0</v>
      </c>
      <c r="M16" s="40">
        <v>0.02</v>
      </c>
      <c r="N16" s="40">
        <v>0.05</v>
      </c>
      <c r="O16" s="40">
        <v>0.1</v>
      </c>
      <c r="P16" s="40">
        <v>0.1</v>
      </c>
      <c r="Q16" s="46" t="s">
        <v>56</v>
      </c>
      <c r="R16" s="51" t="s">
        <v>57</v>
      </c>
      <c r="S16" s="39" t="s">
        <v>58</v>
      </c>
      <c r="T16" s="45" t="s">
        <v>59</v>
      </c>
      <c r="U16" s="57" t="s">
        <v>60</v>
      </c>
      <c r="V16" s="80">
        <f t="shared" ref="V16:V31" si="0">L16</f>
        <v>0</v>
      </c>
      <c r="W16" s="19" t="s">
        <v>61</v>
      </c>
      <c r="X16" s="19" t="s">
        <v>61</v>
      </c>
      <c r="Y16" s="19" t="s">
        <v>62</v>
      </c>
      <c r="Z16" s="19" t="s">
        <v>63</v>
      </c>
      <c r="AA16" s="80">
        <f t="shared" ref="AA16:AA31" si="1">M16</f>
        <v>0.02</v>
      </c>
      <c r="AB16" s="80">
        <v>5.7000000000000002E-2</v>
      </c>
      <c r="AC16" s="81">
        <f>IF(AB16/AA16&gt;100%,100%,AB16/AA16)</f>
        <v>1</v>
      </c>
      <c r="AD16" s="19" t="s">
        <v>64</v>
      </c>
      <c r="AE16" s="20" t="s">
        <v>65</v>
      </c>
      <c r="AF16" s="79">
        <f t="shared" ref="AF16:AF31" si="2">N16</f>
        <v>0.05</v>
      </c>
      <c r="AG16" s="113">
        <v>0.12</v>
      </c>
      <c r="AH16" s="81">
        <f>IF(AG16/AF16&gt;100%,100%,AG16/AF16)</f>
        <v>1</v>
      </c>
      <c r="AI16" s="19" t="s">
        <v>267</v>
      </c>
      <c r="AJ16" s="20" t="s">
        <v>65</v>
      </c>
      <c r="AK16" s="79">
        <f t="shared" ref="AK16:AK31" si="3">O16</f>
        <v>0.1</v>
      </c>
      <c r="AL16" s="80">
        <v>0.221</v>
      </c>
      <c r="AM16" s="81">
        <f>IF(AL16/AK16&gt;100%,100%,AL16/AK16)</f>
        <v>1</v>
      </c>
      <c r="AN16" s="81" t="s">
        <v>292</v>
      </c>
      <c r="AO16" s="19" t="s">
        <v>65</v>
      </c>
      <c r="AP16" s="79">
        <f>P16</f>
        <v>0.1</v>
      </c>
      <c r="AQ16" s="80">
        <f>AL16</f>
        <v>0.221</v>
      </c>
      <c r="AR16" s="81">
        <f>IF(AQ16/AP16&gt;100%,100%,AQ16/AP16)</f>
        <v>1</v>
      </c>
      <c r="AS16" s="19" t="s">
        <v>314</v>
      </c>
    </row>
    <row r="17" spans="1:45" s="27" customFormat="1" ht="90" x14ac:dyDescent="0.25">
      <c r="A17" s="20">
        <v>4</v>
      </c>
      <c r="B17" s="19" t="s">
        <v>46</v>
      </c>
      <c r="C17" s="20" t="s">
        <v>66</v>
      </c>
      <c r="D17" s="24" t="s">
        <v>67</v>
      </c>
      <c r="E17" s="19" t="s">
        <v>68</v>
      </c>
      <c r="F17" s="19" t="s">
        <v>50</v>
      </c>
      <c r="G17" s="19" t="s">
        <v>69</v>
      </c>
      <c r="H17" s="35" t="s">
        <v>70</v>
      </c>
      <c r="I17" s="36">
        <v>0.6</v>
      </c>
      <c r="J17" s="37" t="s">
        <v>54</v>
      </c>
      <c r="K17" s="45" t="s">
        <v>55</v>
      </c>
      <c r="L17" s="47">
        <v>0.12</v>
      </c>
      <c r="M17" s="47">
        <v>0.35</v>
      </c>
      <c r="N17" s="47">
        <v>0.51</v>
      </c>
      <c r="O17" s="47">
        <v>0.72</v>
      </c>
      <c r="P17" s="47">
        <v>0.72</v>
      </c>
      <c r="Q17" s="48" t="s">
        <v>71</v>
      </c>
      <c r="R17" s="52" t="s">
        <v>72</v>
      </c>
      <c r="S17" s="35" t="s">
        <v>73</v>
      </c>
      <c r="T17" s="45" t="s">
        <v>59</v>
      </c>
      <c r="U17" s="49" t="s">
        <v>60</v>
      </c>
      <c r="V17" s="80">
        <f t="shared" si="0"/>
        <v>0.12</v>
      </c>
      <c r="W17" s="81">
        <v>0.36599999999999999</v>
      </c>
      <c r="X17" s="81">
        <f t="shared" ref="X17:X31" si="4">IF(W17/V17&gt;100%,100%,W17/V17)</f>
        <v>1</v>
      </c>
      <c r="Y17" s="19" t="s">
        <v>74</v>
      </c>
      <c r="Z17" s="19" t="s">
        <v>75</v>
      </c>
      <c r="AA17" s="80">
        <f t="shared" si="1"/>
        <v>0.35</v>
      </c>
      <c r="AB17" s="80">
        <v>0.496</v>
      </c>
      <c r="AC17" s="81">
        <f t="shared" ref="AC17:AC31" si="5">IF(AB17/AA17&gt;100%,100%,AB17/AA17)</f>
        <v>1</v>
      </c>
      <c r="AD17" s="87" t="s">
        <v>76</v>
      </c>
      <c r="AE17" s="20" t="s">
        <v>65</v>
      </c>
      <c r="AF17" s="79">
        <f t="shared" si="2"/>
        <v>0.51</v>
      </c>
      <c r="AG17" s="113">
        <v>0.72689999999999999</v>
      </c>
      <c r="AH17" s="81">
        <f t="shared" ref="AH17:AH31" si="6">IF(AG17/AF17&gt;100%,100%,AG17/AF17)</f>
        <v>1</v>
      </c>
      <c r="AI17" s="87" t="s">
        <v>268</v>
      </c>
      <c r="AJ17" s="32" t="s">
        <v>65</v>
      </c>
      <c r="AK17" s="79">
        <f t="shared" si="3"/>
        <v>0.72</v>
      </c>
      <c r="AL17" s="80">
        <v>0.82509999999999994</v>
      </c>
      <c r="AM17" s="81">
        <f t="shared" ref="AM17:AM31" si="7">IF(AL17/AK17&gt;100%,100%,AL17/AK17)</f>
        <v>1</v>
      </c>
      <c r="AN17" s="19" t="s">
        <v>293</v>
      </c>
      <c r="AO17" s="19" t="s">
        <v>65</v>
      </c>
      <c r="AP17" s="79">
        <f t="shared" ref="AP17:AP31" si="8">P17</f>
        <v>0.72</v>
      </c>
      <c r="AQ17" s="80">
        <f>AL17</f>
        <v>0.82509999999999994</v>
      </c>
      <c r="AR17" s="81">
        <f t="shared" ref="AR17:AR31" si="9">IF(AQ17/AP17&gt;100%,100%,AQ17/AP17)</f>
        <v>1</v>
      </c>
      <c r="AS17" s="87" t="s">
        <v>314</v>
      </c>
    </row>
    <row r="18" spans="1:45" s="27" customFormat="1" ht="105" x14ac:dyDescent="0.25">
      <c r="A18" s="20">
        <v>4</v>
      </c>
      <c r="B18" s="19" t="s">
        <v>46</v>
      </c>
      <c r="C18" s="20" t="s">
        <v>66</v>
      </c>
      <c r="D18" s="24" t="s">
        <v>77</v>
      </c>
      <c r="E18" s="19" t="s">
        <v>78</v>
      </c>
      <c r="F18" s="19" t="s">
        <v>50</v>
      </c>
      <c r="G18" s="19" t="s">
        <v>79</v>
      </c>
      <c r="H18" s="35" t="s">
        <v>80</v>
      </c>
      <c r="I18" s="36">
        <v>0.6</v>
      </c>
      <c r="J18" s="37" t="s">
        <v>54</v>
      </c>
      <c r="K18" s="45" t="s">
        <v>55</v>
      </c>
      <c r="L18" s="40">
        <v>0.12</v>
      </c>
      <c r="M18" s="40">
        <v>0.3</v>
      </c>
      <c r="N18" s="40">
        <v>0.49</v>
      </c>
      <c r="O18" s="40">
        <v>0.7</v>
      </c>
      <c r="P18" s="40">
        <v>0.7</v>
      </c>
      <c r="Q18" s="48" t="s">
        <v>71</v>
      </c>
      <c r="R18" s="52" t="s">
        <v>72</v>
      </c>
      <c r="S18" s="35" t="s">
        <v>73</v>
      </c>
      <c r="T18" s="45" t="s">
        <v>59</v>
      </c>
      <c r="U18" s="49" t="s">
        <v>60</v>
      </c>
      <c r="V18" s="80">
        <f t="shared" si="0"/>
        <v>0.12</v>
      </c>
      <c r="W18" s="81">
        <v>0.13</v>
      </c>
      <c r="X18" s="81">
        <f t="shared" si="4"/>
        <v>1</v>
      </c>
      <c r="Y18" s="19" t="s">
        <v>81</v>
      </c>
      <c r="Z18" s="19" t="s">
        <v>75</v>
      </c>
      <c r="AA18" s="80">
        <f t="shared" si="1"/>
        <v>0.3</v>
      </c>
      <c r="AB18" s="80">
        <v>0.316</v>
      </c>
      <c r="AC18" s="81">
        <f t="shared" si="5"/>
        <v>1</v>
      </c>
      <c r="AD18" s="87" t="s">
        <v>82</v>
      </c>
      <c r="AE18" s="20" t="s">
        <v>65</v>
      </c>
      <c r="AF18" s="79">
        <f t="shared" si="2"/>
        <v>0.49</v>
      </c>
      <c r="AG18" s="113">
        <v>0.5161</v>
      </c>
      <c r="AH18" s="81">
        <f t="shared" si="6"/>
        <v>1</v>
      </c>
      <c r="AI18" s="87" t="s">
        <v>269</v>
      </c>
      <c r="AJ18" s="32" t="s">
        <v>65</v>
      </c>
      <c r="AK18" s="79">
        <f t="shared" si="3"/>
        <v>0.7</v>
      </c>
      <c r="AL18" s="113">
        <v>0.55489999999999995</v>
      </c>
      <c r="AM18" s="81">
        <f t="shared" si="7"/>
        <v>0.7927142857142857</v>
      </c>
      <c r="AN18" s="19" t="s">
        <v>294</v>
      </c>
      <c r="AO18" s="19" t="s">
        <v>65</v>
      </c>
      <c r="AP18" s="79">
        <f t="shared" si="8"/>
        <v>0.7</v>
      </c>
      <c r="AQ18" s="80">
        <f>AL18</f>
        <v>0.55489999999999995</v>
      </c>
      <c r="AR18" s="81">
        <f t="shared" si="9"/>
        <v>0.7927142857142857</v>
      </c>
      <c r="AS18" s="87" t="s">
        <v>315</v>
      </c>
    </row>
    <row r="19" spans="1:45" s="27" customFormat="1" ht="90" x14ac:dyDescent="0.25">
      <c r="A19" s="20">
        <v>4</v>
      </c>
      <c r="B19" s="19" t="s">
        <v>46</v>
      </c>
      <c r="C19" s="20" t="s">
        <v>66</v>
      </c>
      <c r="D19" s="24" t="s">
        <v>83</v>
      </c>
      <c r="E19" s="19" t="s">
        <v>84</v>
      </c>
      <c r="F19" s="19" t="s">
        <v>50</v>
      </c>
      <c r="G19" s="19" t="s">
        <v>85</v>
      </c>
      <c r="H19" s="35" t="s">
        <v>86</v>
      </c>
      <c r="I19" s="38">
        <v>0.96489999999999998</v>
      </c>
      <c r="J19" s="37" t="s">
        <v>54</v>
      </c>
      <c r="K19" s="45" t="s">
        <v>55</v>
      </c>
      <c r="L19" s="40">
        <v>0.25</v>
      </c>
      <c r="M19" s="40">
        <v>0.5</v>
      </c>
      <c r="N19" s="40">
        <v>0.7</v>
      </c>
      <c r="O19" s="60">
        <v>0.98499999999999999</v>
      </c>
      <c r="P19" s="60">
        <v>0.98499999999999999</v>
      </c>
      <c r="Q19" s="48" t="s">
        <v>71</v>
      </c>
      <c r="R19" s="52" t="s">
        <v>72</v>
      </c>
      <c r="S19" s="35" t="s">
        <v>73</v>
      </c>
      <c r="T19" s="45" t="s">
        <v>59</v>
      </c>
      <c r="U19" s="49" t="s">
        <v>60</v>
      </c>
      <c r="V19" s="80">
        <f t="shared" si="0"/>
        <v>0.25</v>
      </c>
      <c r="W19" s="81">
        <v>0.41749999999999998</v>
      </c>
      <c r="X19" s="81">
        <f t="shared" si="4"/>
        <v>1</v>
      </c>
      <c r="Y19" s="19" t="s">
        <v>87</v>
      </c>
      <c r="Z19" s="19" t="s">
        <v>75</v>
      </c>
      <c r="AA19" s="80">
        <f t="shared" si="1"/>
        <v>0.5</v>
      </c>
      <c r="AB19" s="80">
        <v>0.59809999999999997</v>
      </c>
      <c r="AC19" s="81">
        <f t="shared" si="5"/>
        <v>1</v>
      </c>
      <c r="AD19" s="87" t="s">
        <v>88</v>
      </c>
      <c r="AE19" s="20" t="s">
        <v>65</v>
      </c>
      <c r="AF19" s="79">
        <f t="shared" si="2"/>
        <v>0.7</v>
      </c>
      <c r="AG19" s="113">
        <v>0.41749999999999998</v>
      </c>
      <c r="AH19" s="81">
        <f t="shared" si="6"/>
        <v>0.59642857142857142</v>
      </c>
      <c r="AI19" s="87" t="s">
        <v>270</v>
      </c>
      <c r="AJ19" s="32" t="s">
        <v>65</v>
      </c>
      <c r="AK19" s="79">
        <f t="shared" si="3"/>
        <v>0.98499999999999999</v>
      </c>
      <c r="AL19" s="113">
        <v>1</v>
      </c>
      <c r="AM19" s="81">
        <f t="shared" si="7"/>
        <v>1</v>
      </c>
      <c r="AN19" s="19" t="s">
        <v>295</v>
      </c>
      <c r="AO19" s="19" t="s">
        <v>65</v>
      </c>
      <c r="AP19" s="79">
        <f t="shared" si="8"/>
        <v>0.98499999999999999</v>
      </c>
      <c r="AQ19" s="80">
        <f>AL19</f>
        <v>1</v>
      </c>
      <c r="AR19" s="81">
        <f t="shared" si="9"/>
        <v>1</v>
      </c>
      <c r="AS19" s="87" t="s">
        <v>314</v>
      </c>
    </row>
    <row r="20" spans="1:45" s="27" customFormat="1" ht="90" x14ac:dyDescent="0.25">
      <c r="A20" s="20">
        <v>4</v>
      </c>
      <c r="B20" s="19" t="s">
        <v>46</v>
      </c>
      <c r="C20" s="20" t="s">
        <v>66</v>
      </c>
      <c r="D20" s="24" t="s">
        <v>89</v>
      </c>
      <c r="E20" s="19" t="s">
        <v>90</v>
      </c>
      <c r="F20" s="19" t="s">
        <v>50</v>
      </c>
      <c r="G20" s="19" t="s">
        <v>91</v>
      </c>
      <c r="H20" s="39" t="s">
        <v>92</v>
      </c>
      <c r="I20" s="40">
        <v>0.25</v>
      </c>
      <c r="J20" s="41" t="s">
        <v>54</v>
      </c>
      <c r="K20" s="45" t="s">
        <v>55</v>
      </c>
      <c r="L20" s="40">
        <v>0.08</v>
      </c>
      <c r="M20" s="40">
        <v>0.2</v>
      </c>
      <c r="N20" s="40">
        <v>0.3</v>
      </c>
      <c r="O20" s="40">
        <v>0.55000000000000004</v>
      </c>
      <c r="P20" s="40">
        <v>0.55000000000000004</v>
      </c>
      <c r="Q20" s="46" t="s">
        <v>71</v>
      </c>
      <c r="R20" s="51" t="s">
        <v>72</v>
      </c>
      <c r="S20" s="35" t="s">
        <v>73</v>
      </c>
      <c r="T20" s="45" t="s">
        <v>59</v>
      </c>
      <c r="U20" s="49" t="s">
        <v>60</v>
      </c>
      <c r="V20" s="80">
        <f t="shared" si="0"/>
        <v>0.08</v>
      </c>
      <c r="W20" s="81">
        <v>2.3099999999999999E-2</v>
      </c>
      <c r="X20" s="81">
        <f t="shared" si="4"/>
        <v>0.28875000000000001</v>
      </c>
      <c r="Y20" s="19" t="s">
        <v>93</v>
      </c>
      <c r="Z20" s="19" t="s">
        <v>75</v>
      </c>
      <c r="AA20" s="80">
        <f t="shared" si="1"/>
        <v>0.2</v>
      </c>
      <c r="AB20" s="80">
        <v>0.22889999999999999</v>
      </c>
      <c r="AC20" s="81">
        <f t="shared" si="5"/>
        <v>1</v>
      </c>
      <c r="AD20" s="87" t="s">
        <v>94</v>
      </c>
      <c r="AE20" s="20" t="s">
        <v>65</v>
      </c>
      <c r="AF20" s="79">
        <f t="shared" si="2"/>
        <v>0.3</v>
      </c>
      <c r="AG20" s="113">
        <v>0.39</v>
      </c>
      <c r="AH20" s="81">
        <f t="shared" si="6"/>
        <v>1</v>
      </c>
      <c r="AI20" s="87" t="s">
        <v>271</v>
      </c>
      <c r="AJ20" s="32" t="s">
        <v>65</v>
      </c>
      <c r="AK20" s="79">
        <f t="shared" si="3"/>
        <v>0.55000000000000004</v>
      </c>
      <c r="AL20" s="113">
        <v>0.57999999999999996</v>
      </c>
      <c r="AM20" s="81">
        <f t="shared" si="7"/>
        <v>1</v>
      </c>
      <c r="AN20" s="19" t="s">
        <v>296</v>
      </c>
      <c r="AO20" s="19" t="s">
        <v>65</v>
      </c>
      <c r="AP20" s="79">
        <f t="shared" si="8"/>
        <v>0.55000000000000004</v>
      </c>
      <c r="AQ20" s="80">
        <v>0.57999999999999996</v>
      </c>
      <c r="AR20" s="81">
        <f t="shared" si="9"/>
        <v>1</v>
      </c>
      <c r="AS20" s="87" t="s">
        <v>314</v>
      </c>
    </row>
    <row r="21" spans="1:45" s="27" customFormat="1" ht="90" x14ac:dyDescent="0.25">
      <c r="A21" s="20">
        <v>4</v>
      </c>
      <c r="B21" s="19" t="s">
        <v>46</v>
      </c>
      <c r="C21" s="20" t="s">
        <v>66</v>
      </c>
      <c r="D21" s="24" t="s">
        <v>95</v>
      </c>
      <c r="E21" s="19" t="s">
        <v>96</v>
      </c>
      <c r="F21" s="19" t="s">
        <v>97</v>
      </c>
      <c r="G21" s="19" t="s">
        <v>98</v>
      </c>
      <c r="H21" s="35" t="s">
        <v>99</v>
      </c>
      <c r="I21" s="36">
        <v>0.95</v>
      </c>
      <c r="J21" s="37" t="s">
        <v>100</v>
      </c>
      <c r="K21" s="45" t="s">
        <v>55</v>
      </c>
      <c r="L21" s="40">
        <v>0.98</v>
      </c>
      <c r="M21" s="40">
        <v>1</v>
      </c>
      <c r="N21" s="40">
        <v>1</v>
      </c>
      <c r="O21" s="40">
        <v>1</v>
      </c>
      <c r="P21" s="40">
        <v>1</v>
      </c>
      <c r="Q21" s="48" t="s">
        <v>71</v>
      </c>
      <c r="R21" s="52" t="s">
        <v>101</v>
      </c>
      <c r="S21" s="35" t="s">
        <v>102</v>
      </c>
      <c r="T21" s="45" t="s">
        <v>59</v>
      </c>
      <c r="U21" s="49" t="s">
        <v>60</v>
      </c>
      <c r="V21" s="80">
        <f t="shared" si="0"/>
        <v>0.98</v>
      </c>
      <c r="W21" s="81">
        <v>0.99</v>
      </c>
      <c r="X21" s="81">
        <f t="shared" si="4"/>
        <v>1</v>
      </c>
      <c r="Y21" s="19" t="s">
        <v>103</v>
      </c>
      <c r="Z21" s="19" t="s">
        <v>75</v>
      </c>
      <c r="AA21" s="80">
        <f t="shared" si="1"/>
        <v>1</v>
      </c>
      <c r="AB21" s="80">
        <v>0.97819999999999996</v>
      </c>
      <c r="AC21" s="81">
        <f t="shared" si="5"/>
        <v>0.97819999999999996</v>
      </c>
      <c r="AD21" s="19" t="s">
        <v>104</v>
      </c>
      <c r="AE21" s="20" t="s">
        <v>65</v>
      </c>
      <c r="AF21" s="79">
        <f t="shared" si="2"/>
        <v>1</v>
      </c>
      <c r="AG21" s="113">
        <v>0.99</v>
      </c>
      <c r="AH21" s="81">
        <f t="shared" si="6"/>
        <v>0.99</v>
      </c>
      <c r="AI21" s="19" t="s">
        <v>272</v>
      </c>
      <c r="AJ21" s="20" t="s">
        <v>65</v>
      </c>
      <c r="AK21" s="79">
        <f t="shared" si="3"/>
        <v>1</v>
      </c>
      <c r="AL21" s="113">
        <v>1</v>
      </c>
      <c r="AM21" s="81">
        <f t="shared" si="7"/>
        <v>1</v>
      </c>
      <c r="AN21" s="19" t="s">
        <v>297</v>
      </c>
      <c r="AO21" s="19" t="s">
        <v>65</v>
      </c>
      <c r="AP21" s="79">
        <f t="shared" si="8"/>
        <v>1</v>
      </c>
      <c r="AQ21" s="80">
        <f>AVERAGE(W21,AB21,AG21,AL21)</f>
        <v>0.98954999999999993</v>
      </c>
      <c r="AR21" s="81">
        <f t="shared" si="9"/>
        <v>0.98954999999999993</v>
      </c>
      <c r="AS21" s="19" t="s">
        <v>316</v>
      </c>
    </row>
    <row r="22" spans="1:45" s="27" customFormat="1" ht="120" x14ac:dyDescent="0.25">
      <c r="A22" s="20">
        <v>4</v>
      </c>
      <c r="B22" s="19" t="s">
        <v>46</v>
      </c>
      <c r="C22" s="20" t="s">
        <v>66</v>
      </c>
      <c r="D22" s="24" t="s">
        <v>105</v>
      </c>
      <c r="E22" s="19" t="s">
        <v>106</v>
      </c>
      <c r="F22" s="19" t="s">
        <v>50</v>
      </c>
      <c r="G22" s="19" t="s">
        <v>107</v>
      </c>
      <c r="H22" s="35" t="s">
        <v>108</v>
      </c>
      <c r="I22" s="36">
        <v>1</v>
      </c>
      <c r="J22" s="37" t="s">
        <v>100</v>
      </c>
      <c r="K22" s="45" t="s">
        <v>55</v>
      </c>
      <c r="L22" s="47">
        <v>1</v>
      </c>
      <c r="M22" s="47">
        <v>1</v>
      </c>
      <c r="N22" s="47">
        <v>1</v>
      </c>
      <c r="O22" s="47">
        <v>1</v>
      </c>
      <c r="P22" s="47">
        <v>1</v>
      </c>
      <c r="Q22" s="48" t="s">
        <v>71</v>
      </c>
      <c r="R22" s="52" t="s">
        <v>101</v>
      </c>
      <c r="S22" s="53" t="s">
        <v>109</v>
      </c>
      <c r="T22" s="45" t="s">
        <v>59</v>
      </c>
      <c r="U22" s="49" t="s">
        <v>60</v>
      </c>
      <c r="V22" s="80">
        <f t="shared" si="0"/>
        <v>1</v>
      </c>
      <c r="W22" s="81">
        <v>0.98870000000000002</v>
      </c>
      <c r="X22" s="81">
        <f t="shared" si="4"/>
        <v>0.98870000000000002</v>
      </c>
      <c r="Y22" s="19" t="s">
        <v>103</v>
      </c>
      <c r="Z22" s="19" t="s">
        <v>75</v>
      </c>
      <c r="AA22" s="80">
        <f t="shared" si="1"/>
        <v>1</v>
      </c>
      <c r="AB22" s="80">
        <v>0.97</v>
      </c>
      <c r="AC22" s="81">
        <f t="shared" si="5"/>
        <v>0.97</v>
      </c>
      <c r="AD22" s="19" t="s">
        <v>110</v>
      </c>
      <c r="AE22" s="20" t="s">
        <v>65</v>
      </c>
      <c r="AF22" s="79">
        <f t="shared" si="2"/>
        <v>1</v>
      </c>
      <c r="AG22" s="113">
        <v>1</v>
      </c>
      <c r="AH22" s="81">
        <f t="shared" si="6"/>
        <v>1</v>
      </c>
      <c r="AI22" s="19" t="s">
        <v>272</v>
      </c>
      <c r="AJ22" s="20" t="s">
        <v>65</v>
      </c>
      <c r="AK22" s="79">
        <f t="shared" si="3"/>
        <v>1</v>
      </c>
      <c r="AL22" s="113">
        <v>1</v>
      </c>
      <c r="AM22" s="81">
        <f t="shared" si="7"/>
        <v>1</v>
      </c>
      <c r="AN22" s="19" t="s">
        <v>298</v>
      </c>
      <c r="AO22" s="19" t="s">
        <v>65</v>
      </c>
      <c r="AP22" s="79">
        <f t="shared" si="8"/>
        <v>1</v>
      </c>
      <c r="AQ22" s="80">
        <f>AVERAGE(W22,AB22,AG22,AL22)</f>
        <v>0.98967499999999997</v>
      </c>
      <c r="AR22" s="81">
        <f t="shared" si="9"/>
        <v>0.98967499999999997</v>
      </c>
      <c r="AS22" s="19" t="s">
        <v>317</v>
      </c>
    </row>
    <row r="23" spans="1:45" s="27" customFormat="1" ht="135" x14ac:dyDescent="0.25">
      <c r="A23" s="20">
        <v>4</v>
      </c>
      <c r="B23" s="19" t="s">
        <v>46</v>
      </c>
      <c r="C23" s="20" t="s">
        <v>66</v>
      </c>
      <c r="D23" s="24" t="s">
        <v>111</v>
      </c>
      <c r="E23" s="19" t="s">
        <v>112</v>
      </c>
      <c r="F23" s="19" t="s">
        <v>50</v>
      </c>
      <c r="G23" s="19" t="s">
        <v>113</v>
      </c>
      <c r="H23" s="35" t="s">
        <v>114</v>
      </c>
      <c r="I23" s="36" t="s">
        <v>115</v>
      </c>
      <c r="J23" s="37" t="s">
        <v>54</v>
      </c>
      <c r="K23" s="45" t="s">
        <v>55</v>
      </c>
      <c r="L23" s="47">
        <v>0</v>
      </c>
      <c r="M23" s="47">
        <v>0.4</v>
      </c>
      <c r="N23" s="47">
        <v>0.6</v>
      </c>
      <c r="O23" s="47">
        <v>0.8</v>
      </c>
      <c r="P23" s="47">
        <v>0.8</v>
      </c>
      <c r="Q23" s="48" t="s">
        <v>71</v>
      </c>
      <c r="R23" s="54" t="s">
        <v>116</v>
      </c>
      <c r="S23" s="35" t="s">
        <v>109</v>
      </c>
      <c r="T23" s="45" t="s">
        <v>59</v>
      </c>
      <c r="U23" s="49" t="s">
        <v>117</v>
      </c>
      <c r="V23" s="80">
        <f t="shared" si="0"/>
        <v>0</v>
      </c>
      <c r="W23" s="19" t="s">
        <v>61</v>
      </c>
      <c r="X23" s="81" t="s">
        <v>61</v>
      </c>
      <c r="Y23" s="19" t="s">
        <v>62</v>
      </c>
      <c r="Z23" s="19" t="s">
        <v>63</v>
      </c>
      <c r="AA23" s="80">
        <f t="shared" si="1"/>
        <v>0.4</v>
      </c>
      <c r="AB23" s="95">
        <v>0.4</v>
      </c>
      <c r="AC23" s="81">
        <f t="shared" si="5"/>
        <v>1</v>
      </c>
      <c r="AD23" s="19" t="s">
        <v>118</v>
      </c>
      <c r="AE23" s="19" t="s">
        <v>119</v>
      </c>
      <c r="AF23" s="79">
        <f t="shared" si="2"/>
        <v>0.6</v>
      </c>
      <c r="AG23" s="113">
        <v>0.6</v>
      </c>
      <c r="AH23" s="81">
        <f t="shared" si="6"/>
        <v>1</v>
      </c>
      <c r="AI23" s="19" t="s">
        <v>118</v>
      </c>
      <c r="AJ23" s="19" t="s">
        <v>119</v>
      </c>
      <c r="AK23" s="79">
        <f t="shared" si="3"/>
        <v>0.8</v>
      </c>
      <c r="AL23" s="113">
        <v>1</v>
      </c>
      <c r="AM23" s="81">
        <f t="shared" si="7"/>
        <v>1</v>
      </c>
      <c r="AN23" s="19" t="s">
        <v>118</v>
      </c>
      <c r="AO23" s="19" t="s">
        <v>119</v>
      </c>
      <c r="AP23" s="79">
        <f t="shared" si="8"/>
        <v>0.8</v>
      </c>
      <c r="AQ23" s="98">
        <f>AL23</f>
        <v>1</v>
      </c>
      <c r="AR23" s="81">
        <f t="shared" si="9"/>
        <v>1</v>
      </c>
      <c r="AS23" s="19" t="s">
        <v>314</v>
      </c>
    </row>
    <row r="24" spans="1:45" s="27" customFormat="1" ht="75" x14ac:dyDescent="0.25">
      <c r="A24" s="20">
        <v>4</v>
      </c>
      <c r="B24" s="19" t="s">
        <v>46</v>
      </c>
      <c r="C24" s="20" t="s">
        <v>120</v>
      </c>
      <c r="D24" s="24" t="s">
        <v>121</v>
      </c>
      <c r="E24" s="19" t="s">
        <v>122</v>
      </c>
      <c r="F24" s="19" t="s">
        <v>97</v>
      </c>
      <c r="G24" s="19" t="s">
        <v>123</v>
      </c>
      <c r="H24" s="35" t="s">
        <v>124</v>
      </c>
      <c r="I24" s="41" t="s">
        <v>53</v>
      </c>
      <c r="J24" s="37" t="s">
        <v>125</v>
      </c>
      <c r="K24" s="35" t="s">
        <v>126</v>
      </c>
      <c r="L24" s="41">
        <v>3780</v>
      </c>
      <c r="M24" s="41">
        <v>3780</v>
      </c>
      <c r="N24" s="41">
        <v>3780</v>
      </c>
      <c r="O24" s="41">
        <v>3780</v>
      </c>
      <c r="P24" s="59">
        <f t="shared" ref="P24:P25" si="10">SUM(L24:O24)</f>
        <v>15120</v>
      </c>
      <c r="Q24" s="48" t="s">
        <v>71</v>
      </c>
      <c r="R24" s="54" t="s">
        <v>127</v>
      </c>
      <c r="S24" s="35" t="s">
        <v>128</v>
      </c>
      <c r="T24" s="35" t="s">
        <v>129</v>
      </c>
      <c r="U24" s="49" t="s">
        <v>130</v>
      </c>
      <c r="V24" s="26">
        <f t="shared" si="0"/>
        <v>3780</v>
      </c>
      <c r="W24" s="19">
        <v>6134</v>
      </c>
      <c r="X24" s="81">
        <f t="shared" si="4"/>
        <v>1</v>
      </c>
      <c r="Y24" s="19" t="s">
        <v>131</v>
      </c>
      <c r="Z24" s="19" t="s">
        <v>132</v>
      </c>
      <c r="AA24" s="26">
        <f t="shared" si="1"/>
        <v>3780</v>
      </c>
      <c r="AB24" s="96">
        <v>7273</v>
      </c>
      <c r="AC24" s="81">
        <f t="shared" si="5"/>
        <v>1</v>
      </c>
      <c r="AD24" s="19" t="s">
        <v>133</v>
      </c>
      <c r="AE24" s="19" t="s">
        <v>134</v>
      </c>
      <c r="AF24" s="26">
        <f t="shared" si="2"/>
        <v>3780</v>
      </c>
      <c r="AG24" s="19">
        <v>9036</v>
      </c>
      <c r="AH24" s="81">
        <f t="shared" si="6"/>
        <v>1</v>
      </c>
      <c r="AI24" s="19" t="s">
        <v>273</v>
      </c>
      <c r="AJ24" s="19" t="s">
        <v>134</v>
      </c>
      <c r="AK24" s="26">
        <f t="shared" si="3"/>
        <v>3780</v>
      </c>
      <c r="AL24" s="19">
        <v>8129</v>
      </c>
      <c r="AM24" s="81">
        <f t="shared" si="7"/>
        <v>1</v>
      </c>
      <c r="AN24" s="19" t="s">
        <v>299</v>
      </c>
      <c r="AO24" s="19" t="s">
        <v>134</v>
      </c>
      <c r="AP24" s="19">
        <f t="shared" si="8"/>
        <v>15120</v>
      </c>
      <c r="AQ24" s="96">
        <f>SUM(W24,AB24,AG24,AL24)</f>
        <v>30572</v>
      </c>
      <c r="AR24" s="81">
        <f t="shared" si="9"/>
        <v>1</v>
      </c>
      <c r="AS24" s="19" t="s">
        <v>314</v>
      </c>
    </row>
    <row r="25" spans="1:45" s="27" customFormat="1" ht="105" x14ac:dyDescent="0.25">
      <c r="A25" s="20">
        <v>4</v>
      </c>
      <c r="B25" s="19" t="s">
        <v>46</v>
      </c>
      <c r="C25" s="20" t="s">
        <v>120</v>
      </c>
      <c r="D25" s="24" t="s">
        <v>135</v>
      </c>
      <c r="E25" s="19" t="s">
        <v>136</v>
      </c>
      <c r="F25" s="19" t="s">
        <v>50</v>
      </c>
      <c r="G25" s="19" t="s">
        <v>137</v>
      </c>
      <c r="H25" s="35" t="s">
        <v>138</v>
      </c>
      <c r="I25" s="41" t="s">
        <v>53</v>
      </c>
      <c r="J25" s="37" t="s">
        <v>125</v>
      </c>
      <c r="K25" s="35" t="s">
        <v>139</v>
      </c>
      <c r="L25" s="41">
        <v>1890</v>
      </c>
      <c r="M25" s="41">
        <v>1890</v>
      </c>
      <c r="N25" s="41">
        <v>1890</v>
      </c>
      <c r="O25" s="41">
        <v>1890</v>
      </c>
      <c r="P25" s="59">
        <f t="shared" si="10"/>
        <v>7560</v>
      </c>
      <c r="Q25" s="48" t="s">
        <v>71</v>
      </c>
      <c r="R25" s="54" t="s">
        <v>140</v>
      </c>
      <c r="S25" s="35" t="s">
        <v>128</v>
      </c>
      <c r="T25" s="35" t="s">
        <v>129</v>
      </c>
      <c r="U25" s="49" t="s">
        <v>130</v>
      </c>
      <c r="V25" s="26">
        <f t="shared" si="0"/>
        <v>1890</v>
      </c>
      <c r="W25" s="19">
        <v>827</v>
      </c>
      <c r="X25" s="81">
        <f t="shared" si="4"/>
        <v>0.43756613756613755</v>
      </c>
      <c r="Y25" s="19" t="s">
        <v>141</v>
      </c>
      <c r="Z25" s="19" t="s">
        <v>132</v>
      </c>
      <c r="AA25" s="26">
        <f t="shared" si="1"/>
        <v>1890</v>
      </c>
      <c r="AB25" s="96">
        <v>1485</v>
      </c>
      <c r="AC25" s="81">
        <f t="shared" si="5"/>
        <v>0.7857142857142857</v>
      </c>
      <c r="AD25" s="19" t="s">
        <v>142</v>
      </c>
      <c r="AE25" s="19" t="s">
        <v>134</v>
      </c>
      <c r="AF25" s="26">
        <f t="shared" si="2"/>
        <v>1890</v>
      </c>
      <c r="AG25" s="19">
        <v>1750</v>
      </c>
      <c r="AH25" s="81">
        <f t="shared" si="6"/>
        <v>0.92592592592592593</v>
      </c>
      <c r="AI25" s="19" t="s">
        <v>274</v>
      </c>
      <c r="AJ25" s="19" t="s">
        <v>134</v>
      </c>
      <c r="AK25" s="26">
        <f t="shared" si="3"/>
        <v>1890</v>
      </c>
      <c r="AL25" s="87">
        <v>1778</v>
      </c>
      <c r="AM25" s="81">
        <f t="shared" si="7"/>
        <v>0.94074074074074077</v>
      </c>
      <c r="AN25" s="19" t="s">
        <v>299</v>
      </c>
      <c r="AO25" s="19" t="s">
        <v>134</v>
      </c>
      <c r="AP25" s="19">
        <f t="shared" si="8"/>
        <v>7560</v>
      </c>
      <c r="AQ25" s="96">
        <f t="shared" ref="AQ25:AQ31" si="11">SUM(W25,AB25,AG25,AL25)</f>
        <v>5840</v>
      </c>
      <c r="AR25" s="81">
        <f t="shared" si="9"/>
        <v>0.77248677248677244</v>
      </c>
      <c r="AS25" s="19" t="s">
        <v>318</v>
      </c>
    </row>
    <row r="26" spans="1:45" s="27" customFormat="1" ht="90" x14ac:dyDescent="0.25">
      <c r="A26" s="20">
        <v>4</v>
      </c>
      <c r="B26" s="19" t="s">
        <v>46</v>
      </c>
      <c r="C26" s="20" t="s">
        <v>120</v>
      </c>
      <c r="D26" s="24" t="s">
        <v>143</v>
      </c>
      <c r="E26" s="19" t="s">
        <v>144</v>
      </c>
      <c r="F26" s="19" t="s">
        <v>50</v>
      </c>
      <c r="G26" s="19" t="s">
        <v>145</v>
      </c>
      <c r="H26" s="35" t="s">
        <v>146</v>
      </c>
      <c r="I26" s="41" t="s">
        <v>53</v>
      </c>
      <c r="J26" s="37" t="s">
        <v>125</v>
      </c>
      <c r="K26" s="35" t="s">
        <v>147</v>
      </c>
      <c r="L26" s="41">
        <v>135</v>
      </c>
      <c r="M26" s="41">
        <v>222</v>
      </c>
      <c r="N26" s="41">
        <v>312</v>
      </c>
      <c r="O26" s="41">
        <v>222</v>
      </c>
      <c r="P26" s="59">
        <f>SUM(L26:O26)</f>
        <v>891</v>
      </c>
      <c r="Q26" s="48" t="s">
        <v>71</v>
      </c>
      <c r="R26" s="54" t="s">
        <v>148</v>
      </c>
      <c r="S26" s="35" t="s">
        <v>149</v>
      </c>
      <c r="T26" s="35" t="s">
        <v>129</v>
      </c>
      <c r="U26" s="49" t="s">
        <v>130</v>
      </c>
      <c r="V26" s="26">
        <f t="shared" si="0"/>
        <v>135</v>
      </c>
      <c r="W26" s="19">
        <v>139</v>
      </c>
      <c r="X26" s="81">
        <f t="shared" si="4"/>
        <v>1</v>
      </c>
      <c r="Y26" s="19" t="s">
        <v>150</v>
      </c>
      <c r="Z26" s="19" t="s">
        <v>134</v>
      </c>
      <c r="AA26" s="26">
        <f t="shared" si="1"/>
        <v>222</v>
      </c>
      <c r="AB26" s="96">
        <v>218</v>
      </c>
      <c r="AC26" s="81">
        <f t="shared" si="5"/>
        <v>0.98198198198198194</v>
      </c>
      <c r="AD26" s="96" t="s">
        <v>151</v>
      </c>
      <c r="AE26" s="19" t="s">
        <v>134</v>
      </c>
      <c r="AF26" s="26">
        <f t="shared" si="2"/>
        <v>312</v>
      </c>
      <c r="AG26" s="19">
        <v>321</v>
      </c>
      <c r="AH26" s="81">
        <f t="shared" si="6"/>
        <v>1</v>
      </c>
      <c r="AI26" s="19" t="s">
        <v>275</v>
      </c>
      <c r="AJ26" s="19" t="s">
        <v>134</v>
      </c>
      <c r="AK26" s="26">
        <f t="shared" si="3"/>
        <v>222</v>
      </c>
      <c r="AL26" s="19">
        <v>234</v>
      </c>
      <c r="AM26" s="81">
        <f t="shared" si="7"/>
        <v>1</v>
      </c>
      <c r="AN26" s="19" t="s">
        <v>300</v>
      </c>
      <c r="AO26" s="19" t="s">
        <v>134</v>
      </c>
      <c r="AP26" s="19">
        <f t="shared" si="8"/>
        <v>891</v>
      </c>
      <c r="AQ26" s="96">
        <f t="shared" si="11"/>
        <v>912</v>
      </c>
      <c r="AR26" s="81">
        <f t="shared" si="9"/>
        <v>1</v>
      </c>
      <c r="AS26" s="19" t="s">
        <v>314</v>
      </c>
    </row>
    <row r="27" spans="1:45" s="27" customFormat="1" ht="90" x14ac:dyDescent="0.25">
      <c r="A27" s="20">
        <v>4</v>
      </c>
      <c r="B27" s="19" t="s">
        <v>46</v>
      </c>
      <c r="C27" s="20" t="s">
        <v>120</v>
      </c>
      <c r="D27" s="24" t="s">
        <v>152</v>
      </c>
      <c r="E27" s="19" t="s">
        <v>153</v>
      </c>
      <c r="F27" s="19" t="s">
        <v>97</v>
      </c>
      <c r="G27" s="19" t="s">
        <v>154</v>
      </c>
      <c r="H27" s="35" t="s">
        <v>155</v>
      </c>
      <c r="I27" s="41" t="s">
        <v>53</v>
      </c>
      <c r="J27" s="37" t="s">
        <v>125</v>
      </c>
      <c r="K27" s="35" t="s">
        <v>156</v>
      </c>
      <c r="L27" s="41">
        <v>111</v>
      </c>
      <c r="M27" s="41">
        <v>186</v>
      </c>
      <c r="N27" s="41">
        <v>261</v>
      </c>
      <c r="O27" s="41">
        <v>192</v>
      </c>
      <c r="P27" s="59">
        <f t="shared" ref="P27:P29" si="12">SUM(L27:O27)</f>
        <v>750</v>
      </c>
      <c r="Q27" s="48" t="s">
        <v>71</v>
      </c>
      <c r="R27" s="54" t="s">
        <v>148</v>
      </c>
      <c r="S27" s="35" t="s">
        <v>149</v>
      </c>
      <c r="T27" s="35" t="s">
        <v>129</v>
      </c>
      <c r="U27" s="49" t="s">
        <v>130</v>
      </c>
      <c r="V27" s="26">
        <f t="shared" si="0"/>
        <v>111</v>
      </c>
      <c r="W27" s="19">
        <v>135</v>
      </c>
      <c r="X27" s="81">
        <f t="shared" si="4"/>
        <v>1</v>
      </c>
      <c r="Y27" s="19" t="s">
        <v>157</v>
      </c>
      <c r="Z27" s="19" t="s">
        <v>134</v>
      </c>
      <c r="AA27" s="26">
        <f t="shared" si="1"/>
        <v>186</v>
      </c>
      <c r="AB27" s="96">
        <v>180</v>
      </c>
      <c r="AC27" s="81">
        <f t="shared" si="5"/>
        <v>0.967741935483871</v>
      </c>
      <c r="AD27" s="19" t="s">
        <v>158</v>
      </c>
      <c r="AE27" s="19" t="s">
        <v>134</v>
      </c>
      <c r="AF27" s="26">
        <f t="shared" si="2"/>
        <v>261</v>
      </c>
      <c r="AG27" s="19">
        <v>244</v>
      </c>
      <c r="AH27" s="81">
        <f t="shared" si="6"/>
        <v>0.93486590038314177</v>
      </c>
      <c r="AI27" s="19" t="s">
        <v>276</v>
      </c>
      <c r="AJ27" s="19" t="s">
        <v>134</v>
      </c>
      <c r="AK27" s="26">
        <f t="shared" si="3"/>
        <v>192</v>
      </c>
      <c r="AL27" s="19">
        <v>205</v>
      </c>
      <c r="AM27" s="81">
        <f t="shared" si="7"/>
        <v>1</v>
      </c>
      <c r="AN27" s="19" t="s">
        <v>301</v>
      </c>
      <c r="AO27" s="19" t="s">
        <v>134</v>
      </c>
      <c r="AP27" s="19">
        <f t="shared" si="8"/>
        <v>750</v>
      </c>
      <c r="AQ27" s="96">
        <f t="shared" si="11"/>
        <v>764</v>
      </c>
      <c r="AR27" s="81">
        <f t="shared" si="9"/>
        <v>1</v>
      </c>
      <c r="AS27" s="19" t="s">
        <v>314</v>
      </c>
    </row>
    <row r="28" spans="1:45" s="27" customFormat="1" ht="60" x14ac:dyDescent="0.25">
      <c r="A28" s="20">
        <v>4</v>
      </c>
      <c r="B28" s="19" t="s">
        <v>46</v>
      </c>
      <c r="C28" s="20" t="s">
        <v>120</v>
      </c>
      <c r="D28" s="24" t="s">
        <v>159</v>
      </c>
      <c r="E28" s="19" t="s">
        <v>160</v>
      </c>
      <c r="F28" s="19" t="s">
        <v>97</v>
      </c>
      <c r="G28" s="19" t="s">
        <v>161</v>
      </c>
      <c r="H28" s="35" t="s">
        <v>162</v>
      </c>
      <c r="I28" s="41" t="s">
        <v>53</v>
      </c>
      <c r="J28" s="37" t="s">
        <v>125</v>
      </c>
      <c r="K28" s="35" t="s">
        <v>163</v>
      </c>
      <c r="L28" s="41">
        <v>20</v>
      </c>
      <c r="M28" s="41">
        <v>30</v>
      </c>
      <c r="N28" s="41">
        <v>24</v>
      </c>
      <c r="O28" s="41">
        <v>24</v>
      </c>
      <c r="P28" s="59">
        <f t="shared" si="12"/>
        <v>98</v>
      </c>
      <c r="Q28" s="48" t="s">
        <v>71</v>
      </c>
      <c r="R28" s="55" t="s">
        <v>164</v>
      </c>
      <c r="S28" s="35" t="s">
        <v>165</v>
      </c>
      <c r="T28" s="35" t="s">
        <v>129</v>
      </c>
      <c r="U28" s="49" t="s">
        <v>117</v>
      </c>
      <c r="V28" s="26">
        <f t="shared" si="0"/>
        <v>20</v>
      </c>
      <c r="W28" s="19">
        <v>49</v>
      </c>
      <c r="X28" s="81">
        <f t="shared" si="4"/>
        <v>1</v>
      </c>
      <c r="Y28" s="19" t="s">
        <v>166</v>
      </c>
      <c r="Z28" s="19" t="s">
        <v>167</v>
      </c>
      <c r="AA28" s="26">
        <f t="shared" si="1"/>
        <v>30</v>
      </c>
      <c r="AB28" s="96">
        <v>54</v>
      </c>
      <c r="AC28" s="81">
        <f t="shared" si="5"/>
        <v>1</v>
      </c>
      <c r="AD28" s="19" t="s">
        <v>168</v>
      </c>
      <c r="AE28" s="19" t="s">
        <v>169</v>
      </c>
      <c r="AF28" s="26">
        <f t="shared" si="2"/>
        <v>24</v>
      </c>
      <c r="AG28" s="19">
        <v>37</v>
      </c>
      <c r="AH28" s="81">
        <f t="shared" si="6"/>
        <v>1</v>
      </c>
      <c r="AI28" s="19" t="s">
        <v>277</v>
      </c>
      <c r="AJ28" s="19" t="s">
        <v>169</v>
      </c>
      <c r="AK28" s="26">
        <f t="shared" si="3"/>
        <v>24</v>
      </c>
      <c r="AL28" s="19">
        <v>31</v>
      </c>
      <c r="AM28" s="81">
        <f t="shared" si="7"/>
        <v>1</v>
      </c>
      <c r="AN28" s="19" t="s">
        <v>302</v>
      </c>
      <c r="AO28" s="19" t="s">
        <v>169</v>
      </c>
      <c r="AP28" s="19">
        <f t="shared" si="8"/>
        <v>98</v>
      </c>
      <c r="AQ28" s="96">
        <f t="shared" si="11"/>
        <v>171</v>
      </c>
      <c r="AR28" s="81">
        <f t="shared" si="9"/>
        <v>1</v>
      </c>
      <c r="AS28" s="19" t="s">
        <v>168</v>
      </c>
    </row>
    <row r="29" spans="1:45" s="27" customFormat="1" ht="60" x14ac:dyDescent="0.25">
      <c r="A29" s="20">
        <v>4</v>
      </c>
      <c r="B29" s="19" t="s">
        <v>46</v>
      </c>
      <c r="C29" s="20" t="s">
        <v>120</v>
      </c>
      <c r="D29" s="24" t="s">
        <v>170</v>
      </c>
      <c r="E29" s="19" t="s">
        <v>171</v>
      </c>
      <c r="F29" s="19" t="s">
        <v>97</v>
      </c>
      <c r="G29" s="19" t="s">
        <v>172</v>
      </c>
      <c r="H29" s="35" t="s">
        <v>173</v>
      </c>
      <c r="I29" s="41" t="s">
        <v>53</v>
      </c>
      <c r="J29" s="37" t="s">
        <v>125</v>
      </c>
      <c r="K29" s="35" t="s">
        <v>163</v>
      </c>
      <c r="L29" s="41">
        <v>50</v>
      </c>
      <c r="M29" s="41">
        <v>90</v>
      </c>
      <c r="N29" s="41">
        <v>90</v>
      </c>
      <c r="O29" s="41">
        <v>56</v>
      </c>
      <c r="P29" s="59">
        <f t="shared" si="12"/>
        <v>286</v>
      </c>
      <c r="Q29" s="48" t="s">
        <v>71</v>
      </c>
      <c r="R29" s="55" t="s">
        <v>164</v>
      </c>
      <c r="S29" s="35" t="s">
        <v>165</v>
      </c>
      <c r="T29" s="35" t="s">
        <v>129</v>
      </c>
      <c r="U29" s="49" t="s">
        <v>117</v>
      </c>
      <c r="V29" s="26">
        <f t="shared" si="0"/>
        <v>50</v>
      </c>
      <c r="W29" s="19">
        <v>79</v>
      </c>
      <c r="X29" s="81">
        <f t="shared" si="4"/>
        <v>1</v>
      </c>
      <c r="Y29" s="19" t="s">
        <v>174</v>
      </c>
      <c r="Z29" s="19" t="s">
        <v>167</v>
      </c>
      <c r="AA29" s="26">
        <f t="shared" si="1"/>
        <v>90</v>
      </c>
      <c r="AB29" s="96">
        <v>109</v>
      </c>
      <c r="AC29" s="81">
        <f t="shared" si="5"/>
        <v>1</v>
      </c>
      <c r="AD29" s="19" t="s">
        <v>175</v>
      </c>
      <c r="AE29" s="19" t="s">
        <v>169</v>
      </c>
      <c r="AF29" s="26">
        <f t="shared" si="2"/>
        <v>90</v>
      </c>
      <c r="AG29" s="19">
        <v>156</v>
      </c>
      <c r="AH29" s="81">
        <f t="shared" si="6"/>
        <v>1</v>
      </c>
      <c r="AI29" s="19" t="s">
        <v>278</v>
      </c>
      <c r="AJ29" s="19" t="s">
        <v>169</v>
      </c>
      <c r="AK29" s="26">
        <f t="shared" si="3"/>
        <v>56</v>
      </c>
      <c r="AL29" s="19">
        <v>89</v>
      </c>
      <c r="AM29" s="81">
        <f t="shared" si="7"/>
        <v>1</v>
      </c>
      <c r="AN29" s="19" t="s">
        <v>303</v>
      </c>
      <c r="AO29" s="19" t="s">
        <v>169</v>
      </c>
      <c r="AP29" s="19">
        <f t="shared" si="8"/>
        <v>286</v>
      </c>
      <c r="AQ29" s="96">
        <f t="shared" si="11"/>
        <v>433</v>
      </c>
      <c r="AR29" s="81">
        <f t="shared" si="9"/>
        <v>1</v>
      </c>
      <c r="AS29" s="19" t="s">
        <v>314</v>
      </c>
    </row>
    <row r="30" spans="1:45" s="27" customFormat="1" ht="60" x14ac:dyDescent="0.25">
      <c r="A30" s="20">
        <v>4</v>
      </c>
      <c r="B30" s="19" t="s">
        <v>46</v>
      </c>
      <c r="C30" s="20" t="s">
        <v>120</v>
      </c>
      <c r="D30" s="24" t="s">
        <v>176</v>
      </c>
      <c r="E30" s="19" t="s">
        <v>177</v>
      </c>
      <c r="F30" s="19" t="s">
        <v>97</v>
      </c>
      <c r="G30" s="19" t="s">
        <v>178</v>
      </c>
      <c r="H30" s="42" t="s">
        <v>179</v>
      </c>
      <c r="I30" s="41" t="s">
        <v>53</v>
      </c>
      <c r="J30" s="37" t="s">
        <v>125</v>
      </c>
      <c r="K30" s="35" t="s">
        <v>163</v>
      </c>
      <c r="L30" s="41">
        <v>2</v>
      </c>
      <c r="M30" s="41">
        <v>3</v>
      </c>
      <c r="N30" s="41">
        <v>3</v>
      </c>
      <c r="O30" s="41">
        <v>3</v>
      </c>
      <c r="P30" s="59">
        <f>SUM(L30:O30)</f>
        <v>11</v>
      </c>
      <c r="Q30" s="49" t="s">
        <v>71</v>
      </c>
      <c r="R30" s="55" t="s">
        <v>164</v>
      </c>
      <c r="S30" s="35" t="s">
        <v>165</v>
      </c>
      <c r="T30" s="35" t="s">
        <v>129</v>
      </c>
      <c r="U30" s="77" t="s">
        <v>180</v>
      </c>
      <c r="V30" s="26">
        <f t="shared" si="0"/>
        <v>2</v>
      </c>
      <c r="W30" s="19">
        <v>2</v>
      </c>
      <c r="X30" s="81">
        <f t="shared" si="4"/>
        <v>1</v>
      </c>
      <c r="Y30" s="19" t="s">
        <v>181</v>
      </c>
      <c r="Z30" s="19" t="s">
        <v>167</v>
      </c>
      <c r="AA30" s="26">
        <f t="shared" si="1"/>
        <v>3</v>
      </c>
      <c r="AB30" s="96">
        <v>4</v>
      </c>
      <c r="AC30" s="81">
        <f t="shared" si="5"/>
        <v>1</v>
      </c>
      <c r="AD30" s="19" t="s">
        <v>182</v>
      </c>
      <c r="AE30" s="19" t="s">
        <v>169</v>
      </c>
      <c r="AF30" s="26">
        <f t="shared" si="2"/>
        <v>3</v>
      </c>
      <c r="AG30" s="19">
        <v>3</v>
      </c>
      <c r="AH30" s="81">
        <f t="shared" si="6"/>
        <v>1</v>
      </c>
      <c r="AI30" s="19" t="s">
        <v>279</v>
      </c>
      <c r="AJ30" s="19" t="s">
        <v>169</v>
      </c>
      <c r="AK30" s="26">
        <f t="shared" si="3"/>
        <v>3</v>
      </c>
      <c r="AL30" s="19">
        <v>3</v>
      </c>
      <c r="AM30" s="81">
        <f t="shared" si="7"/>
        <v>1</v>
      </c>
      <c r="AN30" s="19" t="s">
        <v>304</v>
      </c>
      <c r="AO30" s="19" t="s">
        <v>169</v>
      </c>
      <c r="AP30" s="19">
        <f t="shared" si="8"/>
        <v>11</v>
      </c>
      <c r="AQ30" s="96">
        <f t="shared" si="11"/>
        <v>12</v>
      </c>
      <c r="AR30" s="81">
        <f t="shared" si="9"/>
        <v>1</v>
      </c>
      <c r="AS30" s="19" t="s">
        <v>314</v>
      </c>
    </row>
    <row r="31" spans="1:45" s="27" customFormat="1" ht="75" x14ac:dyDescent="0.25">
      <c r="A31" s="20">
        <v>4</v>
      </c>
      <c r="B31" s="19" t="s">
        <v>46</v>
      </c>
      <c r="C31" s="20" t="s">
        <v>120</v>
      </c>
      <c r="D31" s="24" t="s">
        <v>183</v>
      </c>
      <c r="E31" s="19" t="s">
        <v>184</v>
      </c>
      <c r="F31" s="19" t="s">
        <v>97</v>
      </c>
      <c r="G31" s="19" t="s">
        <v>185</v>
      </c>
      <c r="H31" s="42" t="s">
        <v>186</v>
      </c>
      <c r="I31" s="43" t="s">
        <v>53</v>
      </c>
      <c r="J31" s="44" t="s">
        <v>125</v>
      </c>
      <c r="K31" s="42" t="s">
        <v>163</v>
      </c>
      <c r="L31" s="41">
        <v>7</v>
      </c>
      <c r="M31" s="41">
        <v>12</v>
      </c>
      <c r="N31" s="41">
        <v>12</v>
      </c>
      <c r="O31" s="41">
        <v>8</v>
      </c>
      <c r="P31" s="59">
        <f t="shared" ref="P31" si="13">SUM(L31:O31)</f>
        <v>39</v>
      </c>
      <c r="Q31" s="50" t="s">
        <v>71</v>
      </c>
      <c r="R31" s="56" t="s">
        <v>164</v>
      </c>
      <c r="S31" s="42" t="s">
        <v>165</v>
      </c>
      <c r="T31" s="42" t="s">
        <v>129</v>
      </c>
      <c r="U31" s="58" t="s">
        <v>117</v>
      </c>
      <c r="V31" s="26">
        <f t="shared" si="0"/>
        <v>7</v>
      </c>
      <c r="W31" s="19">
        <v>14</v>
      </c>
      <c r="X31" s="81">
        <f t="shared" si="4"/>
        <v>1</v>
      </c>
      <c r="Y31" s="19" t="s">
        <v>187</v>
      </c>
      <c r="Z31" s="19" t="s">
        <v>167</v>
      </c>
      <c r="AA31" s="26">
        <f t="shared" si="1"/>
        <v>12</v>
      </c>
      <c r="AB31" s="96">
        <v>38</v>
      </c>
      <c r="AC31" s="81">
        <f t="shared" si="5"/>
        <v>1</v>
      </c>
      <c r="AD31" s="19" t="s">
        <v>187</v>
      </c>
      <c r="AE31" s="19" t="s">
        <v>169</v>
      </c>
      <c r="AF31" s="26">
        <f t="shared" si="2"/>
        <v>12</v>
      </c>
      <c r="AG31" s="87">
        <v>32</v>
      </c>
      <c r="AH31" s="81">
        <f t="shared" si="6"/>
        <v>1</v>
      </c>
      <c r="AI31" s="19" t="s">
        <v>187</v>
      </c>
      <c r="AJ31" s="19" t="s">
        <v>169</v>
      </c>
      <c r="AK31" s="26">
        <f t="shared" si="3"/>
        <v>8</v>
      </c>
      <c r="AL31" s="19">
        <v>13</v>
      </c>
      <c r="AM31" s="81">
        <f t="shared" si="7"/>
        <v>1</v>
      </c>
      <c r="AN31" s="19" t="s">
        <v>305</v>
      </c>
      <c r="AO31" s="19" t="s">
        <v>169</v>
      </c>
      <c r="AP31" s="19">
        <f t="shared" si="8"/>
        <v>39</v>
      </c>
      <c r="AQ31" s="96">
        <f t="shared" si="11"/>
        <v>97</v>
      </c>
      <c r="AR31" s="81">
        <f t="shared" si="9"/>
        <v>1</v>
      </c>
      <c r="AS31" s="19" t="s">
        <v>314</v>
      </c>
    </row>
    <row r="32" spans="1:45" s="5" customFormat="1" ht="15.75" x14ac:dyDescent="0.25">
      <c r="A32" s="10"/>
      <c r="B32" s="10"/>
      <c r="C32" s="10"/>
      <c r="D32" s="10"/>
      <c r="E32" s="13" t="s">
        <v>188</v>
      </c>
      <c r="F32" s="10"/>
      <c r="G32" s="10"/>
      <c r="H32" s="10"/>
      <c r="I32" s="10"/>
      <c r="J32" s="10"/>
      <c r="K32" s="10"/>
      <c r="L32" s="14"/>
      <c r="M32" s="14"/>
      <c r="N32" s="14"/>
      <c r="O32" s="14"/>
      <c r="P32" s="14"/>
      <c r="Q32" s="10"/>
      <c r="R32" s="10"/>
      <c r="S32" s="10"/>
      <c r="T32" s="10"/>
      <c r="U32" s="10"/>
      <c r="V32" s="14"/>
      <c r="W32" s="14"/>
      <c r="X32" s="14">
        <f>AVERAGE(X16:X31)*80%</f>
        <v>0.72657235071806514</v>
      </c>
      <c r="Y32" s="14"/>
      <c r="Z32" s="14"/>
      <c r="AA32" s="14"/>
      <c r="AB32" s="14"/>
      <c r="AC32" s="89">
        <f>AVERAGE(AC16:AC31)*80%</f>
        <v>0.78418191015900696</v>
      </c>
      <c r="AD32" s="14"/>
      <c r="AE32" s="14"/>
      <c r="AF32" s="14"/>
      <c r="AG32" s="14"/>
      <c r="AH32" s="89">
        <f>AVERAGE(AH16:AH31)*80%</f>
        <v>0.77236101988688199</v>
      </c>
      <c r="AI32" s="14"/>
      <c r="AJ32" s="14"/>
      <c r="AK32" s="14"/>
      <c r="AL32" s="14"/>
      <c r="AM32" s="89">
        <f>AVERAGE(AM16:AM31)*80%</f>
        <v>0.78667275132275138</v>
      </c>
      <c r="AN32" s="10"/>
      <c r="AO32" s="10"/>
      <c r="AP32" s="15"/>
      <c r="AQ32" s="15"/>
      <c r="AR32" s="89">
        <f>AVERAGE(AR16:AR31)*80%</f>
        <v>0.77722130291005298</v>
      </c>
      <c r="AS32" s="10"/>
    </row>
    <row r="33" spans="1:45" s="27" customFormat="1" ht="264" customHeight="1" x14ac:dyDescent="0.25">
      <c r="A33" s="28">
        <v>7</v>
      </c>
      <c r="B33" s="25" t="s">
        <v>189</v>
      </c>
      <c r="C33" s="25" t="s">
        <v>190</v>
      </c>
      <c r="D33" s="61" t="s">
        <v>191</v>
      </c>
      <c r="E33" s="62" t="s">
        <v>192</v>
      </c>
      <c r="F33" s="62" t="s">
        <v>193</v>
      </c>
      <c r="G33" s="62" t="s">
        <v>194</v>
      </c>
      <c r="H33" s="62" t="s">
        <v>195</v>
      </c>
      <c r="I33" s="63" t="s">
        <v>196</v>
      </c>
      <c r="J33" s="62" t="s">
        <v>197</v>
      </c>
      <c r="K33" s="62" t="s">
        <v>198</v>
      </c>
      <c r="L33" s="64" t="s">
        <v>199</v>
      </c>
      <c r="M33" s="65">
        <v>0.8</v>
      </c>
      <c r="N33" s="64" t="s">
        <v>199</v>
      </c>
      <c r="O33" s="66">
        <v>0.8</v>
      </c>
      <c r="P33" s="66">
        <v>0.8</v>
      </c>
      <c r="Q33" s="67" t="s">
        <v>71</v>
      </c>
      <c r="R33" s="67" t="s">
        <v>200</v>
      </c>
      <c r="S33" s="62" t="s">
        <v>201</v>
      </c>
      <c r="T33" s="62" t="s">
        <v>202</v>
      </c>
      <c r="U33" s="68" t="s">
        <v>203</v>
      </c>
      <c r="V33" s="26" t="str">
        <f>L33</f>
        <v>No programada</v>
      </c>
      <c r="W33" s="25" t="s">
        <v>61</v>
      </c>
      <c r="X33" s="19" t="s">
        <v>61</v>
      </c>
      <c r="Y33" s="25" t="s">
        <v>62</v>
      </c>
      <c r="Z33" s="25" t="s">
        <v>63</v>
      </c>
      <c r="AA33" s="69">
        <f>M33</f>
        <v>0.8</v>
      </c>
      <c r="AB33" s="86">
        <v>0.86</v>
      </c>
      <c r="AC33" s="81">
        <f t="shared" ref="AC33:AC36" si="14">IF(AB33/AA33&gt;100%,100%,AB33/AA33)</f>
        <v>1</v>
      </c>
      <c r="AD33" s="93" t="s">
        <v>204</v>
      </c>
      <c r="AE33" s="25"/>
      <c r="AF33" s="108" t="str">
        <f>N33</f>
        <v>No programada</v>
      </c>
      <c r="AG33" s="25" t="s">
        <v>199</v>
      </c>
      <c r="AH33" s="110" t="s">
        <v>199</v>
      </c>
      <c r="AI33" s="25" t="s">
        <v>199</v>
      </c>
      <c r="AJ33" s="25" t="s">
        <v>199</v>
      </c>
      <c r="AK33" s="121">
        <f>O33</f>
        <v>0.8</v>
      </c>
      <c r="AL33" s="86">
        <v>0.89</v>
      </c>
      <c r="AM33" s="116">
        <f t="shared" ref="AM33:AM35" si="15">IF(AL33/AK33&gt;100%,100%,AL33/AK33)</f>
        <v>1</v>
      </c>
      <c r="AN33" s="25" t="s">
        <v>306</v>
      </c>
      <c r="AO33" s="25" t="s">
        <v>307</v>
      </c>
      <c r="AP33" s="121">
        <f>P33</f>
        <v>0.8</v>
      </c>
      <c r="AQ33" s="86">
        <f>AVERAGE(AB35,AL35)</f>
        <v>0.99129999999999996</v>
      </c>
      <c r="AR33" s="116">
        <f t="shared" ref="AR33:AR39" si="16">IF(AQ33/AP33&gt;100%,100%,AQ33/AP33)</f>
        <v>1</v>
      </c>
      <c r="AS33" s="94" t="s">
        <v>314</v>
      </c>
    </row>
    <row r="34" spans="1:45" s="27" customFormat="1" ht="105" x14ac:dyDescent="0.25">
      <c r="A34" s="28">
        <v>7</v>
      </c>
      <c r="B34" s="25" t="s">
        <v>189</v>
      </c>
      <c r="C34" s="25" t="s">
        <v>190</v>
      </c>
      <c r="D34" s="70" t="s">
        <v>205</v>
      </c>
      <c r="E34" s="67" t="s">
        <v>206</v>
      </c>
      <c r="F34" s="67" t="s">
        <v>193</v>
      </c>
      <c r="G34" s="67" t="s">
        <v>207</v>
      </c>
      <c r="H34" s="67" t="s">
        <v>208</v>
      </c>
      <c r="I34" s="67" t="s">
        <v>209</v>
      </c>
      <c r="J34" s="67" t="s">
        <v>197</v>
      </c>
      <c r="K34" s="67" t="s">
        <v>210</v>
      </c>
      <c r="L34" s="71">
        <v>1</v>
      </c>
      <c r="M34" s="71">
        <v>1</v>
      </c>
      <c r="N34" s="71">
        <v>1</v>
      </c>
      <c r="O34" s="72">
        <v>1</v>
      </c>
      <c r="P34" s="72">
        <v>1</v>
      </c>
      <c r="Q34" s="67" t="s">
        <v>71</v>
      </c>
      <c r="R34" s="67" t="s">
        <v>211</v>
      </c>
      <c r="S34" s="67" t="s">
        <v>212</v>
      </c>
      <c r="T34" s="62" t="s">
        <v>202</v>
      </c>
      <c r="U34" s="68" t="s">
        <v>213</v>
      </c>
      <c r="V34" s="69">
        <f t="shared" ref="V34:V39" si="17">L34</f>
        <v>1</v>
      </c>
      <c r="W34" s="78">
        <v>1</v>
      </c>
      <c r="X34" s="79">
        <f t="shared" ref="X34:X39" si="18">IF(W34/V34&gt;100%,100%,W34/V34)</f>
        <v>1</v>
      </c>
      <c r="Y34" s="25" t="s">
        <v>214</v>
      </c>
      <c r="Z34" s="25" t="s">
        <v>215</v>
      </c>
      <c r="AA34" s="69">
        <f t="shared" ref="AA34:AA39" si="19">M34</f>
        <v>1</v>
      </c>
      <c r="AB34" s="99">
        <v>0</v>
      </c>
      <c r="AC34" s="100">
        <f t="shared" si="14"/>
        <v>0</v>
      </c>
      <c r="AD34" s="101" t="s">
        <v>216</v>
      </c>
      <c r="AE34" s="101"/>
      <c r="AF34" s="104">
        <f t="shared" ref="AF34:AF39" si="20">N34</f>
        <v>1</v>
      </c>
      <c r="AG34" s="109">
        <v>1</v>
      </c>
      <c r="AH34" s="110">
        <v>1</v>
      </c>
      <c r="AI34" s="101" t="s">
        <v>280</v>
      </c>
      <c r="AJ34" s="101" t="s">
        <v>215</v>
      </c>
      <c r="AK34" s="119">
        <f t="shared" ref="AK34:AK39" si="21">O34</f>
        <v>1</v>
      </c>
      <c r="AL34" s="111">
        <v>0</v>
      </c>
      <c r="AM34" s="117">
        <f t="shared" si="15"/>
        <v>0</v>
      </c>
      <c r="AN34" s="101" t="s">
        <v>308</v>
      </c>
      <c r="AO34" s="101"/>
      <c r="AP34" s="119">
        <f t="shared" ref="AP34:AP39" si="22">P34</f>
        <v>1</v>
      </c>
      <c r="AQ34" s="99">
        <f>AVERAGE(W34,AB34,AG34,AL36)</f>
        <v>0.66666666666666663</v>
      </c>
      <c r="AR34" s="117">
        <f t="shared" si="16"/>
        <v>0.66666666666666663</v>
      </c>
      <c r="AS34" s="101" t="s">
        <v>319</v>
      </c>
    </row>
    <row r="35" spans="1:45" s="27" customFormat="1" ht="150" x14ac:dyDescent="0.25">
      <c r="A35" s="28">
        <v>7</v>
      </c>
      <c r="B35" s="25" t="s">
        <v>189</v>
      </c>
      <c r="C35" s="25" t="s">
        <v>217</v>
      </c>
      <c r="D35" s="70" t="s">
        <v>218</v>
      </c>
      <c r="E35" s="67" t="s">
        <v>219</v>
      </c>
      <c r="F35" s="67" t="s">
        <v>193</v>
      </c>
      <c r="G35" s="67" t="s">
        <v>220</v>
      </c>
      <c r="H35" s="67" t="s">
        <v>221</v>
      </c>
      <c r="I35" s="67" t="s">
        <v>222</v>
      </c>
      <c r="J35" s="67" t="s">
        <v>197</v>
      </c>
      <c r="K35" s="67" t="s">
        <v>223</v>
      </c>
      <c r="L35" s="64" t="s">
        <v>199</v>
      </c>
      <c r="M35" s="65">
        <v>1</v>
      </c>
      <c r="N35" s="65">
        <v>1</v>
      </c>
      <c r="O35" s="66">
        <v>1</v>
      </c>
      <c r="P35" s="66">
        <v>1</v>
      </c>
      <c r="Q35" s="67" t="s">
        <v>71</v>
      </c>
      <c r="R35" s="67" t="s">
        <v>224</v>
      </c>
      <c r="S35" s="67" t="s">
        <v>225</v>
      </c>
      <c r="T35" s="62" t="s">
        <v>202</v>
      </c>
      <c r="U35" s="68" t="s">
        <v>226</v>
      </c>
      <c r="V35" s="26" t="str">
        <f t="shared" si="17"/>
        <v>No programada</v>
      </c>
      <c r="W35" s="25" t="s">
        <v>61</v>
      </c>
      <c r="X35" s="19" t="s">
        <v>61</v>
      </c>
      <c r="Y35" s="25" t="s">
        <v>62</v>
      </c>
      <c r="Z35" s="25" t="s">
        <v>63</v>
      </c>
      <c r="AA35" s="69">
        <f t="shared" si="19"/>
        <v>1</v>
      </c>
      <c r="AB35" s="86">
        <v>0.99129999999999996</v>
      </c>
      <c r="AC35" s="100">
        <f t="shared" si="14"/>
        <v>0.99129999999999996</v>
      </c>
      <c r="AD35" s="25" t="s">
        <v>227</v>
      </c>
      <c r="AE35" s="25"/>
      <c r="AF35" s="76">
        <f t="shared" si="20"/>
        <v>1</v>
      </c>
      <c r="AG35" s="97">
        <v>0.99129999999999996</v>
      </c>
      <c r="AH35" s="110">
        <v>0.99129999999999996</v>
      </c>
      <c r="AI35" s="25" t="s">
        <v>281</v>
      </c>
      <c r="AJ35" s="25" t="s">
        <v>282</v>
      </c>
      <c r="AK35" s="121">
        <f t="shared" si="21"/>
        <v>1</v>
      </c>
      <c r="AL35" s="97">
        <v>0.99129999999999996</v>
      </c>
      <c r="AM35" s="117">
        <f t="shared" si="15"/>
        <v>0.99129999999999996</v>
      </c>
      <c r="AN35" s="25" t="s">
        <v>281</v>
      </c>
      <c r="AO35" s="25" t="s">
        <v>309</v>
      </c>
      <c r="AP35" s="121">
        <f t="shared" si="22"/>
        <v>1</v>
      </c>
      <c r="AQ35" s="99">
        <f>AVERAGE(AB35,AG35,AL37)</f>
        <v>0.99129999999999996</v>
      </c>
      <c r="AR35" s="116">
        <f t="shared" si="16"/>
        <v>0.99129999999999996</v>
      </c>
      <c r="AS35" s="25" t="s">
        <v>320</v>
      </c>
    </row>
    <row r="36" spans="1:45" s="27" customFormat="1" ht="105" x14ac:dyDescent="0.25">
      <c r="A36" s="28">
        <v>7</v>
      </c>
      <c r="B36" s="25" t="s">
        <v>189</v>
      </c>
      <c r="C36" s="25" t="s">
        <v>190</v>
      </c>
      <c r="D36" s="70" t="s">
        <v>228</v>
      </c>
      <c r="E36" s="67" t="s">
        <v>229</v>
      </c>
      <c r="F36" s="67" t="s">
        <v>193</v>
      </c>
      <c r="G36" s="67" t="s">
        <v>230</v>
      </c>
      <c r="H36" s="67" t="s">
        <v>231</v>
      </c>
      <c r="I36" s="67" t="s">
        <v>209</v>
      </c>
      <c r="J36" s="67" t="s">
        <v>100</v>
      </c>
      <c r="K36" s="67" t="s">
        <v>230</v>
      </c>
      <c r="L36" s="65">
        <v>1</v>
      </c>
      <c r="M36" s="65">
        <v>1</v>
      </c>
      <c r="N36" s="64" t="s">
        <v>199</v>
      </c>
      <c r="O36" s="66" t="s">
        <v>199</v>
      </c>
      <c r="P36" s="66">
        <v>1</v>
      </c>
      <c r="Q36" s="67" t="s">
        <v>232</v>
      </c>
      <c r="R36" s="67" t="s">
        <v>233</v>
      </c>
      <c r="S36" s="67" t="s">
        <v>233</v>
      </c>
      <c r="T36" s="62" t="s">
        <v>202</v>
      </c>
      <c r="U36" s="68" t="s">
        <v>213</v>
      </c>
      <c r="V36" s="69">
        <f t="shared" si="17"/>
        <v>1</v>
      </c>
      <c r="W36" s="78">
        <v>1</v>
      </c>
      <c r="X36" s="81">
        <f t="shared" si="18"/>
        <v>1</v>
      </c>
      <c r="Y36" s="25" t="s">
        <v>234</v>
      </c>
      <c r="Z36" s="25" t="s">
        <v>235</v>
      </c>
      <c r="AA36" s="69">
        <f t="shared" si="19"/>
        <v>1</v>
      </c>
      <c r="AB36" s="86">
        <v>1</v>
      </c>
      <c r="AC36" s="100">
        <f t="shared" si="14"/>
        <v>1</v>
      </c>
      <c r="AD36" s="25" t="s">
        <v>236</v>
      </c>
      <c r="AE36" s="28" t="s">
        <v>237</v>
      </c>
      <c r="AF36" s="108" t="str">
        <f t="shared" si="20"/>
        <v>No programada</v>
      </c>
      <c r="AG36" s="86" t="s">
        <v>199</v>
      </c>
      <c r="AH36" s="110" t="s">
        <v>199</v>
      </c>
      <c r="AI36" s="25" t="s">
        <v>199</v>
      </c>
      <c r="AJ36" s="25" t="s">
        <v>199</v>
      </c>
      <c r="AK36" s="123" t="str">
        <f t="shared" si="21"/>
        <v>No programada</v>
      </c>
      <c r="AL36" s="86" t="s">
        <v>61</v>
      </c>
      <c r="AM36" s="116" t="s">
        <v>61</v>
      </c>
      <c r="AN36" s="25" t="s">
        <v>199</v>
      </c>
      <c r="AO36" s="25" t="s">
        <v>310</v>
      </c>
      <c r="AP36" s="121">
        <f t="shared" si="22"/>
        <v>1</v>
      </c>
      <c r="AQ36" s="86">
        <f>AVERAGE(W36,AB36)</f>
        <v>1</v>
      </c>
      <c r="AR36" s="116">
        <f t="shared" si="16"/>
        <v>1</v>
      </c>
      <c r="AS36" s="25" t="s">
        <v>314</v>
      </c>
    </row>
    <row r="37" spans="1:45" s="27" customFormat="1" ht="120" x14ac:dyDescent="0.25">
      <c r="A37" s="28">
        <v>7</v>
      </c>
      <c r="B37" s="25" t="s">
        <v>189</v>
      </c>
      <c r="C37" s="25" t="s">
        <v>190</v>
      </c>
      <c r="D37" s="70" t="s">
        <v>238</v>
      </c>
      <c r="E37" s="67" t="s">
        <v>239</v>
      </c>
      <c r="F37" s="67" t="s">
        <v>193</v>
      </c>
      <c r="G37" s="67" t="s">
        <v>240</v>
      </c>
      <c r="H37" s="67" t="s">
        <v>241</v>
      </c>
      <c r="I37" s="67" t="s">
        <v>115</v>
      </c>
      <c r="J37" s="67" t="s">
        <v>125</v>
      </c>
      <c r="K37" s="67" t="s">
        <v>240</v>
      </c>
      <c r="L37" s="73">
        <v>0</v>
      </c>
      <c r="M37" s="73">
        <v>1</v>
      </c>
      <c r="N37" s="74">
        <v>1</v>
      </c>
      <c r="O37" s="75">
        <v>0</v>
      </c>
      <c r="P37" s="75">
        <v>2</v>
      </c>
      <c r="Q37" s="67" t="s">
        <v>232</v>
      </c>
      <c r="R37" s="67" t="s">
        <v>233</v>
      </c>
      <c r="S37" s="67" t="s">
        <v>233</v>
      </c>
      <c r="T37" s="62" t="s">
        <v>202</v>
      </c>
      <c r="U37" s="62" t="s">
        <v>202</v>
      </c>
      <c r="V37" s="26">
        <f t="shared" si="17"/>
        <v>0</v>
      </c>
      <c r="W37" s="25" t="s">
        <v>61</v>
      </c>
      <c r="X37" s="81" t="s">
        <v>61</v>
      </c>
      <c r="Y37" s="25" t="s">
        <v>62</v>
      </c>
      <c r="Z37" s="25" t="s">
        <v>63</v>
      </c>
      <c r="AA37" s="26">
        <f t="shared" si="19"/>
        <v>1</v>
      </c>
      <c r="AB37" s="25">
        <v>1</v>
      </c>
      <c r="AC37" s="81">
        <f>IF(AB37/AA37&gt;100%,100%,AB37/AA37)</f>
        <v>1</v>
      </c>
      <c r="AD37" s="91" t="s">
        <v>242</v>
      </c>
      <c r="AE37" s="90" t="s">
        <v>243</v>
      </c>
      <c r="AF37" s="26">
        <f t="shared" si="20"/>
        <v>1</v>
      </c>
      <c r="AG37" s="25">
        <v>1</v>
      </c>
      <c r="AH37" s="110">
        <v>1</v>
      </c>
      <c r="AI37" s="25" t="s">
        <v>284</v>
      </c>
      <c r="AJ37" s="25" t="s">
        <v>283</v>
      </c>
      <c r="AK37" s="123">
        <f t="shared" si="21"/>
        <v>0</v>
      </c>
      <c r="AL37" s="25" t="s">
        <v>61</v>
      </c>
      <c r="AM37" s="118" t="s">
        <v>61</v>
      </c>
      <c r="AN37" s="25" t="s">
        <v>61</v>
      </c>
      <c r="AO37" s="25" t="s">
        <v>61</v>
      </c>
      <c r="AP37" s="122">
        <f t="shared" si="22"/>
        <v>2</v>
      </c>
      <c r="AQ37" s="108">
        <f>SUM(AB37,AG37)</f>
        <v>2</v>
      </c>
      <c r="AR37" s="116">
        <f t="shared" si="16"/>
        <v>1</v>
      </c>
      <c r="AS37" s="25" t="s">
        <v>314</v>
      </c>
    </row>
    <row r="38" spans="1:45" s="27" customFormat="1" ht="135" x14ac:dyDescent="0.25">
      <c r="A38" s="28">
        <v>5</v>
      </c>
      <c r="B38" s="25" t="s">
        <v>244</v>
      </c>
      <c r="C38" s="25" t="s">
        <v>245</v>
      </c>
      <c r="D38" s="70" t="s">
        <v>246</v>
      </c>
      <c r="E38" s="67" t="s">
        <v>247</v>
      </c>
      <c r="F38" s="67" t="s">
        <v>193</v>
      </c>
      <c r="G38" s="67" t="s">
        <v>248</v>
      </c>
      <c r="H38" s="67" t="s">
        <v>249</v>
      </c>
      <c r="I38" s="67" t="s">
        <v>209</v>
      </c>
      <c r="J38" s="67" t="s">
        <v>54</v>
      </c>
      <c r="K38" s="67" t="s">
        <v>248</v>
      </c>
      <c r="L38" s="65">
        <v>0.33</v>
      </c>
      <c r="M38" s="65">
        <v>0.67</v>
      </c>
      <c r="N38" s="65">
        <v>0.84</v>
      </c>
      <c r="O38" s="66">
        <v>1</v>
      </c>
      <c r="P38" s="66">
        <v>1</v>
      </c>
      <c r="Q38" s="67" t="s">
        <v>71</v>
      </c>
      <c r="R38" s="67" t="s">
        <v>250</v>
      </c>
      <c r="S38" s="67" t="s">
        <v>251</v>
      </c>
      <c r="T38" s="62" t="s">
        <v>202</v>
      </c>
      <c r="U38" s="68" t="s">
        <v>252</v>
      </c>
      <c r="V38" s="69">
        <f t="shared" si="17"/>
        <v>0.33</v>
      </c>
      <c r="W38" s="76">
        <v>1</v>
      </c>
      <c r="X38" s="81">
        <f t="shared" si="18"/>
        <v>1</v>
      </c>
      <c r="Y38" s="76" t="s">
        <v>253</v>
      </c>
      <c r="Z38" s="76" t="s">
        <v>254</v>
      </c>
      <c r="AA38" s="69">
        <f t="shared" si="19"/>
        <v>0.67</v>
      </c>
      <c r="AB38" s="104" t="s">
        <v>255</v>
      </c>
      <c r="AC38" s="105" t="s">
        <v>256</v>
      </c>
      <c r="AD38" s="104" t="s">
        <v>265</v>
      </c>
      <c r="AE38" s="104" t="s">
        <v>262</v>
      </c>
      <c r="AF38" s="102">
        <f t="shared" si="20"/>
        <v>0.84</v>
      </c>
      <c r="AG38" s="104" t="s">
        <v>199</v>
      </c>
      <c r="AH38" s="110" t="s">
        <v>199</v>
      </c>
      <c r="AI38" s="104" t="s">
        <v>285</v>
      </c>
      <c r="AJ38" s="104" t="s">
        <v>286</v>
      </c>
      <c r="AK38" s="119">
        <v>0</v>
      </c>
      <c r="AL38" s="104" t="s">
        <v>61</v>
      </c>
      <c r="AM38" s="119" t="s">
        <v>61</v>
      </c>
      <c r="AN38" s="104" t="s">
        <v>311</v>
      </c>
      <c r="AO38" s="104" t="s">
        <v>312</v>
      </c>
      <c r="AP38" s="119">
        <f t="shared" si="22"/>
        <v>1</v>
      </c>
      <c r="AQ38" s="99">
        <v>1</v>
      </c>
      <c r="AR38" s="116">
        <f t="shared" si="16"/>
        <v>1</v>
      </c>
      <c r="AS38" s="101" t="s">
        <v>314</v>
      </c>
    </row>
    <row r="39" spans="1:45" s="27" customFormat="1" ht="122.25" customHeight="1" x14ac:dyDescent="0.25">
      <c r="A39" s="28">
        <v>5</v>
      </c>
      <c r="B39" s="25" t="s">
        <v>244</v>
      </c>
      <c r="C39" s="25" t="s">
        <v>245</v>
      </c>
      <c r="D39" s="70" t="s">
        <v>257</v>
      </c>
      <c r="E39" s="67" t="s">
        <v>258</v>
      </c>
      <c r="F39" s="67" t="s">
        <v>193</v>
      </c>
      <c r="G39" s="67" t="s">
        <v>248</v>
      </c>
      <c r="H39" s="67" t="s">
        <v>259</v>
      </c>
      <c r="I39" s="67" t="s">
        <v>115</v>
      </c>
      <c r="J39" s="67" t="s">
        <v>54</v>
      </c>
      <c r="K39" s="67" t="s">
        <v>248</v>
      </c>
      <c r="L39" s="65">
        <v>0.2</v>
      </c>
      <c r="M39" s="65">
        <v>0.4</v>
      </c>
      <c r="N39" s="65">
        <v>0.6</v>
      </c>
      <c r="O39" s="66">
        <v>0.8</v>
      </c>
      <c r="P39" s="66">
        <v>0.8</v>
      </c>
      <c r="Q39" s="67" t="s">
        <v>71</v>
      </c>
      <c r="R39" s="67" t="s">
        <v>250</v>
      </c>
      <c r="S39" s="67" t="s">
        <v>260</v>
      </c>
      <c r="T39" s="62" t="s">
        <v>202</v>
      </c>
      <c r="U39" s="68" t="s">
        <v>252</v>
      </c>
      <c r="V39" s="69">
        <f t="shared" si="17"/>
        <v>0.2</v>
      </c>
      <c r="W39" s="76">
        <v>0.95330000000000004</v>
      </c>
      <c r="X39" s="81">
        <f t="shared" si="18"/>
        <v>1</v>
      </c>
      <c r="Y39" s="76" t="s">
        <v>261</v>
      </c>
      <c r="Z39" s="76" t="s">
        <v>254</v>
      </c>
      <c r="AA39" s="69">
        <f t="shared" si="19"/>
        <v>0.4</v>
      </c>
      <c r="AB39" s="112">
        <v>0.89</v>
      </c>
      <c r="AC39" s="103">
        <f>IF(AB39/AA39&gt;100%,100%,AB39/AA39)</f>
        <v>1</v>
      </c>
      <c r="AD39" s="76" t="s">
        <v>265</v>
      </c>
      <c r="AE39" s="92" t="s">
        <v>288</v>
      </c>
      <c r="AF39" s="69">
        <f t="shared" si="20"/>
        <v>0.6</v>
      </c>
      <c r="AG39" s="111">
        <v>0.92</v>
      </c>
      <c r="AH39" s="110">
        <v>1</v>
      </c>
      <c r="AI39" s="76" t="s">
        <v>287</v>
      </c>
      <c r="AJ39" s="76" t="s">
        <v>287</v>
      </c>
      <c r="AK39" s="121">
        <f t="shared" si="21"/>
        <v>0.8</v>
      </c>
      <c r="AL39" s="115">
        <v>0.98209999999999997</v>
      </c>
      <c r="AM39" s="120">
        <f>IF(AL39/AK39&gt;100%,100%,AL39/AK39)</f>
        <v>1</v>
      </c>
      <c r="AN39" s="76" t="s">
        <v>313</v>
      </c>
      <c r="AO39" s="76" t="s">
        <v>312</v>
      </c>
      <c r="AP39" s="121">
        <f t="shared" si="22"/>
        <v>0.8</v>
      </c>
      <c r="AQ39" s="86">
        <v>0.92</v>
      </c>
      <c r="AR39" s="116">
        <f t="shared" si="16"/>
        <v>1</v>
      </c>
      <c r="AS39" s="76" t="s">
        <v>314</v>
      </c>
    </row>
    <row r="40" spans="1:45" s="5" customFormat="1" ht="15.75" x14ac:dyDescent="0.25">
      <c r="A40" s="10"/>
      <c r="B40" s="10"/>
      <c r="C40" s="10"/>
      <c r="D40" s="10"/>
      <c r="E40" s="11" t="s">
        <v>263</v>
      </c>
      <c r="F40" s="11"/>
      <c r="G40" s="11"/>
      <c r="H40" s="11"/>
      <c r="I40" s="11"/>
      <c r="J40" s="11"/>
      <c r="K40" s="11"/>
      <c r="L40" s="12"/>
      <c r="M40" s="12"/>
      <c r="N40" s="12"/>
      <c r="O40" s="12"/>
      <c r="P40" s="12"/>
      <c r="Q40" s="11"/>
      <c r="R40" s="10"/>
      <c r="S40" s="10"/>
      <c r="T40" s="10"/>
      <c r="U40" s="10"/>
      <c r="V40" s="12"/>
      <c r="W40" s="12"/>
      <c r="X40" s="85">
        <f>AVERAGE(X33:X39)*20%</f>
        <v>0.2</v>
      </c>
      <c r="Y40" s="10"/>
      <c r="Z40" s="10"/>
      <c r="AA40" s="12"/>
      <c r="AB40" s="12"/>
      <c r="AC40" s="84">
        <f>AVERAGE(AC33:AC39)*20%</f>
        <v>0.16637666666666667</v>
      </c>
      <c r="AD40" s="10"/>
      <c r="AE40" s="10"/>
      <c r="AF40" s="12"/>
      <c r="AG40" s="12"/>
      <c r="AH40" s="114">
        <f>AVERAGE(AH33:AH39)*20%</f>
        <v>0.19956499999999999</v>
      </c>
      <c r="AI40" s="10"/>
      <c r="AJ40" s="10"/>
      <c r="AK40" s="12"/>
      <c r="AL40" s="12"/>
      <c r="AM40" s="84">
        <f>AVERAGE(AM33:AM39)*20%</f>
        <v>0.149565</v>
      </c>
      <c r="AN40" s="10"/>
      <c r="AO40" s="10"/>
      <c r="AP40" s="16"/>
      <c r="AQ40" s="16"/>
      <c r="AR40" s="84">
        <f>AVERAGE(AR33:AR39)*20%</f>
        <v>0.19022761904761906</v>
      </c>
      <c r="AS40" s="10"/>
    </row>
    <row r="41" spans="1:45" s="9" customFormat="1" ht="18.75" x14ac:dyDescent="0.3">
      <c r="A41" s="6"/>
      <c r="B41" s="6"/>
      <c r="C41" s="6"/>
      <c r="D41" s="6"/>
      <c r="E41" s="7" t="s">
        <v>264</v>
      </c>
      <c r="F41" s="6"/>
      <c r="G41" s="6"/>
      <c r="H41" s="6"/>
      <c r="I41" s="6"/>
      <c r="J41" s="6"/>
      <c r="K41" s="6"/>
      <c r="L41" s="8"/>
      <c r="M41" s="8"/>
      <c r="N41" s="8"/>
      <c r="O41" s="8"/>
      <c r="P41" s="8"/>
      <c r="Q41" s="6"/>
      <c r="R41" s="6"/>
      <c r="S41" s="6"/>
      <c r="T41" s="6"/>
      <c r="U41" s="6"/>
      <c r="V41" s="8"/>
      <c r="W41" s="8"/>
      <c r="X41" s="88">
        <f>X32+X40</f>
        <v>0.92657235071806521</v>
      </c>
      <c r="Y41" s="6"/>
      <c r="Z41" s="6"/>
      <c r="AA41" s="8"/>
      <c r="AB41" s="8"/>
      <c r="AC41" s="88">
        <f>AC32+AC40</f>
        <v>0.95055857682567368</v>
      </c>
      <c r="AD41" s="6"/>
      <c r="AE41" s="6"/>
      <c r="AF41" s="8"/>
      <c r="AG41" s="8"/>
      <c r="AH41" s="88">
        <f>AH32+AH40</f>
        <v>0.97192601988688199</v>
      </c>
      <c r="AI41" s="6"/>
      <c r="AJ41" s="6"/>
      <c r="AK41" s="8"/>
      <c r="AL41" s="8"/>
      <c r="AM41" s="88">
        <f>AM32+AM40</f>
        <v>0.93623775132275133</v>
      </c>
      <c r="AN41" s="6"/>
      <c r="AO41" s="6"/>
      <c r="AP41" s="17"/>
      <c r="AQ41" s="17"/>
      <c r="AR41" s="88">
        <f>AR32+AR40</f>
        <v>0.96744892195767207</v>
      </c>
      <c r="AS41" s="6"/>
    </row>
    <row r="45" spans="1:45" x14ac:dyDescent="0.25">
      <c r="X45" s="82">
        <f>18/18</f>
        <v>1</v>
      </c>
      <c r="Y45" s="83">
        <f>245/257</f>
        <v>0.953307392996109</v>
      </c>
    </row>
  </sheetData>
  <mergeCells count="20">
    <mergeCell ref="V13:Z14"/>
    <mergeCell ref="AA13:AE14"/>
    <mergeCell ref="AF13:AJ14"/>
    <mergeCell ref="AK13:AO14"/>
    <mergeCell ref="AP13:AS14"/>
    <mergeCell ref="A13:B14"/>
    <mergeCell ref="C13:C15"/>
    <mergeCell ref="A1:K1"/>
    <mergeCell ref="L1:P1"/>
    <mergeCell ref="D13:F14"/>
    <mergeCell ref="G13:Q14"/>
    <mergeCell ref="A2:K2"/>
    <mergeCell ref="H9:K9"/>
    <mergeCell ref="R13:U14"/>
    <mergeCell ref="F4:K4"/>
    <mergeCell ref="H5:K5"/>
    <mergeCell ref="H6:K6"/>
    <mergeCell ref="H7:K7"/>
    <mergeCell ref="H8:K8"/>
    <mergeCell ref="H10:K10"/>
  </mergeCells>
  <dataValidations count="1">
    <dataValidation allowBlank="1" showInputMessage="1" showErrorMessage="1" error="Escriba un texto " promptTitle="Cualquier contenido" sqref="F15 F3:F12" xr:uid="{00000000-0002-0000-0000-000000000000}"/>
  </dataValidations>
  <hyperlinks>
    <hyperlink ref="AD37" r:id="rId1" xr:uid="{B61F6B3D-4357-42DC-BC03-9D3ACDA14F55}"/>
  </hyperlinks>
  <pageMargins left="0.7" right="0.7" top="0.75" bottom="0.75" header="0.3" footer="0.3"/>
  <pageSetup paperSize="9" orientation="portrait" r:id="rId2"/>
  <ignoredErrors>
    <ignoredError sqref="D16:D17"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F13:F14 F16:F22 F24:F32 F40:F1048576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25</v>
      </c>
    </row>
    <row r="2" spans="1:1" x14ac:dyDescent="0.25">
      <c r="A2" t="s">
        <v>97</v>
      </c>
    </row>
    <row r="3" spans="1:1" x14ac:dyDescent="0.25">
      <c r="A3" t="s">
        <v>50</v>
      </c>
    </row>
    <row r="4" spans="1:1" x14ac:dyDescent="0.25">
      <c r="A4" t="s">
        <v>193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D912C2-67FF-4F74-B857-B8D2F5FE6CA6}">
  <ds:schemaRefs>
    <ds:schemaRef ds:uri="http://www.w3.org/XML/1998/namespace"/>
    <ds:schemaRef ds:uri="http://purl.org/dc/dcmitype/"/>
    <ds:schemaRef ds:uri="f8dc1254-f694-4df3-a50d-d4e607c93dc9"/>
    <ds:schemaRef ds:uri="http://purl.org/dc/terms/"/>
    <ds:schemaRef ds:uri="20cb614e-b45f-4877-aa77-0fc3e5f2c8f0"/>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52990764-2564-496E-BAB7-EAB3BAD3B2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2024-01-31T21:49:27Z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