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9_Ciudad Bolivar/"/>
    </mc:Choice>
  </mc:AlternateContent>
  <xr:revisionPtr revIDLastSave="243" documentId="13_ncr:1_{46E1C054-F6AE-47F3-BB66-5501B7CB91CF}" xr6:coauthVersionLast="47" xr6:coauthVersionMax="47" xr10:uidLastSave="{60477460-4CCA-4BB7-B9E2-31D5035B5DB0}"/>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8" i="1" l="1"/>
  <c r="AQ37" i="1"/>
  <c r="AQ23" i="1"/>
  <c r="AQ20" i="1"/>
  <c r="AQ19" i="1"/>
  <c r="AQ18" i="1"/>
  <c r="AQ17" i="1"/>
  <c r="AQ16" i="1"/>
  <c r="AM33" i="1"/>
  <c r="AM34" i="1"/>
  <c r="AQ36" i="1"/>
  <c r="AM38" i="1" l="1"/>
  <c r="AF16" i="1"/>
  <c r="AQ35" i="1"/>
  <c r="AQ33" i="1"/>
  <c r="AQ34" i="1"/>
  <c r="AQ32" i="1"/>
  <c r="AQ29" i="1"/>
  <c r="AQ30" i="1"/>
  <c r="AQ25" i="1"/>
  <c r="AQ26" i="1"/>
  <c r="AQ27" i="1"/>
  <c r="AQ28" i="1"/>
  <c r="AQ24" i="1"/>
  <c r="AR23" i="1"/>
  <c r="AQ22" i="1"/>
  <c r="AQ21" i="1"/>
  <c r="AC34" i="1"/>
  <c r="AA36" i="1"/>
  <c r="AC36" i="1" s="1"/>
  <c r="AF36" i="1"/>
  <c r="AH36" i="1" s="1"/>
  <c r="AK36" i="1"/>
  <c r="AP36" i="1"/>
  <c r="AR36" i="1" s="1"/>
  <c r="AP35" i="1"/>
  <c r="AK35" i="1"/>
  <c r="AF35" i="1"/>
  <c r="AA35" i="1"/>
  <c r="AC35" i="1" s="1"/>
  <c r="AK33" i="1"/>
  <c r="V32" i="1"/>
  <c r="AP23" i="1"/>
  <c r="AP22" i="1"/>
  <c r="AP21" i="1"/>
  <c r="AP20" i="1"/>
  <c r="AR20" i="1" s="1"/>
  <c r="AP19" i="1"/>
  <c r="AR19" i="1" s="1"/>
  <c r="AP18" i="1"/>
  <c r="AR18" i="1" s="1"/>
  <c r="AP17" i="1"/>
  <c r="AR17" i="1" s="1"/>
  <c r="AP16" i="1"/>
  <c r="AR16" i="1" s="1"/>
  <c r="V30" i="1"/>
  <c r="X30" i="1" s="1"/>
  <c r="V29" i="1"/>
  <c r="X29" i="1" s="1"/>
  <c r="V28" i="1"/>
  <c r="X28" i="1" s="1"/>
  <c r="V27" i="1"/>
  <c r="X27" i="1" s="1"/>
  <c r="V26" i="1"/>
  <c r="X26" i="1" s="1"/>
  <c r="V25" i="1"/>
  <c r="X25" i="1" s="1"/>
  <c r="V24" i="1"/>
  <c r="X24" i="1" s="1"/>
  <c r="V22" i="1"/>
  <c r="X22" i="1" s="1"/>
  <c r="V21" i="1"/>
  <c r="X21" i="1" s="1"/>
  <c r="V20" i="1"/>
  <c r="X20" i="1" s="1"/>
  <c r="V19" i="1"/>
  <c r="X19" i="1" s="1"/>
  <c r="V18" i="1"/>
  <c r="X18" i="1" s="1"/>
  <c r="V17" i="1"/>
  <c r="X17" i="1" s="1"/>
  <c r="AP38" i="1"/>
  <c r="AR38" i="1" s="1"/>
  <c r="AK38" i="1"/>
  <c r="AF38" i="1"/>
  <c r="AA38" i="1"/>
  <c r="V38" i="1"/>
  <c r="X38" i="1" s="1"/>
  <c r="AP37" i="1"/>
  <c r="AR37" i="1" s="1"/>
  <c r="AA37" i="1"/>
  <c r="V37" i="1"/>
  <c r="X37" i="1" s="1"/>
  <c r="V36" i="1"/>
  <c r="V35" i="1"/>
  <c r="X35" i="1" s="1"/>
  <c r="AP34" i="1"/>
  <c r="AK34" i="1"/>
  <c r="AF34" i="1"/>
  <c r="AH34" i="1" s="1"/>
  <c r="AA34" i="1"/>
  <c r="V34" i="1"/>
  <c r="AP33" i="1"/>
  <c r="AF33" i="1"/>
  <c r="AH33" i="1" s="1"/>
  <c r="AA33" i="1"/>
  <c r="AC33" i="1" s="1"/>
  <c r="V33" i="1"/>
  <c r="X33" i="1" s="1"/>
  <c r="AP32" i="1"/>
  <c r="AK32" i="1"/>
  <c r="AM32" i="1" s="1"/>
  <c r="AM39" i="1" s="1"/>
  <c r="AF32" i="1"/>
  <c r="AA32" i="1"/>
  <c r="AC32" i="1" s="1"/>
  <c r="P24" i="1"/>
  <c r="AP24" i="1" s="1"/>
  <c r="P25" i="1"/>
  <c r="AP25" i="1" s="1"/>
  <c r="P27" i="1"/>
  <c r="AP27" i="1" s="1"/>
  <c r="P28" i="1"/>
  <c r="AP28" i="1" s="1"/>
  <c r="AR28" i="1" s="1"/>
  <c r="P29" i="1"/>
  <c r="AP29" i="1" s="1"/>
  <c r="P30" i="1"/>
  <c r="AP30" i="1" s="1"/>
  <c r="P26" i="1"/>
  <c r="AP26" i="1" s="1"/>
  <c r="AR34" i="1" l="1"/>
  <c r="AR32" i="1"/>
  <c r="AH38" i="1"/>
  <c r="AH39" i="1" s="1"/>
  <c r="AC38" i="1"/>
  <c r="X39" i="1"/>
  <c r="AC39" i="1"/>
  <c r="AR30" i="1"/>
  <c r="AR29" i="1"/>
  <c r="AR27" i="1"/>
  <c r="AR25" i="1"/>
  <c r="AR26" i="1"/>
  <c r="AR24" i="1"/>
  <c r="AR22" i="1"/>
  <c r="AR21" i="1"/>
  <c r="AR33" i="1"/>
  <c r="AR35" i="1"/>
  <c r="AK16" i="1"/>
  <c r="AM16"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F30" i="1"/>
  <c r="AH30" i="1" s="1"/>
  <c r="AF29" i="1"/>
  <c r="AH29" i="1" s="1"/>
  <c r="AF28" i="1"/>
  <c r="AH28" i="1" s="1"/>
  <c r="AF27" i="1"/>
  <c r="AH27" i="1" s="1"/>
  <c r="AF26" i="1"/>
  <c r="AH26" i="1" s="1"/>
  <c r="AF25" i="1"/>
  <c r="AH25" i="1" s="1"/>
  <c r="AF24" i="1"/>
  <c r="AH24" i="1" s="1"/>
  <c r="AF23" i="1"/>
  <c r="AF22" i="1"/>
  <c r="AH22" i="1" s="1"/>
  <c r="AF21" i="1"/>
  <c r="AH21" i="1" s="1"/>
  <c r="AF20" i="1"/>
  <c r="AH20" i="1" s="1"/>
  <c r="AF19" i="1"/>
  <c r="AH19" i="1"/>
  <c r="AF18" i="1"/>
  <c r="AH18" i="1" s="1"/>
  <c r="AF17" i="1"/>
  <c r="AH17" i="1" s="1"/>
  <c r="AH16" i="1"/>
  <c r="AA30" i="1"/>
  <c r="AC30" i="1" s="1"/>
  <c r="AA29" i="1"/>
  <c r="AC29" i="1" s="1"/>
  <c r="AA28" i="1"/>
  <c r="AC28" i="1" s="1"/>
  <c r="AA27" i="1"/>
  <c r="AC27" i="1" s="1"/>
  <c r="AA26" i="1"/>
  <c r="AC26" i="1" s="1"/>
  <c r="AA25" i="1"/>
  <c r="AC25" i="1" s="1"/>
  <c r="AA24" i="1"/>
  <c r="AC24" i="1" s="1"/>
  <c r="AA23" i="1"/>
  <c r="AC23" i="1" s="1"/>
  <c r="AA22" i="1"/>
  <c r="AC22" i="1" s="1"/>
  <c r="AA21" i="1"/>
  <c r="AA20" i="1"/>
  <c r="AC20" i="1" s="1"/>
  <c r="AA19" i="1"/>
  <c r="AC19" i="1" s="1"/>
  <c r="AA18" i="1"/>
  <c r="AC18" i="1" s="1"/>
  <c r="AA17" i="1"/>
  <c r="AC17" i="1" s="1"/>
  <c r="AA16" i="1"/>
  <c r="AC16" i="1" s="1"/>
  <c r="X31" i="1"/>
  <c r="AR39" i="1" l="1"/>
  <c r="AR31" i="1"/>
  <c r="AM31" i="1"/>
  <c r="AM40" i="1" s="1"/>
  <c r="AH31" i="1"/>
  <c r="AH40" i="1" s="1"/>
  <c r="X40" i="1"/>
  <c r="AC21" i="1"/>
  <c r="AC31" i="1"/>
  <c r="AC40" i="1" s="1"/>
  <c r="AR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3" authorId="0" shapeId="0" xr:uid="{00000000-0006-0000-0000-000005000000}">
      <text>
        <r>
          <rPr>
            <b/>
            <sz val="9"/>
            <color indexed="81"/>
            <rFont val="Tahoma"/>
            <family val="2"/>
          </rPr>
          <t>Indique el nombre del proceso al cual está asociada la meta</t>
        </r>
      </text>
    </comment>
    <comment ref="A15" authorId="0" shapeId="0" xr:uid="{00000000-0006-0000-0000-000006000000}">
      <text>
        <r>
          <rPr>
            <b/>
            <sz val="9"/>
            <color indexed="81"/>
            <rFont val="Tahoma"/>
            <family val="2"/>
          </rPr>
          <t>Incluya el número del objetivo estratégico, de acuerdo con lo adoptado en el Plan Estratégico Institucional</t>
        </r>
      </text>
    </comment>
    <comment ref="B15"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5" authorId="0" shapeId="0" xr:uid="{00000000-0006-0000-0000-000008000000}">
      <text>
        <r>
          <rPr>
            <b/>
            <sz val="9"/>
            <color indexed="81"/>
            <rFont val="Tahoma"/>
            <family val="2"/>
          </rPr>
          <t>Escriba el número de la meta, en orden consecutivo</t>
        </r>
      </text>
    </comment>
    <comment ref="E15"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5" authorId="0" shapeId="0" xr:uid="{00000000-0006-0000-0000-00000A000000}">
      <text>
        <r>
          <rPr>
            <b/>
            <sz val="9"/>
            <color indexed="81"/>
            <rFont val="Tahoma"/>
            <family val="2"/>
          </rPr>
          <t xml:space="preserve">Seleccione la opción que corresponda
</t>
        </r>
      </text>
    </comment>
    <comment ref="G15" authorId="0" shapeId="0" xr:uid="{00000000-0006-0000-0000-00000B000000}">
      <text>
        <r>
          <rPr>
            <b/>
            <sz val="9"/>
            <color indexed="81"/>
            <rFont val="Tahoma"/>
            <family val="2"/>
          </rPr>
          <t>Indique un nombre corto que refleje lo que pretende medir. 
Ej. Porcentaje de giros acumulados</t>
        </r>
      </text>
    </comment>
    <comment ref="H15"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5"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5"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5"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5" authorId="0" shapeId="0" xr:uid="{00000000-0006-0000-0000-000010000000}">
      <text>
        <r>
          <rPr>
            <b/>
            <sz val="9"/>
            <color indexed="81"/>
            <rFont val="Tahoma"/>
            <family val="2"/>
          </rPr>
          <t xml:space="preserve">Indique la magnitud programada para el trimestre. </t>
        </r>
      </text>
    </comment>
    <comment ref="M15" authorId="0" shapeId="0" xr:uid="{00000000-0006-0000-0000-000011000000}">
      <text>
        <r>
          <rPr>
            <b/>
            <sz val="9"/>
            <color indexed="81"/>
            <rFont val="Tahoma"/>
            <family val="2"/>
          </rPr>
          <t xml:space="preserve">Indique la magnitud programada para el trimestre. </t>
        </r>
      </text>
    </comment>
    <comment ref="N15" authorId="0" shapeId="0" xr:uid="{00000000-0006-0000-0000-000012000000}">
      <text>
        <r>
          <rPr>
            <b/>
            <sz val="9"/>
            <color indexed="81"/>
            <rFont val="Tahoma"/>
            <family val="2"/>
          </rPr>
          <t xml:space="preserve">Indique la magnitud programada para el trimestre. </t>
        </r>
      </text>
    </comment>
    <comment ref="O15" authorId="0" shapeId="0" xr:uid="{00000000-0006-0000-0000-000013000000}">
      <text>
        <r>
          <rPr>
            <b/>
            <sz val="9"/>
            <color indexed="81"/>
            <rFont val="Tahoma"/>
            <family val="2"/>
          </rPr>
          <t xml:space="preserve">Indique la magnitud programada para el trimestre. </t>
        </r>
      </text>
    </comment>
    <comment ref="P15" authorId="0" shapeId="0" xr:uid="{00000000-0006-0000-0000-000014000000}">
      <text>
        <r>
          <rPr>
            <b/>
            <sz val="9"/>
            <color indexed="81"/>
            <rFont val="Tahoma"/>
            <family val="2"/>
          </rPr>
          <t>Indique la programación total de la vigencia. 
Debe ser coherente con la meta.</t>
        </r>
      </text>
    </comment>
    <comment ref="Q15" authorId="0" shapeId="0" xr:uid="{00000000-0006-0000-0000-000015000000}">
      <text>
        <r>
          <rPr>
            <b/>
            <sz val="9"/>
            <color indexed="81"/>
            <rFont val="Tahoma"/>
            <family val="2"/>
          </rPr>
          <t xml:space="preserve">Indique el tipo de indicador: 
- Eficancia 
- Eficiencia 
- Efectividad </t>
        </r>
      </text>
    </comment>
    <comment ref="R15" authorId="0" shapeId="0" xr:uid="{00000000-0006-0000-0000-000016000000}">
      <text>
        <r>
          <rPr>
            <b/>
            <sz val="9"/>
            <color indexed="81"/>
            <rFont val="Tahoma"/>
            <family val="2"/>
          </rPr>
          <t>Indique la evidencia a presentar del cumplimiento de la meta. Se debe redactar de forma concreta y coherente con la meta</t>
        </r>
      </text>
    </comment>
    <comment ref="S15"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5" authorId="0" shapeId="0" xr:uid="{00000000-0006-0000-0000-000018000000}">
      <text>
        <r>
          <rPr>
            <b/>
            <sz val="9"/>
            <color indexed="81"/>
            <rFont val="Tahoma"/>
            <family val="2"/>
          </rPr>
          <t>Indique el área y grupo de trabajo (si se tiene), responsable de cumplir o ejecutar la meta</t>
        </r>
      </text>
    </comment>
    <comment ref="U15" authorId="0" shapeId="0" xr:uid="{00000000-0006-0000-0000-000019000000}">
      <text>
        <r>
          <rPr>
            <b/>
            <sz val="9"/>
            <color indexed="81"/>
            <rFont val="Tahoma"/>
            <family val="2"/>
          </rPr>
          <t>Indique el nombre de la dependencia responsable de reportar trimestralmente la meta a la OAP</t>
        </r>
      </text>
    </comment>
    <comment ref="V15" authorId="0" shapeId="0" xr:uid="{00000000-0006-0000-0000-00001A000000}">
      <text>
        <r>
          <rPr>
            <b/>
            <sz val="9"/>
            <color indexed="81"/>
            <rFont val="Tahoma"/>
            <family val="2"/>
          </rPr>
          <t>Indique la magnitud programada</t>
        </r>
      </text>
    </comment>
    <comment ref="W15" authorId="0" shapeId="0" xr:uid="{00000000-0006-0000-0000-00001B000000}">
      <text>
        <r>
          <rPr>
            <b/>
            <sz val="9"/>
            <color indexed="81"/>
            <rFont val="Tahoma"/>
            <family val="2"/>
          </rPr>
          <t>Indique la magnitud ejecutada. Corresponde al resultado de medir el indicador de la meta</t>
        </r>
      </text>
    </comment>
    <comment ref="X15"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5"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5" authorId="0" shapeId="0" xr:uid="{00000000-0006-0000-0000-00001E000000}">
      <text>
        <r>
          <rPr>
            <b/>
            <sz val="9"/>
            <color indexed="81"/>
            <rFont val="Tahoma"/>
            <family val="2"/>
          </rPr>
          <t xml:space="preserve">Indicar el nombre concreto de la evidencia aportada. </t>
        </r>
      </text>
    </comment>
    <comment ref="AA15" authorId="0" shapeId="0" xr:uid="{00000000-0006-0000-0000-00001F000000}">
      <text>
        <r>
          <rPr>
            <b/>
            <sz val="9"/>
            <color indexed="81"/>
            <rFont val="Tahoma"/>
            <family val="2"/>
          </rPr>
          <t>Indique la magnitud programada</t>
        </r>
      </text>
    </comment>
    <comment ref="AB15" authorId="0" shapeId="0" xr:uid="{00000000-0006-0000-0000-000020000000}">
      <text>
        <r>
          <rPr>
            <b/>
            <sz val="9"/>
            <color indexed="81"/>
            <rFont val="Tahoma"/>
            <family val="2"/>
          </rPr>
          <t>Indique la magnitud ejecutada. Corresponde al resultado de medir el indicador de la meta</t>
        </r>
      </text>
    </comment>
    <comment ref="AC15"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5"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5" authorId="0" shapeId="0" xr:uid="{00000000-0006-0000-0000-000023000000}">
      <text>
        <r>
          <rPr>
            <b/>
            <sz val="9"/>
            <color indexed="81"/>
            <rFont val="Tahoma"/>
            <family val="2"/>
          </rPr>
          <t xml:space="preserve">Indicar el nombre concreto de la evidencia aportada. </t>
        </r>
      </text>
    </comment>
    <comment ref="AF15" authorId="0" shapeId="0" xr:uid="{00000000-0006-0000-0000-000024000000}">
      <text>
        <r>
          <rPr>
            <b/>
            <sz val="9"/>
            <color indexed="81"/>
            <rFont val="Tahoma"/>
            <family val="2"/>
          </rPr>
          <t>Indique la magnitud programada</t>
        </r>
      </text>
    </comment>
    <comment ref="AG15" authorId="0" shapeId="0" xr:uid="{00000000-0006-0000-0000-000025000000}">
      <text>
        <r>
          <rPr>
            <b/>
            <sz val="9"/>
            <color indexed="81"/>
            <rFont val="Tahoma"/>
            <family val="2"/>
          </rPr>
          <t>Indique la magnitud ejecutada. Corresponde al resultado de medir el indicador de la meta</t>
        </r>
      </text>
    </comment>
    <comment ref="AH15"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5"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5" authorId="0" shapeId="0" xr:uid="{00000000-0006-0000-0000-000028000000}">
      <text>
        <r>
          <rPr>
            <b/>
            <sz val="9"/>
            <color indexed="81"/>
            <rFont val="Tahoma"/>
            <family val="2"/>
          </rPr>
          <t xml:space="preserve">Indicar el nombre concreto de la evidencia aportada. </t>
        </r>
      </text>
    </comment>
    <comment ref="AK15" authorId="0" shapeId="0" xr:uid="{00000000-0006-0000-0000-000029000000}">
      <text>
        <r>
          <rPr>
            <b/>
            <sz val="9"/>
            <color indexed="81"/>
            <rFont val="Tahoma"/>
            <family val="2"/>
          </rPr>
          <t>Indique la magnitud programada</t>
        </r>
      </text>
    </comment>
    <comment ref="AL15" authorId="0" shapeId="0" xr:uid="{00000000-0006-0000-0000-00002A000000}">
      <text>
        <r>
          <rPr>
            <b/>
            <sz val="9"/>
            <color indexed="81"/>
            <rFont val="Tahoma"/>
            <family val="2"/>
          </rPr>
          <t>Indique la magnitud ejecutada. Corresponde al resultado de medir el indicador de la meta</t>
        </r>
      </text>
    </comment>
    <comment ref="AM15"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5"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5" authorId="0" shapeId="0" xr:uid="{00000000-0006-0000-0000-00002D000000}">
      <text>
        <r>
          <rPr>
            <b/>
            <sz val="9"/>
            <color indexed="81"/>
            <rFont val="Tahoma"/>
            <family val="2"/>
          </rPr>
          <t xml:space="preserve">Indicar el nombre concreto de la evidencia aportada. </t>
        </r>
      </text>
    </comment>
    <comment ref="AP15" authorId="0" shapeId="0" xr:uid="{00000000-0006-0000-0000-00002E000000}">
      <text>
        <r>
          <rPr>
            <b/>
            <sz val="9"/>
            <color indexed="81"/>
            <rFont val="Tahoma"/>
            <family val="2"/>
          </rPr>
          <t>Indique la magnitud total programada para la vigencia</t>
        </r>
      </text>
    </comment>
    <comment ref="AQ15" authorId="0" shapeId="0" xr:uid="{00000000-0006-0000-0000-00002F000000}">
      <text>
        <r>
          <rPr>
            <b/>
            <sz val="9"/>
            <color indexed="81"/>
            <rFont val="Tahoma"/>
            <family val="2"/>
          </rPr>
          <t xml:space="preserve">Indique la magnitud ejecutada acumulada para la vigencia </t>
        </r>
      </text>
    </comment>
    <comment ref="AR15"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5" authorId="0" shapeId="0" xr:uid="{00000000-0006-0000-0000-000031000000}">
      <text>
        <r>
          <rPr>
            <b/>
            <sz val="9"/>
            <color indexed="81"/>
            <rFont val="Tahoma"/>
            <family val="2"/>
          </rPr>
          <t>Es la descripción detallada de los avances y logros obtenidos con la ejecución de la meta acumulados para la vigencia</t>
        </r>
      </text>
    </comment>
    <comment ref="E31" authorId="0" shapeId="0" xr:uid="{00000000-0006-0000-0000-000032000000}">
      <text>
        <r>
          <rPr>
            <b/>
            <sz val="9"/>
            <color indexed="81"/>
            <rFont val="Tahoma"/>
            <family val="2"/>
          </rPr>
          <t>Promedio obtenido para el periodo x 80%</t>
        </r>
      </text>
    </comment>
    <comment ref="E39" authorId="0" shapeId="0" xr:uid="{00000000-0006-0000-0000-000033000000}">
      <text>
        <r>
          <rPr>
            <b/>
            <sz val="9"/>
            <color indexed="81"/>
            <rFont val="Tahoma"/>
            <family val="2"/>
          </rPr>
          <t>Promedio obtenido en las metas transversales para el periodo x 20%</t>
        </r>
      </text>
    </comment>
    <comment ref="E40"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<sst xmlns="http://schemas.openxmlformats.org/spreadsheetml/2006/main" count="633" uniqueCount="341">
  <si>
    <r>
      <rPr>
        <b/>
        <sz val="14"/>
        <rFont val="Calibri Light"/>
        <family val="2"/>
        <scheme val="major"/>
      </rPr>
      <t>FORMULACIÓN Y SEGUIMIENTO PLANES DE GESTIÓN NIVEL LOCAL</t>
    </r>
    <r>
      <rPr>
        <b/>
        <sz val="11"/>
        <color theme="1"/>
        <rFont val="Calibri Light"/>
        <family val="2"/>
        <scheme val="major"/>
      </rPr>
      <t xml:space="preserve">
ALCALDÍA LOCAL DE CIUDAD BOLÍVAR</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</si>
  <si>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</si>
  <si>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</si>
  <si>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</si>
  <si>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</si>
  <si>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</si>
  <si>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</si>
  <si>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</si>
  <si>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293076</t>
  </si>
  <si>
    <t>26 de abril de 2023</t>
  </si>
  <si>
    <t>Para el primer trimteste de la vigencia 2023, el Plan de Gestión de la Alcaldia Local alcanzó un nivel de desempeño del 93 % y del 34 % acumulado para la vigencia. Se corrige responsable de las metas No 8 y de la 13 a la 15 a cargo de la alcaldia Local.</t>
  </si>
  <si>
    <t>02 de mayo de 2023</t>
  </si>
  <si>
    <t>Para el primer trimteste de la vigencia 2023, el Plan de Gestión de la Alcaldia Local alcanzó un nivel de desempeño del 92,86% y del 33,53% acumulado para la vigencia.</t>
  </si>
  <si>
    <t>28 de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</si>
  <si>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</si>
  <si>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</si>
  <si>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</si>
  <si>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</si>
  <si>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</si>
  <si>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</si>
  <si>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</si>
  <si>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</si>
  <si>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</si>
  <si>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</si>
  <si>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</si>
  <si>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</si>
  <si>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</si>
  <si>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</si>
  <si>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</si>
  <si>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</si>
  <si>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</si>
  <si>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</si>
  <si>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</si>
  <si>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</si>
  <si>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</si>
  <si>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</si>
  <si>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</si>
  <si>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</si>
  <si>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</si>
  <si>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</si>
  <si>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</si>
  <si>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</si>
  <si>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</si>
  <si>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</si>
  <si>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</si>
  <si>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</si>
  <si>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</si>
  <si>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</si>
  <si>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</si>
  <si>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</si>
  <si>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</si>
  <si>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</si>
  <si>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</si>
  <si>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</si>
  <si>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</si>
  <si>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</si>
  <si>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</si>
  <si>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</si>
  <si>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</si>
  <si>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</si>
  <si>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</si>
  <si>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</si>
  <si>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</si>
  <si>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</si>
  <si>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Meta no programada</t>
  </si>
  <si>
    <t xml:space="preserve">No programada para el I trimestre de 2023. </t>
  </si>
  <si>
    <t>No programada</t>
  </si>
  <si>
    <t>Se comprometieron los recursos de 20 proyectos de inversion, los cuales se encuentran en ejecucion, en la actual vigenecia.</t>
  </si>
  <si>
    <t>SEGPLAN Y MUSI 
Reporte Plan de Gestión Alcaldías Locales</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</si>
  <si>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</si>
  <si>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</si>
  <si>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</si>
  <si>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</si>
  <si>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</si>
  <si>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</si>
  <si>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</si>
  <si>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</si>
  <si>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cumple con la meta programada girando un valor de  $ 23.108.999.369 correspondientes al 27,3%  del presupuesto comprometido constituido como obligaciones por pagar de la vigencia 2022.</t>
  </si>
  <si>
    <t>Informe de ejecución presupuestal con corte 31-03-2023</t>
  </si>
  <si>
    <t>Durante el segundo  trimestre de la vigencia 2023, tenemos giros acumulados  de Obligaciones por Pagar de Funcionamiento e Inversion de la Vigencia 2022 por  $111.863.325.741. , para un porcentaje de ejecucion de giros del  al 43,86%.</t>
  </si>
  <si>
    <t>Reporte plan de de Gestión Alcaldía Locales</t>
  </si>
  <si>
    <t>3</t>
  </si>
  <si>
    <t>Girar mínimo el 68%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</si>
  <si>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</si>
  <si>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</si>
  <si>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Se cumple con la meta programada girando un valor de $  7.060.844.040 correspondientes al 26,5% del presupuesto comprometido constituido como obligaciones por pagar de la vigencia 2021 y anteriores.</t>
  </si>
  <si>
    <t xml:space="preserve">Durante el segundo trimestre se giro de Obligaciones de Años Anteriores de la vigencia de  Funcionamiento e Inversión 2021 y anteriores,  un valor de  $10.618.019.670 correspondiente a un porcentaje de Ejecucion de Giros del  39,64%.  </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</si>
  <si>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</si>
  <si>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</si>
  <si>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</si>
  <si>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</si>
  <si>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Durante el trimestre se giraron $ 25.645.298.902 del presupuesto comprometido constituido como obligaciones por pagar de la vigencia 2021 y anteriores.</t>
  </si>
  <si>
    <t>Durante el segundo trimestre de la vigencia 2023,  se  ha comprometido de lo aprobado de Inversión Directa  para la vigencia 2023 por $ 226.056.065.893 correspondiente a una Ejecución Presupuestal del 42,46 %.</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</si>
  <si>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</si>
  <si>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</si>
  <si>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</si>
  <si>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</si>
  <si>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Al corte de 31 de marzo de 2023, se giró el 1.92% del valor apropiado por valor de $3.267.500.323.       </t>
  </si>
  <si>
    <t>Durante el segundo trimestre de la vigencia 2023, se han Girado del presupuesto disponible para la vigencia 2023,  por $ 102.617.236.967, que corresponde  a un porcentaje de ejecución de giros del 19,27%.</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</si>
  <si>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</si>
  <si>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</si>
  <si>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</si>
  <si>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</si>
  <si>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</si>
  <si>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</si>
  <si>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</si>
  <si>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</si>
  <si>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De los 466 contratos publicados en la plataforma de SECOP II (Sin tener en cuenta comodatos y corredor de bolsa) durante la vigencia 2023, se cargó la información de 465 contratos en el aplicativo SIPSE</t>
  </si>
  <si>
    <t>Base de SECOP, Base de SIPSE y Compatativo SECOP vs SIPSE</t>
  </si>
  <si>
    <t>De los 651 contratos publicados en la plataforma de SECOP II (Sin tener en cuenta comodatos) durante la vigencia 2023, se cargó la información de 648 contratos en el aplicativo SIPSE</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</si>
  <si>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</si>
  <si>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</si>
  <si>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</si>
  <si>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</si>
  <si>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</si>
  <si>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De los 466 contratos publicados en la plataforma de SECOP II, 446 de ellos se encuentran en ejecución en esta plataforma; de estos 446 contratos, en la plataforma SIPSE 445 contratos se encuentran en ejecución, quedando pendiente uno por actualizar el estado.</t>
  </si>
  <si>
    <t>De los 641 contratos que se encuentran en ejecución en las plataformas de SECOP (Sin tener en cuenta los comodatos),  636 contratos se encuentran en estado de ejecución y/o terminados en el aplicativo SIPSE, quedando pendiente en estado de suscrito o legalizado un total de 5 contratos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</si>
  <si>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</si>
  <si>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</si>
  <si>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</si>
  <si>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</si>
  <si>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</si>
  <si>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</si>
  <si>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</si>
  <si>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 xml:space="preserve">Se registro la informacion de avance de los  indicadores en cada proyecto de inversion en la plataforma SIPSE, informacion que fue revisada por nivel central bajo una matriz een excel en el cual se evidencia el correspondiente seguimiento. </t>
  </si>
  <si>
    <t>Plataforma SIPSE y matriz en Excel SDG</t>
  </si>
  <si>
    <t>Inspección, Vigilancia y Control</t>
  </si>
  <si>
    <t>9</t>
  </si>
  <si>
    <t>Realizar 9.720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</si>
  <si>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</si>
  <si>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</si>
  <si>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</si>
  <si>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</si>
  <si>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</si>
  <si>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</si>
  <si>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</si>
  <si>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</si>
  <si>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2739 impulsos procesales sobre las actuaciones de policía que se encuentran a cargo de las inspecciones de policía</t>
  </si>
  <si>
    <t>Reporte DGP</t>
  </si>
  <si>
    <t>La alcaldía local realizó 5677 impulsos procesales sobre las actuaciones de policía que se encuentran a cargo de las inspecciones de policía</t>
  </si>
  <si>
    <t>Reporte DGP - IVC</t>
  </si>
  <si>
    <t>10</t>
  </si>
  <si>
    <t>Proferir 3.240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</si>
  <si>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</si>
  <si>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</si>
  <si>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</si>
  <si>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</si>
  <si>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adelataron 949 Fallos distribuidos asi
Enero:  306,  Febrero: 532,  Marzo: 111</t>
  </si>
  <si>
    <t>Se adelataron 1013 Fallos distribuidos asi:
Abril: 278, Mayo: 301 Junio: 434</t>
  </si>
  <si>
    <t>11</t>
  </si>
  <si>
    <t>Terminar (archivar) 258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</si>
  <si>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</si>
  <si>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</si>
  <si>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</si>
  <si>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</si>
  <si>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</si>
  <si>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 xml:space="preserve">Durante el primer trimestre 2023 la Alcaldia Local de Ciudad Bolivar archivo 41 expedientes. </t>
  </si>
  <si>
    <t xml:space="preserve">Durante el segundo trimestre 2023 la Alcaldia Local de Ciudad Bolivar archivo 34 expedientes. </t>
  </si>
  <si>
    <t>12</t>
  </si>
  <si>
    <t>Terminar 221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</si>
  <si>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</si>
  <si>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</si>
  <si>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</si>
  <si>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Durante el primer trimestre 2023 la Alcaldia Local de Ciudad Bolivar gestiono 35 expedientes con fallo en primera instancia.</t>
  </si>
  <si>
    <t>Durante el segundo trimestre 2023 la Alcaldia Local de Ciudad Bolivar gestiono 35 expedientes con fallo en primera instancia.</t>
  </si>
  <si>
    <t>Repote Trimestral IVC - DGP</t>
  </si>
  <si>
    <t>13</t>
  </si>
  <si>
    <t>Realizar 74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</si>
  <si>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</si>
  <si>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</si>
  <si>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</si>
  <si>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</si>
  <si>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</si>
  <si>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En el mes de Enero de 2023 se programaron 2 operativos el dia 19 y 26 del mes/ Para el mes de Febrero de 2023 se programaron 3 operativos los dias 8,16 y 17/ Finalmente para el mes de Marzo de 2023 se programaron 11 operativos los dias 02,07,08,10,14,15,(17X 2),21x2,27,23</t>
  </si>
  <si>
    <t>Actas de operativos</t>
  </si>
  <si>
    <t>Se realizaron 24 operativos de Espacio público en el segundo trimestre teniendo en cuenta que en fechas se relizaban uno, o dos o operativos                                      Abril                       (3,10,13,18,20,24,28)                       Mayo                       (2,4,10,15,21,22,26)                        Junio     (1,5,8,12,15,16,21,23,26,29)……</t>
  </si>
  <si>
    <t>Actas de los operativos en físico y digital</t>
  </si>
  <si>
    <t>14</t>
  </si>
  <si>
    <t>Realizar 150 operativos de inspección, vigilancia y control en materia de actividad económica.</t>
  </si>
  <si>
    <t>Acciones de control u operativos en materia actividad económica realizadas</t>
  </si>
  <si>
    <t>Número de Acciones de control u operativos en materia actividad económica realizadas</t>
  </si>
  <si>
    <t>En el mes de Enero de 2023 se programaron 18 operativos los dias 06,07,08,13,,16,17,18,20,21,23,24,25,27,28,30,(31 X2) del mes/ Para el mes de Febrero de 2023 se programaron 23 operativos los dias 01,03x2,04,06,07,09,10,11,,13,14,15,(17x2),18,20,21,22,23,24,25,27,28/ Finalmente para el mes de Marzo de 2023 se programaron 18 operativos los dias 01,04,08,09,10,11,13,14,16,17,18,22,23,24,25,28,29,31</t>
  </si>
  <si>
    <t>Se realizaron 61 operativos de Actividad Economica en el segundo trimestre teniendo en cuenta que en fechas se relizaban uno, o dos o operativos     Abril (1,3,4,5,5,6,7,11,12,14,14,15,15,17,19,19,21,22,25,26,27,28)                    Mayo (3,4,5,5,6,8,11,11,12,12,13,17,19,19,20,24,24,25,26,27,29,31)                 Junio (3,6,9,9,10,11,12,14,15,16,17,18,23,24,28,30,30)</t>
  </si>
  <si>
    <t>15</t>
  </si>
  <si>
    <t>Realizar 40 operativos de inspección, vigilancia y control en materia de actividad ambiental</t>
  </si>
  <si>
    <t>Acciones de control u operativos en materia actividad ambiental realizadas</t>
  </si>
  <si>
    <t>Número de Acciones de control u operativos en materia actividad ambiental realizadas</t>
  </si>
  <si>
    <t>ENERO 2023 Se realizaron 8 operativos 
1. Acta 27-01-2023 Revisión de Puntos Criticos
2. Acta 05-01-2023 Puntos Criticos San Francisco
3. Acta 20-01-2023 Operativo Cambuches Universidad Distrital Sede Tecnologica
4. Acta 03-01-2023 Operativo Puntos Criticos de Residuos
5.Acta 04-01-2023 Operativo Cambuches Autopista Sur
6.Acta 18-01-2023 Operativo Cambuches Sierra Morena
7. Acta 05-01-2023 Operativo Cambuches Avenida Villavicencio
8. Acta 11-01-2023 Operativo Cambuches Autopista Sur - Av Villavicencio
FEBRERO  2023 Se realizaron 7 Operativos 
1. IVC Bodegas de Reciclaje 03-02-2023 Barrio Perdomo
2. IVC Bodegas de Reciclaje 14-02-2023 Barrio Perdomo Alto - Tres Esquinas 
3.VC Bodegas de Reciclaje 24-02-2023 Barrio San Francisco – México
4. IVC Bodegas de Reciclaje y Químicos 17-02-2023 Barrio Bonanza
5. Operativo de Carreteros 07-02-2023 Barrio Jerusalem Verona
6. Operativo de Carreteros 21-02-2023 Barrio Arborizadora Baja - Casa de la Cultura
7. Operativo de Cambuches 08-02-2023 Barrio San Francisco - Coruña
MARZO 2023 Se realizaron 8 Operativos 
1.Operativo Distrital 17-03-2023
2. Operativo de Cambuches 14-03-2023
3. Operativo de Carreteros 14-03-2023
4. Operativo Puntos Criticos 10-03-2023
5. Operativo Punto Crítico 13-03-2023
6. Operativo Bodega Reciclaje 13-03-2023
7. Operativo 09/03/2023 minería
8. Operativo 30/03/2023 minería</t>
  </si>
  <si>
    <t>ABRIL 2023 Se realizaron 6 operativos
1. Acta 18-04-2023 Operativo de Cambuches
2. Acta 19-04-2023 Operativo Llantaton
3. Acta 01-04-2023 Operativo de Punto Critico
4. Acta 14-04-2023 Operativo de Bodega
5. Acta 17-04-2023 Operativo Punto Critico
6. Acta 10-04-2023 Recorrido Puntos Críticos
MAYO 2023 Se realizaron
1. 08-05-2023 Registro Fotografico Operativo de Cambuches
2. Acta 03-05-2023 Operativo de Bodega de Reciclaje
3. Acta 08-05-2023 Operativo de Bodega de Reciclaje
4. Acta 03-05-2023 Operativo Punto Crítico
JUNIO 2023 Se realizaron
1. Acta 13.06.2023 Operativo de Cambuches
2. Acta 08.06.2023 Intervención Puntos por la Vida (Punto de residuos)</t>
  </si>
  <si>
    <t>Actas de operativos y registros fotograficos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</si>
  <si>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</si>
  <si>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</si>
  <si>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</si>
  <si>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</si>
  <si>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</si>
  <si>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</si>
  <si>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</si>
  <si>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</si>
  <si>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</si>
  <si>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</si>
  <si>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</si>
  <si>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Reporte de resultados de medición de los criterios ambientales</t>
  </si>
  <si>
    <t>Herramienta Oficina Asesora de Planeación</t>
  </si>
  <si>
    <t>Oficina Asesora de Planeación Institucional - Equipo de gestión ambiental</t>
  </si>
  <si>
    <t xml:space="preserve">NO PROGRAMADO </t>
  </si>
  <si>
    <t>La calificación se otorga teniendo en cuenta los siguientes parámetros: 
*Inspección ambiental ( ponderación 60%): La Alcaldía obtiene calificación de  73%
*Indicadores agua, energía ( ponderación 20%): Se evidencia información hasta el mes de abril para ambos indicadores
* Reporte consumo de papel (ponderación 10%):  Se evidencia información hasta el mes de mayo
*Reporte ciclistas ( ponderación 10%): información hasta el mes de mayo, queda faltante Junio</t>
  </si>
  <si>
    <t>Reporte de seguimiento meta ambiental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</si>
  <si>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</si>
  <si>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</si>
  <si>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</si>
  <si>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</si>
  <si>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</si>
  <si>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</si>
  <si>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</si>
  <si>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</si>
  <si>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</si>
  <si>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5 acciones de mejora abiertas, lo que representa una ejecución de la meta del 100%. </t>
  </si>
  <si>
    <t>Reporte  MIMEC</t>
  </si>
  <si>
    <t xml:space="preserve">La alcaldía local cuenta con 0 acciones de mejora vencidas de las 7 acciones de mejora abiertas, lo que representa una ejecución de la meta del 100%. </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</si>
  <si>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</si>
  <si>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</si>
  <si>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</si>
  <si>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</si>
  <si>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</si>
  <si>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</si>
  <si>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</si>
  <si>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</si>
  <si>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</si>
  <si>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</si>
  <si>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</si>
  <si>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Reporte de comunicaciones II Trimestre 2023.</t>
  </si>
  <si>
    <t>Reporte de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</si>
  <si>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</si>
  <si>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</si>
  <si>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</si>
  <si>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</si>
  <si>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</si>
  <si>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</si>
  <si>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</si>
  <si>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Listancia de asistencia</t>
  </si>
  <si>
    <t>Capacitación del Sistema de Gestión  de mejora continua 17 Mayo de 2023</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</si>
  <si>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</si>
  <si>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</si>
  <si>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</si>
  <si>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</si>
  <si>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</si>
  <si>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</si>
  <si>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</si>
  <si>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</si>
  <si>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</si>
  <si>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</si>
  <si>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</si>
  <si>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</si>
  <si>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</si>
  <si>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</si>
  <si>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</si>
  <si>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</si>
  <si>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43 requerimientos ciudadanos de 68 requerimientos instaurados en  la vigencia 2022, equivalentes al 63,23% de la meta</t>
  </si>
  <si>
    <t>Reporte 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</si>
  <si>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</si>
  <si>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</si>
  <si>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</si>
  <si>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</si>
  <si>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Se atendieron 187 requerimientos ciudadanos de la vigencia 2023 de 291 que deben tener respuesta. </t>
  </si>
  <si>
    <t xml:space="preserve">Reporte de seguimiento a la meta de requerimiento ciudadano II Trimestre 2023. Radicado No. 20234600252283 </t>
  </si>
  <si>
    <t>Total metas transversales (20%)</t>
  </si>
  <si>
    <t xml:space="preserve">Total plan de gestión </t>
  </si>
  <si>
    <t>Reporte de seguimiento a la meta de requerimientos ciudadanos 2022</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</si>
  <si>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</si>
  <si>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meta no reportada</t>
  </si>
  <si>
    <t xml:space="preserve">Meta no reportada </t>
  </si>
  <si>
    <t>Para el segundo trimestre de la vigencia 2023, el Plan de Gestión de la Alcaldia Local alcanzó un nivel de desempeño del 93,66% y del 68,45% acumulado para la vigencia</t>
  </si>
  <si>
    <t>27 de octubre de 2023</t>
  </si>
  <si>
    <t xml:space="preserve">No programado </t>
  </si>
  <si>
    <t>No programado</t>
  </si>
  <si>
    <t>Se comprometieron los recursos de 31 proyectos de inversion, los cuales se encuentran en ejecucion, en la actual vigenecia.</t>
  </si>
  <si>
    <t>Durante el tercer  trimestre de la vigencia 2023, tenemos giros acumulados  de Obligaciones por Pagar de Funcionamiento e Inversion de la Vigencia 2022 por  $53.107.882.701 , para un porcentaje de ejecucion de giros del  al 61,44%.</t>
  </si>
  <si>
    <t xml:space="preserve">Durante el tercer trimestre se giro de Obligaciones de Años Anteriores de la vigencia de  Funcionamiento e Inversión 2021 y anteriores,  un valor de  $12.812.795.714 correspondiente a un porcentaje de Ejecucion de Giros del  47,84%.  </t>
  </si>
  <si>
    <t>Durante el tercer  trimestre de la vigencia 2023,  se  ha comprometido de lo aprobado de Inversión Directa  para la vigencia 2023 por                                      $ 120.063.780.776 correspondiente a una Ejecución Presupuestal del 65,65 %.</t>
  </si>
  <si>
    <t>Durante el tercer trimestre de la vigencia 2023, se han Girado del presupuesto disponible para la vigencia 2023,  por $ 65.257.890.246, que corresponde  a un porcentaje de ejecución de giros del 35,68%.</t>
  </si>
  <si>
    <t>De los 661 contratos publicados en la plataforma de SECOP II (Sin tener en cuenta comodatos) durante la vigencia 2023, se cargó la información de los 661 contratos en el aplicativo SIPSE.</t>
  </si>
  <si>
    <t>De los 661 contratos suscritos, 656 contratos se encuentran en ejecución en las plataformas de SECOP (Sin tener en cuenta los comodatos). Los cuales se encuentran en estado de ejecución y/o terminados en el aplicativo SIPSE. Quedando pendiente por iniciar ejecución en SECOP y SIPSE 5 contratos.</t>
  </si>
  <si>
    <t>Se registro la informacion de avance de los  indicadores en cada proyecto de inversion en la plataforma SIPSE,  con corte a 30 de septiembre 2023</t>
  </si>
  <si>
    <t>La alcaldía local realizó 4577 impulsos procesales sobre las actuaciones de policía que se encuentran a cargo de las inspecciones de policía</t>
  </si>
  <si>
    <t>Se adelataron 1164 Fallos distribuidos asi:
Julio: 416 Agosto: 501 Septiembre : 247</t>
  </si>
  <si>
    <t>reporte DGP</t>
  </si>
  <si>
    <t>Se realizaron operativos de Espacio público en el tercer trimestre teniendo en cuenta que en fechas se relizaban uno, o dos operativos                                                                   Julio 2023. (11)                                                               Agosto 2023 (8)                                                         Septiembre 2023 (6)</t>
  </si>
  <si>
    <t>ACTAS DE LOS OPERATIVOS</t>
  </si>
  <si>
    <t>Se realizaron operativos de establecimientos de comercio en el tercer trimestre teniendo en cuenta que en fechas se relizaban uno, o dos operativos                                                                  Julio 2023. (15)                                                               Agosto 2023 (21)                                                         Septiembre 2023 (22)</t>
  </si>
  <si>
    <t>De acuerdo a lo programado, se realizaron 12 operativos ambientales en el III trimetre de la vigencia 2023. JULIO:
1.  Operativo de carreteros - 11 de julio.
2. IVC Operativo bodegas de reciclaje - 12 de julio
3. IVC Obras y urbanismo - 19 de Julio
4.Operativo Hibrido Caracoli - 24 de julio.
AGOSTO:
5, Acta Cambuches - 15 de Agosto
6. Acta Carreteros Verona - 15 de Agosto.
7. Acta carreteros - 15 de agosto.
8.  IVC Bodega de quimicos y reciclaje.
SEPTIEMBRE:
9.Acta cambuches - 5 de Septiembre.
10. IVC Establecimientos - 5 de Septiembre
11. Operativo Cambuches - 12 de Septiembre
12. Operativo Carreteros - 12 de Septiembre.</t>
  </si>
  <si>
    <t>REPORTE DGDL SEGPLAN Y MUSI</t>
  </si>
  <si>
    <t>Plataforma SIPSE y matriz en Excel SDG, REPORTE DGDL</t>
  </si>
  <si>
    <t xml:space="preserve">La alcaldía local cuenta con  0 acciones de mejora vencidas de las 14 acciones de mejora abiertas, lo que representa una ejecución de la meta de l100%. </t>
  </si>
  <si>
    <t>Número de requisitos de la Ley 1712 de 2014 de publicación de la información cumplidos en la página web</t>
  </si>
  <si>
    <t xml:space="preserve">Reporte oficina de comunicaciones </t>
  </si>
  <si>
    <t>Se realizo jornada de capacitacion el dia 20 de septembre de 2023</t>
  </si>
  <si>
    <t>Listado de asistencia</t>
  </si>
  <si>
    <t xml:space="preserve">Según radicado No . 20234600378473 de oficina de atencion al ciudadano </t>
  </si>
  <si>
    <t>. 20234600378473  rta requerimientos ciudadanos</t>
  </si>
  <si>
    <t>No programado según radicado No 20234600378473 y 20234600272223</t>
  </si>
  <si>
    <t xml:space="preserve">Para el tercer  trimestre de la vigencia 2023, el Plan de Gestión de la Alcaldia Local alcanzó un nivel de desempeño del  96,24% y del 81,92% acumulado para la vigencia </t>
  </si>
  <si>
    <t>Se comprometieron los recursos de 35 proyectos de inversion, los cuales se encuentran en proceso de perfeccionamiento y otros en ejecucion, en la actual vigenecia.</t>
  </si>
  <si>
    <t>Durante el cuarto  trimestre de la vigencia 2023, tenemos giros acumulados  de Obligaciones por Pagar de Funcionamiento e Inversion de la Vigencia 2022 por  $64.483.089.360 , para un porcentaje de ejecucion de giros del  al 74,60%.</t>
  </si>
  <si>
    <t xml:space="preserve">Durante el cuarto trimestre se giro de Obligaciones de Años Anteriores de la vigencia de  Funcionamiento e Inversión 2021 y anteriores,  un valor de  $16.183.658.197 correspondiente a un porcentaje de Ejecucion de Giros del  60,42%.  </t>
  </si>
  <si>
    <t>Durante el cuarto  trimestre de la vigencia 2023,  se  ha comprometido de lo aprobado de Inversión Directa  para la vigencia 2023 por                                      $ 182.701.350.451 correspondiente a una Ejecución Presupuestal del 99,90 %.</t>
  </si>
  <si>
    <t>Durante el  cuarto trimestre de la vigencia 2023, se han Girado del presupuesto disponible para la vigencia 2023 Funcionamiento e Inversion,  por $101.072.912.968, que corresponde  a un porcentaje de ejecución de giros del 53,91%.</t>
  </si>
  <si>
    <t>De los 711 contratos publicados en la plataforma de SECOP II a 15 de diciembre (Sin tener en cuenta comodatos) durante la vigencia 2023, se cargó la información de los 711 contratos en el aplicativo SIPSE.</t>
  </si>
  <si>
    <t>De los 711 contratos suscritos, 654 contratos se encuentran en ejecución y  42 terminados en las plataformas de SECOP (Sin tener en cuenta los comodatos). Quedando pendiente por iniciar ejecución en SECOP y SIPSE 15 contratos.</t>
  </si>
  <si>
    <t>Se registrara la informacion de avance de los  indicadores en cada proyecto de inversion en la plataforma SIPSE,  con corte a 31 de diciembre 2023</t>
  </si>
  <si>
    <t>La alcaldía local realizó 8307 Impulsos procesales sobre las actuaciones de policía que se encuentran a cargo de las inspecciones de policía</t>
  </si>
  <si>
    <t>La alcaldía local realizó 1205 fallos sobre las actuaciones de policía que se encuentran a cargo de las inspecciones de policía</t>
  </si>
  <si>
    <t xml:space="preserve">Durante el cuarto trimestre 2023 la Alcaldia Local de Ciudad Bolivar archivo 92 expedientes correspondientes a Ley 232  de 1995 y Regimen de Obras y Urbanismo y espacio público </t>
  </si>
  <si>
    <t xml:space="preserve">Durante el cuarto trimestre 2023 la Alcaldia Local de Ciudad Bolivar gestiono 143 expedientes con fallo en primera instancia correspondientes a Ley 232  de 1995 y Regimen de Obras y Urbanismo y espacio público </t>
  </si>
  <si>
    <t>Se realizaron operativos de Espacio público en el cuarto trimestre teniendo 
Octubre (12)
Noviemrbe (2)</t>
  </si>
  <si>
    <t>Se realizaron operativos de establecimientos de comercio en el tercer trimestre teniendo en cuenta que en fechas se relizaban uno, o dos operativos                                                                  Octubre 2023. (18)                                                               Noviembre 2023 (26)                                                         Diciembre 2023 (19)</t>
  </si>
  <si>
    <t>Se realizaron operativos ambientales en el cuarto trimestre, de la siguiente manera: 
Octubre 2023: (6)
Noviembre 2023: (2)
Diciembre 2023: (1)</t>
  </si>
  <si>
    <t>Reporte DGDL   
SEGPLAN Y MUSI</t>
  </si>
  <si>
    <t xml:space="preserve">Reporte DGDL   
</t>
  </si>
  <si>
    <t>Reporte DGDL   
Base de SECOP, Base de SIPSE y Compatativo SECOP vs SIPSE</t>
  </si>
  <si>
    <t xml:space="preserve">Reporte DGDL   
pantallazos aplicativo SIPSE </t>
  </si>
  <si>
    <t xml:space="preserve">Reporte IVC   </t>
  </si>
  <si>
    <t>Actas informe</t>
  </si>
  <si>
    <t>La calificación se otorga teniendo en cuenta los siguientes parámetros:  
*Inspección ambiental ( ponderación 60%): La Alcaldía obtiene calificación de  60%, teniendo en cuenta que presenta solo una parte de la documentación y de la misma manera no diligencia el registro de inspección  correspondiente.
*Indicadores agua, energía ( ponderación 20%):   información reportada  a diciembre de 2023.
* Reporte consumo de papel ( ponderación 10%):   información reportada a noviembre de 2023.
*Reporte ciclistas ( ponderación 10%):   información reportada a diciembre de 2023.</t>
  </si>
  <si>
    <t>Reporte meta ambiental OAP</t>
  </si>
  <si>
    <t xml:space="preserve">La alcaldía local cuenta con 3 acciones de mejora vencidas de las 14 acciones de mejora abiertas, lo que representa una ejecución de la meta del 78,57%. </t>
  </si>
  <si>
    <t xml:space="preserve">Reporte oficina de comunicacones </t>
  </si>
  <si>
    <t xml:space="preserve">No programada </t>
  </si>
  <si>
    <t xml:space="preserve">Meta no programada </t>
  </si>
  <si>
    <t>No rpogramada</t>
  </si>
  <si>
    <t xml:space="preserve">Rta requerimientos ciudadanos memo No 20244600003393 </t>
  </si>
  <si>
    <t>Meta no programada segun radicado No 20244600003393 de requerimientos ciudadanos de la oficina de atencion a la ciudadania</t>
  </si>
  <si>
    <t xml:space="preserve">Meta no programada segun radicado No 20244600003393 de requerimientos ciudadanos de la oficina de atencion a la ciudadania  de los cuales se reportaron  671 respuestas de 737 requerimienstos instaurados </t>
  </si>
  <si>
    <t xml:space="preserve">El cumplimiento de la meta fue del 100%  acumulado para la vigencia 2023, frente a lo programado </t>
  </si>
  <si>
    <t xml:space="preserve">El cumplimiento de la meta fue del 90,59%  acumulado para la vigencia 2023, frente a lo programado </t>
  </si>
  <si>
    <t xml:space="preserve">El cumplimiento de la meta fue del 90%  acumulado para la vigencia 2023, frente a lo programado </t>
  </si>
  <si>
    <t xml:space="preserve">El cumplimiento de la meta fue del 99,45%  acumulado para la vigencia 2023, frente a lo programado </t>
  </si>
  <si>
    <t xml:space="preserve">El cumplimiento de la meta fue del 99,20%  acumulado para la vigencia 2023, frente a lo programado </t>
  </si>
  <si>
    <t xml:space="preserve">El cumplimiento de la meta fue del 94,64%  acumulado para la vigencia 2023, frente a lo programado </t>
  </si>
  <si>
    <t xml:space="preserve">El cumplimiento de la meta fue del 97,68%  acumulado para la vigencia 2023, frente a lo programado </t>
  </si>
  <si>
    <t xml:space="preserve">Para el cuarto  trimestre de la vigencia 2023, el Plan de Gestión de la Alcaldia Local alcanzó un nivel de desempeño del  97,38% y del 99,10% acumulado para la vigencia </t>
  </si>
  <si>
    <t>30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</si>
</sst>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theme="8" tint="-0.249977111117893"/>
      <name val="Calibri Light"/>
      <family val="2"/>
      <scheme val="major"/>
    </font>
    <font>
      <sz val="11"/>
      <color theme="8" tint="-0.249977111117893"/>
      <name val="Calibri Light"/>
      <family val="2"/>
    </font>
    <font>
      <u/>
      <sz val="11"/>
      <color theme="10"/>
      <name val="Calibri"/>
      <family val="2"/>
      <scheme val="minor"/>
    </font>
    <font>
      <sz val="11"/>
      <color rgb="FF0070C0"/>
      <name val="Calibri"/>
      <family val="2"/>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19" fillId="0" borderId="0" applyNumberFormat="0" applyFill="0" applyBorder="0" applyAlignment="0" applyProtection="0"/>
  </cellStyleXfs>
  <cellXfs count="171">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0" fontId="14" fillId="0" borderId="1" xfId="0" applyFont="1" applyBorder="1" applyAlignment="1">
      <alignment wrapText="1"/>
    </xf>
    <xf numFmtId="164" fontId="14" fillId="11" borderId="12" xfId="0" applyNumberFormat="1" applyFont="1" applyFill="1" applyBorder="1" applyAlignment="1">
      <alignment horizontal="center" vertical="center" wrapText="1"/>
    </xf>
    <xf numFmtId="0" fontId="14" fillId="0" borderId="12" xfId="0" applyFont="1" applyBorder="1" applyAlignment="1">
      <alignment wrapText="1"/>
    </xf>
    <xf numFmtId="10" fontId="14" fillId="11" borderId="12" xfId="0" applyNumberFormat="1" applyFont="1" applyFill="1" applyBorder="1" applyAlignment="1">
      <alignment horizontal="center" vertical="center" wrapText="1"/>
    </xf>
    <xf numFmtId="0" fontId="14" fillId="0" borderId="12" xfId="0" applyFont="1" applyBorder="1" applyAlignment="1">
      <alignment vertical="center" wrapText="1"/>
    </xf>
    <xf numFmtId="10" fontId="14"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4" fillId="0" borderId="1" xfId="0" applyFont="1" applyBorder="1" applyAlignment="1">
      <alignment vertical="center" wrapText="1"/>
    </xf>
    <xf numFmtId="1"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9" fontId="1" fillId="0" borderId="1" xfId="1" applyFont="1" applyBorder="1" applyAlignment="1">
      <alignment horizontal="center" vertical="center" wrapText="1"/>
    </xf>
    <xf numFmtId="0" fontId="14" fillId="0" borderId="3" xfId="0" applyFont="1" applyBorder="1" applyAlignment="1">
      <alignment horizontal="justify" vertical="center" wrapText="1"/>
    </xf>
    <xf numFmtId="10" fontId="6" fillId="3" borderId="1" xfId="0" applyNumberFormat="1" applyFont="1" applyFill="1" applyBorder="1" applyAlignment="1">
      <alignment wrapText="1"/>
    </xf>
    <xf numFmtId="0" fontId="17" fillId="0" borderId="1" xfId="0" applyFont="1" applyBorder="1" applyAlignment="1">
      <alignment horizontal="justify" vertical="center"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9" fontId="18" fillId="0" borderId="12" xfId="0" applyNumberFormat="1" applyFont="1" applyBorder="1" applyAlignment="1">
      <alignment horizontal="left" vertical="center" wrapText="1"/>
    </xf>
    <xf numFmtId="0" fontId="18" fillId="0" borderId="11" xfId="0" applyFont="1" applyBorder="1" applyAlignment="1">
      <alignment horizontal="center" vertical="center" wrapText="1"/>
    </xf>
    <xf numFmtId="9" fontId="18" fillId="0" borderId="1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1" xfId="0" applyFont="1" applyBorder="1" applyAlignment="1">
      <alignment horizontal="left" vertical="center" wrapText="1"/>
    </xf>
    <xf numFmtId="0" fontId="18" fillId="0" borderId="8" xfId="0" applyFont="1" applyBorder="1" applyAlignment="1">
      <alignment horizontal="left" vertical="center" wrapText="1"/>
    </xf>
    <xf numFmtId="164" fontId="17" fillId="0" borderId="1" xfId="1" applyNumberFormat="1" applyFont="1" applyBorder="1" applyAlignment="1">
      <alignment horizontal="justify" vertical="center" wrapText="1"/>
    </xf>
    <xf numFmtId="9" fontId="17" fillId="0" borderId="1" xfId="1" applyFont="1" applyBorder="1" applyAlignment="1">
      <alignment horizontal="justify" vertical="center" wrapText="1"/>
    </xf>
    <xf numFmtId="1" fontId="17" fillId="0" borderId="1" xfId="0" applyNumberFormat="1" applyFont="1" applyBorder="1" applyAlignment="1">
      <alignment horizontal="justify" vertical="center" wrapText="1"/>
    </xf>
    <xf numFmtId="9" fontId="17" fillId="0" borderId="1" xfId="1" applyFont="1" applyBorder="1" applyAlignment="1">
      <alignment horizontal="center" vertical="center" wrapText="1"/>
    </xf>
    <xf numFmtId="10"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9" fontId="18" fillId="0" borderId="11" xfId="1" applyFont="1" applyFill="1" applyBorder="1" applyAlignment="1">
      <alignment horizontal="center" vertical="center" wrapText="1"/>
    </xf>
    <xf numFmtId="9" fontId="18" fillId="0" borderId="1" xfId="1" applyFont="1" applyFill="1" applyBorder="1" applyAlignment="1">
      <alignment horizontal="center" vertical="center" wrapText="1"/>
    </xf>
    <xf numFmtId="9" fontId="17" fillId="0" borderId="1" xfId="0" applyNumberFormat="1" applyFont="1" applyBorder="1" applyAlignment="1">
      <alignment horizontal="justify" vertical="center" wrapText="1"/>
    </xf>
    <xf numFmtId="10" fontId="17" fillId="0" borderId="1" xfId="1" applyNumberFormat="1" applyFont="1" applyBorder="1" applyAlignment="1">
      <alignment horizontal="center" vertical="center" wrapText="1"/>
    </xf>
    <xf numFmtId="1" fontId="18" fillId="0" borderId="11" xfId="1" applyNumberFormat="1" applyFont="1" applyBorder="1" applyAlignment="1">
      <alignment horizontal="center" vertical="center" wrapText="1"/>
    </xf>
    <xf numFmtId="1" fontId="18" fillId="0" borderId="11" xfId="0" applyNumberFormat="1" applyFont="1" applyBorder="1" applyAlignment="1">
      <alignment horizontal="center" vertical="center" wrapText="1"/>
    </xf>
    <xf numFmtId="1" fontId="18" fillId="0" borderId="1" xfId="1" applyNumberFormat="1" applyFont="1" applyBorder="1" applyAlignment="1">
      <alignment horizontal="center" vertical="center" wrapText="1"/>
    </xf>
    <xf numFmtId="0" fontId="17" fillId="0" borderId="1" xfId="0" applyFont="1" applyBorder="1" applyAlignment="1">
      <alignment horizontal="center" vertical="center" wrapText="1"/>
    </xf>
    <xf numFmtId="10" fontId="17" fillId="0" borderId="1" xfId="1" applyNumberFormat="1" applyFont="1" applyBorder="1" applyAlignment="1">
      <alignment horizontal="justify" vertical="center" wrapText="1"/>
    </xf>
    <xf numFmtId="164" fontId="17" fillId="0" borderId="1" xfId="1" applyNumberFormat="1" applyFont="1" applyBorder="1" applyAlignment="1">
      <alignment horizontal="center" vertical="center" wrapText="1"/>
    </xf>
    <xf numFmtId="10" fontId="8" fillId="2" borderId="1" xfId="0" applyNumberFormat="1" applyFont="1" applyFill="1" applyBorder="1" applyAlignment="1">
      <alignment wrapText="1"/>
    </xf>
    <xf numFmtId="10" fontId="14" fillId="11" borderId="1" xfId="0" applyNumberFormat="1" applyFont="1" applyFill="1" applyBorder="1" applyAlignment="1">
      <alignment horizontal="center" vertical="center" wrapText="1"/>
    </xf>
    <xf numFmtId="10" fontId="6" fillId="3" borderId="1" xfId="1" applyNumberFormat="1" applyFont="1" applyFill="1" applyBorder="1" applyAlignment="1">
      <alignment horizontal="center" wrapText="1"/>
    </xf>
    <xf numFmtId="0" fontId="1" fillId="9"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4" fillId="0" borderId="10" xfId="0" applyFont="1" applyBorder="1" applyAlignment="1">
      <alignment horizontal="left" vertical="center" wrapText="1"/>
    </xf>
    <xf numFmtId="10" fontId="1" fillId="0" borderId="1" xfId="0" applyNumberFormat="1" applyFont="1" applyBorder="1" applyAlignment="1">
      <alignment horizontal="justify" vertical="center" wrapText="1"/>
    </xf>
    <xf numFmtId="0" fontId="20" fillId="0" borderId="1" xfId="0" applyFont="1" applyBorder="1" applyAlignment="1">
      <alignment vertical="center" wrapText="1"/>
    </xf>
    <xf numFmtId="0" fontId="17" fillId="0" borderId="1" xfId="0" applyFont="1" applyBorder="1" applyAlignment="1">
      <alignment horizontal="left" vertical="center" wrapText="1"/>
    </xf>
    <xf numFmtId="0" fontId="19" fillId="0" borderId="0" xfId="4" applyAlignment="1">
      <alignment vertical="center" wrapText="1"/>
    </xf>
    <xf numFmtId="9" fontId="1" fillId="0" borderId="1" xfId="1" applyFont="1" applyBorder="1" applyAlignment="1">
      <alignment horizontal="justify" vertical="center" wrapText="1"/>
    </xf>
    <xf numFmtId="10" fontId="1" fillId="0" borderId="1" xfId="1" applyNumberFormat="1" applyFont="1" applyBorder="1" applyAlignment="1">
      <alignment horizontal="justify" vertical="center" wrapText="1"/>
    </xf>
    <xf numFmtId="164" fontId="17" fillId="0" borderId="1" xfId="0" applyNumberFormat="1" applyFont="1" applyBorder="1" applyAlignment="1">
      <alignment horizontal="justify" vertical="center" wrapText="1"/>
    </xf>
    <xf numFmtId="164" fontId="17" fillId="0" borderId="1" xfId="1" applyNumberFormat="1" applyFont="1" applyFill="1" applyBorder="1" applyAlignment="1">
      <alignment horizontal="justify" vertical="center" wrapText="1"/>
    </xf>
    <xf numFmtId="164" fontId="17" fillId="0" borderId="1" xfId="0" applyNumberFormat="1" applyFont="1" applyBorder="1" applyAlignment="1">
      <alignment horizontal="center" vertical="center" wrapText="1"/>
    </xf>
    <xf numFmtId="9" fontId="17" fillId="9" borderId="1" xfId="1" applyFont="1" applyFill="1" applyBorder="1" applyAlignment="1">
      <alignment horizontal="justify" vertical="center" wrapText="1"/>
    </xf>
    <xf numFmtId="10" fontId="17" fillId="9" borderId="1" xfId="1" applyNumberFormat="1" applyFont="1" applyFill="1" applyBorder="1" applyAlignment="1">
      <alignment horizontal="justify" vertical="center" wrapText="1"/>
    </xf>
    <xf numFmtId="9" fontId="17" fillId="9" borderId="1" xfId="1" applyFont="1" applyFill="1" applyBorder="1" applyAlignment="1">
      <alignment horizontal="center" vertical="center" wrapText="1"/>
    </xf>
    <xf numFmtId="0" fontId="17" fillId="9" borderId="1" xfId="0" applyFont="1" applyFill="1" applyBorder="1" applyAlignment="1">
      <alignment horizontal="justify" vertical="center" wrapText="1"/>
    </xf>
    <xf numFmtId="0" fontId="1" fillId="9" borderId="16" xfId="0" applyFont="1" applyFill="1" applyBorder="1" applyAlignment="1">
      <alignment horizontal="center" vertical="center" wrapText="1"/>
    </xf>
    <xf numFmtId="164" fontId="1" fillId="0" borderId="1" xfId="1" applyNumberFormat="1" applyFont="1" applyBorder="1" applyAlignment="1">
      <alignment horizontal="justify" vertical="center" wrapText="1"/>
    </xf>
    <xf numFmtId="1" fontId="17" fillId="0" borderId="1" xfId="0" applyNumberFormat="1" applyFont="1" applyBorder="1" applyAlignment="1">
      <alignment horizontal="center" vertical="center" wrapText="1"/>
    </xf>
    <xf numFmtId="164" fontId="17" fillId="9" borderId="1" xfId="0" applyNumberFormat="1" applyFont="1" applyFill="1" applyBorder="1" applyAlignment="1">
      <alignment horizontal="center" vertical="center" wrapText="1"/>
    </xf>
    <xf numFmtId="164" fontId="17" fillId="9" borderId="1" xfId="1" applyNumberFormat="1" applyFont="1" applyFill="1" applyBorder="1" applyAlignment="1">
      <alignment horizontal="justify" vertical="center" wrapText="1"/>
    </xf>
    <xf numFmtId="164" fontId="1" fillId="0" borderId="1" xfId="0" applyNumberFormat="1" applyFont="1" applyBorder="1" applyAlignment="1">
      <alignment horizontal="center" vertical="center" wrapText="1"/>
    </xf>
    <xf numFmtId="10" fontId="6" fillId="3" borderId="1" xfId="1" applyNumberFormat="1" applyFont="1" applyFill="1" applyBorder="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wrapText="1"/>
    </xf>
    <xf numFmtId="0" fontId="15" fillId="9" borderId="11" xfId="0" applyFont="1" applyFill="1" applyBorder="1" applyAlignment="1">
      <alignment horizontal="justify" vertical="center" wrapText="1"/>
    </xf>
    <xf numFmtId="0" fontId="1" fillId="9" borderId="11" xfId="0" applyFont="1" applyFill="1" applyBorder="1" applyAlignment="1">
      <alignment horizontal="justify" vertical="center" wrapText="1"/>
    </xf>
    <xf numFmtId="0" fontId="15"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15" fillId="9" borderId="17"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5" fillId="9" borderId="18"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5">
    <cellStyle name="Hyperlink" xfId="4" xr:uid="{00000000-000B-0000-0000-000008000000}"/>
    <cellStyle name="Incorrecto" xfId="2" builtinId="27"/>
    <cellStyle name="Millares [0] 2" xfId="3" xr:uid="{DC58706D-BF45-49B4-B0B2-99A56A5396FB}"/>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0"/>
  <sheetViews>
    <sheetView tabSelected="1" topLeftCell="K33" zoomScale="60" zoomScaleNormal="60" workbookViewId="0">
      <selection activeCell="AK16" sqref="AK16"/>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6.8554687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2" width="16.5703125" style="1" hidden="1" customWidth="1"/>
    <col min="23" max="23" width="24.85546875" style="1" hidden="1" customWidth="1"/>
    <col min="24" max="24" width="23.42578125" style="1" hidden="1" customWidth="1"/>
    <col min="25" max="25" width="73.85546875" style="1" hidden="1" customWidth="1"/>
    <col min="26" max="26" width="19.85546875" style="1" hidden="1"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customWidth="1"/>
    <col min="39" max="39" width="16.5703125" style="1" customWidth="1"/>
    <col min="40" max="40" width="34.85546875" style="1" customWidth="1"/>
    <col min="41" max="43" width="16.5703125" style="1" customWidth="1"/>
    <col min="44" max="44" width="21.5703125" style="1" customWidth="1"/>
    <col min="45" max="45" width="69.42578125" style="1" customWidth="1"/>
    <col min="46" max="16384" width="10.85546875" style="1"/>
  </cols>
  <sheetData>
    <row r="1" spans="1:45" s="28" customFormat="1" ht="70.5" customHeight="1" x14ac:dyDescent="0.25">
      <c r="A1" s="132" t="s">
        <v>0</v>
      </c>
      <c r="B1" s="133"/>
      <c r="C1" s="133"/>
      <c r="D1" s="133"/>
      <c r="E1" s="133"/>
      <c r="F1" s="133"/>
      <c r="G1" s="133"/>
      <c r="H1" s="133"/>
      <c r="I1" s="133"/>
      <c r="J1" s="133"/>
      <c r="K1" s="133"/>
      <c r="L1" s="137" t="s">
        <v>1</v>
      </c>
      <c r="M1" s="137"/>
      <c r="N1" s="137"/>
      <c r="O1" s="137"/>
      <c r="P1" s="137"/>
    </row>
    <row r="2" spans="1:45" s="30" customFormat="1" ht="23.45" customHeight="1" x14ac:dyDescent="0.25">
      <c r="A2" s="135" t="s">
        <v>2</v>
      </c>
      <c r="B2" s="136"/>
      <c r="C2" s="136"/>
      <c r="D2" s="136"/>
      <c r="E2" s="136"/>
      <c r="F2" s="136"/>
      <c r="G2" s="136"/>
      <c r="H2" s="136"/>
      <c r="I2" s="136"/>
      <c r="J2" s="136"/>
      <c r="K2" s="136"/>
      <c r="L2" s="29"/>
      <c r="M2" s="29"/>
      <c r="N2" s="29"/>
      <c r="O2" s="29"/>
      <c r="P2" s="29"/>
    </row>
    <row r="3" spans="1:45" s="28" customFormat="1" x14ac:dyDescent="0.25"/>
    <row r="4" spans="1:45" s="28" customFormat="1" ht="29.1" customHeight="1" x14ac:dyDescent="0.25">
      <c r="F4" s="124" t="s">
        <v>3</v>
      </c>
      <c r="G4" s="125"/>
      <c r="H4" s="125"/>
      <c r="I4" s="125"/>
      <c r="J4" s="125"/>
      <c r="K4" s="126"/>
    </row>
    <row r="5" spans="1:45" s="28" customFormat="1" ht="15" customHeight="1" x14ac:dyDescent="0.25">
      <c r="F5" s="2" t="s">
        <v>4</v>
      </c>
      <c r="G5" s="2" t="s">
        <v>5</v>
      </c>
      <c r="H5" s="124" t="s">
        <v>6</v>
      </c>
      <c r="I5" s="125"/>
      <c r="J5" s="125"/>
      <c r="K5" s="126"/>
    </row>
    <row r="6" spans="1:45" s="28" customFormat="1" x14ac:dyDescent="0.25">
      <c r="F6" s="31">
        <v>1</v>
      </c>
      <c r="G6" s="31" t="s">
        <v>7</v>
      </c>
      <c r="H6" s="127" t="s">
        <v>8</v>
      </c>
      <c r="I6" s="127"/>
      <c r="J6" s="127"/>
      <c r="K6" s="127"/>
    </row>
    <row r="7" spans="1:45" s="28" customFormat="1" ht="76.5" customHeight="1" x14ac:dyDescent="0.25">
      <c r="F7" s="31">
        <v>2</v>
      </c>
      <c r="G7" s="31" t="s">
        <v>9</v>
      </c>
      <c r="H7" s="128" t="s">
        <v>10</v>
      </c>
      <c r="I7" s="127"/>
      <c r="J7" s="127"/>
      <c r="K7" s="127"/>
    </row>
    <row r="8" spans="1:45" s="28" customFormat="1" ht="67.5" customHeight="1" x14ac:dyDescent="0.25">
      <c r="F8" s="98">
        <v>3</v>
      </c>
      <c r="G8" s="98" t="s">
        <v>11</v>
      </c>
      <c r="H8" s="129" t="s">
        <v>12</v>
      </c>
      <c r="I8" s="130"/>
      <c r="J8" s="130"/>
      <c r="K8" s="130"/>
    </row>
    <row r="9" spans="1:45" s="28" customFormat="1" ht="67.5" customHeight="1" x14ac:dyDescent="0.25">
      <c r="F9" s="116">
        <v>4</v>
      </c>
      <c r="G9" s="116" t="s">
        <v>13</v>
      </c>
      <c r="H9" s="138" t="s">
        <v>271</v>
      </c>
      <c r="I9" s="139"/>
      <c r="J9" s="139"/>
      <c r="K9" s="140"/>
    </row>
    <row r="10" spans="1:45" s="28" customFormat="1" ht="67.5" customHeight="1" x14ac:dyDescent="0.25">
      <c r="F10" s="31">
        <v>5</v>
      </c>
      <c r="G10" s="31" t="s">
        <v>272</v>
      </c>
      <c r="H10" s="131" t="s">
        <v>300</v>
      </c>
      <c r="I10" s="131"/>
      <c r="J10" s="131"/>
      <c r="K10" s="131"/>
    </row>
    <row r="11" spans="1:45" s="28" customFormat="1" ht="67.5" customHeight="1" x14ac:dyDescent="0.25">
      <c r="F11" s="31">
        <v>6</v>
      </c>
      <c r="G11" s="31" t="s">
        <v>340</v>
      </c>
      <c r="H11" s="131" t="s">
        <v>339</v>
      </c>
      <c r="I11" s="131"/>
      <c r="J11" s="131"/>
      <c r="K11" s="131"/>
    </row>
    <row r="12" spans="1:45" s="28" customFormat="1" x14ac:dyDescent="0.25"/>
    <row r="13" spans="1:45" ht="14.45" customHeight="1" x14ac:dyDescent="0.25">
      <c r="A13" s="123" t="s">
        <v>14</v>
      </c>
      <c r="B13" s="123"/>
      <c r="C13" s="123" t="s">
        <v>15</v>
      </c>
      <c r="D13" s="123" t="s">
        <v>16</v>
      </c>
      <c r="E13" s="123"/>
      <c r="F13" s="123"/>
      <c r="G13" s="134" t="s">
        <v>17</v>
      </c>
      <c r="H13" s="134"/>
      <c r="I13" s="134"/>
      <c r="J13" s="134"/>
      <c r="K13" s="134"/>
      <c r="L13" s="134"/>
      <c r="M13" s="134"/>
      <c r="N13" s="134"/>
      <c r="O13" s="134"/>
      <c r="P13" s="134"/>
      <c r="Q13" s="134"/>
      <c r="R13" s="123" t="s">
        <v>18</v>
      </c>
      <c r="S13" s="123"/>
      <c r="T13" s="123"/>
      <c r="U13" s="123"/>
      <c r="V13" s="141" t="s">
        <v>19</v>
      </c>
      <c r="W13" s="142"/>
      <c r="X13" s="142"/>
      <c r="Y13" s="142"/>
      <c r="Z13" s="143"/>
      <c r="AA13" s="147" t="s">
        <v>20</v>
      </c>
      <c r="AB13" s="148"/>
      <c r="AC13" s="148"/>
      <c r="AD13" s="148"/>
      <c r="AE13" s="149"/>
      <c r="AF13" s="153" t="s">
        <v>21</v>
      </c>
      <c r="AG13" s="154"/>
      <c r="AH13" s="154"/>
      <c r="AI13" s="154"/>
      <c r="AJ13" s="155"/>
      <c r="AK13" s="159" t="s">
        <v>22</v>
      </c>
      <c r="AL13" s="160"/>
      <c r="AM13" s="160"/>
      <c r="AN13" s="160"/>
      <c r="AO13" s="161"/>
      <c r="AP13" s="165" t="s">
        <v>23</v>
      </c>
      <c r="AQ13" s="166"/>
      <c r="AR13" s="166"/>
      <c r="AS13" s="167"/>
    </row>
    <row r="14" spans="1:45" ht="14.45" customHeight="1" x14ac:dyDescent="0.25">
      <c r="A14" s="123"/>
      <c r="B14" s="123"/>
      <c r="C14" s="123"/>
      <c r="D14" s="123"/>
      <c r="E14" s="123"/>
      <c r="F14" s="123"/>
      <c r="G14" s="134"/>
      <c r="H14" s="134"/>
      <c r="I14" s="134"/>
      <c r="J14" s="134"/>
      <c r="K14" s="134"/>
      <c r="L14" s="134"/>
      <c r="M14" s="134"/>
      <c r="N14" s="134"/>
      <c r="O14" s="134"/>
      <c r="P14" s="134"/>
      <c r="Q14" s="134"/>
      <c r="R14" s="123"/>
      <c r="S14" s="123"/>
      <c r="T14" s="123"/>
      <c r="U14" s="123"/>
      <c r="V14" s="144"/>
      <c r="W14" s="145"/>
      <c r="X14" s="145"/>
      <c r="Y14" s="145"/>
      <c r="Z14" s="146"/>
      <c r="AA14" s="150"/>
      <c r="AB14" s="151"/>
      <c r="AC14" s="151"/>
      <c r="AD14" s="151"/>
      <c r="AE14" s="152"/>
      <c r="AF14" s="156"/>
      <c r="AG14" s="157"/>
      <c r="AH14" s="157"/>
      <c r="AI14" s="157"/>
      <c r="AJ14" s="158"/>
      <c r="AK14" s="162"/>
      <c r="AL14" s="163"/>
      <c r="AM14" s="163"/>
      <c r="AN14" s="163"/>
      <c r="AO14" s="164"/>
      <c r="AP14" s="168"/>
      <c r="AQ14" s="169"/>
      <c r="AR14" s="169"/>
      <c r="AS14" s="170"/>
    </row>
    <row r="15" spans="1:45" ht="45.75" thickBot="1" x14ac:dyDescent="0.3">
      <c r="A15" s="2" t="s">
        <v>24</v>
      </c>
      <c r="B15" s="2" t="s">
        <v>25</v>
      </c>
      <c r="C15" s="123"/>
      <c r="D15" s="2" t="s">
        <v>26</v>
      </c>
      <c r="E15" s="2" t="s">
        <v>27</v>
      </c>
      <c r="F15" s="2" t="s">
        <v>28</v>
      </c>
      <c r="G15" s="18" t="s">
        <v>29</v>
      </c>
      <c r="H15" s="18" t="s">
        <v>30</v>
      </c>
      <c r="I15" s="18" t="s">
        <v>31</v>
      </c>
      <c r="J15" s="18" t="s">
        <v>32</v>
      </c>
      <c r="K15" s="18" t="s">
        <v>33</v>
      </c>
      <c r="L15" s="18" t="s">
        <v>34</v>
      </c>
      <c r="M15" s="18" t="s">
        <v>35</v>
      </c>
      <c r="N15" s="18" t="s">
        <v>36</v>
      </c>
      <c r="O15" s="18" t="s">
        <v>37</v>
      </c>
      <c r="P15" s="18" t="s">
        <v>38</v>
      </c>
      <c r="Q15" s="18" t="s">
        <v>39</v>
      </c>
      <c r="R15" s="2" t="s">
        <v>40</v>
      </c>
      <c r="S15" s="2" t="s">
        <v>41</v>
      </c>
      <c r="T15" s="2" t="s">
        <v>42</v>
      </c>
      <c r="U15" s="2" t="s">
        <v>43</v>
      </c>
      <c r="V15" s="3" t="s">
        <v>44</v>
      </c>
      <c r="W15" s="3" t="s">
        <v>45</v>
      </c>
      <c r="X15" s="3" t="s">
        <v>46</v>
      </c>
      <c r="Y15" s="3" t="s">
        <v>47</v>
      </c>
      <c r="Z15" s="3" t="s">
        <v>48</v>
      </c>
      <c r="AA15" s="21" t="s">
        <v>44</v>
      </c>
      <c r="AB15" s="21" t="s">
        <v>45</v>
      </c>
      <c r="AC15" s="21" t="s">
        <v>46</v>
      </c>
      <c r="AD15" s="21" t="s">
        <v>47</v>
      </c>
      <c r="AE15" s="21" t="s">
        <v>48</v>
      </c>
      <c r="AF15" s="22" t="s">
        <v>44</v>
      </c>
      <c r="AG15" s="22" t="s">
        <v>45</v>
      </c>
      <c r="AH15" s="22" t="s">
        <v>46</v>
      </c>
      <c r="AI15" s="22" t="s">
        <v>47</v>
      </c>
      <c r="AJ15" s="22" t="s">
        <v>48</v>
      </c>
      <c r="AK15" s="23" t="s">
        <v>44</v>
      </c>
      <c r="AL15" s="23" t="s">
        <v>45</v>
      </c>
      <c r="AM15" s="23" t="s">
        <v>46</v>
      </c>
      <c r="AN15" s="23" t="s">
        <v>47</v>
      </c>
      <c r="AO15" s="23" t="s">
        <v>48</v>
      </c>
      <c r="AP15" s="4" t="s">
        <v>44</v>
      </c>
      <c r="AQ15" s="4" t="s">
        <v>45</v>
      </c>
      <c r="AR15" s="4" t="s">
        <v>46</v>
      </c>
      <c r="AS15" s="4" t="s">
        <v>47</v>
      </c>
    </row>
    <row r="16" spans="1:45" s="26" customFormat="1" ht="75" x14ac:dyDescent="0.25">
      <c r="A16" s="20">
        <v>4</v>
      </c>
      <c r="B16" s="19" t="s">
        <v>49</v>
      </c>
      <c r="C16" s="20" t="s">
        <v>50</v>
      </c>
      <c r="D16" s="24" t="s">
        <v>51</v>
      </c>
      <c r="E16" s="19" t="s">
        <v>52</v>
      </c>
      <c r="F16" s="19" t="s">
        <v>53</v>
      </c>
      <c r="G16" s="19" t="s">
        <v>54</v>
      </c>
      <c r="H16" s="37" t="s">
        <v>55</v>
      </c>
      <c r="I16" s="39" t="s">
        <v>56</v>
      </c>
      <c r="J16" s="32" t="s">
        <v>57</v>
      </c>
      <c r="K16" s="40" t="s">
        <v>58</v>
      </c>
      <c r="L16" s="38">
        <v>0</v>
      </c>
      <c r="M16" s="38">
        <v>0.4</v>
      </c>
      <c r="N16" s="38">
        <v>0.48</v>
      </c>
      <c r="O16" s="38">
        <v>0.55000000000000004</v>
      </c>
      <c r="P16" s="38">
        <v>0.55000000000000004</v>
      </c>
      <c r="Q16" s="41" t="s">
        <v>59</v>
      </c>
      <c r="R16" s="45" t="s">
        <v>60</v>
      </c>
      <c r="S16" s="37" t="s">
        <v>61</v>
      </c>
      <c r="T16" s="40" t="s">
        <v>62</v>
      </c>
      <c r="U16" s="50" t="s">
        <v>63</v>
      </c>
      <c r="V16" s="62" t="s">
        <v>64</v>
      </c>
      <c r="W16" s="62" t="s">
        <v>64</v>
      </c>
      <c r="X16" s="62" t="s">
        <v>64</v>
      </c>
      <c r="Y16" s="25" t="s">
        <v>65</v>
      </c>
      <c r="Z16" s="19" t="s">
        <v>66</v>
      </c>
      <c r="AA16" s="107">
        <f t="shared" ref="AA16:AA30" si="0">M16</f>
        <v>0.4</v>
      </c>
      <c r="AB16" s="103">
        <v>0.374</v>
      </c>
      <c r="AC16" s="108">
        <f>IF(AB16/AA16&gt;100%,100%,AB16/AA16)</f>
        <v>0.93499999999999994</v>
      </c>
      <c r="AD16" s="45" t="s">
        <v>67</v>
      </c>
      <c r="AE16" s="99" t="s">
        <v>68</v>
      </c>
      <c r="AF16" s="107">
        <f>N16</f>
        <v>0.48</v>
      </c>
      <c r="AG16" s="117">
        <v>0.48599999999999999</v>
      </c>
      <c r="AH16" s="108">
        <f>IF(AG16/AF16&gt;100%,100%,AG16/AF16)</f>
        <v>1</v>
      </c>
      <c r="AI16" s="19" t="s">
        <v>275</v>
      </c>
      <c r="AJ16" s="19" t="s">
        <v>290</v>
      </c>
      <c r="AK16" s="107">
        <f t="shared" ref="AK16:AK30" si="1">O16</f>
        <v>0.55000000000000004</v>
      </c>
      <c r="AL16" s="117">
        <v>0.55900000000000005</v>
      </c>
      <c r="AM16" s="108">
        <f>IF(AL16/AK16&gt;100%,100%,AL16/AK16)</f>
        <v>1</v>
      </c>
      <c r="AN16" s="19" t="s">
        <v>301</v>
      </c>
      <c r="AO16" s="19" t="s">
        <v>316</v>
      </c>
      <c r="AP16" s="64">
        <f t="shared" ref="AP16:AP30" si="2">P16</f>
        <v>0.55000000000000004</v>
      </c>
      <c r="AQ16" s="121">
        <f>AL16</f>
        <v>0.55900000000000005</v>
      </c>
      <c r="AR16" s="65">
        <f>IF(AQ16/AP16&gt;100%,100%,AQ16/AP16)</f>
        <v>1</v>
      </c>
      <c r="AS16" s="45" t="s">
        <v>332</v>
      </c>
    </row>
    <row r="17" spans="1:45" s="26" customFormat="1" ht="120" x14ac:dyDescent="0.25">
      <c r="A17" s="20">
        <v>4</v>
      </c>
      <c r="B17" s="19" t="s">
        <v>49</v>
      </c>
      <c r="C17" s="20" t="s">
        <v>69</v>
      </c>
      <c r="D17" s="24" t="s">
        <v>70</v>
      </c>
      <c r="E17" s="19" t="s">
        <v>71</v>
      </c>
      <c r="F17" s="19" t="s">
        <v>53</v>
      </c>
      <c r="G17" s="19" t="s">
        <v>72</v>
      </c>
      <c r="H17" s="33" t="s">
        <v>73</v>
      </c>
      <c r="I17" s="34">
        <v>0.6</v>
      </c>
      <c r="J17" s="35" t="s">
        <v>57</v>
      </c>
      <c r="K17" s="40" t="s">
        <v>58</v>
      </c>
      <c r="L17" s="42">
        <v>0.12</v>
      </c>
      <c r="M17" s="42">
        <v>0.35</v>
      </c>
      <c r="N17" s="42">
        <v>0.5</v>
      </c>
      <c r="O17" s="42">
        <v>0.7</v>
      </c>
      <c r="P17" s="42">
        <v>0.7</v>
      </c>
      <c r="Q17" s="43" t="s">
        <v>74</v>
      </c>
      <c r="R17" s="46" t="s">
        <v>75</v>
      </c>
      <c r="S17" s="33" t="s">
        <v>76</v>
      </c>
      <c r="T17" s="40" t="s">
        <v>62</v>
      </c>
      <c r="U17" s="44" t="s">
        <v>63</v>
      </c>
      <c r="V17" s="63">
        <f t="shared" ref="V17:V30" si="3">L17</f>
        <v>0.12</v>
      </c>
      <c r="W17" s="96">
        <v>0.27300000000000002</v>
      </c>
      <c r="X17" s="63">
        <f t="shared" ref="X17:X30" si="4">IF(W17/V17&gt;100%,100%,W17/V17)</f>
        <v>1</v>
      </c>
      <c r="Y17" s="54" t="s">
        <v>77</v>
      </c>
      <c r="Z17" s="54" t="s">
        <v>78</v>
      </c>
      <c r="AA17" s="107">
        <f t="shared" si="0"/>
        <v>0.35</v>
      </c>
      <c r="AB17" s="103">
        <v>0.44400000000000001</v>
      </c>
      <c r="AC17" s="108">
        <f t="shared" ref="AC17:AC30" si="5">IF(AB17/AA17&gt;100%,100%,AB17/AA17)</f>
        <v>1</v>
      </c>
      <c r="AD17" s="102" t="s">
        <v>79</v>
      </c>
      <c r="AE17" s="100" t="s">
        <v>80</v>
      </c>
      <c r="AF17" s="107">
        <f t="shared" ref="AF17:AF30" si="6">N17</f>
        <v>0.5</v>
      </c>
      <c r="AG17" s="117">
        <v>0.61470000000000002</v>
      </c>
      <c r="AH17" s="108">
        <f t="shared" ref="AH17:AH30" si="7">IF(AG17/AF17&gt;100%,100%,AG17/AF17)</f>
        <v>1</v>
      </c>
      <c r="AI17" s="19" t="s">
        <v>276</v>
      </c>
      <c r="AJ17" s="19" t="s">
        <v>290</v>
      </c>
      <c r="AK17" s="107">
        <f t="shared" si="1"/>
        <v>0.7</v>
      </c>
      <c r="AL17" s="117">
        <v>0.746</v>
      </c>
      <c r="AM17" s="108">
        <f t="shared" ref="AM17:AM30" si="8">IF(AL17/AK17&gt;100%,100%,AL17/AK17)</f>
        <v>1</v>
      </c>
      <c r="AN17" s="19" t="s">
        <v>302</v>
      </c>
      <c r="AO17" s="19" t="s">
        <v>317</v>
      </c>
      <c r="AP17" s="64">
        <f t="shared" si="2"/>
        <v>0.7</v>
      </c>
      <c r="AQ17" s="121">
        <f>AL17</f>
        <v>0.746</v>
      </c>
      <c r="AR17" s="65">
        <f>IF(AQ17/AP17&gt;100%,100%,AQ17/AP17)</f>
        <v>1</v>
      </c>
      <c r="AS17" s="102" t="s">
        <v>332</v>
      </c>
    </row>
    <row r="18" spans="1:45" s="26" customFormat="1" ht="105" x14ac:dyDescent="0.25">
      <c r="A18" s="20">
        <v>4</v>
      </c>
      <c r="B18" s="19" t="s">
        <v>49</v>
      </c>
      <c r="C18" s="20" t="s">
        <v>69</v>
      </c>
      <c r="D18" s="24" t="s">
        <v>81</v>
      </c>
      <c r="E18" s="19" t="s">
        <v>82</v>
      </c>
      <c r="F18" s="19" t="s">
        <v>53</v>
      </c>
      <c r="G18" s="19" t="s">
        <v>83</v>
      </c>
      <c r="H18" s="33" t="s">
        <v>84</v>
      </c>
      <c r="I18" s="34">
        <v>0.6</v>
      </c>
      <c r="J18" s="35" t="s">
        <v>57</v>
      </c>
      <c r="K18" s="40" t="s">
        <v>58</v>
      </c>
      <c r="L18" s="38">
        <v>0.12</v>
      </c>
      <c r="M18" s="38">
        <v>0.25</v>
      </c>
      <c r="N18" s="38">
        <v>0.45</v>
      </c>
      <c r="O18" s="38">
        <v>0.68</v>
      </c>
      <c r="P18" s="38">
        <v>0.68</v>
      </c>
      <c r="Q18" s="43" t="s">
        <v>74</v>
      </c>
      <c r="R18" s="46" t="s">
        <v>75</v>
      </c>
      <c r="S18" s="33" t="s">
        <v>76</v>
      </c>
      <c r="T18" s="40" t="s">
        <v>62</v>
      </c>
      <c r="U18" s="44" t="s">
        <v>63</v>
      </c>
      <c r="V18" s="63">
        <f t="shared" si="3"/>
        <v>0.12</v>
      </c>
      <c r="W18" s="55">
        <v>0.26500000000000001</v>
      </c>
      <c r="X18" s="63">
        <f t="shared" si="4"/>
        <v>1</v>
      </c>
      <c r="Y18" s="56" t="s">
        <v>85</v>
      </c>
      <c r="Z18" s="54" t="s">
        <v>78</v>
      </c>
      <c r="AA18" s="107">
        <f t="shared" si="0"/>
        <v>0.25</v>
      </c>
      <c r="AB18" s="103">
        <v>0.40200000000000002</v>
      </c>
      <c r="AC18" s="108">
        <f t="shared" si="5"/>
        <v>1</v>
      </c>
      <c r="AD18" s="102" t="s">
        <v>86</v>
      </c>
      <c r="AE18" s="100" t="s">
        <v>80</v>
      </c>
      <c r="AF18" s="107">
        <f t="shared" si="6"/>
        <v>0.45</v>
      </c>
      <c r="AG18" s="117">
        <v>0.4874</v>
      </c>
      <c r="AH18" s="108">
        <f t="shared" si="7"/>
        <v>1</v>
      </c>
      <c r="AI18" s="19" t="s">
        <v>277</v>
      </c>
      <c r="AJ18" s="19" t="s">
        <v>290</v>
      </c>
      <c r="AK18" s="107">
        <f t="shared" si="1"/>
        <v>0.68</v>
      </c>
      <c r="AL18" s="117">
        <v>0.61599999999999999</v>
      </c>
      <c r="AM18" s="108">
        <f t="shared" si="8"/>
        <v>0.90588235294117636</v>
      </c>
      <c r="AN18" s="19" t="s">
        <v>303</v>
      </c>
      <c r="AO18" s="19" t="s">
        <v>317</v>
      </c>
      <c r="AP18" s="64">
        <f t="shared" si="2"/>
        <v>0.68</v>
      </c>
      <c r="AQ18" s="121">
        <f>AL18</f>
        <v>0.61599999999999999</v>
      </c>
      <c r="AR18" s="65">
        <f t="shared" ref="AR18:AR30" si="9">IF(AQ18/AP18&gt;100%,100%,AQ18/AP18)</f>
        <v>0.90588235294117636</v>
      </c>
      <c r="AS18" s="102" t="s">
        <v>333</v>
      </c>
    </row>
    <row r="19" spans="1:45" s="26" customFormat="1" ht="105" x14ac:dyDescent="0.25">
      <c r="A19" s="20">
        <v>4</v>
      </c>
      <c r="B19" s="19" t="s">
        <v>49</v>
      </c>
      <c r="C19" s="20" t="s">
        <v>69</v>
      </c>
      <c r="D19" s="24" t="s">
        <v>87</v>
      </c>
      <c r="E19" s="19" t="s">
        <v>88</v>
      </c>
      <c r="F19" s="19" t="s">
        <v>53</v>
      </c>
      <c r="G19" s="19" t="s">
        <v>89</v>
      </c>
      <c r="H19" s="33" t="s">
        <v>90</v>
      </c>
      <c r="I19" s="36">
        <v>0.96489999999999998</v>
      </c>
      <c r="J19" s="35" t="s">
        <v>57</v>
      </c>
      <c r="K19" s="40" t="s">
        <v>58</v>
      </c>
      <c r="L19" s="38">
        <v>0.25</v>
      </c>
      <c r="M19" s="38">
        <v>0.5</v>
      </c>
      <c r="N19" s="38">
        <v>0.7</v>
      </c>
      <c r="O19" s="52">
        <v>0.98499999999999999</v>
      </c>
      <c r="P19" s="52">
        <v>0.98499999999999999</v>
      </c>
      <c r="Q19" s="43" t="s">
        <v>74</v>
      </c>
      <c r="R19" s="46" t="s">
        <v>75</v>
      </c>
      <c r="S19" s="33" t="s">
        <v>76</v>
      </c>
      <c r="T19" s="40" t="s">
        <v>62</v>
      </c>
      <c r="U19" s="44" t="s">
        <v>63</v>
      </c>
      <c r="V19" s="63">
        <f t="shared" si="3"/>
        <v>0.25</v>
      </c>
      <c r="W19" s="57">
        <v>0.15060000000000001</v>
      </c>
      <c r="X19" s="66">
        <f t="shared" si="4"/>
        <v>0.60240000000000005</v>
      </c>
      <c r="Y19" s="56" t="s">
        <v>91</v>
      </c>
      <c r="Z19" s="54" t="s">
        <v>78</v>
      </c>
      <c r="AA19" s="107">
        <f t="shared" si="0"/>
        <v>0.5</v>
      </c>
      <c r="AB19" s="103">
        <v>0.43330000000000002</v>
      </c>
      <c r="AC19" s="108">
        <f t="shared" si="5"/>
        <v>0.86660000000000004</v>
      </c>
      <c r="AD19" s="102" t="s">
        <v>92</v>
      </c>
      <c r="AE19" s="100" t="s">
        <v>80</v>
      </c>
      <c r="AF19" s="107">
        <f t="shared" si="6"/>
        <v>0.7</v>
      </c>
      <c r="AG19" s="117">
        <v>0.66</v>
      </c>
      <c r="AH19" s="108">
        <f t="shared" si="7"/>
        <v>0.94285714285714295</v>
      </c>
      <c r="AI19" s="19" t="s">
        <v>278</v>
      </c>
      <c r="AJ19" s="19" t="s">
        <v>290</v>
      </c>
      <c r="AK19" s="107">
        <f t="shared" si="1"/>
        <v>0.98499999999999999</v>
      </c>
      <c r="AL19" s="117">
        <v>0.999</v>
      </c>
      <c r="AM19" s="108">
        <f t="shared" si="8"/>
        <v>1</v>
      </c>
      <c r="AN19" s="19" t="s">
        <v>304</v>
      </c>
      <c r="AO19" s="19" t="s">
        <v>317</v>
      </c>
      <c r="AP19" s="64">
        <f t="shared" si="2"/>
        <v>0.98499999999999999</v>
      </c>
      <c r="AQ19" s="121">
        <f>AL19</f>
        <v>0.999</v>
      </c>
      <c r="AR19" s="65">
        <f t="shared" si="9"/>
        <v>1</v>
      </c>
      <c r="AS19" s="102" t="s">
        <v>332</v>
      </c>
    </row>
    <row r="20" spans="1:45" s="26" customFormat="1" ht="105" x14ac:dyDescent="0.25">
      <c r="A20" s="20">
        <v>4</v>
      </c>
      <c r="B20" s="19" t="s">
        <v>49</v>
      </c>
      <c r="C20" s="20" t="s">
        <v>69</v>
      </c>
      <c r="D20" s="24" t="s">
        <v>93</v>
      </c>
      <c r="E20" s="19" t="s">
        <v>94</v>
      </c>
      <c r="F20" s="19" t="s">
        <v>53</v>
      </c>
      <c r="G20" s="19" t="s">
        <v>95</v>
      </c>
      <c r="H20" s="37" t="s">
        <v>96</v>
      </c>
      <c r="I20" s="38">
        <v>0.25</v>
      </c>
      <c r="J20" s="39" t="s">
        <v>57</v>
      </c>
      <c r="K20" s="40" t="s">
        <v>58</v>
      </c>
      <c r="L20" s="38">
        <v>0.08</v>
      </c>
      <c r="M20" s="38">
        <v>0.2</v>
      </c>
      <c r="N20" s="38">
        <v>0.3</v>
      </c>
      <c r="O20" s="38">
        <v>0.55000000000000004</v>
      </c>
      <c r="P20" s="38">
        <v>0.55000000000000004</v>
      </c>
      <c r="Q20" s="41" t="s">
        <v>74</v>
      </c>
      <c r="R20" s="45" t="s">
        <v>75</v>
      </c>
      <c r="S20" s="33" t="s">
        <v>76</v>
      </c>
      <c r="T20" s="40" t="s">
        <v>62</v>
      </c>
      <c r="U20" s="44" t="s">
        <v>63</v>
      </c>
      <c r="V20" s="63">
        <f t="shared" si="3"/>
        <v>0.08</v>
      </c>
      <c r="W20" s="57">
        <v>1.9199999999999998E-2</v>
      </c>
      <c r="X20" s="66">
        <f t="shared" si="4"/>
        <v>0.23999999999999996</v>
      </c>
      <c r="Y20" s="58" t="s">
        <v>97</v>
      </c>
      <c r="Z20" s="54" t="s">
        <v>78</v>
      </c>
      <c r="AA20" s="107">
        <f t="shared" si="0"/>
        <v>0.2</v>
      </c>
      <c r="AB20" s="103">
        <v>0.19450000000000001</v>
      </c>
      <c r="AC20" s="108">
        <f t="shared" si="5"/>
        <v>0.97250000000000003</v>
      </c>
      <c r="AD20" s="102" t="s">
        <v>98</v>
      </c>
      <c r="AE20" s="100" t="s">
        <v>80</v>
      </c>
      <c r="AF20" s="107">
        <f t="shared" si="6"/>
        <v>0.3</v>
      </c>
      <c r="AG20" s="117">
        <v>0.36</v>
      </c>
      <c r="AH20" s="108">
        <f t="shared" si="7"/>
        <v>1</v>
      </c>
      <c r="AI20" s="19" t="s">
        <v>279</v>
      </c>
      <c r="AJ20" s="19" t="s">
        <v>290</v>
      </c>
      <c r="AK20" s="107">
        <f t="shared" si="1"/>
        <v>0.55000000000000004</v>
      </c>
      <c r="AL20" s="117">
        <v>0.53900000000000003</v>
      </c>
      <c r="AM20" s="108">
        <f t="shared" si="8"/>
        <v>0.98</v>
      </c>
      <c r="AN20" s="19" t="s">
        <v>305</v>
      </c>
      <c r="AO20" s="19" t="s">
        <v>317</v>
      </c>
      <c r="AP20" s="64">
        <f t="shared" si="2"/>
        <v>0.55000000000000004</v>
      </c>
      <c r="AQ20" s="121">
        <f>AL20</f>
        <v>0.53900000000000003</v>
      </c>
      <c r="AR20" s="65">
        <f t="shared" si="9"/>
        <v>0.98</v>
      </c>
      <c r="AS20" s="102" t="s">
        <v>334</v>
      </c>
    </row>
    <row r="21" spans="1:45" s="26" customFormat="1" ht="90" x14ac:dyDescent="0.25">
      <c r="A21" s="20">
        <v>4</v>
      </c>
      <c r="B21" s="19" t="s">
        <v>49</v>
      </c>
      <c r="C21" s="20" t="s">
        <v>69</v>
      </c>
      <c r="D21" s="24" t="s">
        <v>99</v>
      </c>
      <c r="E21" s="19" t="s">
        <v>100</v>
      </c>
      <c r="F21" s="19" t="s">
        <v>101</v>
      </c>
      <c r="G21" s="19" t="s">
        <v>102</v>
      </c>
      <c r="H21" s="33" t="s">
        <v>103</v>
      </c>
      <c r="I21" s="34">
        <v>0.95</v>
      </c>
      <c r="J21" s="35" t="s">
        <v>104</v>
      </c>
      <c r="K21" s="40" t="s">
        <v>58</v>
      </c>
      <c r="L21" s="38">
        <v>0.98</v>
      </c>
      <c r="M21" s="38">
        <v>1</v>
      </c>
      <c r="N21" s="38">
        <v>1</v>
      </c>
      <c r="O21" s="38">
        <v>1</v>
      </c>
      <c r="P21" s="38">
        <v>1</v>
      </c>
      <c r="Q21" s="43" t="s">
        <v>74</v>
      </c>
      <c r="R21" s="46" t="s">
        <v>105</v>
      </c>
      <c r="S21" s="33" t="s">
        <v>106</v>
      </c>
      <c r="T21" s="40" t="s">
        <v>62</v>
      </c>
      <c r="U21" s="44" t="s">
        <v>63</v>
      </c>
      <c r="V21" s="63">
        <f t="shared" si="3"/>
        <v>0.98</v>
      </c>
      <c r="W21" s="59">
        <v>0.99790000000000001</v>
      </c>
      <c r="X21" s="66">
        <f t="shared" si="4"/>
        <v>1</v>
      </c>
      <c r="Y21" s="37" t="s">
        <v>107</v>
      </c>
      <c r="Z21" s="39" t="s">
        <v>108</v>
      </c>
      <c r="AA21" s="107">
        <f t="shared" si="0"/>
        <v>1</v>
      </c>
      <c r="AB21" s="103">
        <v>0.98</v>
      </c>
      <c r="AC21" s="108">
        <f t="shared" si="5"/>
        <v>0.98</v>
      </c>
      <c r="AD21" s="102" t="s">
        <v>109</v>
      </c>
      <c r="AE21" s="100" t="s">
        <v>80</v>
      </c>
      <c r="AF21" s="107">
        <f t="shared" si="6"/>
        <v>1</v>
      </c>
      <c r="AG21" s="117">
        <v>1</v>
      </c>
      <c r="AH21" s="108">
        <f t="shared" si="7"/>
        <v>1</v>
      </c>
      <c r="AI21" s="19" t="s">
        <v>280</v>
      </c>
      <c r="AJ21" s="19" t="s">
        <v>290</v>
      </c>
      <c r="AK21" s="107">
        <f t="shared" si="1"/>
        <v>1</v>
      </c>
      <c r="AL21" s="117">
        <v>1</v>
      </c>
      <c r="AM21" s="108">
        <f t="shared" si="8"/>
        <v>1</v>
      </c>
      <c r="AN21" s="19" t="s">
        <v>306</v>
      </c>
      <c r="AO21" s="19" t="s">
        <v>318</v>
      </c>
      <c r="AP21" s="67">
        <f t="shared" si="2"/>
        <v>1</v>
      </c>
      <c r="AQ21" s="121">
        <f>AVERAGE(W21,AB21,AG21,AL21)</f>
        <v>0.994475</v>
      </c>
      <c r="AR21" s="65">
        <f t="shared" si="9"/>
        <v>0.994475</v>
      </c>
      <c r="AS21" s="102" t="s">
        <v>335</v>
      </c>
    </row>
    <row r="22" spans="1:45" s="26" customFormat="1" ht="135" x14ac:dyDescent="0.25">
      <c r="A22" s="20">
        <v>4</v>
      </c>
      <c r="B22" s="19" t="s">
        <v>49</v>
      </c>
      <c r="C22" s="20" t="s">
        <v>69</v>
      </c>
      <c r="D22" s="24" t="s">
        <v>110</v>
      </c>
      <c r="E22" s="19" t="s">
        <v>111</v>
      </c>
      <c r="F22" s="19" t="s">
        <v>53</v>
      </c>
      <c r="G22" s="19" t="s">
        <v>112</v>
      </c>
      <c r="H22" s="33" t="s">
        <v>113</v>
      </c>
      <c r="I22" s="34">
        <v>1</v>
      </c>
      <c r="J22" s="35" t="s">
        <v>104</v>
      </c>
      <c r="K22" s="40" t="s">
        <v>58</v>
      </c>
      <c r="L22" s="42">
        <v>1</v>
      </c>
      <c r="M22" s="42">
        <v>1</v>
      </c>
      <c r="N22" s="42">
        <v>1</v>
      </c>
      <c r="O22" s="42">
        <v>1</v>
      </c>
      <c r="P22" s="42">
        <v>1</v>
      </c>
      <c r="Q22" s="43" t="s">
        <v>74</v>
      </c>
      <c r="R22" s="46" t="s">
        <v>105</v>
      </c>
      <c r="S22" s="47" t="s">
        <v>114</v>
      </c>
      <c r="T22" s="40" t="s">
        <v>62</v>
      </c>
      <c r="U22" s="44" t="s">
        <v>63</v>
      </c>
      <c r="V22" s="63">
        <f t="shared" si="3"/>
        <v>1</v>
      </c>
      <c r="W22" s="59">
        <v>0.99780000000000002</v>
      </c>
      <c r="X22" s="66">
        <f t="shared" si="4"/>
        <v>0.99780000000000002</v>
      </c>
      <c r="Y22" s="37" t="s">
        <v>115</v>
      </c>
      <c r="Z22" s="39" t="s">
        <v>108</v>
      </c>
      <c r="AA22" s="107">
        <f t="shared" si="0"/>
        <v>1</v>
      </c>
      <c r="AB22" s="103">
        <v>0.97</v>
      </c>
      <c r="AC22" s="108">
        <f t="shared" si="5"/>
        <v>0.97</v>
      </c>
      <c r="AD22" s="102" t="s">
        <v>116</v>
      </c>
      <c r="AE22" s="100" t="s">
        <v>80</v>
      </c>
      <c r="AF22" s="107">
        <f t="shared" si="6"/>
        <v>1</v>
      </c>
      <c r="AG22" s="117">
        <v>1</v>
      </c>
      <c r="AH22" s="108">
        <f t="shared" si="7"/>
        <v>1</v>
      </c>
      <c r="AI22" s="19" t="s">
        <v>281</v>
      </c>
      <c r="AJ22" s="19" t="s">
        <v>290</v>
      </c>
      <c r="AK22" s="107">
        <f t="shared" si="1"/>
        <v>1</v>
      </c>
      <c r="AL22" s="117">
        <v>1</v>
      </c>
      <c r="AM22" s="108">
        <f t="shared" si="8"/>
        <v>1</v>
      </c>
      <c r="AN22" s="19" t="s">
        <v>307</v>
      </c>
      <c r="AO22" s="19" t="s">
        <v>318</v>
      </c>
      <c r="AP22" s="67">
        <f t="shared" si="2"/>
        <v>1</v>
      </c>
      <c r="AQ22" s="121">
        <f>AVERAGE(W22,AB22,AG22,AL22)</f>
        <v>0.99195</v>
      </c>
      <c r="AR22" s="65">
        <f t="shared" si="9"/>
        <v>0.99195</v>
      </c>
      <c r="AS22" s="102" t="s">
        <v>336</v>
      </c>
    </row>
    <row r="23" spans="1:45" s="26" customFormat="1" ht="135" x14ac:dyDescent="0.25">
      <c r="A23" s="20">
        <v>4</v>
      </c>
      <c r="B23" s="19" t="s">
        <v>49</v>
      </c>
      <c r="C23" s="20" t="s">
        <v>69</v>
      </c>
      <c r="D23" s="24" t="s">
        <v>117</v>
      </c>
      <c r="E23" s="19" t="s">
        <v>118</v>
      </c>
      <c r="F23" s="19" t="s">
        <v>53</v>
      </c>
      <c r="G23" s="19" t="s">
        <v>119</v>
      </c>
      <c r="H23" s="33" t="s">
        <v>120</v>
      </c>
      <c r="I23" s="34" t="s">
        <v>121</v>
      </c>
      <c r="J23" s="35" t="s">
        <v>57</v>
      </c>
      <c r="K23" s="40" t="s">
        <v>58</v>
      </c>
      <c r="L23" s="42">
        <v>0</v>
      </c>
      <c r="M23" s="42">
        <v>0.4</v>
      </c>
      <c r="N23" s="42">
        <v>0.6</v>
      </c>
      <c r="O23" s="42">
        <v>0.8</v>
      </c>
      <c r="P23" s="42">
        <v>0.8</v>
      </c>
      <c r="Q23" s="43" t="s">
        <v>74</v>
      </c>
      <c r="R23" s="48" t="s">
        <v>122</v>
      </c>
      <c r="S23" s="33" t="s">
        <v>114</v>
      </c>
      <c r="T23" s="40" t="s">
        <v>62</v>
      </c>
      <c r="U23" s="44" t="s">
        <v>123</v>
      </c>
      <c r="V23" s="63" t="s">
        <v>64</v>
      </c>
      <c r="W23" s="63" t="s">
        <v>64</v>
      </c>
      <c r="X23" s="63" t="s">
        <v>64</v>
      </c>
      <c r="Y23" s="25" t="s">
        <v>65</v>
      </c>
      <c r="Z23" s="53" t="s">
        <v>64</v>
      </c>
      <c r="AA23" s="107">
        <f t="shared" si="0"/>
        <v>0.4</v>
      </c>
      <c r="AB23" s="103">
        <v>0.97</v>
      </c>
      <c r="AC23" s="108">
        <f t="shared" si="5"/>
        <v>1</v>
      </c>
      <c r="AD23" s="102" t="s">
        <v>124</v>
      </c>
      <c r="AE23" s="100" t="s">
        <v>125</v>
      </c>
      <c r="AF23" s="107">
        <f t="shared" si="6"/>
        <v>0.6</v>
      </c>
      <c r="AG23" s="117">
        <v>0.6</v>
      </c>
      <c r="AH23" s="108">
        <v>1</v>
      </c>
      <c r="AI23" s="19" t="s">
        <v>282</v>
      </c>
      <c r="AJ23" s="19" t="s">
        <v>291</v>
      </c>
      <c r="AK23" s="107">
        <f t="shared" si="1"/>
        <v>0.8</v>
      </c>
      <c r="AL23" s="117">
        <v>1</v>
      </c>
      <c r="AM23" s="108">
        <f t="shared" si="8"/>
        <v>1</v>
      </c>
      <c r="AN23" s="19" t="s">
        <v>308</v>
      </c>
      <c r="AO23" s="19" t="s">
        <v>319</v>
      </c>
      <c r="AP23" s="67">
        <f t="shared" si="2"/>
        <v>0.8</v>
      </c>
      <c r="AQ23" s="121">
        <f>AL23</f>
        <v>1</v>
      </c>
      <c r="AR23" s="65">
        <f t="shared" si="9"/>
        <v>1</v>
      </c>
      <c r="AS23" s="102" t="s">
        <v>332</v>
      </c>
    </row>
    <row r="24" spans="1:45" s="26" customFormat="1" ht="75" x14ac:dyDescent="0.25">
      <c r="A24" s="20">
        <v>4</v>
      </c>
      <c r="B24" s="19" t="s">
        <v>49</v>
      </c>
      <c r="C24" s="20" t="s">
        <v>126</v>
      </c>
      <c r="D24" s="24" t="s">
        <v>127</v>
      </c>
      <c r="E24" s="19" t="s">
        <v>128</v>
      </c>
      <c r="F24" s="19" t="s">
        <v>101</v>
      </c>
      <c r="G24" s="19" t="s">
        <v>129</v>
      </c>
      <c r="H24" s="33" t="s">
        <v>130</v>
      </c>
      <c r="I24" s="39" t="s">
        <v>56</v>
      </c>
      <c r="J24" s="35" t="s">
        <v>131</v>
      </c>
      <c r="K24" s="33" t="s">
        <v>132</v>
      </c>
      <c r="L24" s="39">
        <v>2430</v>
      </c>
      <c r="M24" s="39">
        <v>2430</v>
      </c>
      <c r="N24" s="39">
        <v>2430</v>
      </c>
      <c r="O24" s="39">
        <v>2430</v>
      </c>
      <c r="P24" s="51">
        <f t="shared" ref="P24:P25" si="10">SUM(L24:O24)</f>
        <v>9720</v>
      </c>
      <c r="Q24" s="43" t="s">
        <v>74</v>
      </c>
      <c r="R24" s="48" t="s">
        <v>133</v>
      </c>
      <c r="S24" s="33" t="s">
        <v>134</v>
      </c>
      <c r="T24" s="33" t="s">
        <v>135</v>
      </c>
      <c r="U24" s="44" t="s">
        <v>136</v>
      </c>
      <c r="V24" s="62">
        <f t="shared" si="3"/>
        <v>2430</v>
      </c>
      <c r="W24" s="20">
        <v>2739</v>
      </c>
      <c r="X24" s="63">
        <f t="shared" si="4"/>
        <v>1</v>
      </c>
      <c r="Y24" s="60" t="s">
        <v>137</v>
      </c>
      <c r="Z24" s="19" t="s">
        <v>138</v>
      </c>
      <c r="AA24" s="25">
        <f t="shared" si="0"/>
        <v>2430</v>
      </c>
      <c r="AB24" s="60">
        <v>4685</v>
      </c>
      <c r="AC24" s="108">
        <f t="shared" si="5"/>
        <v>1</v>
      </c>
      <c r="AD24" s="102" t="s">
        <v>139</v>
      </c>
      <c r="AE24" s="100" t="s">
        <v>140</v>
      </c>
      <c r="AF24" s="25">
        <f t="shared" si="6"/>
        <v>2430</v>
      </c>
      <c r="AG24" s="19">
        <v>4577</v>
      </c>
      <c r="AH24" s="108">
        <f t="shared" si="7"/>
        <v>1</v>
      </c>
      <c r="AI24" s="19" t="s">
        <v>283</v>
      </c>
      <c r="AJ24" s="19" t="s">
        <v>138</v>
      </c>
      <c r="AK24" s="25">
        <f t="shared" si="1"/>
        <v>2430</v>
      </c>
      <c r="AL24" s="19">
        <v>5230</v>
      </c>
      <c r="AM24" s="108">
        <f t="shared" si="8"/>
        <v>1</v>
      </c>
      <c r="AN24" s="19" t="s">
        <v>309</v>
      </c>
      <c r="AO24" s="19" t="s">
        <v>320</v>
      </c>
      <c r="AP24" s="20">
        <f t="shared" si="2"/>
        <v>9720</v>
      </c>
      <c r="AQ24" s="20">
        <f>SUM(W24,AB24,AG24,AL24)</f>
        <v>17231</v>
      </c>
      <c r="AR24" s="64">
        <f t="shared" si="9"/>
        <v>1</v>
      </c>
      <c r="AS24" s="102" t="s">
        <v>332</v>
      </c>
    </row>
    <row r="25" spans="1:45" s="26" customFormat="1" ht="60" x14ac:dyDescent="0.25">
      <c r="A25" s="20">
        <v>4</v>
      </c>
      <c r="B25" s="19" t="s">
        <v>49</v>
      </c>
      <c r="C25" s="20" t="s">
        <v>126</v>
      </c>
      <c r="D25" s="24" t="s">
        <v>141</v>
      </c>
      <c r="E25" s="19" t="s">
        <v>142</v>
      </c>
      <c r="F25" s="19" t="s">
        <v>53</v>
      </c>
      <c r="G25" s="19" t="s">
        <v>143</v>
      </c>
      <c r="H25" s="33" t="s">
        <v>144</v>
      </c>
      <c r="I25" s="39" t="s">
        <v>56</v>
      </c>
      <c r="J25" s="35" t="s">
        <v>131</v>
      </c>
      <c r="K25" s="33" t="s">
        <v>145</v>
      </c>
      <c r="L25" s="39">
        <v>810</v>
      </c>
      <c r="M25" s="39">
        <v>810</v>
      </c>
      <c r="N25" s="39">
        <v>810</v>
      </c>
      <c r="O25" s="39">
        <v>810</v>
      </c>
      <c r="P25" s="51">
        <f t="shared" si="10"/>
        <v>3240</v>
      </c>
      <c r="Q25" s="43" t="s">
        <v>74</v>
      </c>
      <c r="R25" s="48" t="s">
        <v>146</v>
      </c>
      <c r="S25" s="33" t="s">
        <v>134</v>
      </c>
      <c r="T25" s="33" t="s">
        <v>135</v>
      </c>
      <c r="U25" s="44" t="s">
        <v>136</v>
      </c>
      <c r="V25" s="62">
        <f t="shared" si="3"/>
        <v>810</v>
      </c>
      <c r="W25" s="20">
        <v>949</v>
      </c>
      <c r="X25" s="63">
        <f t="shared" si="4"/>
        <v>1</v>
      </c>
      <c r="Y25" s="60" t="s">
        <v>147</v>
      </c>
      <c r="Z25" s="19" t="s">
        <v>138</v>
      </c>
      <c r="AA25" s="25">
        <f t="shared" si="0"/>
        <v>810</v>
      </c>
      <c r="AB25" s="19">
        <v>1013</v>
      </c>
      <c r="AC25" s="108">
        <f t="shared" si="5"/>
        <v>1</v>
      </c>
      <c r="AD25" s="102" t="s">
        <v>148</v>
      </c>
      <c r="AE25" s="100" t="s">
        <v>140</v>
      </c>
      <c r="AF25" s="25">
        <f t="shared" si="6"/>
        <v>810</v>
      </c>
      <c r="AG25" s="19">
        <v>1164</v>
      </c>
      <c r="AH25" s="108">
        <f t="shared" si="7"/>
        <v>1</v>
      </c>
      <c r="AI25" s="19" t="s">
        <v>284</v>
      </c>
      <c r="AJ25" s="19" t="s">
        <v>138</v>
      </c>
      <c r="AK25" s="25">
        <f t="shared" si="1"/>
        <v>810</v>
      </c>
      <c r="AL25" s="19">
        <v>1249</v>
      </c>
      <c r="AM25" s="108">
        <f t="shared" si="8"/>
        <v>1</v>
      </c>
      <c r="AN25" s="19" t="s">
        <v>310</v>
      </c>
      <c r="AO25" s="19" t="s">
        <v>320</v>
      </c>
      <c r="AP25" s="20">
        <f t="shared" si="2"/>
        <v>3240</v>
      </c>
      <c r="AQ25" s="20">
        <f t="shared" ref="AQ25:AQ30" si="11">SUM(W25,AB25,AG25,AL25)</f>
        <v>4375</v>
      </c>
      <c r="AR25" s="65">
        <f t="shared" si="9"/>
        <v>1</v>
      </c>
      <c r="AS25" s="102" t="s">
        <v>332</v>
      </c>
    </row>
    <row r="26" spans="1:45" s="26" customFormat="1" ht="90" x14ac:dyDescent="0.25">
      <c r="A26" s="20">
        <v>4</v>
      </c>
      <c r="B26" s="19" t="s">
        <v>49</v>
      </c>
      <c r="C26" s="20" t="s">
        <v>126</v>
      </c>
      <c r="D26" s="24" t="s">
        <v>149</v>
      </c>
      <c r="E26" s="19" t="s">
        <v>150</v>
      </c>
      <c r="F26" s="19" t="s">
        <v>53</v>
      </c>
      <c r="G26" s="19" t="s">
        <v>151</v>
      </c>
      <c r="H26" s="33" t="s">
        <v>152</v>
      </c>
      <c r="I26" s="39" t="s">
        <v>56</v>
      </c>
      <c r="J26" s="35" t="s">
        <v>131</v>
      </c>
      <c r="K26" s="33" t="s">
        <v>153</v>
      </c>
      <c r="L26" s="39">
        <v>39</v>
      </c>
      <c r="M26" s="39">
        <v>63</v>
      </c>
      <c r="N26" s="39">
        <v>90</v>
      </c>
      <c r="O26" s="39">
        <v>66</v>
      </c>
      <c r="P26" s="51">
        <f>SUM(L26:O26)</f>
        <v>258</v>
      </c>
      <c r="Q26" s="43" t="s">
        <v>74</v>
      </c>
      <c r="R26" s="48" t="s">
        <v>154</v>
      </c>
      <c r="S26" s="33" t="s">
        <v>155</v>
      </c>
      <c r="T26" s="33" t="s">
        <v>135</v>
      </c>
      <c r="U26" s="44" t="s">
        <v>136</v>
      </c>
      <c r="V26" s="62">
        <f t="shared" si="3"/>
        <v>39</v>
      </c>
      <c r="W26" s="20">
        <v>41</v>
      </c>
      <c r="X26" s="63">
        <f t="shared" si="4"/>
        <v>1</v>
      </c>
      <c r="Y26" s="19" t="s">
        <v>156</v>
      </c>
      <c r="Z26" s="19" t="s">
        <v>138</v>
      </c>
      <c r="AA26" s="25">
        <f t="shared" si="0"/>
        <v>63</v>
      </c>
      <c r="AB26" s="19">
        <v>34</v>
      </c>
      <c r="AC26" s="108">
        <f t="shared" si="5"/>
        <v>0.53968253968253965</v>
      </c>
      <c r="AD26" s="102" t="s">
        <v>157</v>
      </c>
      <c r="AE26" s="100" t="s">
        <v>140</v>
      </c>
      <c r="AF26" s="25">
        <f t="shared" si="6"/>
        <v>90</v>
      </c>
      <c r="AG26" s="19">
        <v>110</v>
      </c>
      <c r="AH26" s="108">
        <f t="shared" si="7"/>
        <v>1</v>
      </c>
      <c r="AI26" s="19" t="s">
        <v>157</v>
      </c>
      <c r="AJ26" s="19" t="s">
        <v>285</v>
      </c>
      <c r="AK26" s="25">
        <f t="shared" si="1"/>
        <v>66</v>
      </c>
      <c r="AL26" s="19">
        <v>92</v>
      </c>
      <c r="AM26" s="108">
        <f t="shared" si="8"/>
        <v>1</v>
      </c>
      <c r="AN26" s="19" t="s">
        <v>311</v>
      </c>
      <c r="AO26" s="19" t="s">
        <v>320</v>
      </c>
      <c r="AP26" s="20">
        <f t="shared" si="2"/>
        <v>258</v>
      </c>
      <c r="AQ26" s="20">
        <f t="shared" si="11"/>
        <v>277</v>
      </c>
      <c r="AR26" s="65">
        <f t="shared" si="9"/>
        <v>1</v>
      </c>
      <c r="AS26" s="102" t="s">
        <v>332</v>
      </c>
    </row>
    <row r="27" spans="1:45" s="26" customFormat="1" ht="90" x14ac:dyDescent="0.25">
      <c r="A27" s="20">
        <v>4</v>
      </c>
      <c r="B27" s="19" t="s">
        <v>49</v>
      </c>
      <c r="C27" s="20" t="s">
        <v>126</v>
      </c>
      <c r="D27" s="24" t="s">
        <v>158</v>
      </c>
      <c r="E27" s="19" t="s">
        <v>159</v>
      </c>
      <c r="F27" s="19" t="s">
        <v>101</v>
      </c>
      <c r="G27" s="19" t="s">
        <v>160</v>
      </c>
      <c r="H27" s="33" t="s">
        <v>161</v>
      </c>
      <c r="I27" s="39" t="s">
        <v>56</v>
      </c>
      <c r="J27" s="35" t="s">
        <v>131</v>
      </c>
      <c r="K27" s="33" t="s">
        <v>162</v>
      </c>
      <c r="L27" s="39">
        <v>33</v>
      </c>
      <c r="M27" s="39">
        <v>54</v>
      </c>
      <c r="N27" s="39">
        <v>78</v>
      </c>
      <c r="O27" s="39">
        <v>56</v>
      </c>
      <c r="P27" s="51">
        <f t="shared" ref="P27:P30" si="12">SUM(L27:O27)</f>
        <v>221</v>
      </c>
      <c r="Q27" s="43" t="s">
        <v>74</v>
      </c>
      <c r="R27" s="48" t="s">
        <v>154</v>
      </c>
      <c r="S27" s="33" t="s">
        <v>155</v>
      </c>
      <c r="T27" s="33" t="s">
        <v>135</v>
      </c>
      <c r="U27" s="44" t="s">
        <v>136</v>
      </c>
      <c r="V27" s="62">
        <f t="shared" si="3"/>
        <v>33</v>
      </c>
      <c r="W27" s="20">
        <v>35</v>
      </c>
      <c r="X27" s="63">
        <f t="shared" si="4"/>
        <v>1</v>
      </c>
      <c r="Y27" s="19" t="s">
        <v>163</v>
      </c>
      <c r="Z27" s="19" t="s">
        <v>138</v>
      </c>
      <c r="AA27" s="25">
        <f t="shared" si="0"/>
        <v>54</v>
      </c>
      <c r="AB27" s="19">
        <v>31</v>
      </c>
      <c r="AC27" s="108">
        <f t="shared" si="5"/>
        <v>0.57407407407407407</v>
      </c>
      <c r="AD27" s="102" t="s">
        <v>164</v>
      </c>
      <c r="AE27" s="100" t="s">
        <v>165</v>
      </c>
      <c r="AF27" s="25">
        <f t="shared" si="6"/>
        <v>78</v>
      </c>
      <c r="AG27" s="19">
        <v>30</v>
      </c>
      <c r="AH27" s="108">
        <f t="shared" si="7"/>
        <v>0.38461538461538464</v>
      </c>
      <c r="AI27" s="19" t="s">
        <v>164</v>
      </c>
      <c r="AJ27" s="19" t="s">
        <v>285</v>
      </c>
      <c r="AK27" s="25">
        <f t="shared" si="1"/>
        <v>56</v>
      </c>
      <c r="AL27" s="19">
        <v>143</v>
      </c>
      <c r="AM27" s="108">
        <f t="shared" si="8"/>
        <v>1</v>
      </c>
      <c r="AN27" s="19" t="s">
        <v>312</v>
      </c>
      <c r="AO27" s="19" t="s">
        <v>320</v>
      </c>
      <c r="AP27" s="20">
        <f t="shared" si="2"/>
        <v>221</v>
      </c>
      <c r="AQ27" s="20">
        <f t="shared" si="11"/>
        <v>239</v>
      </c>
      <c r="AR27" s="65">
        <f t="shared" si="9"/>
        <v>1</v>
      </c>
      <c r="AS27" s="102" t="s">
        <v>332</v>
      </c>
    </row>
    <row r="28" spans="1:45" s="26" customFormat="1" ht="149.25" customHeight="1" x14ac:dyDescent="0.25">
      <c r="A28" s="20">
        <v>4</v>
      </c>
      <c r="B28" s="19" t="s">
        <v>49</v>
      </c>
      <c r="C28" s="20" t="s">
        <v>126</v>
      </c>
      <c r="D28" s="24" t="s">
        <v>166</v>
      </c>
      <c r="E28" s="19" t="s">
        <v>167</v>
      </c>
      <c r="F28" s="19" t="s">
        <v>101</v>
      </c>
      <c r="G28" s="19" t="s">
        <v>168</v>
      </c>
      <c r="H28" s="33" t="s">
        <v>169</v>
      </c>
      <c r="I28" s="39" t="s">
        <v>56</v>
      </c>
      <c r="J28" s="35" t="s">
        <v>131</v>
      </c>
      <c r="K28" s="33" t="s">
        <v>170</v>
      </c>
      <c r="L28" s="39">
        <v>15</v>
      </c>
      <c r="M28" s="39">
        <v>21</v>
      </c>
      <c r="N28" s="39">
        <v>21</v>
      </c>
      <c r="O28" s="39">
        <v>17</v>
      </c>
      <c r="P28" s="51">
        <f t="shared" si="12"/>
        <v>74</v>
      </c>
      <c r="Q28" s="43" t="s">
        <v>74</v>
      </c>
      <c r="R28" s="49" t="s">
        <v>171</v>
      </c>
      <c r="S28" s="33" t="s">
        <v>172</v>
      </c>
      <c r="T28" s="33" t="s">
        <v>135</v>
      </c>
      <c r="U28" s="44" t="s">
        <v>123</v>
      </c>
      <c r="V28" s="62">
        <f t="shared" si="3"/>
        <v>15</v>
      </c>
      <c r="W28" s="39">
        <v>17</v>
      </c>
      <c r="X28" s="63">
        <f t="shared" si="4"/>
        <v>1</v>
      </c>
      <c r="Y28" s="61" t="s">
        <v>173</v>
      </c>
      <c r="Z28" s="68" t="s">
        <v>174</v>
      </c>
      <c r="AA28" s="25">
        <f t="shared" si="0"/>
        <v>21</v>
      </c>
      <c r="AB28" s="19">
        <v>24</v>
      </c>
      <c r="AC28" s="108">
        <f t="shared" si="5"/>
        <v>1</v>
      </c>
      <c r="AD28" s="102" t="s">
        <v>175</v>
      </c>
      <c r="AE28" s="101" t="s">
        <v>176</v>
      </c>
      <c r="AF28" s="25">
        <f t="shared" si="6"/>
        <v>21</v>
      </c>
      <c r="AG28" s="19">
        <v>31</v>
      </c>
      <c r="AH28" s="108">
        <f t="shared" si="7"/>
        <v>1</v>
      </c>
      <c r="AI28" s="19" t="s">
        <v>286</v>
      </c>
      <c r="AJ28" s="19" t="s">
        <v>287</v>
      </c>
      <c r="AK28" s="25">
        <f t="shared" si="1"/>
        <v>17</v>
      </c>
      <c r="AL28" s="19">
        <v>14</v>
      </c>
      <c r="AM28" s="108">
        <f t="shared" si="8"/>
        <v>0.82352941176470584</v>
      </c>
      <c r="AN28" s="19" t="s">
        <v>313</v>
      </c>
      <c r="AO28" s="19" t="s">
        <v>321</v>
      </c>
      <c r="AP28" s="20">
        <f t="shared" si="2"/>
        <v>74</v>
      </c>
      <c r="AQ28" s="20">
        <f t="shared" si="11"/>
        <v>86</v>
      </c>
      <c r="AR28" s="65">
        <f t="shared" si="9"/>
        <v>1</v>
      </c>
      <c r="AS28" s="102" t="s">
        <v>332</v>
      </c>
    </row>
    <row r="29" spans="1:45" s="26" customFormat="1" ht="198.75" customHeight="1" x14ac:dyDescent="0.25">
      <c r="A29" s="20">
        <v>4</v>
      </c>
      <c r="B29" s="19" t="s">
        <v>49</v>
      </c>
      <c r="C29" s="20" t="s">
        <v>126</v>
      </c>
      <c r="D29" s="24" t="s">
        <v>177</v>
      </c>
      <c r="E29" s="19" t="s">
        <v>178</v>
      </c>
      <c r="F29" s="19" t="s">
        <v>101</v>
      </c>
      <c r="G29" s="19" t="s">
        <v>179</v>
      </c>
      <c r="H29" s="33" t="s">
        <v>180</v>
      </c>
      <c r="I29" s="39" t="s">
        <v>56</v>
      </c>
      <c r="J29" s="35" t="s">
        <v>131</v>
      </c>
      <c r="K29" s="33" t="s">
        <v>170</v>
      </c>
      <c r="L29" s="39">
        <v>30</v>
      </c>
      <c r="M29" s="39">
        <v>45</v>
      </c>
      <c r="N29" s="39">
        <v>45</v>
      </c>
      <c r="O29" s="39">
        <v>30</v>
      </c>
      <c r="P29" s="51">
        <f t="shared" si="12"/>
        <v>150</v>
      </c>
      <c r="Q29" s="43" t="s">
        <v>74</v>
      </c>
      <c r="R29" s="49" t="s">
        <v>171</v>
      </c>
      <c r="S29" s="33" t="s">
        <v>172</v>
      </c>
      <c r="T29" s="33" t="s">
        <v>135</v>
      </c>
      <c r="U29" s="44" t="s">
        <v>123</v>
      </c>
      <c r="V29" s="62">
        <f t="shared" si="3"/>
        <v>30</v>
      </c>
      <c r="W29" s="32">
        <v>59</v>
      </c>
      <c r="X29" s="63">
        <f t="shared" si="4"/>
        <v>1</v>
      </c>
      <c r="Y29" s="58" t="s">
        <v>181</v>
      </c>
      <c r="Z29" s="68" t="s">
        <v>174</v>
      </c>
      <c r="AA29" s="25">
        <f t="shared" si="0"/>
        <v>45</v>
      </c>
      <c r="AB29" s="19">
        <v>61</v>
      </c>
      <c r="AC29" s="108">
        <f t="shared" si="5"/>
        <v>1</v>
      </c>
      <c r="AD29" s="102" t="s">
        <v>182</v>
      </c>
      <c r="AE29" s="101" t="s">
        <v>176</v>
      </c>
      <c r="AF29" s="25">
        <f t="shared" si="6"/>
        <v>45</v>
      </c>
      <c r="AG29" s="19">
        <v>58</v>
      </c>
      <c r="AH29" s="108">
        <f t="shared" si="7"/>
        <v>1</v>
      </c>
      <c r="AI29" s="19" t="s">
        <v>288</v>
      </c>
      <c r="AJ29" s="19" t="s">
        <v>287</v>
      </c>
      <c r="AK29" s="25">
        <f t="shared" si="1"/>
        <v>30</v>
      </c>
      <c r="AL29" s="19">
        <v>63</v>
      </c>
      <c r="AM29" s="108">
        <f t="shared" si="8"/>
        <v>1</v>
      </c>
      <c r="AN29" s="19" t="s">
        <v>314</v>
      </c>
      <c r="AO29" s="19" t="s">
        <v>321</v>
      </c>
      <c r="AP29" s="20">
        <f t="shared" si="2"/>
        <v>150</v>
      </c>
      <c r="AQ29" s="20">
        <f t="shared" si="11"/>
        <v>241</v>
      </c>
      <c r="AR29" s="65">
        <f t="shared" si="9"/>
        <v>1</v>
      </c>
      <c r="AS29" s="102" t="s">
        <v>332</v>
      </c>
    </row>
    <row r="30" spans="1:45" s="26" customFormat="1" ht="325.5" customHeight="1" x14ac:dyDescent="0.25">
      <c r="A30" s="20">
        <v>4</v>
      </c>
      <c r="B30" s="19" t="s">
        <v>49</v>
      </c>
      <c r="C30" s="20" t="s">
        <v>126</v>
      </c>
      <c r="D30" s="24" t="s">
        <v>183</v>
      </c>
      <c r="E30" s="19" t="s">
        <v>184</v>
      </c>
      <c r="F30" s="19" t="s">
        <v>101</v>
      </c>
      <c r="G30" s="19" t="s">
        <v>185</v>
      </c>
      <c r="H30" s="33" t="s">
        <v>186</v>
      </c>
      <c r="I30" s="39" t="s">
        <v>56</v>
      </c>
      <c r="J30" s="35" t="s">
        <v>131</v>
      </c>
      <c r="K30" s="33" t="s">
        <v>170</v>
      </c>
      <c r="L30" s="39">
        <v>8</v>
      </c>
      <c r="M30" s="39">
        <v>12</v>
      </c>
      <c r="N30" s="39">
        <v>12</v>
      </c>
      <c r="O30" s="39">
        <v>8</v>
      </c>
      <c r="P30" s="51">
        <f t="shared" si="12"/>
        <v>40</v>
      </c>
      <c r="Q30" s="44" t="s">
        <v>74</v>
      </c>
      <c r="R30" s="49" t="s">
        <v>171</v>
      </c>
      <c r="S30" s="33" t="s">
        <v>172</v>
      </c>
      <c r="T30" s="33" t="s">
        <v>135</v>
      </c>
      <c r="U30" s="44" t="s">
        <v>123</v>
      </c>
      <c r="V30" s="62">
        <f t="shared" si="3"/>
        <v>8</v>
      </c>
      <c r="W30" s="20">
        <v>23</v>
      </c>
      <c r="X30" s="63">
        <f t="shared" si="4"/>
        <v>1</v>
      </c>
      <c r="Y30" s="19" t="s">
        <v>187</v>
      </c>
      <c r="Z30" s="68" t="s">
        <v>174</v>
      </c>
      <c r="AA30" s="25">
        <f t="shared" si="0"/>
        <v>12</v>
      </c>
      <c r="AB30" s="19">
        <v>12</v>
      </c>
      <c r="AC30" s="108">
        <f t="shared" si="5"/>
        <v>1</v>
      </c>
      <c r="AD30" s="102" t="s">
        <v>188</v>
      </c>
      <c r="AE30" s="100" t="s">
        <v>189</v>
      </c>
      <c r="AF30" s="25">
        <f t="shared" si="6"/>
        <v>12</v>
      </c>
      <c r="AG30" s="19">
        <v>12</v>
      </c>
      <c r="AH30" s="108">
        <f t="shared" si="7"/>
        <v>1</v>
      </c>
      <c r="AI30" s="19" t="s">
        <v>289</v>
      </c>
      <c r="AJ30" s="19" t="s">
        <v>287</v>
      </c>
      <c r="AK30" s="25">
        <f t="shared" si="1"/>
        <v>8</v>
      </c>
      <c r="AL30" s="19">
        <v>9</v>
      </c>
      <c r="AM30" s="108">
        <f t="shared" si="8"/>
        <v>1</v>
      </c>
      <c r="AN30" s="19" t="s">
        <v>315</v>
      </c>
      <c r="AO30" s="19" t="s">
        <v>321</v>
      </c>
      <c r="AP30" s="20">
        <f t="shared" si="2"/>
        <v>40</v>
      </c>
      <c r="AQ30" s="20">
        <f t="shared" si="11"/>
        <v>56</v>
      </c>
      <c r="AR30" s="65">
        <f t="shared" si="9"/>
        <v>1</v>
      </c>
      <c r="AS30" s="102" t="s">
        <v>332</v>
      </c>
    </row>
    <row r="31" spans="1:45" s="5" customFormat="1" ht="15.75" x14ac:dyDescent="0.25">
      <c r="A31" s="10"/>
      <c r="B31" s="10"/>
      <c r="C31" s="10"/>
      <c r="D31" s="10"/>
      <c r="E31" s="13" t="s">
        <v>190</v>
      </c>
      <c r="F31" s="10"/>
      <c r="G31" s="10"/>
      <c r="H31" s="10"/>
      <c r="I31" s="10"/>
      <c r="J31" s="10"/>
      <c r="K31" s="10"/>
      <c r="L31" s="14"/>
      <c r="M31" s="14"/>
      <c r="N31" s="14"/>
      <c r="O31" s="14"/>
      <c r="P31" s="14"/>
      <c r="Q31" s="10"/>
      <c r="R31" s="10"/>
      <c r="S31" s="10"/>
      <c r="T31" s="10"/>
      <c r="U31" s="10"/>
      <c r="V31" s="14"/>
      <c r="W31" s="14"/>
      <c r="X31" s="97">
        <f>AVERAGE(X16:X30)*80%</f>
        <v>0.72862769230769231</v>
      </c>
      <c r="Y31" s="14"/>
      <c r="Z31" s="14"/>
      <c r="AA31" s="14"/>
      <c r="AB31" s="14"/>
      <c r="AC31" s="97">
        <f>AVERAGE(AC16:AC30)*80%</f>
        <v>0.73801901940035286</v>
      </c>
      <c r="AD31" s="14"/>
      <c r="AE31" s="14"/>
      <c r="AF31" s="14"/>
      <c r="AG31" s="14"/>
      <c r="AH31" s="122">
        <f>AVERAGE(AH16:AH30)*80%</f>
        <v>0.76413186813186817</v>
      </c>
      <c r="AI31" s="14"/>
      <c r="AJ31" s="14"/>
      <c r="AK31" s="14"/>
      <c r="AL31" s="14"/>
      <c r="AM31" s="122">
        <f>AVERAGE(AM16:AM30)*80%</f>
        <v>0.78450196078431389</v>
      </c>
      <c r="AN31" s="10"/>
      <c r="AO31" s="10"/>
      <c r="AP31" s="15"/>
      <c r="AQ31" s="15"/>
      <c r="AR31" s="97">
        <f>AVERAGE(AR16:AR30)*80%</f>
        <v>0.79318972549019617</v>
      </c>
      <c r="AS31" s="10"/>
    </row>
    <row r="32" spans="1:45" s="26" customFormat="1" ht="238.5" customHeight="1" x14ac:dyDescent="0.25">
      <c r="A32" s="27">
        <v>7</v>
      </c>
      <c r="B32" s="70" t="s">
        <v>191</v>
      </c>
      <c r="C32" s="70" t="s">
        <v>192</v>
      </c>
      <c r="D32" s="71" t="s">
        <v>193</v>
      </c>
      <c r="E32" s="72" t="s">
        <v>194</v>
      </c>
      <c r="F32" s="72" t="s">
        <v>195</v>
      </c>
      <c r="G32" s="72" t="s">
        <v>196</v>
      </c>
      <c r="H32" s="72" t="s">
        <v>197</v>
      </c>
      <c r="I32" s="73" t="s">
        <v>198</v>
      </c>
      <c r="J32" s="72" t="s">
        <v>199</v>
      </c>
      <c r="K32" s="72" t="s">
        <v>200</v>
      </c>
      <c r="L32" s="74" t="s">
        <v>66</v>
      </c>
      <c r="M32" s="75">
        <v>0.8</v>
      </c>
      <c r="N32" s="74" t="s">
        <v>66</v>
      </c>
      <c r="O32" s="76">
        <v>0.8</v>
      </c>
      <c r="P32" s="76">
        <v>0.8</v>
      </c>
      <c r="Q32" s="77" t="s">
        <v>74</v>
      </c>
      <c r="R32" s="77" t="s">
        <v>201</v>
      </c>
      <c r="S32" s="72" t="s">
        <v>202</v>
      </c>
      <c r="T32" s="72" t="s">
        <v>123</v>
      </c>
      <c r="U32" s="78" t="s">
        <v>203</v>
      </c>
      <c r="V32" s="79" t="str">
        <f>L32</f>
        <v>No programada</v>
      </c>
      <c r="W32" s="70" t="s">
        <v>204</v>
      </c>
      <c r="X32" s="70" t="s">
        <v>204</v>
      </c>
      <c r="Y32" s="70" t="s">
        <v>204</v>
      </c>
      <c r="Z32" s="70" t="s">
        <v>204</v>
      </c>
      <c r="AA32" s="80">
        <f>M32</f>
        <v>0.8</v>
      </c>
      <c r="AB32" s="109">
        <v>0.8</v>
      </c>
      <c r="AC32" s="93">
        <f t="shared" ref="AC32:AC35" si="13">IF(AB32/AA32&gt;100%,100%,AB32/AA32)</f>
        <v>1</v>
      </c>
      <c r="AD32" s="104" t="s">
        <v>205</v>
      </c>
      <c r="AE32" s="92" t="s">
        <v>206</v>
      </c>
      <c r="AF32" s="81" t="str">
        <f>N32</f>
        <v>No programada</v>
      </c>
      <c r="AG32" s="70" t="s">
        <v>273</v>
      </c>
      <c r="AH32" s="70" t="s">
        <v>273</v>
      </c>
      <c r="AI32" s="70" t="s">
        <v>273</v>
      </c>
      <c r="AJ32" s="70" t="s">
        <v>274</v>
      </c>
      <c r="AK32" s="80">
        <f>O32</f>
        <v>0.8</v>
      </c>
      <c r="AL32" s="109">
        <v>0.86</v>
      </c>
      <c r="AM32" s="93">
        <f t="shared" ref="AM32:AM38" si="14">IF(AL32/AK32&gt;100%,100%,AL32/AK32)</f>
        <v>1</v>
      </c>
      <c r="AN32" s="70" t="s">
        <v>322</v>
      </c>
      <c r="AO32" s="70" t="s">
        <v>323</v>
      </c>
      <c r="AP32" s="82">
        <f>P32</f>
        <v>0.8</v>
      </c>
      <c r="AQ32" s="111">
        <f>AVERAGE(AB32,AL32)</f>
        <v>0.83000000000000007</v>
      </c>
      <c r="AR32" s="83">
        <f>IF(AQ32/AP32&gt;100%,100%,AQ32/AP32)</f>
        <v>1</v>
      </c>
      <c r="AS32" s="104" t="s">
        <v>332</v>
      </c>
    </row>
    <row r="33" spans="1:45" s="26" customFormat="1" ht="105" x14ac:dyDescent="0.25">
      <c r="A33" s="27">
        <v>7</v>
      </c>
      <c r="B33" s="70" t="s">
        <v>191</v>
      </c>
      <c r="C33" s="70" t="s">
        <v>192</v>
      </c>
      <c r="D33" s="84" t="s">
        <v>207</v>
      </c>
      <c r="E33" s="77" t="s">
        <v>208</v>
      </c>
      <c r="F33" s="77" t="s">
        <v>195</v>
      </c>
      <c r="G33" s="77" t="s">
        <v>209</v>
      </c>
      <c r="H33" s="77" t="s">
        <v>210</v>
      </c>
      <c r="I33" s="77" t="s">
        <v>211</v>
      </c>
      <c r="J33" s="77" t="s">
        <v>199</v>
      </c>
      <c r="K33" s="77" t="s">
        <v>212</v>
      </c>
      <c r="L33" s="85">
        <v>1</v>
      </c>
      <c r="M33" s="85">
        <v>1</v>
      </c>
      <c r="N33" s="85">
        <v>1</v>
      </c>
      <c r="O33" s="86">
        <v>1</v>
      </c>
      <c r="P33" s="86">
        <v>1</v>
      </c>
      <c r="Q33" s="77" t="s">
        <v>74</v>
      </c>
      <c r="R33" s="77" t="s">
        <v>213</v>
      </c>
      <c r="S33" s="77" t="s">
        <v>214</v>
      </c>
      <c r="T33" s="72" t="s">
        <v>123</v>
      </c>
      <c r="U33" s="78" t="s">
        <v>215</v>
      </c>
      <c r="V33" s="80">
        <f t="shared" ref="V33:V38" si="15">L33</f>
        <v>1</v>
      </c>
      <c r="W33" s="87">
        <v>1</v>
      </c>
      <c r="X33" s="87">
        <f t="shared" ref="X33" si="16">IF(W33/V33&gt;100%,100%,W33/V33)</f>
        <v>1</v>
      </c>
      <c r="Y33" s="70" t="s">
        <v>216</v>
      </c>
      <c r="Z33" s="70" t="s">
        <v>217</v>
      </c>
      <c r="AA33" s="80">
        <f t="shared" ref="AA33:AA38" si="17">M33</f>
        <v>1</v>
      </c>
      <c r="AB33" s="109">
        <v>1</v>
      </c>
      <c r="AC33" s="93">
        <f t="shared" si="13"/>
        <v>1</v>
      </c>
      <c r="AD33" s="70" t="s">
        <v>218</v>
      </c>
      <c r="AE33" s="92" t="s">
        <v>219</v>
      </c>
      <c r="AF33" s="80">
        <f t="shared" ref="AF33:AF38" si="18">N33</f>
        <v>1</v>
      </c>
      <c r="AG33" s="109">
        <v>1</v>
      </c>
      <c r="AH33" s="93">
        <f>IF(AG33/AF33&gt;100%,100%,AG33/AF33)</f>
        <v>1</v>
      </c>
      <c r="AI33" s="70" t="s">
        <v>292</v>
      </c>
      <c r="AJ33" s="70" t="s">
        <v>219</v>
      </c>
      <c r="AK33" s="80">
        <f t="shared" ref="AK33:AK38" si="19">O33</f>
        <v>1</v>
      </c>
      <c r="AL33" s="109">
        <v>0.78569999999999995</v>
      </c>
      <c r="AM33" s="93">
        <f t="shared" si="14"/>
        <v>0.78569999999999995</v>
      </c>
      <c r="AN33" s="70" t="s">
        <v>324</v>
      </c>
      <c r="AO33" s="70" t="s">
        <v>219</v>
      </c>
      <c r="AP33" s="82">
        <f t="shared" ref="AP33:AP38" si="20">P33</f>
        <v>1</v>
      </c>
      <c r="AQ33" s="111">
        <f>AVERAGE(W33,AB33,AG33,AL33)</f>
        <v>0.94642499999999996</v>
      </c>
      <c r="AR33" s="88">
        <f t="shared" ref="AR33:AR38" si="21">IF(AQ33/AP33&gt;100%,100%,AQ33/AP33)</f>
        <v>0.94642499999999996</v>
      </c>
      <c r="AS33" s="70" t="s">
        <v>337</v>
      </c>
    </row>
    <row r="34" spans="1:45" s="26" customFormat="1" ht="150" x14ac:dyDescent="0.25">
      <c r="A34" s="27">
        <v>7</v>
      </c>
      <c r="B34" s="70" t="s">
        <v>191</v>
      </c>
      <c r="C34" s="70" t="s">
        <v>220</v>
      </c>
      <c r="D34" s="84" t="s">
        <v>221</v>
      </c>
      <c r="E34" s="77" t="s">
        <v>222</v>
      </c>
      <c r="F34" s="77" t="s">
        <v>195</v>
      </c>
      <c r="G34" s="77" t="s">
        <v>223</v>
      </c>
      <c r="H34" s="77" t="s">
        <v>224</v>
      </c>
      <c r="I34" s="77" t="s">
        <v>225</v>
      </c>
      <c r="J34" s="77" t="s">
        <v>199</v>
      </c>
      <c r="K34" s="77" t="s">
        <v>226</v>
      </c>
      <c r="L34" s="74" t="s">
        <v>66</v>
      </c>
      <c r="M34" s="75">
        <v>1</v>
      </c>
      <c r="N34" s="75">
        <v>1</v>
      </c>
      <c r="O34" s="76">
        <v>1</v>
      </c>
      <c r="P34" s="76">
        <v>1</v>
      </c>
      <c r="Q34" s="77" t="s">
        <v>74</v>
      </c>
      <c r="R34" s="77" t="s">
        <v>227</v>
      </c>
      <c r="S34" s="77" t="s">
        <v>228</v>
      </c>
      <c r="T34" s="72" t="s">
        <v>123</v>
      </c>
      <c r="U34" s="78" t="s">
        <v>229</v>
      </c>
      <c r="V34" s="81" t="str">
        <f t="shared" si="15"/>
        <v>No programada</v>
      </c>
      <c r="W34" s="70" t="s">
        <v>204</v>
      </c>
      <c r="X34" s="70" t="s">
        <v>204</v>
      </c>
      <c r="Y34" s="70" t="s">
        <v>204</v>
      </c>
      <c r="Z34" s="70" t="s">
        <v>204</v>
      </c>
      <c r="AA34" s="80">
        <f t="shared" si="17"/>
        <v>1</v>
      </c>
      <c r="AB34" s="109">
        <v>0.96519999999999995</v>
      </c>
      <c r="AC34" s="93">
        <f t="shared" si="13"/>
        <v>0.96519999999999995</v>
      </c>
      <c r="AD34" s="105" t="s">
        <v>230</v>
      </c>
      <c r="AE34" s="92" t="s">
        <v>231</v>
      </c>
      <c r="AF34" s="80">
        <f t="shared" si="18"/>
        <v>1</v>
      </c>
      <c r="AG34" s="79">
        <v>0.96519999999999995</v>
      </c>
      <c r="AH34" s="93">
        <f>IF(AG34/AF34&gt;100%,100%,AG34/AF34)</f>
        <v>0.96519999999999995</v>
      </c>
      <c r="AI34" s="70" t="s">
        <v>293</v>
      </c>
      <c r="AJ34" s="70" t="s">
        <v>294</v>
      </c>
      <c r="AK34" s="80">
        <f t="shared" si="19"/>
        <v>1</v>
      </c>
      <c r="AL34" s="109">
        <v>1</v>
      </c>
      <c r="AM34" s="93">
        <f t="shared" si="14"/>
        <v>1</v>
      </c>
      <c r="AN34" s="70" t="s">
        <v>293</v>
      </c>
      <c r="AO34" s="70" t="s">
        <v>325</v>
      </c>
      <c r="AP34" s="82">
        <f t="shared" si="20"/>
        <v>1</v>
      </c>
      <c r="AQ34" s="111">
        <f>AVERAGE(AB34,AG34,AL34)</f>
        <v>0.97679999999999989</v>
      </c>
      <c r="AR34" s="88">
        <f t="shared" si="21"/>
        <v>0.97679999999999989</v>
      </c>
      <c r="AS34" s="105" t="s">
        <v>338</v>
      </c>
    </row>
    <row r="35" spans="1:45" s="26" customFormat="1" ht="105" x14ac:dyDescent="0.25">
      <c r="A35" s="27">
        <v>7</v>
      </c>
      <c r="B35" s="70" t="s">
        <v>191</v>
      </c>
      <c r="C35" s="70" t="s">
        <v>192</v>
      </c>
      <c r="D35" s="84" t="s">
        <v>232</v>
      </c>
      <c r="E35" s="77" t="s">
        <v>233</v>
      </c>
      <c r="F35" s="77" t="s">
        <v>195</v>
      </c>
      <c r="G35" s="77" t="s">
        <v>234</v>
      </c>
      <c r="H35" s="77" t="s">
        <v>235</v>
      </c>
      <c r="I35" s="77" t="s">
        <v>211</v>
      </c>
      <c r="J35" s="77" t="s">
        <v>104</v>
      </c>
      <c r="K35" s="77" t="s">
        <v>234</v>
      </c>
      <c r="L35" s="75">
        <v>1</v>
      </c>
      <c r="M35" s="75">
        <v>1</v>
      </c>
      <c r="N35" s="74" t="s">
        <v>66</v>
      </c>
      <c r="O35" s="76" t="s">
        <v>66</v>
      </c>
      <c r="P35" s="76">
        <v>1</v>
      </c>
      <c r="Q35" s="77" t="s">
        <v>236</v>
      </c>
      <c r="R35" s="77" t="s">
        <v>237</v>
      </c>
      <c r="S35" s="77" t="s">
        <v>237</v>
      </c>
      <c r="T35" s="72" t="s">
        <v>123</v>
      </c>
      <c r="U35" s="78" t="s">
        <v>215</v>
      </c>
      <c r="V35" s="80">
        <f t="shared" si="15"/>
        <v>1</v>
      </c>
      <c r="W35" s="87">
        <v>1</v>
      </c>
      <c r="X35" s="88">
        <f t="shared" ref="X35:X38" si="22">IF(W35/V35&gt;100%,100%,W35/V35)</f>
        <v>1</v>
      </c>
      <c r="Y35" s="70" t="s">
        <v>238</v>
      </c>
      <c r="Z35" s="70" t="s">
        <v>239</v>
      </c>
      <c r="AA35" s="80">
        <f t="shared" si="17"/>
        <v>1</v>
      </c>
      <c r="AB35" s="109">
        <v>1</v>
      </c>
      <c r="AC35" s="93">
        <f t="shared" si="13"/>
        <v>1</v>
      </c>
      <c r="AD35" s="70" t="s">
        <v>240</v>
      </c>
      <c r="AE35" s="92" t="s">
        <v>241</v>
      </c>
      <c r="AF35" s="81" t="str">
        <f t="shared" si="18"/>
        <v>No programada</v>
      </c>
      <c r="AG35" s="87" t="s">
        <v>273</v>
      </c>
      <c r="AH35" s="70" t="s">
        <v>273</v>
      </c>
      <c r="AI35" s="70" t="s">
        <v>273</v>
      </c>
      <c r="AJ35" s="70" t="s">
        <v>274</v>
      </c>
      <c r="AK35" s="81" t="str">
        <f t="shared" si="19"/>
        <v>No programada</v>
      </c>
      <c r="AL35" s="87" t="s">
        <v>66</v>
      </c>
      <c r="AM35" s="93" t="s">
        <v>326</v>
      </c>
      <c r="AN35" s="70" t="s">
        <v>327</v>
      </c>
      <c r="AO35" s="70" t="s">
        <v>64</v>
      </c>
      <c r="AP35" s="82">
        <f t="shared" si="20"/>
        <v>1</v>
      </c>
      <c r="AQ35" s="111">
        <f>AVERAGE(W35,AB35)</f>
        <v>1</v>
      </c>
      <c r="AR35" s="88">
        <f t="shared" si="21"/>
        <v>1</v>
      </c>
      <c r="AS35" s="70" t="s">
        <v>332</v>
      </c>
    </row>
    <row r="36" spans="1:45" s="26" customFormat="1" ht="120" x14ac:dyDescent="0.25">
      <c r="A36" s="27">
        <v>7</v>
      </c>
      <c r="B36" s="70" t="s">
        <v>191</v>
      </c>
      <c r="C36" s="70" t="s">
        <v>192</v>
      </c>
      <c r="D36" s="84" t="s">
        <v>242</v>
      </c>
      <c r="E36" s="77" t="s">
        <v>243</v>
      </c>
      <c r="F36" s="77" t="s">
        <v>195</v>
      </c>
      <c r="G36" s="77" t="s">
        <v>244</v>
      </c>
      <c r="H36" s="77" t="s">
        <v>245</v>
      </c>
      <c r="I36" s="77" t="s">
        <v>121</v>
      </c>
      <c r="J36" s="77" t="s">
        <v>131</v>
      </c>
      <c r="K36" s="77" t="s">
        <v>244</v>
      </c>
      <c r="L36" s="89">
        <v>0</v>
      </c>
      <c r="M36" s="89">
        <v>1</v>
      </c>
      <c r="N36" s="90">
        <v>1</v>
      </c>
      <c r="O36" s="91">
        <v>0</v>
      </c>
      <c r="P36" s="91">
        <v>2</v>
      </c>
      <c r="Q36" s="77" t="s">
        <v>236</v>
      </c>
      <c r="R36" s="77" t="s">
        <v>237</v>
      </c>
      <c r="S36" s="77" t="s">
        <v>237</v>
      </c>
      <c r="T36" s="72" t="s">
        <v>123</v>
      </c>
      <c r="U36" s="72" t="s">
        <v>123</v>
      </c>
      <c r="V36" s="81">
        <f t="shared" si="15"/>
        <v>0</v>
      </c>
      <c r="W36" s="70" t="s">
        <v>204</v>
      </c>
      <c r="X36" s="70" t="s">
        <v>204</v>
      </c>
      <c r="Y36" s="70" t="s">
        <v>204</v>
      </c>
      <c r="Z36" s="70" t="s">
        <v>204</v>
      </c>
      <c r="AA36" s="81">
        <f t="shared" si="17"/>
        <v>1</v>
      </c>
      <c r="AB36" s="70">
        <v>1</v>
      </c>
      <c r="AC36" s="93">
        <f>IF(AB36/AA36&gt;100%,100%,AB36/AA36)</f>
        <v>1</v>
      </c>
      <c r="AD36" s="106" t="s">
        <v>246</v>
      </c>
      <c r="AE36" s="92" t="s">
        <v>247</v>
      </c>
      <c r="AF36" s="81">
        <f t="shared" si="18"/>
        <v>1</v>
      </c>
      <c r="AG36" s="70">
        <v>1</v>
      </c>
      <c r="AH36" s="93">
        <f>IF(AG36/AF36&gt;100%,100%,AG36/AF36)</f>
        <v>1</v>
      </c>
      <c r="AI36" s="70" t="s">
        <v>295</v>
      </c>
      <c r="AJ36" s="70" t="s">
        <v>296</v>
      </c>
      <c r="AK36" s="81">
        <f t="shared" si="19"/>
        <v>0</v>
      </c>
      <c r="AL36" s="70" t="s">
        <v>66</v>
      </c>
      <c r="AM36" s="93" t="s">
        <v>326</v>
      </c>
      <c r="AN36" s="70" t="s">
        <v>327</v>
      </c>
      <c r="AO36" s="70" t="s">
        <v>64</v>
      </c>
      <c r="AP36" s="92">
        <f t="shared" si="20"/>
        <v>2</v>
      </c>
      <c r="AQ36" s="118">
        <f>SUM(AB36,AG36)</f>
        <v>2</v>
      </c>
      <c r="AR36" s="88">
        <f>IF(AQ36/AP36&gt;100%,100%,AQ36/AP36)</f>
        <v>1</v>
      </c>
      <c r="AS36" s="92" t="s">
        <v>332</v>
      </c>
    </row>
    <row r="37" spans="1:45" s="26" customFormat="1" ht="174" customHeight="1" x14ac:dyDescent="0.25">
      <c r="A37" s="27">
        <v>5</v>
      </c>
      <c r="B37" s="70" t="s">
        <v>248</v>
      </c>
      <c r="C37" s="70" t="s">
        <v>249</v>
      </c>
      <c r="D37" s="84" t="s">
        <v>250</v>
      </c>
      <c r="E37" s="77" t="s">
        <v>251</v>
      </c>
      <c r="F37" s="77" t="s">
        <v>195</v>
      </c>
      <c r="G37" s="77" t="s">
        <v>252</v>
      </c>
      <c r="H37" s="77" t="s">
        <v>253</v>
      </c>
      <c r="I37" s="77" t="s">
        <v>211</v>
      </c>
      <c r="J37" s="77" t="s">
        <v>57</v>
      </c>
      <c r="K37" s="77" t="s">
        <v>252</v>
      </c>
      <c r="L37" s="75">
        <v>0.33</v>
      </c>
      <c r="M37" s="75">
        <v>0.67</v>
      </c>
      <c r="N37" s="75">
        <v>0.84</v>
      </c>
      <c r="O37" s="76">
        <v>1</v>
      </c>
      <c r="P37" s="76">
        <v>1</v>
      </c>
      <c r="Q37" s="77" t="s">
        <v>74</v>
      </c>
      <c r="R37" s="77" t="s">
        <v>254</v>
      </c>
      <c r="S37" s="77" t="s">
        <v>255</v>
      </c>
      <c r="T37" s="72" t="s">
        <v>123</v>
      </c>
      <c r="U37" s="78" t="s">
        <v>256</v>
      </c>
      <c r="V37" s="80">
        <f t="shared" si="15"/>
        <v>0.33</v>
      </c>
      <c r="W37" s="79">
        <v>1</v>
      </c>
      <c r="X37" s="88">
        <f t="shared" si="22"/>
        <v>1</v>
      </c>
      <c r="Y37" s="80" t="s">
        <v>257</v>
      </c>
      <c r="Z37" s="80" t="s">
        <v>258</v>
      </c>
      <c r="AA37" s="80">
        <f t="shared" si="17"/>
        <v>0.67</v>
      </c>
      <c r="AB37" s="112" t="s">
        <v>269</v>
      </c>
      <c r="AC37" s="113" t="s">
        <v>270</v>
      </c>
      <c r="AD37" s="112" t="s">
        <v>268</v>
      </c>
      <c r="AE37" s="114" t="s">
        <v>267</v>
      </c>
      <c r="AF37" s="112">
        <v>0</v>
      </c>
      <c r="AG37" s="113" t="s">
        <v>273</v>
      </c>
      <c r="AH37" s="112" t="s">
        <v>273</v>
      </c>
      <c r="AI37" s="112" t="s">
        <v>299</v>
      </c>
      <c r="AJ37" s="112" t="s">
        <v>274</v>
      </c>
      <c r="AK37" s="112">
        <v>0</v>
      </c>
      <c r="AL37" s="112" t="s">
        <v>66</v>
      </c>
      <c r="AM37" s="93" t="s">
        <v>328</v>
      </c>
      <c r="AN37" s="112" t="s">
        <v>330</v>
      </c>
      <c r="AO37" s="112" t="s">
        <v>329</v>
      </c>
      <c r="AP37" s="114">
        <f t="shared" si="20"/>
        <v>1</v>
      </c>
      <c r="AQ37" s="119">
        <f>W37</f>
        <v>1</v>
      </c>
      <c r="AR37" s="88">
        <f t="shared" si="21"/>
        <v>1</v>
      </c>
      <c r="AS37" s="115" t="s">
        <v>332</v>
      </c>
    </row>
    <row r="38" spans="1:45" s="26" customFormat="1" ht="122.25" customHeight="1" x14ac:dyDescent="0.25">
      <c r="A38" s="27">
        <v>5</v>
      </c>
      <c r="B38" s="70" t="s">
        <v>248</v>
      </c>
      <c r="C38" s="70" t="s">
        <v>249</v>
      </c>
      <c r="D38" s="84" t="s">
        <v>259</v>
      </c>
      <c r="E38" s="77" t="s">
        <v>260</v>
      </c>
      <c r="F38" s="77" t="s">
        <v>195</v>
      </c>
      <c r="G38" s="77" t="s">
        <v>252</v>
      </c>
      <c r="H38" s="77" t="s">
        <v>261</v>
      </c>
      <c r="I38" s="77" t="s">
        <v>121</v>
      </c>
      <c r="J38" s="77" t="s">
        <v>57</v>
      </c>
      <c r="K38" s="77" t="s">
        <v>252</v>
      </c>
      <c r="L38" s="75">
        <v>0.2</v>
      </c>
      <c r="M38" s="75">
        <v>0.4</v>
      </c>
      <c r="N38" s="75">
        <v>0.6</v>
      </c>
      <c r="O38" s="76">
        <v>0.8</v>
      </c>
      <c r="P38" s="76">
        <v>0.8</v>
      </c>
      <c r="Q38" s="77" t="s">
        <v>74</v>
      </c>
      <c r="R38" s="77" t="s">
        <v>254</v>
      </c>
      <c r="S38" s="77" t="s">
        <v>262</v>
      </c>
      <c r="T38" s="72" t="s">
        <v>123</v>
      </c>
      <c r="U38" s="78" t="s">
        <v>256</v>
      </c>
      <c r="V38" s="80">
        <f t="shared" si="15"/>
        <v>0.2</v>
      </c>
      <c r="W38" s="93">
        <v>0.64259999999999995</v>
      </c>
      <c r="X38" s="94">
        <f t="shared" si="22"/>
        <v>1</v>
      </c>
      <c r="Y38" s="80" t="s">
        <v>263</v>
      </c>
      <c r="Z38" s="80" t="s">
        <v>258</v>
      </c>
      <c r="AA38" s="80">
        <f t="shared" si="17"/>
        <v>0.4</v>
      </c>
      <c r="AB38" s="110">
        <v>0.85</v>
      </c>
      <c r="AC38" s="93">
        <f>IF(AG38/AF38&gt;100%,100%,AG38/AF38)</f>
        <v>1</v>
      </c>
      <c r="AD38" s="80" t="s">
        <v>268</v>
      </c>
      <c r="AE38" s="82" t="s">
        <v>264</v>
      </c>
      <c r="AF38" s="80">
        <f t="shared" si="18"/>
        <v>0.6</v>
      </c>
      <c r="AG38" s="120">
        <v>0.79</v>
      </c>
      <c r="AH38" s="112">
        <f>IF(AG38/AF38&gt;100%,100%,AG38/AF38)</f>
        <v>1</v>
      </c>
      <c r="AI38" s="112" t="s">
        <v>297</v>
      </c>
      <c r="AJ38" s="112" t="s">
        <v>298</v>
      </c>
      <c r="AK38" s="112">
        <f t="shared" si="19"/>
        <v>0.8</v>
      </c>
      <c r="AL38" s="120">
        <v>0.91</v>
      </c>
      <c r="AM38" s="93">
        <f t="shared" si="14"/>
        <v>1</v>
      </c>
      <c r="AN38" s="112" t="s">
        <v>331</v>
      </c>
      <c r="AO38" s="112" t="s">
        <v>329</v>
      </c>
      <c r="AP38" s="114">
        <f t="shared" si="20"/>
        <v>0.8</v>
      </c>
      <c r="AQ38" s="119">
        <f>AL38</f>
        <v>0.91</v>
      </c>
      <c r="AR38" s="88">
        <f t="shared" si="21"/>
        <v>1</v>
      </c>
      <c r="AS38" s="80" t="s">
        <v>332</v>
      </c>
    </row>
    <row r="39" spans="1:45" s="5" customFormat="1" ht="15.75" x14ac:dyDescent="0.25">
      <c r="A39" s="10"/>
      <c r="B39" s="10"/>
      <c r="C39" s="10"/>
      <c r="D39" s="10"/>
      <c r="E39" s="11" t="s">
        <v>265</v>
      </c>
      <c r="F39" s="11"/>
      <c r="G39" s="11"/>
      <c r="H39" s="11"/>
      <c r="I39" s="11"/>
      <c r="J39" s="11"/>
      <c r="K39" s="11"/>
      <c r="L39" s="12"/>
      <c r="M39" s="12"/>
      <c r="N39" s="12"/>
      <c r="O39" s="12"/>
      <c r="P39" s="12"/>
      <c r="Q39" s="11"/>
      <c r="R39" s="10"/>
      <c r="S39" s="10"/>
      <c r="T39" s="10"/>
      <c r="U39" s="10"/>
      <c r="V39" s="12"/>
      <c r="W39" s="12"/>
      <c r="X39" s="14">
        <f>AVERAGE(X32:X38)*20%</f>
        <v>0.2</v>
      </c>
      <c r="Y39" s="10"/>
      <c r="Z39" s="10"/>
      <c r="AA39" s="12"/>
      <c r="AB39" s="12"/>
      <c r="AC39" s="69">
        <f>AVERAGE(AC32:AC38)*20%</f>
        <v>0.19883999999999999</v>
      </c>
      <c r="AD39" s="10"/>
      <c r="AE39" s="10"/>
      <c r="AF39" s="12"/>
      <c r="AG39" s="12"/>
      <c r="AH39" s="122">
        <f>AVERAGE(AH32:AH38)*20%</f>
        <v>0.19825999999999999</v>
      </c>
      <c r="AI39" s="10"/>
      <c r="AJ39" s="10"/>
      <c r="AK39" s="12"/>
      <c r="AL39" s="12"/>
      <c r="AM39" s="122">
        <f>AVERAGE(AM32:AM38)*20%</f>
        <v>0.18928500000000001</v>
      </c>
      <c r="AN39" s="10"/>
      <c r="AO39" s="10"/>
      <c r="AP39" s="16"/>
      <c r="AQ39" s="16"/>
      <c r="AR39" s="69">
        <f>AVERAGE(AR32:AR38)*20%</f>
        <v>0.19780642857142861</v>
      </c>
      <c r="AS39" s="10"/>
    </row>
    <row r="40" spans="1:45" s="9" customFormat="1" ht="18.75" x14ac:dyDescent="0.3">
      <c r="A40" s="6"/>
      <c r="B40" s="6"/>
      <c r="C40" s="6"/>
      <c r="D40" s="6"/>
      <c r="E40" s="7" t="s">
        <v>266</v>
      </c>
      <c r="F40" s="6"/>
      <c r="G40" s="6"/>
      <c r="H40" s="6"/>
      <c r="I40" s="6"/>
      <c r="J40" s="6"/>
      <c r="K40" s="6"/>
      <c r="L40" s="8"/>
      <c r="M40" s="8"/>
      <c r="N40" s="8"/>
      <c r="O40" s="8"/>
      <c r="P40" s="8"/>
      <c r="Q40" s="6"/>
      <c r="R40" s="6"/>
      <c r="S40" s="6"/>
      <c r="T40" s="6"/>
      <c r="U40" s="6"/>
      <c r="V40" s="8"/>
      <c r="W40" s="8"/>
      <c r="X40" s="95">
        <f>X31+X39</f>
        <v>0.92862769230769238</v>
      </c>
      <c r="Y40" s="6"/>
      <c r="Z40" s="6"/>
      <c r="AA40" s="8"/>
      <c r="AB40" s="8"/>
      <c r="AC40" s="95">
        <f>AC31+AC39</f>
        <v>0.93685901940035288</v>
      </c>
      <c r="AD40" s="6"/>
      <c r="AE40" s="6"/>
      <c r="AF40" s="8"/>
      <c r="AG40" s="8"/>
      <c r="AH40" s="95">
        <f>AH31+AH39</f>
        <v>0.96239186813186817</v>
      </c>
      <c r="AI40" s="6"/>
      <c r="AJ40" s="6"/>
      <c r="AK40" s="8"/>
      <c r="AL40" s="8"/>
      <c r="AM40" s="95">
        <f>AM31+AM39</f>
        <v>0.97378696078431393</v>
      </c>
      <c r="AN40" s="6"/>
      <c r="AO40" s="6"/>
      <c r="AP40" s="17"/>
      <c r="AQ40" s="17"/>
      <c r="AR40" s="95">
        <f>AR31+AR39</f>
        <v>0.99099615406162478</v>
      </c>
      <c r="AS40" s="6"/>
    </row>
  </sheetData>
  <mergeCells count="21">
    <mergeCell ref="V13:Z14"/>
    <mergeCell ref="AA13:AE14"/>
    <mergeCell ref="AF13:AJ14"/>
    <mergeCell ref="AK13:AO14"/>
    <mergeCell ref="AP13:AS14"/>
    <mergeCell ref="A13:B14"/>
    <mergeCell ref="C13:C15"/>
    <mergeCell ref="A1:K1"/>
    <mergeCell ref="D13:F14"/>
    <mergeCell ref="G13:Q14"/>
    <mergeCell ref="A2:K2"/>
    <mergeCell ref="L1:P1"/>
    <mergeCell ref="H9:K9"/>
    <mergeCell ref="R13:U14"/>
    <mergeCell ref="F4:K4"/>
    <mergeCell ref="H5:K5"/>
    <mergeCell ref="H6:K6"/>
    <mergeCell ref="H7:K7"/>
    <mergeCell ref="H8:K8"/>
    <mergeCell ref="H10:K10"/>
    <mergeCell ref="H11:K11"/>
  </mergeCells>
  <dataValidations count="1">
    <dataValidation allowBlank="1" showInputMessage="1" showErrorMessage="1" error="Escriba un texto " promptTitle="Cualquier contenido" sqref="F15 F3:F12" xr:uid="{00000000-0002-0000-0000-000000000000}"/>
  </dataValidations>
  <hyperlinks>
    <hyperlink ref="AD36" r:id="rId1" xr:uid="{A0EEE874-5FFE-4C61-B541-F144736D54D0}"/>
  </hyperlinks>
  <pageMargins left="0.7" right="0.7" top="0.75" bottom="0.75" header="0.3" footer="0.3"/>
  <pageSetup paperSize="9" orientation="portrait" r:id="rId2"/>
  <ignoredErrors>
    <ignoredError sqref="D16:D17"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F13:F14 F16:F22 F24:F31 F39:F1048576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28</v>
      </c>
    </row>
    <row r="2" spans="1:1" x14ac:dyDescent="0.25">
      <c r="A2" t="s">
        <v>101</v>
      </c>
    </row>
    <row r="3" spans="1:1" x14ac:dyDescent="0.25">
      <c r="A3" t="s">
        <v>53</v>
      </c>
    </row>
    <row r="4" spans="1:1" x14ac:dyDescent="0.25">
      <c r="A4" t="s">
        <v>195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f8dc1254-f694-4df3-a50d-d4e607c93dc9"/>
    <ds:schemaRef ds:uri="http://purl.org/dc/dcmitype/"/>
    <ds:schemaRef ds:uri="http://schemas.microsoft.com/office/2006/documentManagement/types"/>
    <ds:schemaRef ds:uri="20cb614e-b45f-4877-aa77-0fc3e5f2c8f0"/>
    <ds:schemaRef ds:uri="http://schemas.microsoft.com/office/2006/metadata/properties"/>
    <ds:schemaRef ds:uri="http://purl.org/dc/elements/1.1/"/>
    <ds:schemaRef ds:uri="http://schemas.microsoft.com/office/infopath/2007/PartnerControl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EB9C337F-ABB6-4DA7-B268-953DF13A1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2024-01-31T21:00:40Z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