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5_Antonio Narino/"/>
    </mc:Choice>
  </mc:AlternateContent>
  <xr:revisionPtr revIDLastSave="192" documentId="13_ncr:1_{A2C628DD-7927-4866-BE3B-697450A8C124}" xr6:coauthVersionLast="47" xr6:coauthVersionMax="47" xr10:uidLastSave="{C14C9A82-97C6-40EA-9C4F-217273E29977}"/>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2" i="1" l="1"/>
  <c r="AM38" i="1"/>
  <c r="AL37" i="1"/>
  <c r="AM37" i="1" s="1"/>
  <c r="AM33" i="1"/>
  <c r="AM32" i="1"/>
  <c r="AQ16" i="1"/>
  <c r="AQ17" i="1"/>
  <c r="AQ18" i="1"/>
  <c r="AQ19" i="1"/>
  <c r="AQ15" i="1"/>
  <c r="AQ35" i="1" l="1"/>
  <c r="AQ34" i="1" l="1"/>
  <c r="AQ33" i="1"/>
  <c r="AQ31" i="1"/>
  <c r="AQ24" i="1"/>
  <c r="AQ25" i="1"/>
  <c r="AQ26" i="1"/>
  <c r="AQ27" i="1"/>
  <c r="AQ28" i="1"/>
  <c r="AQ29" i="1"/>
  <c r="AQ23" i="1"/>
  <c r="AQ21" i="1"/>
  <c r="AQ20" i="1"/>
  <c r="X44" i="1"/>
  <c r="W44" i="1"/>
  <c r="AP37" i="1"/>
  <c r="AR37" i="1" s="1"/>
  <c r="AK37" i="1"/>
  <c r="AF37" i="1"/>
  <c r="AH37" i="1" s="1"/>
  <c r="AA37" i="1"/>
  <c r="V37" i="1"/>
  <c r="X37" i="1" s="1"/>
  <c r="AP36" i="1"/>
  <c r="AR36" i="1" s="1"/>
  <c r="AF36" i="1"/>
  <c r="AA36" i="1"/>
  <c r="V36" i="1"/>
  <c r="X36" i="1" s="1"/>
  <c r="AP35" i="1"/>
  <c r="AR35" i="1" s="1"/>
  <c r="AK35" i="1"/>
  <c r="AF35" i="1"/>
  <c r="AH35" i="1" s="1"/>
  <c r="AA35" i="1"/>
  <c r="AC35" i="1" s="1"/>
  <c r="V35" i="1"/>
  <c r="AP34" i="1"/>
  <c r="AK34" i="1"/>
  <c r="AF34" i="1"/>
  <c r="AA34" i="1"/>
  <c r="AC34" i="1" s="1"/>
  <c r="V34" i="1"/>
  <c r="X34" i="1" s="1"/>
  <c r="AP33" i="1"/>
  <c r="AK33" i="1"/>
  <c r="AF33" i="1"/>
  <c r="AH33" i="1" s="1"/>
  <c r="AA33" i="1"/>
  <c r="AC33" i="1" s="1"/>
  <c r="V33" i="1"/>
  <c r="AP32" i="1"/>
  <c r="AK32" i="1"/>
  <c r="AF32" i="1"/>
  <c r="AH32" i="1" s="1"/>
  <c r="AH38" i="1" s="1"/>
  <c r="AA32" i="1"/>
  <c r="AC32" i="1" s="1"/>
  <c r="V32" i="1"/>
  <c r="X32" i="1" s="1"/>
  <c r="AP31" i="1"/>
  <c r="AK31" i="1"/>
  <c r="AM31" i="1" s="1"/>
  <c r="AF31" i="1"/>
  <c r="AA31" i="1"/>
  <c r="AC31" i="1" s="1"/>
  <c r="V31" i="1"/>
  <c r="X38" i="1" l="1"/>
  <c r="AR34" i="1"/>
  <c r="AR32" i="1"/>
  <c r="AR33" i="1"/>
  <c r="AC38" i="1"/>
  <c r="AR31" i="1"/>
  <c r="P23" i="1"/>
  <c r="P24" i="1"/>
  <c r="P26" i="1"/>
  <c r="P27" i="1"/>
  <c r="P28" i="1"/>
  <c r="P29" i="1"/>
  <c r="AR38" i="1" l="1"/>
  <c r="P25" i="1"/>
  <c r="AP15" i="1" l="1"/>
  <c r="AR15" i="1" s="1"/>
  <c r="AK15" i="1"/>
  <c r="AM15" i="1" s="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V29" i="1"/>
  <c r="X29" i="1" s="1"/>
  <c r="V28" i="1"/>
  <c r="X28" i="1" s="1"/>
  <c r="V27" i="1"/>
  <c r="X27" i="1" s="1"/>
  <c r="V26" i="1"/>
  <c r="X26" i="1" s="1"/>
  <c r="V25" i="1"/>
  <c r="X25" i="1" s="1"/>
  <c r="V24" i="1"/>
  <c r="X24" i="1" s="1"/>
  <c r="V23" i="1"/>
  <c r="X23" i="1" s="1"/>
  <c r="V22" i="1"/>
  <c r="V21" i="1"/>
  <c r="X21" i="1" s="1"/>
  <c r="V20" i="1"/>
  <c r="X20" i="1" s="1"/>
  <c r="V19" i="1"/>
  <c r="X19" i="1" s="1"/>
  <c r="V18" i="1"/>
  <c r="X18" i="1" s="1"/>
  <c r="V17" i="1"/>
  <c r="X17" i="1" s="1"/>
  <c r="V16" i="1"/>
  <c r="X16" i="1" s="1"/>
  <c r="V15" i="1"/>
  <c r="X30" i="1" l="1"/>
  <c r="X39" i="1" s="1"/>
  <c r="AC30" i="1"/>
  <c r="AC39" i="1" s="1"/>
  <c r="AM30" i="1"/>
  <c r="AM39" i="1" s="1"/>
  <c r="AH30" i="1"/>
  <c r="AH39" i="1" s="1"/>
  <c r="AR30" i="1"/>
  <c r="AR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<sst xmlns="http://schemas.openxmlformats.org/spreadsheetml/2006/main" count="625" uniqueCount="352">
  <si>
    <r>
      <rPr>
        <b/>
        <sz val="14"/>
        <rFont val="Calibri Light"/>
        <family val="2"/>
        <scheme val="major"/>
      </rPr>
      <t>FORMULACIÓN Y SEGUIMIENTO PLANES DE GESTIÓN NIVEL LOCAL</t>
    </r>
    <r>
      <rPr>
        <b/>
        <sz val="11"/>
        <color theme="1"/>
        <rFont val="Calibri Light"/>
        <family val="2"/>
        <scheme val="major"/>
      </rPr>
      <t xml:space="preserve">
ALCALDÍA LOCAL DE ANTONIO NARIÑO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</si>
  <si>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</si>
  <si>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</si>
  <si>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</si>
  <si>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</si>
  <si>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</si>
  <si>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</si>
  <si>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</si>
  <si>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292473</t>
  </si>
  <si>
    <t>26 de abril de 2023</t>
  </si>
  <si>
    <r>
      <rPr>
        <sz val="11"/>
        <color rgb="FF000000"/>
        <rFont val="Calibri Light"/>
        <family val="2"/>
      </rPr>
      <t xml:space="preserve">Para el primer trimteste de la vigencia 2023, el Plan de Gestión de la Alcaldia Local alcanzó un nivel de desempeño del93% y del 33 % acumulado para la vigencia. Se corrige responsable de las metas No </t>
    </r>
    <r>
      <rPr>
        <sz val="11"/>
        <color rgb="FFFF0000"/>
        <rFont val="Calibri Light"/>
        <family val="2"/>
      </rPr>
      <t xml:space="preserve">8 y de la 13 a la 15 </t>
    </r>
    <r>
      <rPr>
        <sz val="11"/>
        <color rgb="FF000000"/>
        <rFont val="Calibri Light"/>
        <family val="2"/>
      </rPr>
      <t>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</si>
  <si>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</si>
  <si>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</si>
  <si>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</si>
  <si>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</si>
  <si>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</si>
  <si>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</si>
  <si>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</si>
  <si>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</si>
  <si>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</si>
  <si>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</si>
  <si>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</si>
  <si>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</si>
  <si>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</si>
  <si>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</si>
  <si>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</si>
  <si>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</si>
  <si>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</si>
  <si>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</si>
  <si>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</si>
  <si>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</si>
  <si>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</si>
  <si>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</si>
  <si>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</si>
  <si>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</si>
  <si>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</si>
  <si>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</si>
  <si>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</si>
  <si>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</si>
  <si>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</si>
  <si>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</si>
  <si>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</si>
  <si>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</si>
  <si>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</si>
  <si>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</si>
  <si>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</si>
  <si>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</si>
  <si>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</si>
  <si>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</si>
  <si>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</si>
  <si>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</si>
  <si>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</si>
  <si>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</si>
  <si>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</si>
  <si>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</si>
  <si>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</si>
  <si>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</si>
  <si>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</si>
  <si>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</si>
  <si>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</si>
  <si>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</si>
  <si>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</si>
  <si>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El porcentaje de avance acumulado entregado del Plan de desarrollo local con corte al 31 de marzo del 2023, corresponde al 34%. La información con corte al segundo trimestre aún no es publicada por la Secretaría DistrItal de Planeación, y siendo así, la información presentada es la última versión oficial.</t>
  </si>
  <si>
    <t>Reporte seguimiento plan de gestión DGDL</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</si>
  <si>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</si>
  <si>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</si>
  <si>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</si>
  <si>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</si>
  <si>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</si>
  <si>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</si>
  <si>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</si>
  <si>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</si>
  <si>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las obligaciones por pagar constituidas en el 2022 tienen un valor de $ 11.052.955.108, durante la vigencia 2023 la administración local realizo giros correspondientes a $ 1.210.410.691 que equivalen al 10.95%, de según información tomada del reporte emitido por el Sistema de Presupuesto Distrital – BOGDATA con fecha de corte marzo de 20</t>
  </si>
  <si>
    <t>Reporte de ejecucion de la DGDL</t>
  </si>
  <si>
    <t>"Las obligaciones por pagar constituidas en el 2022 tienen un valor de $ 11.052.955.108, durante la vigencia 2023 la administración local realizo giros correspondientes a $ 2.362346.657 que equivalen al 21,48%, de según información tomada del reporte emitido por el Sistema de Presupuesto Distrital – BOGDATA con fecha de corte mayo de 2023.
El porcentaje programado para el trimestre era de 35%, del cual se obtuvo un 21,48%, la administración consiente de los compromisos continúa realizando los procesos de liquidación y depuración de obligaciones por pagar."</t>
  </si>
  <si>
    <t>3</t>
  </si>
  <si>
    <t>Girar mínimo el 67 %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</si>
  <si>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</si>
  <si>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</si>
  <si>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En la vigencia 2023 la administración local realizo giros correspondientes a $ 545.253.070 que equivalen al 12.22%, de según información tomada del reporte emitido por el Sistema de Presupuesto Distrital – BOGDATA con fecha de corte marzo de 2023.</t>
  </si>
  <si>
    <t>En la vigencia 2023 la administración local realizo giros correspondientes a $ 2.031.678.622 que equivalen al 45,89%, de según información tomada del reporte emitido por el Sistema de Presupuesto Distrital – BOGDATA con fecha de corte junio de 2023.</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</si>
  <si>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</si>
  <si>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</si>
  <si>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</si>
  <si>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</si>
  <si>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En el marco del Plan de Desarrollo Económico, Social, Ambiental y de Obras Públicas para la Localidad de Antonio Nariño 2021-2024, la administración local tiene un presupuesto vigente para la vigencia 2023 por valor de $ 25.646.238.000 de los cuales se realizaron compromisos correspondientes a $ 4.935.276.221 que equivalen al 19,24%, información tomada del reporte emitido por el Sistema de Presupuesto Distrital – BOGDATA con fecha de corte marzo 2023.</t>
  </si>
  <si>
    <t>En el marco del Plan de Desarrollo Económico, Social, Ambiental y de Obras Públicas para la Localidad de Antonio Nariño 2021-2024, la administración local tiene un presupuesto vigente para la vigencia 2023 por valor de $ 25.646.238.000 de los cuales se realizaron compromisos correspondientes a $ 11.898.206.189
 que equivalen al 45,34%, información tomada del reporte emitido por el Sistema de Presupuesto Distrital – BOGDATA con fecha de corte junio 2023.</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</si>
  <si>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</si>
  <si>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</si>
  <si>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</si>
  <si>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</si>
  <si>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En el marco del Económico, Social, Ambiental y de Obras Públicas para la Localidad de Antonio Nariño 2021-2024, la administración local tiene un presupuesto disponible de $ 25.646.238.000, de los cuales realizo giros correspondientes a $ 647.638.711 que equivalen al 2.53%, información tomada del reporte emitido por el Sistema de Presupuesto Distrital – BOGDATA con fecha de corte marzo de 2023.
</t>
  </si>
  <si>
    <t xml:space="preserve">En el marco del Económico, Social, Ambiental y de Obras Públicas para la Localidad de Antonio Nariño 2021-2024, la administración local tiene un presupuesto disponible de $ 25.646.238.000, de los cuales realizo giros correspondientes a $ 4.333.047.707 que equivalen al 16,51%, información tomada del reporte emitido por el Sistema de Presupuesto Distrital – BOGDATA con fecha de corte junio de 2023.
El porcentaje programado para el trimestre era es de 20%, del cual se obtuvo un 16,51%, la administración consiente de los compromisos continúa realizando los procesos para la adjudicación de procesos y suscripción con el fin de dar cumplimiento a las metas del Plan de Desarrollo Local.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</si>
  <si>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</si>
  <si>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</si>
  <si>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</si>
  <si>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</si>
  <si>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</si>
  <si>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</si>
  <si>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</si>
  <si>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</si>
  <si>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Durante la vigencia 2023 el Fondo de Desarrollo Local Antonio Nariño ha suscrito 142 contratos de prestación de servicios, de estos 138 han sido cargados en SECOP y SIPSE, las unicas novedades presentadas son los contratos 132-133 -140 y 141 que fueron creados en SECOP II pero no en SIPSE, situaciones que se subsanaran en este trimestre</t>
  </si>
  <si>
    <t>Duarante el segundo trimestre de la vigencia 2023, el Fondo de Desarrollo Local Antonio Nariño completo un total de 184 contratos suscritos,  de estos  en 180 han sido cargados en SIPSE y SECOP,  las unicas novedades presentadas son los contratos 176, 177, 181, 182  que fueron creados en SECOP II pero no en SIPSE, situaciones que se subsanaran en este trimestre-  contratos aun se presenta la novedad</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</si>
  <si>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</si>
  <si>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</si>
  <si>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</si>
  <si>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</si>
  <si>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</si>
  <si>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 xml:space="preserve">De los 138 contratos de prestación de servicios cargados en SIPSE, 128 se encuentran en ejecución, de los 10 que no han quedado en ejecución hay uno que aun no ha iniciado  que es el 132-2023 y el resto que han presentado dificultades para completar reportadas previamente a gobierno </t>
  </si>
  <si>
    <t xml:space="preserve">De los 184 contratos de prestación de servicios suscritos por el fondo,  se han  cargados en SIPSE 180, de 180 se encuentran en ejecución 166, de los 14 que no han quedado en ejecución hay uno que aun no ha iniciado  que es el 169-2023,  el resto que han presentado dificultades para completar reportadas previamente a gobierno y en la mesa de ayuda casos HOLA.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</si>
  <si>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</si>
  <si>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</si>
  <si>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</si>
  <si>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</si>
  <si>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</si>
  <si>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</si>
  <si>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</si>
  <si>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Reporte de SIPSE Local</t>
  </si>
  <si>
    <t>Todos los proyectos de inversión vigencia 2023 TRIMESTRE II fueron reportados en el módulo de proyectos de SIPSE, sin novedad.</t>
  </si>
  <si>
    <t>Se adjuntan capturas de pantalla del módulo de proyecto donde se evdiencia cargada la información SIPSE</t>
  </si>
  <si>
    <t>Inspección, Vigilancia y Control</t>
  </si>
  <si>
    <t>9</t>
  </si>
  <si>
    <t>Realizar 6.300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</si>
  <si>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</si>
  <si>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</si>
  <si>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</si>
  <si>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</si>
  <si>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</si>
  <si>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</si>
  <si>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</si>
  <si>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</si>
  <si>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3069 impulsos procesales sobre las actuaciones de policía que se encuentran a cargo de las inspecciones de policía</t>
  </si>
  <si>
    <t>Reporte de IVC DGP</t>
  </si>
  <si>
    <t>La alcaldía local realizó 7569 impulsos procesales sobre las actuaciones de policía que se encuentran a cargo de las inspecciones de policía, para el II trimestre del año.</t>
  </si>
  <si>
    <t>Reporte seguimiento metas IVC  DGP</t>
  </si>
  <si>
    <t>10</t>
  </si>
  <si>
    <t>Proferir 2.520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</si>
  <si>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</si>
  <si>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</si>
  <si>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</si>
  <si>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</si>
  <si>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profirió 759 fallos de fondo en primera instancia sobre las actuaciones de policía que se encuentran a cargo de las inspecciones de policía</t>
  </si>
  <si>
    <t xml:space="preserve">Las Inspecciones de Policia de la alcaldía local profirió 1451 fallos en primera instancia sobre actuaciones de policía, cumpliendo la meta del segundo trimestre </t>
  </si>
  <si>
    <t>11</t>
  </si>
  <si>
    <t>Terminar (archivar) 204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</si>
  <si>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</si>
  <si>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</si>
  <si>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</si>
  <si>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</si>
  <si>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</si>
  <si>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40 actuaciones administrativas activas</t>
  </si>
  <si>
    <t>En el segundo trimestre del año, se terminaron 54 actuaciones administrativas, habiéndose verificado que en cada expediente reposara el respectiva constancia ejecutoria y auto de archivo. por lo que se reportó en el SI ACTÚA SU ARCHIVO DEFINITIVO y CIERRE DEFINITIVO.</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</si>
  <si>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</si>
  <si>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</si>
  <si>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</si>
  <si>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</si>
  <si>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</si>
  <si>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53 actuaciones administrativas activas</t>
  </si>
  <si>
    <t xml:space="preserve">Reporte carpeta alcaldia </t>
  </si>
  <si>
    <r>
      <t xml:space="preserve">Para el segundo trimestre del 2023, (Abril – Junio) se reportaron en el </t>
    </r>
    <r>
      <rPr>
        <sz val="11"/>
        <color rgb="FF000000"/>
        <rFont val="Calibri Light"/>
        <family val="2"/>
        <charset val="1"/>
      </rPr>
      <t>SIACTÚA</t>
    </r>
    <r>
      <rPr>
        <sz val="11"/>
        <color theme="1"/>
        <rFont val="Calibri"/>
        <family val="2"/>
        <charset val="1"/>
      </rPr>
      <t xml:space="preserve">, a la fecha 26 de Junio de 2023, 62 actuaciones administrativas con fallos de archivo, aplicando el Decreto 042 de 2022. Sustentados estos actos administrativos en la caducidad, pérdida de fuerza ejecutoria y archivo definitivo por no encontrarse infracción alguna.  </t>
    </r>
  </si>
  <si>
    <t>13</t>
  </si>
  <si>
    <t>Realizar 56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</si>
  <si>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</si>
  <si>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</si>
  <si>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</si>
  <si>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</si>
  <si>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</si>
  <si>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Alcaldia loca</t>
  </si>
  <si>
    <t>Se realizaron 13 operativos de 11 en el primer trimestre de 2023, con un cumplimiento de meta de 100%</t>
  </si>
  <si>
    <t>Se realizaron 17 operativos de 15 en el segundo trimestre de 2023, con un cumplimiento de meta de 1%</t>
  </si>
  <si>
    <t>Se anexa actas y matriz de Operativos de Espaacio Público</t>
  </si>
  <si>
    <t>14</t>
  </si>
  <si>
    <t>Realizar 114 operativos de inspección, vigilancia y control en materia de actividad económica.</t>
  </si>
  <si>
    <t>Acciones de control u operativos en materia actividad económica realizadas</t>
  </si>
  <si>
    <t>Número de Acciones de control u operativos en materia actividad económica realizadas</t>
  </si>
  <si>
    <t xml:space="preserve">Se realizaron 26 operativos de 18 en el primer trimestre de 2023, con un cumplimiento de meta </t>
  </si>
  <si>
    <t xml:space="preserve">Se realizaron 39 operativos en  segundo trimestre de 2023,  cumplimiendo la meta </t>
  </si>
  <si>
    <t>15</t>
  </si>
  <si>
    <t>Realizar 28 operativos de inspección, vigilancia y control en materia de actividad ambiental</t>
  </si>
  <si>
    <t>Acciones de control u operativos en materia actividad ambiental realizadas</t>
  </si>
  <si>
    <t>Número de Acciones de control u operativos en materia actividad ambiental realizadas</t>
  </si>
  <si>
    <t>Se realizaron 6 operativos de inspección, vigilancia y control en materia de actividad ambiental en las fechas:
24 enero 2023
01 febrero 2023
06 febrero 2023
20 febrero 2023
17 marzo 2023
24 marzo 2023</t>
  </si>
  <si>
    <t xml:space="preserve">Se realizaron 9 operativos de inspección, vigilancia y control en materia de actividad ambiental en las fechas:
1. 10 abril 2023, puntos criticos
2. 02 mayo 2023, puntos criticos
3. 05 mayo 2023, carreteros
4. 16 mayo 2023, puntos criticos
5. 23 mayo 2023, puntos criticos
6. 06 junio 2023, puntos criticos
7. 15 junio 2023, carreteros
8. 22 junio 2023, carreteros
9. 23 junio 2023, puntos criticos
</t>
  </si>
  <si>
    <t>Se anexa actas y matriz de Operativos Actividad Ambiental</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</si>
  <si>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</si>
  <si>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</si>
  <si>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</si>
  <si>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</si>
  <si>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</si>
  <si>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</si>
  <si>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</si>
  <si>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</si>
  <si>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</si>
  <si>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</si>
  <si>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</si>
  <si>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</si>
  <si>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</si>
  <si>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</si>
  <si>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</si>
  <si>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</si>
  <si>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La calificación se otorga teniendo en cuenta los siguientes parámetros: 
*Inspección ambiental ( ponderación 60%): La Alcaldía obtiene calificación de  64%
*Indicadores agua, energía ( ponderación 20%): información reportada a marzo 2023
* Reporte consumo de papel ( ponderación 10%): Sin reporte 
*Reporte ciclistas ( ponderación 10%): Sin reporte</t>
  </si>
  <si>
    <t>Reporte seguimiento meta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</si>
  <si>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</si>
  <si>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</si>
  <si>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</si>
  <si>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</si>
  <si>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</si>
  <si>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</si>
  <si>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</si>
  <si>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</si>
  <si>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</si>
  <si>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3 acciones de mejora vencidas de las 14 acciones de mejora abiertas, lo que representa una ejecución de la meta del 78,57%</t>
  </si>
  <si>
    <t>Reporte  MIMEC</t>
  </si>
  <si>
    <t>La alcaldía local cuenta con 7 acciones de mejora vencidas de las 18 acciones de mejora abiertas, lo que representa una ejecución de la meta del 61,11%</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</si>
  <si>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</si>
  <si>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</si>
  <si>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</si>
  <si>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</si>
  <si>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</si>
  <si>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</si>
  <si>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</si>
  <si>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</si>
  <si>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</si>
  <si>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</si>
  <si>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</si>
  <si>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de Requisitos de la Ley 1712 de 2014 de publicación de la información cumplidos en la página web</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</si>
  <si>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</si>
  <si>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</si>
  <si>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</si>
  <si>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</si>
  <si>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</si>
  <si>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</si>
  <si>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</si>
  <si>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</si>
  <si>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Capacitación de la mejora continua 17 Mayo de 2023</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</si>
  <si>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</si>
  <si>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</si>
  <si>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</si>
  <si>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</si>
  <si>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</si>
  <si>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</si>
  <si>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del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</si>
  <si>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</si>
  <si>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</si>
  <si>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</si>
  <si>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</si>
  <si>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</si>
  <si>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</si>
  <si>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</si>
  <si>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</si>
  <si>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</si>
  <si>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</si>
  <si>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</si>
  <si>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</si>
  <si>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</si>
  <si>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22 requerimientos ciudadanos de la vigencia 2023</t>
  </si>
  <si>
    <t>Total metas transversales (20%)</t>
  </si>
  <si>
    <t xml:space="preserve">Total plan de gestión </t>
  </si>
  <si>
    <t xml:space="preserve">No. de respuestas efectuadas sobre el No. de Requerimientos instaurados antes del 31 Diciembre del 2022. 
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</si>
  <si>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programada </t>
  </si>
  <si>
    <t xml:space="preserve">meta no programada </t>
  </si>
  <si>
    <t>31 de julio de 2023</t>
  </si>
  <si>
    <t>Para el segundo trimestre de la vigencia 2023, el Plan de Gestión de la Alcaldia Local alcanzó un nivel de desempeño del 91,05% y del 66,56 % acumulado para la vigencia.</t>
  </si>
  <si>
    <t>El porcentaje de avance acumulado entregado del Plan de desarrollo local con corte al 30 de junio del 2023, corresponde al 46%. La información con corte al III trimestre aún no es publicada por la Secretaría DistrItal de Planeación, y siendo así, la información presentada es la última versión oficial.</t>
  </si>
  <si>
    <t>Las obligaciones por pagar constituidas en el 2022 tienen un valor de $ 11.052.955.108, durante la vigencia 2023 la administración local realizo giros correspondientes a $ 3.711.241.528 que equivalen al 34,29%, de según información tomada del reporte emitido por el Sistema de Presupuesto Distrital – BOGDATA con fecha de corte septiembre de 2023.</t>
  </si>
  <si>
    <t>En la vigencia 2023 la administración local realizo giros correspondientes a $ 2.776.119.828 que equivalen al 69.91%, de según información tomada del reporte emitido por el Sistema de Presupuesto Distrital – BOGDATA con fecha de corte septiembre de 2023.</t>
  </si>
  <si>
    <t>En el marco del Plan de Desarrollo Económico, social, Ambiental y de Obras Públicas para la localidad de Antonio Nariño 2021-2024, la administración local tiene un presupuesto vigente para la vigencia 2023 por valor de $25,646,238,000 de los cuales se realizaron compromisos correspondientes a $18,947,284,159 que equivalen al 71,10%, información tomada del reporte emitido por el Sistema de Presupuesto Distrital- BOGDATA con fecha de corte septiembre 2023</t>
  </si>
  <si>
    <t>En el marco del Plan de Desarrollo Económico, social, Ambiental y de Obras Públicas para la localidad de Antonio Nariño 2021-2024, la administración local tiene un presupuesto  disponible de $25.646.238.000 de los cuales realizó giros correspondientes a $8.251.502.673 que equivalen al 30,96%, información tomada del reporte emitido por el Sistema de Presupuesto Distrital- BOGDATA con fecha de corte septiembre 2023</t>
  </si>
  <si>
    <t>A corte del tercer trimestre de la vigencia 2023, el Fondo de Desarrollo Local Antonio Nariño completo un total de 275 contratos suscritos,  de estos  255 han sido cargados en SIPSE,  las novedades presentadas con los contratos se subsanará en el presente trimestre.</t>
  </si>
  <si>
    <t>Se remiten bases de datos de contratación, reporte de SIPSE y de la plataforma SECOP II y un archivo de cruce de dicha información con el cual se realiza el seguimiento.</t>
  </si>
  <si>
    <t xml:space="preserve">De los 275 contratos de prestación de servicios suscritos por el FDLAN a corte del tercer trimstre, han sido cargados a SIPSE 255 de ellos se encuentran 31 que no estan  en ejecución. Se han adelantado las labores pertinentes para completar el estado de ejecución  </t>
  </si>
  <si>
    <t>La totalidad de los proyectos de inversión vigencia 2023 TRIMESTRE III fueron reportados en el modulo de proyectos de SIPSE.</t>
  </si>
  <si>
    <t xml:space="preserve">Se adjuntan pantallazos en formato PDF de modulo proyectos de la plataforma SIPSE </t>
  </si>
  <si>
    <t>La alcaldía local realizó 4997 impulsos procesales sobre las actuaciones de policía que se encuentran a cargo de las inspecciones de policía, para el III trimestre del año.</t>
  </si>
  <si>
    <t xml:space="preserve">Reporte Arco </t>
  </si>
  <si>
    <t xml:space="preserve">Las Inspecciones de Policia de la alcaldía local profirió  1011 fallos en primera instancia sobre actuaciones de policía, cumpliendo la meta del Tercer trimestre </t>
  </si>
  <si>
    <t>A la fecha del siguiente reporte (17-10-2023) se registraron en SIACTÚA, 32 cierres definitivos, de las actuaciones administrativas relacionadas en el archivo de excel enviado cómo soporte. Es importante mencionar que durante el mes de  julio y agosto de 2023, se interrumpió gran parte de la contratación del equipo de jurídica y los cambios de ordenador del gasto afectaron la proyección de las resoluciones que debiron pasar a firmas y revisiones con reporceso en cada revisión de cada acto administrativo. lo que ha venido afectado en el cumplimiento d ela meta en el trimestre. no obstante se tiene un aproyección con un flujo de resoluciones y  con un vance significativo para el reporte definitivo al 30 de octubre.</t>
  </si>
  <si>
    <t>Se adjunta cómo evidencia cuadro en excel de relación de actuaciones reportadas con cierre definitivo</t>
  </si>
  <si>
    <t>A la fecha del siguiente reporte (17-10-2023) se registraron en SIACTÚA, 28 actuaciones con Fallo Ordena Archivo-FOA, de las actuaciones administrativas relacionadas en el archivo de excel enviado cómo soporte. Es importante mencionar que durante el mes de  julio y agosto de 2023, se presentaron varias novedades que afectaron el cumplimiento de la meta, estas se debieron a la terminación de gran parte de la contratación del equipo de jurídica y tambien debido al cambio del ordenador del gasto lo que afectó  el proceso de proyección de las resoluciones que debiron pasar nuevamente a revisiones y firmas.  No obstante, se tiene una proyección con un flujo de resoluciones y  con un avance significativo para el reporte definitivo al 30 de octubre.</t>
  </si>
  <si>
    <t>Se adjunta cómo evidencia cuadro en excel de relación de actuaciones reportadas con Fallo Ordena Archivo-FOA</t>
  </si>
  <si>
    <t>Se realizaron 34 operativos de espacio público en el tercer trimestre de 2023, con un cumplimiento de meta de 100%</t>
  </si>
  <si>
    <t>Se anexa actas y matriz de Operativos de Espacio Público</t>
  </si>
  <si>
    <t xml:space="preserve">Se realizaron 41 operativos de actividad económica en  tercer trimestre de 2023,  cumplimiendo la meta </t>
  </si>
  <si>
    <t>Se anexa actas y matriz de Operativos de Actividad Económica</t>
  </si>
  <si>
    <t xml:space="preserve">1.	6 de julio de 2023:  intervención y sensibilización de manejo de residuos a carreteros, que se encontraron en la cra 12b hasta la cra 16 en la ronda del rio Fucha. 
2.	12 de julio de 2023: jornada rio Fucha, se realiza jornada de limpieza y desmonte de cambuches en el rio Fucha desde la cra 10 hasta la av. caracas. 
3.	18 de julio de 2023: jornada rio Fucha, se realiza jornada de limpieza y desmonte de cambuches en el rio Fucha desde la av. Caracas hasta la cra 16.
4.	29 de julio de 2023: Limpieza Rio Fucha, se realiza jornada de limpieza y desmonte de cambuches en el rio Fucha desde la cra 24 hasta la cra 27. 
5.	3 de agosto de 2023: intervención y sensibilización de manejo de residuos a carreteros, que se encontraron en la cra 12b hasta la cra 16 en la ronda del rio Fucha. 
6.	15 de septiembre de 2023: operativo distrital cambuches rio Fucha, se realiza jornada de limpieza y desmonte de cambuches en el rio Fucha desde la cra 10 hasta la av. caracas.
7.	26 de septiembre de 2023: se realiza inspección y sensibilización a bodegas de reciclaje ubicada en el sector  aledaño al rio Fucha en el barrio restrepo
8.	28 de septiembre de 2023: operativo distrital cambuches rio Fucha; se realiza jornada de limpieza y desmonte de cambuches en el rio Fucha desde la av. Caracas hasta la cra 10.
9.	29 de septiembre de 2023, se realiza recorrido nocturno interinstitucional con representantes de varias entidades del distrito, sobre la ronda del Río Fucha a la altura del barrio Ciudad Jardín, Se verificaron temas como Puntos críticos de basuras, Estado de mobiliario urbano, Presencia de habitantes de calle, Iluminación.
</t>
  </si>
  <si>
    <t xml:space="preserve">No programada </t>
  </si>
  <si>
    <t xml:space="preserve">La alcaldía local cuenta con 7 acciones de mejora vencidas de las  11 acciones de mejora abiertas, lo que representa una ejecución de la meta del 61%. </t>
  </si>
  <si>
    <t>Reporte de actualización de la información en la página web de la alcaldía lo</t>
  </si>
  <si>
    <t xml:space="preserve">Reporte comun icaciones </t>
  </si>
  <si>
    <t xml:space="preserve">no programada </t>
  </si>
  <si>
    <t xml:space="preserve">Jornada de capacitacion del 20 de septiembre </t>
  </si>
  <si>
    <t>Reporte DGDL  Informe MUSI oficial denominado: Informe Avance PDL 2021 - 2024", con corte al 30 de junio del 2023.</t>
  </si>
  <si>
    <t xml:space="preserve">Reporte DGDL  Acta de obligaciones por pagar 12 de octubre de 2023 </t>
  </si>
  <si>
    <t xml:space="preserve">Reporte DGDL Acta de obligaciones por pagar 12 de octubre de 2023 </t>
  </si>
  <si>
    <t>Reporte DGDL</t>
  </si>
  <si>
    <t xml:space="preserve">Reporte Arco  IVC </t>
  </si>
  <si>
    <t>Meta no programada</t>
  </si>
  <si>
    <t>No  programada ya que la meta se cumplio en el primer trimestre según radicado No 20234600272223*</t>
  </si>
  <si>
    <t xml:space="preserve">Rta a requerimientos ciudadanos memorando NO 20234600272223 </t>
  </si>
  <si>
    <t>Respuesta a requerimientos ciudadanos No 20234600378473</t>
  </si>
  <si>
    <t>31 de octubre de 2023</t>
  </si>
  <si>
    <t>Reporte de Requerimientos ciudadanos II Trimestre rádicado No. 20234600252283 y radicado No . 20234600378473</t>
  </si>
  <si>
    <t>Reporte de requerimientos ciudadanos Radicado No. 20234600252283 ,rádicado No. 20234600252283 y radicado No . 20234600378473</t>
  </si>
  <si>
    <t>Para el tercer  trimestre de la vigencia 2023, el Plan de Gestión de la Alcaldia Local alcanzó un nivel de desempeño del 91,65% y del 78,43 % acumulado para la vigencia.</t>
  </si>
  <si>
    <t>El porcentaje de avance acumulado entregado del Plan de desarrollo local con corte al 30 de septiembre del 2023, corresponde al 72,6%. La información con corte al IV trimestre aún no es publicada por la Secretaría DistrItal de Planeación, y siendo así, la información presentada es la última versión oficial.</t>
  </si>
  <si>
    <t>Durante el IV Semestre de la vigencia 2023 la administración local realizo giros correspondientes a $214.374.356  que equivalen al 96,7%, según información tomada del reporte emitido por el Sistema de Presupuesto Distrital – BOGDATA con fecha de corte diciembre  de 2023.</t>
  </si>
  <si>
    <t>Durante el IV Semestre la vigencia 2023 la administración local realizo giros correspondientes a $47.259.504  que equivalen al 89,8%, según información tomada del reporte emitido por el Sistema de Presupuesto Distrital – BOGDATA con fecha de corte diciembre  de 2023.</t>
  </si>
  <si>
    <t>En el marco del Plan de Desarrollo Económico, Social, Ambiental y de Obras Públicas para la Localidad de Antonio Nariño 2021-2024, la administración local tiene un presupuesto vigente para la vigencia 2023 por valor de $ 26.799.832.313 de los cuales se realizaron compromisos correspondientes a $ 24.652.833.154 que equivalen al 91,99%, información tomada del reporte emitido por el Sistema de Presupuesto Distrital – BOGDATA con fecha de corte diciembre 2023.</t>
  </si>
  <si>
    <t xml:space="preserve">En el marco del Económico, Social, Ambiental y de Obras Públicas para la Localidad de Antonio Nariño 2021-2024, la administración local tiene un presupuesto disponible de $ 26.799.832.313, de los cuales realizo giros correspondientes a $ 11.627.014.627 que equivalen al 43,38%, información tomada del reporte emitido por el Sistema de Presupuesto Distrital – BOGDATA con fecha de corte diciembre de 2023.
El porcentaje programado para el trimestre era es de 55%, del cual se obtuvo un 43,38.
</t>
  </si>
  <si>
    <t xml:space="preserve">Para el ultimo trimestre el Fondo de Desarrollo Local Antonio Nariño cerró vigencia con un total de 376 contratos de prestación de servicios suscritos, de los cuales se encuentran cargados en SIPSE 340 y pendientes por cargar 36, esos contratos pendientes por cargar fueron informados a contratación y seran cargados lo antes posible.  </t>
  </si>
  <si>
    <t>De los 376 contratos de prestación de servicios suscritos por el FDL antonio nariño se encuentran pendientes para quedar en ejecución 44 contratos.  La principal causa del atraso es falta capacitación de SIPSE para los abogados nuevos de contratación, se han adelantado las labores pertinentes para completar el estado de ejecución.</t>
  </si>
  <si>
    <t>La alcaldía local realizó 8373 impulsos procesales sobre las actuaciones de policía que se encuentran a cargo de las inspecciones de policía, para el IV trimestre del año 2023.</t>
  </si>
  <si>
    <t xml:space="preserve">Las Inspecciones de Policia de la alcaldía local profirió  1522 fallos en primera instancia sobre actuaciones de policía, cumpliendo la meta del cuarto trimestre 2023 </t>
  </si>
  <si>
    <t>Se cumplió con la programación de la meta 11, ejecutandose 91 cierres definitivos de actuaciones definitivas en el último trimestre,  registradas en el Sistema SIACTUA, superando esta meta en un cumplimiento del 122% contando lo reportado durante todos los cuatro trimestres del año</t>
  </si>
  <si>
    <t>Se cumpliò con esta meta al  % registrando en el aplicativo SIACTUA 103 cierres de    actuaciones admisnitrativas en primera instancia, cumplinedo con la ejecuciòn total en un 91% de esta meta</t>
  </si>
  <si>
    <t>Se realizaron 28 operativos de espacio público en el IV trimestre de 2023, sobrepasando el doble de la meta del trimestre.</t>
  </si>
  <si>
    <t>Se realizaron 40 operativos de actividad económica en IV trimestre de 2023,  cumplimiendo la meta.</t>
  </si>
  <si>
    <t xml:space="preserve">1) 02 de noviembre de 2023 -limpieza y recoleccion de basura en el Colegio Moseñor Maria Camargo. 2) 05 de diciembre de 2023 -jornada de estrategia de sencibilizacion ambiental en los alrededores del rio fucha y el colegio Montesori sede B. 3)12 de diciembre de 2023 Jornada de limpieza muro Colegio Montesori. 4) 21 de diciembre de 2023 foco de basura en el parque Carlos Lleras Restrepo, se realiza la limpieza del parque por gran cantidad de residuos  5) 29 de diciembre de 2023 levantamiento de cambuches rio fucha en articulacion de varias instituciones Distritales. 6) Jornada de sencibilizacion ambiental en Ciudad Berna y Policarpa y establecimiento comerciales alrededor para el debido manejo de la basura y residuos. el manejo que se le debe de dar del deposito de las mismas ya que esta es desechada por los habitantes de calle y carreteros en zonas alrededor del Colegio Montesori SEDE B y rio fucha. </t>
  </si>
  <si>
    <t xml:space="preserve">se anexan actas de operativos en materia ambiental para la mitigacion y recuperacion del medio ambiente. </t>
  </si>
  <si>
    <t>La calificación se otorga teniendo en cuenta los siguientes parámetros:  
*Inspección ambiental ( ponderación 60%) : La Alcaldía obtiene calificación de 70%, teniendo en cuenta que reporta la información pero no presenta el formato de inspección diligenciado para segundo semestre de 2023.
*Indicadores agua, energía ( ponderación 20%):   información reportada a   octubre de 2023
* Reporte consumo de papel ( ponderación 10%):   información reportada a octubre de 2023.
*Reporte ciclistas ( ponderación 10%):   información reportada a  octubre de 2023.</t>
  </si>
  <si>
    <t>Reporte meta ambiental</t>
  </si>
  <si>
    <t xml:space="preserve">La alcaldía local cuenta con 1_ acciones de mejora vencidas de las 20_ acciones de mejora abiertas, lo que representa una ejecución de la meta del 95%. </t>
  </si>
  <si>
    <t>Número de requisitos de la Ley 1712 de 2014 de publicación de la información cumplidos en la página web</t>
  </si>
  <si>
    <t xml:space="preserve">Reporte oficina de comunicaciones </t>
  </si>
  <si>
    <t xml:space="preserve">No programada según radicado No 20244600003393 de requerimientos ciudadanos de la oficina de atencion a la ciudadania.  </t>
  </si>
  <si>
    <t>Reporte de requerimientos ciudadanos rad. No 20244600003393</t>
  </si>
  <si>
    <t xml:space="preserve">Según radicado No 20244600003393 de la oficina de atencion a la ciudadania, 22 respuestas generadas de los  41  requerimientos ciudadanos instaurados, . </t>
  </si>
  <si>
    <t>Meta cumplida al 100%  acumulada al 100% según lo programado para la vigencia 2023</t>
  </si>
  <si>
    <t>El acumulado de la meta es el 83,82% para la vigencia 2023 frente a lo programado.</t>
  </si>
  <si>
    <t>El acumulado de la meta es el 98,22% para la vigencia 2023 frente a lo programado.</t>
  </si>
  <si>
    <t>El acumulado de la meta es el 100% para la vigencia 2023 frente a lo programado.</t>
  </si>
  <si>
    <t>El acumulado de la meta es el 93,40% para la vigencia 2023 frente a lo programado.</t>
  </si>
  <si>
    <t>El acumulado de la meta es el 95,86% para la vigencia 2023 frente a lo programado.</t>
  </si>
  <si>
    <t>El acumulado de la meta es el 91,22% para la vigencia 2023 frente a lo programado.</t>
  </si>
  <si>
    <t>El acumulado de la meta es el 100% para la vigencia 2023 frente a lo program</t>
  </si>
  <si>
    <t>El acumulado de la meta es el 87,50% para la vigencia 2023 frente a lo program</t>
  </si>
  <si>
    <t>El acumulado de la meta es el 83,50% para la vigencia 2023 frente a lo programado</t>
  </si>
  <si>
    <t>El acumulado de la meta es el 91,33% para la vigencia 2023 frente a lo program</t>
  </si>
  <si>
    <t>Reporte DGDL 
Informe MUSI oficial denominado: Informe Avance PDL 2021 - 2024", con corte al 30 de septiembre del 2023.</t>
  </si>
  <si>
    <t>Reporte DGDL 
Reporte de ejeción presupuestal FDLAN  a corte de diciembre 2023</t>
  </si>
  <si>
    <t>Reporte DGDL 
Informe ejecución BOGDATA 31 DE DICIEMBRE DEL 2023.</t>
  </si>
  <si>
    <t>Reporte DGDL Informe ejecución BOGDATA 31 DE DICIEMBRE DEL 2023.</t>
  </si>
  <si>
    <t>Reporte DGDL 
Se remiten bases de datos de contratación, reporte de SIPSE y de la plataforma SECOP II y un archivo de cruce de dicha información con el cual se realiza el seguimiento.</t>
  </si>
  <si>
    <t>Reporte DGDL    Se remiten bases de datos de contratación, reporte de SIPSE y de la plataforma SECOP II y un archivo de cruce de dicha información con el cual se realiza el seguimiento.</t>
  </si>
  <si>
    <t xml:space="preserve">Reporte DGDL    Se adjuntan pantallazos en formato PDF de modulo proyectos de la plataforma SIPSE </t>
  </si>
  <si>
    <t>El acumulado de la meta es el 73,95% para la vigencia 2023 frente a lo program</t>
  </si>
  <si>
    <t>Para el cuarto  trimestre de la vigencia 2023, el Plan de Gestión de la Alcaldia Local alcanzó un nivel de desempeño del  96,31% y del 96,02% acumulado para la vigencia</t>
  </si>
  <si>
    <t>30 de enero de 2024</t>
  </si>
  <si>
    <t>Reporte Arco  IVC 
Radicado No 20242200025083 y 20242200005113</t>
  </si>
  <si>
    <t>Reporte IVC Arco 
Radicado No 20242200025083 y 20242200005113</t>
  </si>
  <si>
    <t>Reporte IVC. 
Se resportó la información en el aplicativo SIACTUA
Radicado No 20242200025083 y 20242200005113</t>
  </si>
  <si>
    <t>Reporte IVC 
Se resportó la información en el aplicativo SIACTUA
Radicado No 20242200025083 y 20242200005113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</si>
</sst>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8"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FF0000"/>
      <name val="Calibri Light"/>
      <family val="2"/>
    </font>
    <font>
      <sz val="11"/>
      <color theme="1"/>
      <name val="Calibri Light"/>
      <family val="2"/>
    </font>
    <font>
      <sz val="11"/>
      <color rgb="FF4472C4"/>
      <name val="Calibri Light"/>
      <family val="2"/>
      <scheme val="major"/>
    </font>
    <font>
      <sz val="11"/>
      <color rgb="FF4472C4"/>
      <name val="Calibri Light"/>
      <family val="2"/>
    </font>
    <font>
      <u/>
      <sz val="11"/>
      <color theme="10"/>
      <name val="Calibri"/>
      <family val="2"/>
      <scheme val="minor"/>
    </font>
    <font>
      <sz val="11"/>
      <color theme="1"/>
      <name val="Calibri Light"/>
      <family val="2"/>
      <scheme val="major"/>
    </font>
    <font>
      <sz val="11"/>
      <color rgb="FF000000"/>
      <name val="Calibri Light"/>
      <family val="2"/>
    </font>
    <font>
      <sz val="11"/>
      <color rgb="FF000000"/>
      <name val="Calibri Light"/>
      <family val="2"/>
      <charset val="1"/>
    </font>
    <font>
      <sz val="11"/>
      <color theme="1"/>
      <name val="Calibri"/>
      <family val="2"/>
      <charset val="1"/>
    </font>
    <font>
      <sz val="11"/>
      <color theme="1"/>
      <name val="Calibri"/>
      <family val="2"/>
    </font>
    <font>
      <b/>
      <sz val="12"/>
      <color theme="1"/>
      <name val="Calibri Light"/>
      <family val="2"/>
      <scheme val="major"/>
    </font>
    <font>
      <sz val="11"/>
      <color rgb="FF0070C0"/>
      <name val="Calibri"/>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3" fillId="0" borderId="0" applyFont="0" applyFill="0" applyBorder="0" applyAlignment="0" applyProtection="0"/>
    <xf numFmtId="0" fontId="12" fillId="10" borderId="0" applyNumberFormat="0" applyBorder="0" applyAlignment="0" applyProtection="0"/>
    <xf numFmtId="41" fontId="3" fillId="0" borderId="0" applyFont="0" applyFill="0" applyBorder="0" applyAlignment="0" applyProtection="0"/>
    <xf numFmtId="0" fontId="20" fillId="0" borderId="0" applyNumberFormat="0" applyFill="0" applyBorder="0" applyAlignment="0" applyProtection="0"/>
  </cellStyleXfs>
  <cellXfs count="180">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3" xfId="2" applyFont="1" applyFill="1" applyBorder="1" applyAlignment="1" applyProtection="1">
      <alignment horizontal="left" vertical="center" wrapText="1"/>
      <protection hidden="1"/>
    </xf>
    <xf numFmtId="0" fontId="13" fillId="0" borderId="14" xfId="0" applyFont="1" applyBorder="1" applyAlignment="1">
      <alignment horizontal="left" vertical="center" wrapText="1"/>
    </xf>
    <xf numFmtId="1"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9" fillId="0" borderId="12"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1" xfId="0" applyFont="1" applyBorder="1" applyAlignment="1">
      <alignment horizontal="center" vertical="center" wrapText="1"/>
    </xf>
    <xf numFmtId="9" fontId="19" fillId="0" borderId="11" xfId="1" applyFont="1" applyBorder="1" applyAlignment="1">
      <alignment horizontal="center" vertical="center" wrapText="1"/>
    </xf>
    <xf numFmtId="9" fontId="19" fillId="0" borderId="1" xfId="1" applyFont="1" applyBorder="1" applyAlignment="1">
      <alignment horizontal="center"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1" fontId="18" fillId="0" borderId="1" xfId="0" applyNumberFormat="1" applyFont="1" applyBorder="1" applyAlignment="1">
      <alignment horizontal="justify" vertical="center" wrapText="1"/>
    </xf>
    <xf numFmtId="9" fontId="18" fillId="0" borderId="1" xfId="1" applyFont="1" applyBorder="1" applyAlignment="1">
      <alignment horizontal="justify" vertical="center" wrapText="1"/>
    </xf>
    <xf numFmtId="0" fontId="19" fillId="0" borderId="1" xfId="0" applyFont="1" applyBorder="1" applyAlignment="1">
      <alignment horizontal="center" vertical="center" wrapText="1"/>
    </xf>
    <xf numFmtId="10" fontId="18" fillId="0" borderId="1" xfId="0" applyNumberFormat="1" applyFont="1" applyBorder="1" applyAlignment="1">
      <alignment horizontal="justify" vertical="center" wrapText="1"/>
    </xf>
    <xf numFmtId="1" fontId="19" fillId="0" borderId="11" xfId="1"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 xfId="1" applyNumberFormat="1" applyFont="1" applyBorder="1" applyAlignment="1">
      <alignment horizontal="center" vertical="center" wrapText="1"/>
    </xf>
    <xf numFmtId="164" fontId="18" fillId="0" borderId="1" xfId="1" applyNumberFormat="1" applyFont="1" applyBorder="1" applyAlignment="1">
      <alignment horizontal="justify" vertical="center" wrapText="1"/>
    </xf>
    <xf numFmtId="9" fontId="18" fillId="0" borderId="1" xfId="0" applyNumberFormat="1" applyFont="1" applyBorder="1" applyAlignment="1">
      <alignment horizontal="justify" vertical="center" wrapText="1"/>
    </xf>
    <xf numFmtId="10" fontId="18" fillId="0" borderId="1" xfId="1" applyNumberFormat="1" applyFont="1" applyBorder="1" applyAlignment="1">
      <alignment horizontal="justify" vertical="center" wrapText="1"/>
    </xf>
    <xf numFmtId="10" fontId="1" fillId="0" borderId="0" xfId="0" applyNumberFormat="1" applyFont="1" applyAlignment="1">
      <alignment wrapText="1"/>
    </xf>
    <xf numFmtId="10" fontId="5" fillId="3" borderId="1" xfId="0" applyNumberFormat="1" applyFont="1" applyFill="1" applyBorder="1" applyAlignment="1">
      <alignment wrapText="1"/>
    </xf>
    <xf numFmtId="10" fontId="7" fillId="2" borderId="1" xfId="0" applyNumberFormat="1" applyFont="1" applyFill="1" applyBorder="1" applyAlignment="1">
      <alignment wrapText="1"/>
    </xf>
    <xf numFmtId="0" fontId="22" fillId="0" borderId="0" xfId="0" applyFont="1" applyAlignment="1">
      <alignment horizontal="center" vertical="center" wrapText="1"/>
    </xf>
    <xf numFmtId="0" fontId="22" fillId="0" borderId="0" xfId="0" applyFont="1" applyAlignment="1">
      <alignment wrapText="1"/>
    </xf>
    <xf numFmtId="0" fontId="21" fillId="0" borderId="1" xfId="0" applyFont="1" applyBorder="1" applyAlignment="1">
      <alignment horizontal="center" vertical="center" wrapText="1"/>
    </xf>
    <xf numFmtId="0" fontId="25" fillId="0" borderId="0" xfId="0" applyFont="1" applyAlignment="1">
      <alignment vertical="center" wrapText="1"/>
    </xf>
    <xf numFmtId="10" fontId="26" fillId="3" borderId="1" xfId="0" applyNumberFormat="1" applyFont="1" applyFill="1" applyBorder="1" applyAlignment="1">
      <alignment wrapText="1"/>
    </xf>
    <xf numFmtId="0" fontId="1" fillId="0" borderId="11" xfId="0" applyFont="1" applyBorder="1" applyAlignment="1">
      <alignment horizontal="center" vertical="center" wrapText="1"/>
    </xf>
    <xf numFmtId="0" fontId="1" fillId="0" borderId="11" xfId="0" applyFont="1" applyBorder="1" applyAlignment="1">
      <alignment horizontal="justify" vertical="center" wrapText="1"/>
    </xf>
    <xf numFmtId="49" fontId="1" fillId="0" borderId="11" xfId="0" applyNumberFormat="1" applyFont="1" applyBorder="1" applyAlignment="1">
      <alignment horizontal="center" vertical="center" wrapText="1"/>
    </xf>
    <xf numFmtId="0" fontId="14" fillId="0" borderId="11" xfId="0" applyFont="1" applyBorder="1" applyAlignment="1" applyProtection="1">
      <alignment horizontal="left" vertical="center" wrapText="1"/>
      <protection hidden="1"/>
    </xf>
    <xf numFmtId="0" fontId="13" fillId="0" borderId="11" xfId="0" applyFont="1" applyBorder="1" applyAlignment="1">
      <alignment horizontal="center" vertical="center" wrapText="1"/>
    </xf>
    <xf numFmtId="0" fontId="14" fillId="0" borderId="11" xfId="0" applyFont="1" applyBorder="1" applyAlignment="1" applyProtection="1">
      <alignment horizontal="center" vertical="center" wrapText="1"/>
      <protection hidden="1"/>
    </xf>
    <xf numFmtId="1" fontId="13" fillId="0" borderId="11" xfId="0" applyNumberFormat="1" applyFont="1" applyBorder="1" applyAlignment="1">
      <alignment horizontal="center" vertical="center" wrapText="1"/>
    </xf>
    <xf numFmtId="0" fontId="14" fillId="0" borderId="17" xfId="0" applyFont="1" applyBorder="1" applyAlignment="1">
      <alignment horizontal="left" vertical="center" wrapText="1"/>
    </xf>
    <xf numFmtId="0" fontId="15" fillId="0" borderId="7" xfId="2" applyFont="1" applyFill="1" applyBorder="1" applyAlignment="1" applyProtection="1">
      <alignment horizontal="left" vertical="center" wrapText="1"/>
      <protection hidden="1"/>
    </xf>
    <xf numFmtId="1" fontId="1" fillId="0" borderId="11" xfId="0" applyNumberFormat="1" applyFont="1" applyBorder="1" applyAlignment="1">
      <alignment horizontal="justify" vertical="center" wrapText="1"/>
    </xf>
    <xf numFmtId="10" fontId="1" fillId="0" borderId="11" xfId="0" applyNumberFormat="1" applyFont="1" applyBorder="1" applyAlignment="1">
      <alignment horizontal="justify" vertical="center" wrapText="1"/>
    </xf>
    <xf numFmtId="0" fontId="18" fillId="0" borderId="12" xfId="0" applyFont="1" applyBorder="1" applyAlignment="1">
      <alignment horizontal="center" vertical="center" wrapText="1"/>
    </xf>
    <xf numFmtId="0" fontId="18" fillId="0" borderId="12" xfId="0" applyFont="1" applyBorder="1" applyAlignment="1">
      <alignment horizontal="justify" vertical="center" wrapText="1"/>
    </xf>
    <xf numFmtId="10" fontId="18" fillId="0" borderId="12" xfId="0" applyNumberFormat="1" applyFont="1" applyBorder="1" applyAlignment="1">
      <alignment horizontal="justify" vertical="center" wrapText="1"/>
    </xf>
    <xf numFmtId="9" fontId="18" fillId="0" borderId="12" xfId="1" applyFont="1" applyBorder="1" applyAlignment="1">
      <alignment horizontal="justify" vertical="center" wrapText="1"/>
    </xf>
    <xf numFmtId="0" fontId="18" fillId="0" borderId="15" xfId="0" applyFont="1" applyBorder="1" applyAlignment="1">
      <alignment horizontal="center" vertical="center" wrapText="1"/>
    </xf>
    <xf numFmtId="0" fontId="18" fillId="0" borderId="16" xfId="0" applyFont="1" applyBorder="1" applyAlignment="1">
      <alignment horizontal="justify" vertical="center" wrapText="1"/>
    </xf>
    <xf numFmtId="0" fontId="19" fillId="0" borderId="16" xfId="0" applyFont="1" applyBorder="1" applyAlignment="1">
      <alignment horizontal="center" vertical="center" wrapText="1"/>
    </xf>
    <xf numFmtId="0" fontId="19" fillId="0" borderId="16" xfId="0" applyFont="1" applyBorder="1" applyAlignment="1">
      <alignment horizontal="left" vertical="center" wrapText="1"/>
    </xf>
    <xf numFmtId="9" fontId="19" fillId="0" borderId="16" xfId="0" applyNumberFormat="1" applyFont="1" applyBorder="1" applyAlignment="1">
      <alignment horizontal="left" vertical="center" wrapText="1"/>
    </xf>
    <xf numFmtId="9" fontId="19" fillId="0" borderId="16" xfId="1" applyFont="1" applyBorder="1" applyAlignment="1">
      <alignment horizontal="center" vertical="center" wrapText="1"/>
    </xf>
    <xf numFmtId="0" fontId="19" fillId="0" borderId="19" xfId="0" applyFont="1" applyBorder="1" applyAlignment="1">
      <alignment horizontal="left" vertical="center" wrapText="1"/>
    </xf>
    <xf numFmtId="1" fontId="18" fillId="0" borderId="16" xfId="0" applyNumberFormat="1" applyFont="1" applyBorder="1" applyAlignment="1">
      <alignment horizontal="justify" vertical="center" wrapText="1"/>
    </xf>
    <xf numFmtId="10" fontId="18" fillId="0" borderId="16" xfId="0" applyNumberFormat="1" applyFont="1" applyBorder="1" applyAlignment="1">
      <alignment horizontal="justify" vertical="center" wrapText="1"/>
    </xf>
    <xf numFmtId="9" fontId="18" fillId="0" borderId="16" xfId="1" applyFont="1" applyBorder="1" applyAlignment="1">
      <alignment horizontal="justify" vertical="center" wrapText="1"/>
    </xf>
    <xf numFmtId="0" fontId="4" fillId="3" borderId="20" xfId="0" applyFont="1" applyFill="1" applyBorder="1" applyAlignment="1">
      <alignment wrapText="1"/>
    </xf>
    <xf numFmtId="0" fontId="4" fillId="3" borderId="21" xfId="0" applyFont="1" applyFill="1" applyBorder="1" applyAlignment="1">
      <alignment wrapText="1"/>
    </xf>
    <xf numFmtId="0" fontId="5" fillId="3" borderId="21" xfId="0" applyFont="1" applyFill="1" applyBorder="1"/>
    <xf numFmtId="9" fontId="5" fillId="3" borderId="21" xfId="1" applyFont="1" applyFill="1" applyBorder="1" applyAlignment="1">
      <alignment wrapText="1"/>
    </xf>
    <xf numFmtId="9" fontId="5" fillId="3" borderId="21" xfId="1" applyFont="1" applyFill="1" applyBorder="1" applyAlignment="1">
      <alignment horizontal="right" wrapText="1"/>
    </xf>
    <xf numFmtId="0" fontId="4" fillId="3" borderId="22" xfId="0" applyFont="1" applyFill="1" applyBorder="1" applyAlignment="1">
      <alignment wrapText="1"/>
    </xf>
    <xf numFmtId="9" fontId="19" fillId="0" borderId="18" xfId="1" applyFont="1" applyFill="1" applyBorder="1" applyAlignment="1">
      <alignment horizontal="center" vertical="center" wrapText="1"/>
    </xf>
    <xf numFmtId="9" fontId="19" fillId="0" borderId="12" xfId="1" applyFont="1" applyFill="1" applyBorder="1" applyAlignment="1">
      <alignment horizontal="center" vertical="center" wrapText="1"/>
    </xf>
    <xf numFmtId="0" fontId="27" fillId="0" borderId="1" xfId="0" applyFont="1" applyBorder="1" applyAlignment="1">
      <alignment vertical="center" wrapText="1"/>
    </xf>
    <xf numFmtId="0" fontId="18" fillId="0" borderId="16" xfId="0" applyFont="1" applyBorder="1" applyAlignment="1">
      <alignment horizontal="center" vertical="center" wrapText="1"/>
    </xf>
    <xf numFmtId="0" fontId="20" fillId="0" borderId="0" xfId="4" applyAlignment="1">
      <alignment vertical="center" wrapText="1"/>
    </xf>
    <xf numFmtId="9" fontId="18" fillId="0" borderId="1" xfId="1" applyFont="1" applyBorder="1" applyAlignment="1">
      <alignment horizontal="center" vertical="center" wrapText="1"/>
    </xf>
    <xf numFmtId="10" fontId="18" fillId="0" borderId="1" xfId="1" applyNumberFormat="1" applyFont="1" applyFill="1" applyBorder="1" applyAlignment="1">
      <alignment horizontal="justify" vertical="center" wrapText="1"/>
    </xf>
    <xf numFmtId="164" fontId="18" fillId="0" borderId="16" xfId="0" applyNumberFormat="1" applyFont="1" applyBorder="1" applyAlignment="1">
      <alignment horizontal="justify" vertical="center" wrapText="1"/>
    </xf>
    <xf numFmtId="164" fontId="18" fillId="0" borderId="1" xfId="0" applyNumberFormat="1" applyFont="1" applyBorder="1" applyAlignment="1">
      <alignment horizontal="justify" vertical="center" wrapText="1"/>
    </xf>
    <xf numFmtId="164" fontId="21" fillId="0" borderId="1" xfId="0" applyNumberFormat="1" applyFont="1" applyBorder="1" applyAlignment="1">
      <alignment horizontal="justify" vertical="center" wrapText="1"/>
    </xf>
    <xf numFmtId="9" fontId="18" fillId="9" borderId="1" xfId="1" applyFont="1" applyFill="1" applyBorder="1" applyAlignment="1">
      <alignment horizontal="justify" vertical="center" wrapText="1"/>
    </xf>
    <xf numFmtId="9" fontId="18" fillId="9" borderId="2" xfId="1" applyFont="1" applyFill="1" applyBorder="1" applyAlignment="1">
      <alignment horizontal="justify" vertical="center" wrapText="1"/>
    </xf>
    <xf numFmtId="0" fontId="27" fillId="9" borderId="23" xfId="0" applyFont="1" applyFill="1" applyBorder="1" applyAlignment="1">
      <alignment horizontal="left" vertical="center" wrapText="1"/>
    </xf>
    <xf numFmtId="9" fontId="18" fillId="9" borderId="3" xfId="1" applyFont="1" applyFill="1" applyBorder="1" applyAlignment="1">
      <alignment horizontal="justify" vertical="center" wrapText="1"/>
    </xf>
    <xf numFmtId="10" fontId="18" fillId="0" borderId="16" xfId="1" applyNumberFormat="1" applyFont="1" applyBorder="1" applyAlignment="1">
      <alignment horizontal="justify" vertical="center" wrapText="1"/>
    </xf>
    <xf numFmtId="164" fontId="1" fillId="0" borderId="1" xfId="1" applyNumberFormat="1" applyFont="1" applyBorder="1" applyAlignment="1">
      <alignment horizontal="justify" vertical="center" wrapText="1"/>
    </xf>
    <xf numFmtId="164" fontId="18" fillId="0" borderId="12" xfId="1" applyNumberFormat="1" applyFont="1" applyBorder="1" applyAlignment="1">
      <alignment horizontal="justify" vertical="center" wrapText="1"/>
    </xf>
    <xf numFmtId="164" fontId="5" fillId="3" borderId="1" xfId="1" applyNumberFormat="1" applyFont="1" applyFill="1" applyBorder="1" applyAlignment="1">
      <alignment wrapText="1"/>
    </xf>
    <xf numFmtId="164" fontId="18" fillId="9" borderId="1" xfId="1" applyNumberFormat="1" applyFont="1" applyFill="1" applyBorder="1" applyAlignment="1">
      <alignment horizontal="justify" vertical="center" wrapText="1"/>
    </xf>
    <xf numFmtId="164" fontId="18" fillId="9" borderId="1" xfId="0" applyNumberFormat="1" applyFont="1" applyFill="1" applyBorder="1" applyAlignment="1">
      <alignment horizontal="justify" vertical="center" wrapText="1"/>
    </xf>
    <xf numFmtId="10" fontId="7" fillId="2" borderId="1" xfId="1" applyNumberFormat="1" applyFont="1" applyFill="1" applyBorder="1" applyAlignment="1">
      <alignment wrapText="1"/>
    </xf>
    <xf numFmtId="10" fontId="5" fillId="3" borderId="21" xfId="1" applyNumberFormat="1" applyFont="1" applyFill="1" applyBorder="1" applyAlignment="1">
      <alignment wrapText="1"/>
    </xf>
    <xf numFmtId="10" fontId="18" fillId="0" borderId="12" xfId="1" applyNumberFormat="1" applyFont="1" applyBorder="1" applyAlignment="1">
      <alignment horizontal="justify" vertical="center" wrapText="1"/>
    </xf>
    <xf numFmtId="164" fontId="18" fillId="0" borderId="12" xfId="0" applyNumberFormat="1" applyFont="1" applyBorder="1" applyAlignment="1">
      <alignment horizontal="justify" vertical="center" wrapText="1"/>
    </xf>
    <xf numFmtId="0" fontId="13" fillId="0" borderId="1" xfId="0" applyFont="1" applyBorder="1" applyAlignment="1">
      <alignment vertical="center" wrapText="1"/>
    </xf>
    <xf numFmtId="0" fontId="1" fillId="9" borderId="1" xfId="0"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7" fillId="9" borderId="1" xfId="0" applyFont="1" applyFill="1" applyBorder="1" applyAlignment="1">
      <alignment horizontal="justify" vertical="center" wrapText="1"/>
    </xf>
    <xf numFmtId="0" fontId="1" fillId="9" borderId="1" xfId="0" applyFont="1" applyFill="1" applyBorder="1" applyAlignment="1">
      <alignment horizontal="left" vertical="center" wrapText="1"/>
    </xf>
  </cellXfs>
  <cellStyles count="5">
    <cellStyle name="Hyperlink" xfId="4" xr:uid="{00000000-000B-0000-0000-000008000000}"/>
    <cellStyle name="Incorrecto" xfId="2" builtinId="27"/>
    <cellStyle name="Millares [0] 2" xfId="3" xr:uid="{751CBA87-6B66-4387-B4BD-B9C5507107B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4"/>
  <sheetViews>
    <sheetView tabSelected="1" topLeftCell="O31" zoomScale="70" zoomScaleNormal="70" workbookViewId="0">
      <selection activeCell="H10" sqref="H10:K10"/>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customWidth="1"/>
    <col min="39" max="39" width="16.5703125" style="1" customWidth="1"/>
    <col min="40" max="40" width="34.85546875" style="1" customWidth="1"/>
    <col min="41" max="43" width="16.5703125" style="1" customWidth="1"/>
    <col min="44" max="44" width="21.5703125" style="1" customWidth="1"/>
    <col min="45" max="45" width="39.42578125" style="1" customWidth="1"/>
    <col min="46" max="16384" width="10.85546875" style="1"/>
  </cols>
  <sheetData>
    <row r="1" spans="1:45" s="24" customFormat="1" ht="70.5" customHeight="1" x14ac:dyDescent="0.25">
      <c r="A1" s="168" t="s">
        <v>0</v>
      </c>
      <c r="B1" s="169"/>
      <c r="C1" s="169"/>
      <c r="D1" s="169"/>
      <c r="E1" s="169"/>
      <c r="F1" s="169"/>
      <c r="G1" s="169"/>
      <c r="H1" s="169"/>
      <c r="I1" s="169"/>
      <c r="J1" s="169"/>
      <c r="K1" s="169"/>
      <c r="L1" s="173" t="s">
        <v>1</v>
      </c>
      <c r="M1" s="173"/>
      <c r="N1" s="173"/>
      <c r="O1" s="173"/>
      <c r="P1" s="173"/>
    </row>
    <row r="2" spans="1:45" s="26" customFormat="1" ht="23.45" customHeight="1" x14ac:dyDescent="0.25">
      <c r="A2" s="171" t="s">
        <v>2</v>
      </c>
      <c r="B2" s="172"/>
      <c r="C2" s="172"/>
      <c r="D2" s="172"/>
      <c r="E2" s="172"/>
      <c r="F2" s="172"/>
      <c r="G2" s="172"/>
      <c r="H2" s="172"/>
      <c r="I2" s="172"/>
      <c r="J2" s="172"/>
      <c r="K2" s="172"/>
      <c r="L2" s="25"/>
      <c r="M2" s="25"/>
      <c r="N2" s="25"/>
      <c r="O2" s="25"/>
      <c r="P2" s="25"/>
    </row>
    <row r="3" spans="1:45" s="24" customFormat="1" x14ac:dyDescent="0.25"/>
    <row r="4" spans="1:45" s="24" customFormat="1" ht="29.1" customHeight="1" x14ac:dyDescent="0.25">
      <c r="F4" s="174" t="s">
        <v>3</v>
      </c>
      <c r="G4" s="175"/>
      <c r="H4" s="175"/>
      <c r="I4" s="175"/>
      <c r="J4" s="175"/>
      <c r="K4" s="176"/>
    </row>
    <row r="5" spans="1:45" s="24" customFormat="1" ht="15" customHeight="1" x14ac:dyDescent="0.25">
      <c r="F5" s="2" t="s">
        <v>4</v>
      </c>
      <c r="G5" s="2" t="s">
        <v>5</v>
      </c>
      <c r="H5" s="174" t="s">
        <v>6</v>
      </c>
      <c r="I5" s="175"/>
      <c r="J5" s="175"/>
      <c r="K5" s="176"/>
    </row>
    <row r="6" spans="1:45" s="24" customFormat="1" x14ac:dyDescent="0.25">
      <c r="F6" s="27">
        <v>1</v>
      </c>
      <c r="G6" s="27" t="s">
        <v>7</v>
      </c>
      <c r="H6" s="177" t="s">
        <v>8</v>
      </c>
      <c r="I6" s="177"/>
      <c r="J6" s="177"/>
      <c r="K6" s="177"/>
    </row>
    <row r="7" spans="1:45" s="24" customFormat="1" ht="61.5" customHeight="1" x14ac:dyDescent="0.25">
      <c r="F7" s="27">
        <v>2</v>
      </c>
      <c r="G7" s="27" t="s">
        <v>9</v>
      </c>
      <c r="H7" s="178" t="s">
        <v>10</v>
      </c>
      <c r="I7" s="177"/>
      <c r="J7" s="177"/>
      <c r="K7" s="177"/>
    </row>
    <row r="8" spans="1:45" s="24" customFormat="1" ht="45.75" customHeight="1" x14ac:dyDescent="0.25">
      <c r="F8" s="27">
        <v>3</v>
      </c>
      <c r="G8" s="27" t="s">
        <v>261</v>
      </c>
      <c r="H8" s="177" t="s">
        <v>262</v>
      </c>
      <c r="I8" s="177"/>
      <c r="J8" s="177"/>
      <c r="K8" s="177"/>
    </row>
    <row r="9" spans="1:45" s="24" customFormat="1" ht="45.75" customHeight="1" x14ac:dyDescent="0.25">
      <c r="F9" s="27">
        <v>4</v>
      </c>
      <c r="G9" s="27" t="s">
        <v>300</v>
      </c>
      <c r="H9" s="179" t="s">
        <v>303</v>
      </c>
      <c r="I9" s="179"/>
      <c r="J9" s="179"/>
      <c r="K9" s="179"/>
    </row>
    <row r="10" spans="1:45" s="24" customFormat="1" ht="45.75" customHeight="1" x14ac:dyDescent="0.25">
      <c r="F10" s="27">
        <v>5</v>
      </c>
      <c r="G10" s="27" t="s">
        <v>347</v>
      </c>
      <c r="H10" s="179" t="s">
        <v>346</v>
      </c>
      <c r="I10" s="179"/>
      <c r="J10" s="179"/>
      <c r="K10" s="179"/>
    </row>
    <row r="11" spans="1:45" s="24" customFormat="1" ht="45.75" customHeight="1" x14ac:dyDescent="0.25"/>
    <row r="12" spans="1:45" ht="14.45" customHeight="1" x14ac:dyDescent="0.25">
      <c r="A12" s="167" t="s">
        <v>11</v>
      </c>
      <c r="B12" s="167"/>
      <c r="C12" s="167" t="s">
        <v>12</v>
      </c>
      <c r="D12" s="167" t="s">
        <v>13</v>
      </c>
      <c r="E12" s="167"/>
      <c r="F12" s="167"/>
      <c r="G12" s="170" t="s">
        <v>14</v>
      </c>
      <c r="H12" s="170"/>
      <c r="I12" s="170"/>
      <c r="J12" s="170"/>
      <c r="K12" s="170"/>
      <c r="L12" s="170"/>
      <c r="M12" s="170"/>
      <c r="N12" s="170"/>
      <c r="O12" s="170"/>
      <c r="P12" s="170"/>
      <c r="Q12" s="170"/>
      <c r="R12" s="167" t="s">
        <v>15</v>
      </c>
      <c r="S12" s="167"/>
      <c r="T12" s="167"/>
      <c r="U12" s="167"/>
      <c r="V12" s="137" t="s">
        <v>16</v>
      </c>
      <c r="W12" s="138"/>
      <c r="X12" s="138"/>
      <c r="Y12" s="138"/>
      <c r="Z12" s="139"/>
      <c r="AA12" s="143" t="s">
        <v>17</v>
      </c>
      <c r="AB12" s="144"/>
      <c r="AC12" s="144"/>
      <c r="AD12" s="144"/>
      <c r="AE12" s="145"/>
      <c r="AF12" s="149" t="s">
        <v>18</v>
      </c>
      <c r="AG12" s="150"/>
      <c r="AH12" s="150"/>
      <c r="AI12" s="150"/>
      <c r="AJ12" s="151"/>
      <c r="AK12" s="155" t="s">
        <v>19</v>
      </c>
      <c r="AL12" s="156"/>
      <c r="AM12" s="156"/>
      <c r="AN12" s="156"/>
      <c r="AO12" s="157"/>
      <c r="AP12" s="161" t="s">
        <v>20</v>
      </c>
      <c r="AQ12" s="162"/>
      <c r="AR12" s="162"/>
      <c r="AS12" s="163"/>
    </row>
    <row r="13" spans="1:45" ht="14.45" customHeight="1" x14ac:dyDescent="0.25">
      <c r="A13" s="167"/>
      <c r="B13" s="167"/>
      <c r="C13" s="167"/>
      <c r="D13" s="167"/>
      <c r="E13" s="167"/>
      <c r="F13" s="167"/>
      <c r="G13" s="170"/>
      <c r="H13" s="170"/>
      <c r="I13" s="170"/>
      <c r="J13" s="170"/>
      <c r="K13" s="170"/>
      <c r="L13" s="170"/>
      <c r="M13" s="170"/>
      <c r="N13" s="170"/>
      <c r="O13" s="170"/>
      <c r="P13" s="170"/>
      <c r="Q13" s="170"/>
      <c r="R13" s="167"/>
      <c r="S13" s="167"/>
      <c r="T13" s="167"/>
      <c r="U13" s="167"/>
      <c r="V13" s="140"/>
      <c r="W13" s="141"/>
      <c r="X13" s="141"/>
      <c r="Y13" s="141"/>
      <c r="Z13" s="142"/>
      <c r="AA13" s="146"/>
      <c r="AB13" s="147"/>
      <c r="AC13" s="147"/>
      <c r="AD13" s="147"/>
      <c r="AE13" s="148"/>
      <c r="AF13" s="152"/>
      <c r="AG13" s="153"/>
      <c r="AH13" s="153"/>
      <c r="AI13" s="153"/>
      <c r="AJ13" s="154"/>
      <c r="AK13" s="158"/>
      <c r="AL13" s="159"/>
      <c r="AM13" s="159"/>
      <c r="AN13" s="159"/>
      <c r="AO13" s="160"/>
      <c r="AP13" s="164"/>
      <c r="AQ13" s="165"/>
      <c r="AR13" s="165"/>
      <c r="AS13" s="166"/>
    </row>
    <row r="14" spans="1:45" ht="45.75" thickBot="1" x14ac:dyDescent="0.3">
      <c r="A14" s="2" t="s">
        <v>21</v>
      </c>
      <c r="B14" s="2" t="s">
        <v>22</v>
      </c>
      <c r="C14" s="167"/>
      <c r="D14" s="2" t="s">
        <v>23</v>
      </c>
      <c r="E14" s="2" t="s">
        <v>24</v>
      </c>
      <c r="F14" s="2" t="s">
        <v>25</v>
      </c>
      <c r="G14" s="15" t="s">
        <v>26</v>
      </c>
      <c r="H14" s="15" t="s">
        <v>27</v>
      </c>
      <c r="I14" s="15" t="s">
        <v>28</v>
      </c>
      <c r="J14" s="15" t="s">
        <v>29</v>
      </c>
      <c r="K14" s="15" t="s">
        <v>30</v>
      </c>
      <c r="L14" s="15" t="s">
        <v>31</v>
      </c>
      <c r="M14" s="15" t="s">
        <v>32</v>
      </c>
      <c r="N14" s="15" t="s">
        <v>33</v>
      </c>
      <c r="O14" s="15" t="s">
        <v>34</v>
      </c>
      <c r="P14" s="15" t="s">
        <v>35</v>
      </c>
      <c r="Q14" s="15" t="s">
        <v>36</v>
      </c>
      <c r="R14" s="2" t="s">
        <v>37</v>
      </c>
      <c r="S14" s="2" t="s">
        <v>38</v>
      </c>
      <c r="T14" s="2" t="s">
        <v>39</v>
      </c>
      <c r="U14" s="2" t="s">
        <v>40</v>
      </c>
      <c r="V14" s="3" t="s">
        <v>41</v>
      </c>
      <c r="W14" s="3" t="s">
        <v>42</v>
      </c>
      <c r="X14" s="3" t="s">
        <v>43</v>
      </c>
      <c r="Y14" s="3" t="s">
        <v>44</v>
      </c>
      <c r="Z14" s="3" t="s">
        <v>45</v>
      </c>
      <c r="AA14" s="18" t="s">
        <v>41</v>
      </c>
      <c r="AB14" s="18" t="s">
        <v>42</v>
      </c>
      <c r="AC14" s="18" t="s">
        <v>43</v>
      </c>
      <c r="AD14" s="18" t="s">
        <v>44</v>
      </c>
      <c r="AE14" s="18" t="s">
        <v>45</v>
      </c>
      <c r="AF14" s="19" t="s">
        <v>41</v>
      </c>
      <c r="AG14" s="19" t="s">
        <v>42</v>
      </c>
      <c r="AH14" s="19" t="s">
        <v>43</v>
      </c>
      <c r="AI14" s="19" t="s">
        <v>44</v>
      </c>
      <c r="AJ14" s="19" t="s">
        <v>45</v>
      </c>
      <c r="AK14" s="20" t="s">
        <v>41</v>
      </c>
      <c r="AL14" s="20" t="s">
        <v>42</v>
      </c>
      <c r="AM14" s="20" t="s">
        <v>43</v>
      </c>
      <c r="AN14" s="20" t="s">
        <v>44</v>
      </c>
      <c r="AO14" s="20" t="s">
        <v>45</v>
      </c>
      <c r="AP14" s="4" t="s">
        <v>41</v>
      </c>
      <c r="AQ14" s="4" t="s">
        <v>42</v>
      </c>
      <c r="AR14" s="4" t="s">
        <v>43</v>
      </c>
      <c r="AS14" s="4" t="s">
        <v>44</v>
      </c>
    </row>
    <row r="15" spans="1:45" s="23" customFormat="1" ht="117" customHeight="1" x14ac:dyDescent="0.25">
      <c r="A15" s="17">
        <v>4</v>
      </c>
      <c r="B15" s="16" t="s">
        <v>46</v>
      </c>
      <c r="C15" s="17" t="s">
        <v>47</v>
      </c>
      <c r="D15" s="21" t="s">
        <v>48</v>
      </c>
      <c r="E15" s="16" t="s">
        <v>49</v>
      </c>
      <c r="F15" s="16" t="s">
        <v>50</v>
      </c>
      <c r="G15" s="16" t="s">
        <v>51</v>
      </c>
      <c r="H15" s="33" t="s">
        <v>52</v>
      </c>
      <c r="I15" s="35" t="s">
        <v>53</v>
      </c>
      <c r="J15" s="28" t="s">
        <v>54</v>
      </c>
      <c r="K15" s="36" t="s">
        <v>55</v>
      </c>
      <c r="L15" s="34">
        <v>0</v>
      </c>
      <c r="M15" s="34">
        <v>0.4</v>
      </c>
      <c r="N15" s="34">
        <v>0.48</v>
      </c>
      <c r="O15" s="34">
        <v>0.55000000000000004</v>
      </c>
      <c r="P15" s="34">
        <v>0.55000000000000004</v>
      </c>
      <c r="Q15" s="37" t="s">
        <v>56</v>
      </c>
      <c r="R15" s="41" t="s">
        <v>57</v>
      </c>
      <c r="S15" s="33" t="s">
        <v>58</v>
      </c>
      <c r="T15" s="36" t="s">
        <v>59</v>
      </c>
      <c r="U15" s="46" t="s">
        <v>60</v>
      </c>
      <c r="V15" s="50">
        <f t="shared" ref="V15:V29" si="0">L15</f>
        <v>0</v>
      </c>
      <c r="W15" s="16" t="s">
        <v>61</v>
      </c>
      <c r="X15" s="49" t="s">
        <v>61</v>
      </c>
      <c r="Y15" s="16" t="s">
        <v>61</v>
      </c>
      <c r="Z15" s="16" t="s">
        <v>61</v>
      </c>
      <c r="AA15" s="50">
        <f t="shared" ref="AA15:AA29" si="1">M15</f>
        <v>0.4</v>
      </c>
      <c r="AB15" s="51">
        <v>0.34</v>
      </c>
      <c r="AC15" s="49">
        <f>IF(AB15/AA15&gt;100%,100%,AB15/AA15)</f>
        <v>0.85</v>
      </c>
      <c r="AD15" s="75" t="s">
        <v>62</v>
      </c>
      <c r="AE15" s="17" t="s">
        <v>63</v>
      </c>
      <c r="AF15" s="50">
        <f t="shared" ref="AF15:AF29" si="2">N15</f>
        <v>0.48</v>
      </c>
      <c r="AG15" s="125">
        <v>0.45700000000000002</v>
      </c>
      <c r="AH15" s="49">
        <f>IF(AG15/AF15&gt;100%,100%,AG15/AF15)</f>
        <v>0.95208333333333339</v>
      </c>
      <c r="AI15" s="16" t="s">
        <v>263</v>
      </c>
      <c r="AJ15" s="16" t="s">
        <v>291</v>
      </c>
      <c r="AK15" s="50">
        <f t="shared" ref="AK15:AK29" si="3">O15</f>
        <v>0.55000000000000004</v>
      </c>
      <c r="AL15" s="125">
        <v>0.46100000000000002</v>
      </c>
      <c r="AM15" s="49">
        <f>IF(AL15/AK15&gt;100%,100%,AL15/AK15)</f>
        <v>0.83818181818181814</v>
      </c>
      <c r="AN15" s="16" t="s">
        <v>304</v>
      </c>
      <c r="AO15" s="16" t="s">
        <v>338</v>
      </c>
      <c r="AP15" s="50">
        <f t="shared" ref="AP15:AP29" si="4">P15</f>
        <v>0.55000000000000004</v>
      </c>
      <c r="AQ15" s="119">
        <f>AL15</f>
        <v>0.46100000000000002</v>
      </c>
      <c r="AR15" s="49">
        <f>IF(AQ15/AP15&gt;100%,100%,AQ15/AP15)</f>
        <v>0.83818181818181814</v>
      </c>
      <c r="AS15" s="134" t="s">
        <v>328</v>
      </c>
    </row>
    <row r="16" spans="1:45" s="23" customFormat="1" ht="270" x14ac:dyDescent="0.25">
      <c r="A16" s="17">
        <v>4</v>
      </c>
      <c r="B16" s="16" t="s">
        <v>46</v>
      </c>
      <c r="C16" s="17" t="s">
        <v>64</v>
      </c>
      <c r="D16" s="21" t="s">
        <v>65</v>
      </c>
      <c r="E16" s="16" t="s">
        <v>66</v>
      </c>
      <c r="F16" s="16" t="s">
        <v>50</v>
      </c>
      <c r="G16" s="16" t="s">
        <v>67</v>
      </c>
      <c r="H16" s="29" t="s">
        <v>68</v>
      </c>
      <c r="I16" s="30">
        <v>0.6</v>
      </c>
      <c r="J16" s="31" t="s">
        <v>54</v>
      </c>
      <c r="K16" s="36" t="s">
        <v>55</v>
      </c>
      <c r="L16" s="38">
        <v>0.12</v>
      </c>
      <c r="M16" s="38">
        <v>0.35</v>
      </c>
      <c r="N16" s="38">
        <v>0.51</v>
      </c>
      <c r="O16" s="38">
        <v>0.72</v>
      </c>
      <c r="P16" s="38">
        <v>0.72</v>
      </c>
      <c r="Q16" s="39" t="s">
        <v>69</v>
      </c>
      <c r="R16" s="42" t="s">
        <v>70</v>
      </c>
      <c r="S16" s="29" t="s">
        <v>71</v>
      </c>
      <c r="T16" s="36" t="s">
        <v>59</v>
      </c>
      <c r="U16" s="40" t="s">
        <v>60</v>
      </c>
      <c r="V16" s="50">
        <f t="shared" si="0"/>
        <v>0.12</v>
      </c>
      <c r="W16" s="51">
        <v>0.11</v>
      </c>
      <c r="X16" s="49">
        <f t="shared" ref="X16:X29" si="5">IF(W16/V16&gt;100%,100%,W16/V16)</f>
        <v>0.91666666666666674</v>
      </c>
      <c r="Y16" s="16" t="s">
        <v>72</v>
      </c>
      <c r="Z16" s="16" t="s">
        <v>73</v>
      </c>
      <c r="AA16" s="50">
        <f t="shared" si="1"/>
        <v>0.35</v>
      </c>
      <c r="AB16" s="51">
        <v>0.23499999999999999</v>
      </c>
      <c r="AC16" s="49">
        <f t="shared" ref="AC16:AC29" si="6">IF(AB16/AA16&gt;100%,100%,AB16/AA16)</f>
        <v>0.67142857142857149</v>
      </c>
      <c r="AD16" s="16" t="s">
        <v>74</v>
      </c>
      <c r="AE16" s="76" t="s">
        <v>63</v>
      </c>
      <c r="AF16" s="50">
        <f t="shared" si="2"/>
        <v>0.51</v>
      </c>
      <c r="AG16" s="125">
        <v>0.41039999999999999</v>
      </c>
      <c r="AH16" s="49">
        <f t="shared" ref="AH16:AH29" si="7">IF(AG16/AF16&gt;100%,100%,AG16/AF16)</f>
        <v>0.80470588235294116</v>
      </c>
      <c r="AI16" s="16" t="s">
        <v>264</v>
      </c>
      <c r="AJ16" s="16" t="s">
        <v>292</v>
      </c>
      <c r="AK16" s="50">
        <f t="shared" si="3"/>
        <v>0.72</v>
      </c>
      <c r="AL16" s="125">
        <v>0.70720000000000005</v>
      </c>
      <c r="AM16" s="49">
        <f t="shared" ref="AM16:AM29" si="8">IF(AL16/AK16&gt;100%,100%,AL16/AK16)</f>
        <v>0.98222222222222233</v>
      </c>
      <c r="AN16" s="16" t="s">
        <v>305</v>
      </c>
      <c r="AO16" s="16" t="s">
        <v>339</v>
      </c>
      <c r="AP16" s="50">
        <f t="shared" si="4"/>
        <v>0.72</v>
      </c>
      <c r="AQ16" s="119">
        <f t="shared" ref="AQ16:AQ19" si="9">AL16</f>
        <v>0.70720000000000005</v>
      </c>
      <c r="AR16" s="49">
        <f t="shared" ref="AR16:AR29" si="10">IF(AQ16/AP16&gt;100%,100%,AQ16/AP16)</f>
        <v>0.98222222222222233</v>
      </c>
      <c r="AS16" s="16" t="s">
        <v>329</v>
      </c>
    </row>
    <row r="17" spans="1:45" s="23" customFormat="1" ht="120" x14ac:dyDescent="0.25">
      <c r="A17" s="17">
        <v>4</v>
      </c>
      <c r="B17" s="16" t="s">
        <v>46</v>
      </c>
      <c r="C17" s="17" t="s">
        <v>64</v>
      </c>
      <c r="D17" s="21" t="s">
        <v>75</v>
      </c>
      <c r="E17" s="16" t="s">
        <v>76</v>
      </c>
      <c r="F17" s="16" t="s">
        <v>50</v>
      </c>
      <c r="G17" s="16" t="s">
        <v>77</v>
      </c>
      <c r="H17" s="29" t="s">
        <v>78</v>
      </c>
      <c r="I17" s="30">
        <v>0.6</v>
      </c>
      <c r="J17" s="31" t="s">
        <v>54</v>
      </c>
      <c r="K17" s="36" t="s">
        <v>55</v>
      </c>
      <c r="L17" s="34">
        <v>0.1</v>
      </c>
      <c r="M17" s="34">
        <v>0.3</v>
      </c>
      <c r="N17" s="34">
        <v>0.48</v>
      </c>
      <c r="O17" s="34">
        <v>0.67</v>
      </c>
      <c r="P17" s="34">
        <v>0.67</v>
      </c>
      <c r="Q17" s="39" t="s">
        <v>69</v>
      </c>
      <c r="R17" s="42" t="s">
        <v>70</v>
      </c>
      <c r="S17" s="29" t="s">
        <v>71</v>
      </c>
      <c r="T17" s="36" t="s">
        <v>59</v>
      </c>
      <c r="U17" s="40" t="s">
        <v>60</v>
      </c>
      <c r="V17" s="50">
        <f t="shared" si="0"/>
        <v>0.1</v>
      </c>
      <c r="W17" s="49">
        <v>0.1222</v>
      </c>
      <c r="X17" s="49">
        <f t="shared" si="5"/>
        <v>1</v>
      </c>
      <c r="Y17" s="16" t="s">
        <v>79</v>
      </c>
      <c r="Z17" s="16" t="s">
        <v>73</v>
      </c>
      <c r="AA17" s="50">
        <f t="shared" si="1"/>
        <v>0.3</v>
      </c>
      <c r="AB17" s="51">
        <v>0.54400000000000004</v>
      </c>
      <c r="AC17" s="49">
        <f t="shared" si="6"/>
        <v>1</v>
      </c>
      <c r="AD17" s="16" t="s">
        <v>80</v>
      </c>
      <c r="AE17" s="76" t="s">
        <v>63</v>
      </c>
      <c r="AF17" s="50">
        <f t="shared" si="2"/>
        <v>0.48</v>
      </c>
      <c r="AG17" s="125">
        <v>0.59140000000000004</v>
      </c>
      <c r="AH17" s="49">
        <f t="shared" si="7"/>
        <v>1</v>
      </c>
      <c r="AI17" s="16" t="s">
        <v>265</v>
      </c>
      <c r="AJ17" s="16" t="s">
        <v>293</v>
      </c>
      <c r="AK17" s="50">
        <f t="shared" si="3"/>
        <v>0.67</v>
      </c>
      <c r="AL17" s="125">
        <v>0.81740000000000002</v>
      </c>
      <c r="AM17" s="49">
        <f t="shared" si="8"/>
        <v>1</v>
      </c>
      <c r="AN17" s="16" t="s">
        <v>306</v>
      </c>
      <c r="AO17" s="16" t="s">
        <v>339</v>
      </c>
      <c r="AP17" s="50">
        <f t="shared" si="4"/>
        <v>0.67</v>
      </c>
      <c r="AQ17" s="119">
        <f t="shared" si="9"/>
        <v>0.81740000000000002</v>
      </c>
      <c r="AR17" s="49">
        <f t="shared" si="10"/>
        <v>1</v>
      </c>
      <c r="AS17" s="16" t="s">
        <v>330</v>
      </c>
    </row>
    <row r="18" spans="1:45" s="23" customFormat="1" ht="225" x14ac:dyDescent="0.25">
      <c r="A18" s="17">
        <v>4</v>
      </c>
      <c r="B18" s="16" t="s">
        <v>46</v>
      </c>
      <c r="C18" s="17" t="s">
        <v>64</v>
      </c>
      <c r="D18" s="21" t="s">
        <v>81</v>
      </c>
      <c r="E18" s="16" t="s">
        <v>82</v>
      </c>
      <c r="F18" s="16" t="s">
        <v>50</v>
      </c>
      <c r="G18" s="16" t="s">
        <v>83</v>
      </c>
      <c r="H18" s="29" t="s">
        <v>84</v>
      </c>
      <c r="I18" s="32">
        <v>0.96489999999999998</v>
      </c>
      <c r="J18" s="31" t="s">
        <v>54</v>
      </c>
      <c r="K18" s="36" t="s">
        <v>55</v>
      </c>
      <c r="L18" s="34">
        <v>0.25</v>
      </c>
      <c r="M18" s="34">
        <v>0.5</v>
      </c>
      <c r="N18" s="34">
        <v>0.7</v>
      </c>
      <c r="O18" s="48">
        <v>0.98499999999999999</v>
      </c>
      <c r="P18" s="48">
        <v>0.98499999999999999</v>
      </c>
      <c r="Q18" s="39" t="s">
        <v>69</v>
      </c>
      <c r="R18" s="42" t="s">
        <v>70</v>
      </c>
      <c r="S18" s="29" t="s">
        <v>71</v>
      </c>
      <c r="T18" s="36" t="s">
        <v>59</v>
      </c>
      <c r="U18" s="40" t="s">
        <v>60</v>
      </c>
      <c r="V18" s="50">
        <f t="shared" si="0"/>
        <v>0.25</v>
      </c>
      <c r="W18" s="51">
        <v>0.19</v>
      </c>
      <c r="X18" s="49">
        <f t="shared" si="5"/>
        <v>0.76</v>
      </c>
      <c r="Y18" s="16" t="s">
        <v>85</v>
      </c>
      <c r="Z18" s="16" t="s">
        <v>73</v>
      </c>
      <c r="AA18" s="50">
        <f t="shared" si="1"/>
        <v>0.5</v>
      </c>
      <c r="AB18" s="51">
        <v>0.45340000000000003</v>
      </c>
      <c r="AC18" s="49">
        <f t="shared" si="6"/>
        <v>0.90680000000000005</v>
      </c>
      <c r="AD18" s="16" t="s">
        <v>86</v>
      </c>
      <c r="AE18" s="76" t="s">
        <v>63</v>
      </c>
      <c r="AF18" s="50">
        <f t="shared" si="2"/>
        <v>0.7</v>
      </c>
      <c r="AG18" s="125">
        <v>0.71</v>
      </c>
      <c r="AH18" s="49">
        <f t="shared" si="7"/>
        <v>1</v>
      </c>
      <c r="AI18" s="16" t="s">
        <v>266</v>
      </c>
      <c r="AJ18" s="16" t="s">
        <v>294</v>
      </c>
      <c r="AK18" s="50">
        <f t="shared" si="3"/>
        <v>0.98499999999999999</v>
      </c>
      <c r="AL18" s="125">
        <v>0.92</v>
      </c>
      <c r="AM18" s="49">
        <f t="shared" si="8"/>
        <v>0.93401015228426398</v>
      </c>
      <c r="AN18" s="16" t="s">
        <v>307</v>
      </c>
      <c r="AO18" s="16" t="s">
        <v>340</v>
      </c>
      <c r="AP18" s="50">
        <f t="shared" si="4"/>
        <v>0.98499999999999999</v>
      </c>
      <c r="AQ18" s="119">
        <f t="shared" si="9"/>
        <v>0.92</v>
      </c>
      <c r="AR18" s="49">
        <f t="shared" si="10"/>
        <v>0.93401015228426398</v>
      </c>
      <c r="AS18" s="16" t="s">
        <v>331</v>
      </c>
    </row>
    <row r="19" spans="1:45" s="23" customFormat="1" ht="330" x14ac:dyDescent="0.25">
      <c r="A19" s="17">
        <v>4</v>
      </c>
      <c r="B19" s="16" t="s">
        <v>46</v>
      </c>
      <c r="C19" s="17" t="s">
        <v>64</v>
      </c>
      <c r="D19" s="21" t="s">
        <v>87</v>
      </c>
      <c r="E19" s="16" t="s">
        <v>88</v>
      </c>
      <c r="F19" s="16" t="s">
        <v>50</v>
      </c>
      <c r="G19" s="16" t="s">
        <v>89</v>
      </c>
      <c r="H19" s="33" t="s">
        <v>90</v>
      </c>
      <c r="I19" s="34">
        <v>0.25</v>
      </c>
      <c r="J19" s="35" t="s">
        <v>54</v>
      </c>
      <c r="K19" s="36" t="s">
        <v>55</v>
      </c>
      <c r="L19" s="34">
        <v>0.08</v>
      </c>
      <c r="M19" s="34">
        <v>0.2</v>
      </c>
      <c r="N19" s="34">
        <v>0.3</v>
      </c>
      <c r="O19" s="34">
        <v>0.55000000000000004</v>
      </c>
      <c r="P19" s="34">
        <v>0.55000000000000004</v>
      </c>
      <c r="Q19" s="37" t="s">
        <v>69</v>
      </c>
      <c r="R19" s="41" t="s">
        <v>70</v>
      </c>
      <c r="S19" s="29" t="s">
        <v>71</v>
      </c>
      <c r="T19" s="36" t="s">
        <v>59</v>
      </c>
      <c r="U19" s="40" t="s">
        <v>60</v>
      </c>
      <c r="V19" s="50">
        <f t="shared" si="0"/>
        <v>0.08</v>
      </c>
      <c r="W19" s="50">
        <v>0.03</v>
      </c>
      <c r="X19" s="49">
        <f t="shared" si="5"/>
        <v>0.375</v>
      </c>
      <c r="Y19" s="16" t="s">
        <v>91</v>
      </c>
      <c r="Z19" s="16" t="s">
        <v>73</v>
      </c>
      <c r="AA19" s="50">
        <f t="shared" si="1"/>
        <v>0.2</v>
      </c>
      <c r="AB19" s="51">
        <v>0.1651</v>
      </c>
      <c r="AC19" s="49">
        <f t="shared" si="6"/>
        <v>0.8254999999999999</v>
      </c>
      <c r="AD19" s="16" t="s">
        <v>92</v>
      </c>
      <c r="AE19" s="76" t="s">
        <v>63</v>
      </c>
      <c r="AF19" s="50">
        <f t="shared" si="2"/>
        <v>0.3</v>
      </c>
      <c r="AG19" s="125">
        <v>0.31</v>
      </c>
      <c r="AH19" s="49">
        <f t="shared" si="7"/>
        <v>1</v>
      </c>
      <c r="AI19" s="16" t="s">
        <v>267</v>
      </c>
      <c r="AJ19" s="16" t="s">
        <v>294</v>
      </c>
      <c r="AK19" s="50">
        <f t="shared" si="3"/>
        <v>0.55000000000000004</v>
      </c>
      <c r="AL19" s="125">
        <v>0.78879999999999995</v>
      </c>
      <c r="AM19" s="49">
        <f t="shared" si="8"/>
        <v>1</v>
      </c>
      <c r="AN19" s="16" t="s">
        <v>308</v>
      </c>
      <c r="AO19" s="16" t="s">
        <v>341</v>
      </c>
      <c r="AP19" s="50">
        <f t="shared" si="4"/>
        <v>0.55000000000000004</v>
      </c>
      <c r="AQ19" s="119">
        <f t="shared" si="9"/>
        <v>0.78879999999999995</v>
      </c>
      <c r="AR19" s="49">
        <f t="shared" si="10"/>
        <v>1</v>
      </c>
      <c r="AS19" s="16" t="s">
        <v>330</v>
      </c>
    </row>
    <row r="20" spans="1:45" s="23" customFormat="1" ht="195" x14ac:dyDescent="0.25">
      <c r="A20" s="17">
        <v>4</v>
      </c>
      <c r="B20" s="16" t="s">
        <v>46</v>
      </c>
      <c r="C20" s="17" t="s">
        <v>64</v>
      </c>
      <c r="D20" s="21" t="s">
        <v>93</v>
      </c>
      <c r="E20" s="16" t="s">
        <v>94</v>
      </c>
      <c r="F20" s="16" t="s">
        <v>95</v>
      </c>
      <c r="G20" s="16" t="s">
        <v>96</v>
      </c>
      <c r="H20" s="29" t="s">
        <v>97</v>
      </c>
      <c r="I20" s="30">
        <v>0.95</v>
      </c>
      <c r="J20" s="31" t="s">
        <v>98</v>
      </c>
      <c r="K20" s="36" t="s">
        <v>55</v>
      </c>
      <c r="L20" s="34">
        <v>0.98</v>
      </c>
      <c r="M20" s="34">
        <v>1</v>
      </c>
      <c r="N20" s="34">
        <v>1</v>
      </c>
      <c r="O20" s="34">
        <v>1</v>
      </c>
      <c r="P20" s="34">
        <v>1</v>
      </c>
      <c r="Q20" s="39" t="s">
        <v>69</v>
      </c>
      <c r="R20" s="42" t="s">
        <v>99</v>
      </c>
      <c r="S20" s="29" t="s">
        <v>100</v>
      </c>
      <c r="T20" s="36" t="s">
        <v>59</v>
      </c>
      <c r="U20" s="40" t="s">
        <v>60</v>
      </c>
      <c r="V20" s="50">
        <f t="shared" si="0"/>
        <v>0.98</v>
      </c>
      <c r="W20" s="49">
        <v>0.97099999999999997</v>
      </c>
      <c r="X20" s="49">
        <f t="shared" si="5"/>
        <v>0.99081632653061225</v>
      </c>
      <c r="Y20" s="16" t="s">
        <v>101</v>
      </c>
      <c r="Z20" s="16" t="s">
        <v>73</v>
      </c>
      <c r="AA20" s="50">
        <f t="shared" si="1"/>
        <v>1</v>
      </c>
      <c r="AB20" s="51">
        <v>0.9</v>
      </c>
      <c r="AC20" s="49">
        <f t="shared" si="6"/>
        <v>0.9</v>
      </c>
      <c r="AD20" s="16" t="s">
        <v>102</v>
      </c>
      <c r="AE20" s="76" t="s">
        <v>63</v>
      </c>
      <c r="AF20" s="50">
        <f t="shared" si="2"/>
        <v>1</v>
      </c>
      <c r="AG20" s="125">
        <v>0.97040000000000004</v>
      </c>
      <c r="AH20" s="49">
        <f t="shared" si="7"/>
        <v>0.97040000000000004</v>
      </c>
      <c r="AI20" s="16" t="s">
        <v>268</v>
      </c>
      <c r="AJ20" s="16" t="s">
        <v>269</v>
      </c>
      <c r="AK20" s="50">
        <f t="shared" si="3"/>
        <v>1</v>
      </c>
      <c r="AL20" s="125">
        <v>0.99299999999999999</v>
      </c>
      <c r="AM20" s="49">
        <f t="shared" si="8"/>
        <v>0.99299999999999999</v>
      </c>
      <c r="AN20" s="16" t="s">
        <v>309</v>
      </c>
      <c r="AO20" s="16" t="s">
        <v>342</v>
      </c>
      <c r="AP20" s="50">
        <f t="shared" si="4"/>
        <v>1</v>
      </c>
      <c r="AQ20" s="119">
        <f>AVERAGE(W20,AB20,AG20,AL20)</f>
        <v>0.95860000000000001</v>
      </c>
      <c r="AR20" s="49">
        <f t="shared" si="10"/>
        <v>0.95860000000000001</v>
      </c>
      <c r="AS20" s="16" t="s">
        <v>332</v>
      </c>
    </row>
    <row r="21" spans="1:45" s="23" customFormat="1" ht="180" x14ac:dyDescent="0.25">
      <c r="A21" s="17">
        <v>4</v>
      </c>
      <c r="B21" s="16" t="s">
        <v>46</v>
      </c>
      <c r="C21" s="17" t="s">
        <v>64</v>
      </c>
      <c r="D21" s="21" t="s">
        <v>103</v>
      </c>
      <c r="E21" s="16" t="s">
        <v>104</v>
      </c>
      <c r="F21" s="16" t="s">
        <v>50</v>
      </c>
      <c r="G21" s="16" t="s">
        <v>105</v>
      </c>
      <c r="H21" s="29" t="s">
        <v>106</v>
      </c>
      <c r="I21" s="30">
        <v>1</v>
      </c>
      <c r="J21" s="31" t="s">
        <v>98</v>
      </c>
      <c r="K21" s="36" t="s">
        <v>55</v>
      </c>
      <c r="L21" s="38">
        <v>1</v>
      </c>
      <c r="M21" s="38">
        <v>1</v>
      </c>
      <c r="N21" s="38">
        <v>1</v>
      </c>
      <c r="O21" s="38">
        <v>1</v>
      </c>
      <c r="P21" s="38">
        <v>1</v>
      </c>
      <c r="Q21" s="39" t="s">
        <v>69</v>
      </c>
      <c r="R21" s="42" t="s">
        <v>99</v>
      </c>
      <c r="S21" s="43" t="s">
        <v>107</v>
      </c>
      <c r="T21" s="36" t="s">
        <v>59</v>
      </c>
      <c r="U21" s="40" t="s">
        <v>60</v>
      </c>
      <c r="V21" s="50">
        <f t="shared" si="0"/>
        <v>1</v>
      </c>
      <c r="W21" s="49">
        <v>0.94199999999999995</v>
      </c>
      <c r="X21" s="49">
        <f t="shared" si="5"/>
        <v>0.94199999999999995</v>
      </c>
      <c r="Y21" s="16" t="s">
        <v>108</v>
      </c>
      <c r="Z21" s="16" t="s">
        <v>73</v>
      </c>
      <c r="AA21" s="50">
        <f t="shared" si="1"/>
        <v>1</v>
      </c>
      <c r="AB21" s="51">
        <v>0.84</v>
      </c>
      <c r="AC21" s="49">
        <f t="shared" si="6"/>
        <v>0.84</v>
      </c>
      <c r="AD21" s="16" t="s">
        <v>109</v>
      </c>
      <c r="AE21" s="76" t="s">
        <v>63</v>
      </c>
      <c r="AF21" s="50">
        <f t="shared" si="2"/>
        <v>1</v>
      </c>
      <c r="AG21" s="125">
        <v>0.92600000000000005</v>
      </c>
      <c r="AH21" s="49">
        <f t="shared" si="7"/>
        <v>0.92600000000000005</v>
      </c>
      <c r="AI21" s="16" t="s">
        <v>270</v>
      </c>
      <c r="AJ21" s="16" t="s">
        <v>269</v>
      </c>
      <c r="AK21" s="50">
        <f t="shared" si="3"/>
        <v>1</v>
      </c>
      <c r="AL21" s="125">
        <v>0.94059999999999999</v>
      </c>
      <c r="AM21" s="49">
        <f t="shared" si="8"/>
        <v>0.94059999999999999</v>
      </c>
      <c r="AN21" s="16" t="s">
        <v>310</v>
      </c>
      <c r="AO21" s="16" t="s">
        <v>343</v>
      </c>
      <c r="AP21" s="50">
        <f t="shared" si="4"/>
        <v>1</v>
      </c>
      <c r="AQ21" s="119">
        <f>AVERAGE(W21,AB21,AG21,AL21)</f>
        <v>0.91215000000000002</v>
      </c>
      <c r="AR21" s="49">
        <f t="shared" si="10"/>
        <v>0.91215000000000002</v>
      </c>
      <c r="AS21" s="16" t="s">
        <v>333</v>
      </c>
    </row>
    <row r="22" spans="1:45" s="23" customFormat="1" ht="135" x14ac:dyDescent="0.25">
      <c r="A22" s="17">
        <v>4</v>
      </c>
      <c r="B22" s="16" t="s">
        <v>46</v>
      </c>
      <c r="C22" s="17" t="s">
        <v>64</v>
      </c>
      <c r="D22" s="21" t="s">
        <v>110</v>
      </c>
      <c r="E22" s="16" t="s">
        <v>111</v>
      </c>
      <c r="F22" s="16" t="s">
        <v>50</v>
      </c>
      <c r="G22" s="16" t="s">
        <v>112</v>
      </c>
      <c r="H22" s="29" t="s">
        <v>113</v>
      </c>
      <c r="I22" s="30" t="s">
        <v>114</v>
      </c>
      <c r="J22" s="31" t="s">
        <v>54</v>
      </c>
      <c r="K22" s="36" t="s">
        <v>55</v>
      </c>
      <c r="L22" s="38">
        <v>0</v>
      </c>
      <c r="M22" s="38">
        <v>0.4</v>
      </c>
      <c r="N22" s="38">
        <v>0.6</v>
      </c>
      <c r="O22" s="38">
        <v>0.8</v>
      </c>
      <c r="P22" s="38">
        <v>0.8</v>
      </c>
      <c r="Q22" s="39" t="s">
        <v>69</v>
      </c>
      <c r="R22" s="44" t="s">
        <v>115</v>
      </c>
      <c r="S22" s="29" t="s">
        <v>116</v>
      </c>
      <c r="T22" s="36" t="s">
        <v>59</v>
      </c>
      <c r="U22" s="40" t="s">
        <v>117</v>
      </c>
      <c r="V22" s="50">
        <f t="shared" si="0"/>
        <v>0</v>
      </c>
      <c r="W22" s="16" t="s">
        <v>61</v>
      </c>
      <c r="X22" s="49" t="s">
        <v>61</v>
      </c>
      <c r="Y22" s="16" t="s">
        <v>61</v>
      </c>
      <c r="Z22" s="16" t="s">
        <v>61</v>
      </c>
      <c r="AA22" s="50">
        <f t="shared" si="1"/>
        <v>0.4</v>
      </c>
      <c r="AB22" s="51">
        <v>1</v>
      </c>
      <c r="AC22" s="49">
        <f t="shared" si="6"/>
        <v>1</v>
      </c>
      <c r="AD22" s="16" t="s">
        <v>118</v>
      </c>
      <c r="AE22" s="74" t="s">
        <v>119</v>
      </c>
      <c r="AF22" s="50">
        <f t="shared" si="2"/>
        <v>0.6</v>
      </c>
      <c r="AG22" s="125">
        <v>0.6</v>
      </c>
      <c r="AH22" s="49">
        <f t="shared" si="7"/>
        <v>1</v>
      </c>
      <c r="AI22" s="16" t="s">
        <v>271</v>
      </c>
      <c r="AJ22" s="16" t="s">
        <v>272</v>
      </c>
      <c r="AK22" s="50">
        <f t="shared" si="3"/>
        <v>0.8</v>
      </c>
      <c r="AL22" s="125">
        <v>1</v>
      </c>
      <c r="AM22" s="49">
        <f t="shared" si="8"/>
        <v>1</v>
      </c>
      <c r="AN22" s="16" t="s">
        <v>271</v>
      </c>
      <c r="AO22" s="16" t="s">
        <v>344</v>
      </c>
      <c r="AP22" s="50">
        <f t="shared" si="4"/>
        <v>0.8</v>
      </c>
      <c r="AQ22" s="51">
        <v>1</v>
      </c>
      <c r="AR22" s="49">
        <f t="shared" si="10"/>
        <v>1</v>
      </c>
      <c r="AS22" s="16" t="s">
        <v>330</v>
      </c>
    </row>
    <row r="23" spans="1:45" s="23" customFormat="1" ht="90" x14ac:dyDescent="0.25">
      <c r="A23" s="17">
        <v>4</v>
      </c>
      <c r="B23" s="16" t="s">
        <v>46</v>
      </c>
      <c r="C23" s="17" t="s">
        <v>120</v>
      </c>
      <c r="D23" s="21" t="s">
        <v>121</v>
      </c>
      <c r="E23" s="16" t="s">
        <v>122</v>
      </c>
      <c r="F23" s="16" t="s">
        <v>95</v>
      </c>
      <c r="G23" s="16" t="s">
        <v>123</v>
      </c>
      <c r="H23" s="29" t="s">
        <v>124</v>
      </c>
      <c r="I23" s="35" t="s">
        <v>53</v>
      </c>
      <c r="J23" s="31" t="s">
        <v>125</v>
      </c>
      <c r="K23" s="29" t="s">
        <v>126</v>
      </c>
      <c r="L23" s="35">
        <v>1575</v>
      </c>
      <c r="M23" s="35">
        <v>1575</v>
      </c>
      <c r="N23" s="35">
        <v>1575</v>
      </c>
      <c r="O23" s="35">
        <v>1575</v>
      </c>
      <c r="P23" s="47">
        <f t="shared" ref="P23:P24" si="11">SUM(L23:O23)</f>
        <v>6300</v>
      </c>
      <c r="Q23" s="39" t="s">
        <v>69</v>
      </c>
      <c r="R23" s="44" t="s">
        <v>127</v>
      </c>
      <c r="S23" s="29" t="s">
        <v>128</v>
      </c>
      <c r="T23" s="29" t="s">
        <v>129</v>
      </c>
      <c r="U23" s="40" t="s">
        <v>130</v>
      </c>
      <c r="V23" s="22">
        <f t="shared" si="0"/>
        <v>1575</v>
      </c>
      <c r="W23" s="16">
        <v>3069</v>
      </c>
      <c r="X23" s="49">
        <f t="shared" si="5"/>
        <v>1</v>
      </c>
      <c r="Y23" s="16" t="s">
        <v>131</v>
      </c>
      <c r="Z23" s="16" t="s">
        <v>132</v>
      </c>
      <c r="AA23" s="22">
        <f t="shared" si="1"/>
        <v>1575</v>
      </c>
      <c r="AB23" s="16">
        <v>5985</v>
      </c>
      <c r="AC23" s="49">
        <f t="shared" si="6"/>
        <v>1</v>
      </c>
      <c r="AD23" s="16" t="s">
        <v>133</v>
      </c>
      <c r="AE23" s="17" t="s">
        <v>134</v>
      </c>
      <c r="AF23" s="22">
        <f t="shared" si="2"/>
        <v>1575</v>
      </c>
      <c r="AG23" s="16">
        <v>4997</v>
      </c>
      <c r="AH23" s="49">
        <f t="shared" si="7"/>
        <v>1</v>
      </c>
      <c r="AI23" s="16" t="s">
        <v>273</v>
      </c>
      <c r="AJ23" s="16" t="s">
        <v>295</v>
      </c>
      <c r="AK23" s="22">
        <f t="shared" si="3"/>
        <v>1575</v>
      </c>
      <c r="AL23" s="16">
        <v>6898</v>
      </c>
      <c r="AM23" s="49">
        <f t="shared" si="8"/>
        <v>1</v>
      </c>
      <c r="AN23" s="16" t="s">
        <v>311</v>
      </c>
      <c r="AO23" s="16" t="s">
        <v>348</v>
      </c>
      <c r="AP23" s="16">
        <f t="shared" si="4"/>
        <v>6300</v>
      </c>
      <c r="AQ23" s="16">
        <f>SUM(W23,AB23,AG23,AL23)</f>
        <v>20949</v>
      </c>
      <c r="AR23" s="49">
        <f t="shared" si="10"/>
        <v>1</v>
      </c>
      <c r="AS23" s="16" t="s">
        <v>334</v>
      </c>
    </row>
    <row r="24" spans="1:45" s="23" customFormat="1" ht="90" x14ac:dyDescent="0.25">
      <c r="A24" s="17">
        <v>4</v>
      </c>
      <c r="B24" s="16" t="s">
        <v>46</v>
      </c>
      <c r="C24" s="17" t="s">
        <v>120</v>
      </c>
      <c r="D24" s="21" t="s">
        <v>135</v>
      </c>
      <c r="E24" s="16" t="s">
        <v>136</v>
      </c>
      <c r="F24" s="16" t="s">
        <v>50</v>
      </c>
      <c r="G24" s="16" t="s">
        <v>137</v>
      </c>
      <c r="H24" s="29" t="s">
        <v>138</v>
      </c>
      <c r="I24" s="35" t="s">
        <v>53</v>
      </c>
      <c r="J24" s="31" t="s">
        <v>125</v>
      </c>
      <c r="K24" s="29" t="s">
        <v>139</v>
      </c>
      <c r="L24" s="35">
        <v>630</v>
      </c>
      <c r="M24" s="35">
        <v>630</v>
      </c>
      <c r="N24" s="35">
        <v>630</v>
      </c>
      <c r="O24" s="35">
        <v>630</v>
      </c>
      <c r="P24" s="47">
        <f t="shared" si="11"/>
        <v>2520</v>
      </c>
      <c r="Q24" s="39" t="s">
        <v>69</v>
      </c>
      <c r="R24" s="44" t="s">
        <v>140</v>
      </c>
      <c r="S24" s="29" t="s">
        <v>128</v>
      </c>
      <c r="T24" s="29" t="s">
        <v>129</v>
      </c>
      <c r="U24" s="40" t="s">
        <v>130</v>
      </c>
      <c r="V24" s="22">
        <f t="shared" si="0"/>
        <v>630</v>
      </c>
      <c r="W24" s="16">
        <v>841</v>
      </c>
      <c r="X24" s="49">
        <f t="shared" si="5"/>
        <v>1</v>
      </c>
      <c r="Y24" s="16" t="s">
        <v>141</v>
      </c>
      <c r="Z24" s="16" t="s">
        <v>132</v>
      </c>
      <c r="AA24" s="22">
        <f t="shared" si="1"/>
        <v>630</v>
      </c>
      <c r="AB24" s="16">
        <v>1454</v>
      </c>
      <c r="AC24" s="49">
        <f t="shared" si="6"/>
        <v>1</v>
      </c>
      <c r="AD24" s="16" t="s">
        <v>142</v>
      </c>
      <c r="AE24" s="76" t="s">
        <v>134</v>
      </c>
      <c r="AF24" s="22">
        <f t="shared" si="2"/>
        <v>630</v>
      </c>
      <c r="AG24" s="16">
        <v>1011</v>
      </c>
      <c r="AH24" s="49">
        <f t="shared" si="7"/>
        <v>1</v>
      </c>
      <c r="AI24" s="16" t="s">
        <v>275</v>
      </c>
      <c r="AJ24" s="16" t="s">
        <v>274</v>
      </c>
      <c r="AK24" s="22">
        <f t="shared" si="3"/>
        <v>630</v>
      </c>
      <c r="AL24" s="16">
        <v>1478</v>
      </c>
      <c r="AM24" s="49">
        <f t="shared" si="8"/>
        <v>1</v>
      </c>
      <c r="AN24" s="16" t="s">
        <v>312</v>
      </c>
      <c r="AO24" s="16" t="s">
        <v>349</v>
      </c>
      <c r="AP24" s="16">
        <f t="shared" si="4"/>
        <v>2520</v>
      </c>
      <c r="AQ24" s="16">
        <f t="shared" ref="AQ24:AQ29" si="12">SUM(W24,AB24,AG24,AL24)</f>
        <v>4784</v>
      </c>
      <c r="AR24" s="49">
        <f t="shared" si="10"/>
        <v>1</v>
      </c>
      <c r="AS24" s="16" t="s">
        <v>334</v>
      </c>
    </row>
    <row r="25" spans="1:45" s="23" customFormat="1" ht="240" x14ac:dyDescent="0.25">
      <c r="A25" s="17">
        <v>4</v>
      </c>
      <c r="B25" s="16" t="s">
        <v>46</v>
      </c>
      <c r="C25" s="17" t="s">
        <v>120</v>
      </c>
      <c r="D25" s="21" t="s">
        <v>143</v>
      </c>
      <c r="E25" s="16" t="s">
        <v>144</v>
      </c>
      <c r="F25" s="16" t="s">
        <v>50</v>
      </c>
      <c r="G25" s="16" t="s">
        <v>145</v>
      </c>
      <c r="H25" s="29" t="s">
        <v>146</v>
      </c>
      <c r="I25" s="35" t="s">
        <v>53</v>
      </c>
      <c r="J25" s="31" t="s">
        <v>125</v>
      </c>
      <c r="K25" s="29" t="s">
        <v>147</v>
      </c>
      <c r="L25" s="35">
        <v>30</v>
      </c>
      <c r="M25" s="35">
        <v>51</v>
      </c>
      <c r="N25" s="35">
        <v>72</v>
      </c>
      <c r="O25" s="35">
        <v>51</v>
      </c>
      <c r="P25" s="47">
        <f>SUM(L25:O25)</f>
        <v>204</v>
      </c>
      <c r="Q25" s="39" t="s">
        <v>69</v>
      </c>
      <c r="R25" s="44" t="s">
        <v>148</v>
      </c>
      <c r="S25" s="29" t="s">
        <v>149</v>
      </c>
      <c r="T25" s="29" t="s">
        <v>129</v>
      </c>
      <c r="U25" s="40" t="s">
        <v>130</v>
      </c>
      <c r="V25" s="22">
        <f t="shared" si="0"/>
        <v>30</v>
      </c>
      <c r="W25" s="16">
        <v>40</v>
      </c>
      <c r="X25" s="49">
        <f t="shared" si="5"/>
        <v>1</v>
      </c>
      <c r="Y25" s="16" t="s">
        <v>150</v>
      </c>
      <c r="Z25" s="16" t="s">
        <v>132</v>
      </c>
      <c r="AA25" s="22">
        <f t="shared" si="1"/>
        <v>51</v>
      </c>
      <c r="AB25" s="16">
        <v>54</v>
      </c>
      <c r="AC25" s="49">
        <f t="shared" si="6"/>
        <v>1</v>
      </c>
      <c r="AD25" s="16" t="s">
        <v>151</v>
      </c>
      <c r="AE25" s="76" t="s">
        <v>134</v>
      </c>
      <c r="AF25" s="22">
        <f t="shared" si="2"/>
        <v>72</v>
      </c>
      <c r="AG25" s="16">
        <v>50</v>
      </c>
      <c r="AH25" s="49">
        <f t="shared" si="7"/>
        <v>0.69444444444444442</v>
      </c>
      <c r="AI25" s="16" t="s">
        <v>276</v>
      </c>
      <c r="AJ25" s="16" t="s">
        <v>277</v>
      </c>
      <c r="AK25" s="22">
        <f t="shared" si="3"/>
        <v>51</v>
      </c>
      <c r="AL25" s="135">
        <v>106</v>
      </c>
      <c r="AM25" s="136">
        <f t="shared" si="8"/>
        <v>1</v>
      </c>
      <c r="AN25" s="135" t="s">
        <v>313</v>
      </c>
      <c r="AO25" s="135" t="s">
        <v>350</v>
      </c>
      <c r="AP25" s="135">
        <f t="shared" si="4"/>
        <v>204</v>
      </c>
      <c r="AQ25" s="135">
        <f t="shared" si="12"/>
        <v>250</v>
      </c>
      <c r="AR25" s="136">
        <f t="shared" si="10"/>
        <v>1</v>
      </c>
      <c r="AS25" s="135" t="s">
        <v>334</v>
      </c>
    </row>
    <row r="26" spans="1:45" s="23" customFormat="1" ht="255" x14ac:dyDescent="0.25">
      <c r="A26" s="17">
        <v>4</v>
      </c>
      <c r="B26" s="16" t="s">
        <v>46</v>
      </c>
      <c r="C26" s="17" t="s">
        <v>120</v>
      </c>
      <c r="D26" s="21" t="s">
        <v>152</v>
      </c>
      <c r="E26" s="16" t="s">
        <v>153</v>
      </c>
      <c r="F26" s="16" t="s">
        <v>95</v>
      </c>
      <c r="G26" s="16" t="s">
        <v>154</v>
      </c>
      <c r="H26" s="29" t="s">
        <v>155</v>
      </c>
      <c r="I26" s="35" t="s">
        <v>53</v>
      </c>
      <c r="J26" s="31" t="s">
        <v>125</v>
      </c>
      <c r="K26" s="29" t="s">
        <v>156</v>
      </c>
      <c r="L26" s="35">
        <v>45</v>
      </c>
      <c r="M26" s="35">
        <v>75</v>
      </c>
      <c r="N26" s="35">
        <v>105</v>
      </c>
      <c r="O26" s="35">
        <v>75</v>
      </c>
      <c r="P26" s="47">
        <f t="shared" ref="P26:P29" si="13">SUM(L26:O26)</f>
        <v>300</v>
      </c>
      <c r="Q26" s="39" t="s">
        <v>69</v>
      </c>
      <c r="R26" s="44" t="s">
        <v>148</v>
      </c>
      <c r="S26" s="29" t="s">
        <v>149</v>
      </c>
      <c r="T26" s="29" t="s">
        <v>129</v>
      </c>
      <c r="U26" s="40" t="s">
        <v>130</v>
      </c>
      <c r="V26" s="22">
        <f t="shared" si="0"/>
        <v>45</v>
      </c>
      <c r="W26" s="16">
        <v>53</v>
      </c>
      <c r="X26" s="49">
        <f t="shared" si="5"/>
        <v>1</v>
      </c>
      <c r="Y26" s="16" t="s">
        <v>157</v>
      </c>
      <c r="Z26" s="16" t="s">
        <v>158</v>
      </c>
      <c r="AA26" s="22">
        <f t="shared" si="1"/>
        <v>75</v>
      </c>
      <c r="AB26" s="16">
        <v>62</v>
      </c>
      <c r="AC26" s="49">
        <f t="shared" si="6"/>
        <v>0.82666666666666666</v>
      </c>
      <c r="AD26" s="77" t="s">
        <v>159</v>
      </c>
      <c r="AE26" s="76" t="s">
        <v>134</v>
      </c>
      <c r="AF26" s="22">
        <f t="shared" si="2"/>
        <v>105</v>
      </c>
      <c r="AG26" s="16">
        <v>50</v>
      </c>
      <c r="AH26" s="49">
        <f t="shared" si="7"/>
        <v>0.47619047619047616</v>
      </c>
      <c r="AI26" s="16" t="s">
        <v>278</v>
      </c>
      <c r="AJ26" s="16" t="s">
        <v>279</v>
      </c>
      <c r="AK26" s="22">
        <f t="shared" si="3"/>
        <v>75</v>
      </c>
      <c r="AL26" s="16">
        <v>109</v>
      </c>
      <c r="AM26" s="49">
        <f t="shared" si="8"/>
        <v>1</v>
      </c>
      <c r="AN26" s="16" t="s">
        <v>314</v>
      </c>
      <c r="AO26" s="16" t="s">
        <v>351</v>
      </c>
      <c r="AP26" s="16">
        <f t="shared" si="4"/>
        <v>300</v>
      </c>
      <c r="AQ26" s="16">
        <f t="shared" si="12"/>
        <v>274</v>
      </c>
      <c r="AR26" s="49">
        <f t="shared" si="10"/>
        <v>0.91333333333333333</v>
      </c>
      <c r="AS26" s="77" t="s">
        <v>337</v>
      </c>
    </row>
    <row r="27" spans="1:45" s="23" customFormat="1" ht="60" x14ac:dyDescent="0.25">
      <c r="A27" s="17">
        <v>4</v>
      </c>
      <c r="B27" s="16" t="s">
        <v>46</v>
      </c>
      <c r="C27" s="17" t="s">
        <v>120</v>
      </c>
      <c r="D27" s="21" t="s">
        <v>160</v>
      </c>
      <c r="E27" s="16" t="s">
        <v>161</v>
      </c>
      <c r="F27" s="16" t="s">
        <v>95</v>
      </c>
      <c r="G27" s="16" t="s">
        <v>162</v>
      </c>
      <c r="H27" s="29" t="s">
        <v>163</v>
      </c>
      <c r="I27" s="35" t="s">
        <v>53</v>
      </c>
      <c r="J27" s="31" t="s">
        <v>125</v>
      </c>
      <c r="K27" s="29" t="s">
        <v>164</v>
      </c>
      <c r="L27" s="35">
        <v>11</v>
      </c>
      <c r="M27" s="35">
        <v>15</v>
      </c>
      <c r="N27" s="35">
        <v>15</v>
      </c>
      <c r="O27" s="35">
        <v>15</v>
      </c>
      <c r="P27" s="47">
        <f t="shared" si="13"/>
        <v>56</v>
      </c>
      <c r="Q27" s="39" t="s">
        <v>69</v>
      </c>
      <c r="R27" s="45" t="s">
        <v>165</v>
      </c>
      <c r="S27" s="29" t="s">
        <v>166</v>
      </c>
      <c r="T27" s="29" t="s">
        <v>129</v>
      </c>
      <c r="U27" s="40" t="s">
        <v>167</v>
      </c>
      <c r="V27" s="22">
        <f t="shared" si="0"/>
        <v>11</v>
      </c>
      <c r="W27" s="16">
        <v>13</v>
      </c>
      <c r="X27" s="49">
        <f t="shared" si="5"/>
        <v>1</v>
      </c>
      <c r="Y27" s="16" t="s">
        <v>168</v>
      </c>
      <c r="Z27" s="16" t="s">
        <v>158</v>
      </c>
      <c r="AA27" s="22">
        <f t="shared" si="1"/>
        <v>15</v>
      </c>
      <c r="AB27" s="16">
        <v>17</v>
      </c>
      <c r="AC27" s="49">
        <f t="shared" si="6"/>
        <v>1</v>
      </c>
      <c r="AD27" s="16" t="s">
        <v>169</v>
      </c>
      <c r="AE27" s="16" t="s">
        <v>170</v>
      </c>
      <c r="AF27" s="22">
        <f t="shared" si="2"/>
        <v>15</v>
      </c>
      <c r="AG27" s="16">
        <v>34</v>
      </c>
      <c r="AH27" s="49">
        <f t="shared" si="7"/>
        <v>1</v>
      </c>
      <c r="AI27" s="16" t="s">
        <v>280</v>
      </c>
      <c r="AJ27" s="16" t="s">
        <v>281</v>
      </c>
      <c r="AK27" s="22">
        <f t="shared" si="3"/>
        <v>15</v>
      </c>
      <c r="AL27" s="16">
        <v>28</v>
      </c>
      <c r="AM27" s="49">
        <f t="shared" si="8"/>
        <v>1</v>
      </c>
      <c r="AN27" s="16" t="s">
        <v>315</v>
      </c>
      <c r="AO27" s="16" t="s">
        <v>281</v>
      </c>
      <c r="AP27" s="16">
        <f t="shared" si="4"/>
        <v>56</v>
      </c>
      <c r="AQ27" s="16">
        <f t="shared" si="12"/>
        <v>92</v>
      </c>
      <c r="AR27" s="49">
        <f t="shared" si="10"/>
        <v>1</v>
      </c>
      <c r="AS27" s="16" t="s">
        <v>334</v>
      </c>
    </row>
    <row r="28" spans="1:45" s="23" customFormat="1" ht="75" x14ac:dyDescent="0.25">
      <c r="A28" s="17">
        <v>4</v>
      </c>
      <c r="B28" s="16" t="s">
        <v>46</v>
      </c>
      <c r="C28" s="17" t="s">
        <v>120</v>
      </c>
      <c r="D28" s="21" t="s">
        <v>171</v>
      </c>
      <c r="E28" s="16" t="s">
        <v>172</v>
      </c>
      <c r="F28" s="16" t="s">
        <v>95</v>
      </c>
      <c r="G28" s="16" t="s">
        <v>173</v>
      </c>
      <c r="H28" s="29" t="s">
        <v>174</v>
      </c>
      <c r="I28" s="35" t="s">
        <v>53</v>
      </c>
      <c r="J28" s="31" t="s">
        <v>125</v>
      </c>
      <c r="K28" s="29" t="s">
        <v>164</v>
      </c>
      <c r="L28" s="35">
        <v>18</v>
      </c>
      <c r="M28" s="35">
        <v>39</v>
      </c>
      <c r="N28" s="35">
        <v>39</v>
      </c>
      <c r="O28" s="35">
        <v>18</v>
      </c>
      <c r="P28" s="47">
        <f t="shared" si="13"/>
        <v>114</v>
      </c>
      <c r="Q28" s="39" t="s">
        <v>69</v>
      </c>
      <c r="R28" s="45" t="s">
        <v>165</v>
      </c>
      <c r="S28" s="29" t="s">
        <v>166</v>
      </c>
      <c r="T28" s="29" t="s">
        <v>129</v>
      </c>
      <c r="U28" s="40" t="s">
        <v>167</v>
      </c>
      <c r="V28" s="22">
        <f t="shared" si="0"/>
        <v>18</v>
      </c>
      <c r="W28" s="16">
        <v>26</v>
      </c>
      <c r="X28" s="49">
        <f t="shared" si="5"/>
        <v>1</v>
      </c>
      <c r="Y28" s="16" t="s">
        <v>175</v>
      </c>
      <c r="Z28" s="16" t="s">
        <v>158</v>
      </c>
      <c r="AA28" s="22">
        <f t="shared" si="1"/>
        <v>39</v>
      </c>
      <c r="AB28" s="16">
        <v>39</v>
      </c>
      <c r="AC28" s="49">
        <f t="shared" si="6"/>
        <v>1</v>
      </c>
      <c r="AD28" s="16" t="s">
        <v>176</v>
      </c>
      <c r="AE28" s="16" t="s">
        <v>170</v>
      </c>
      <c r="AF28" s="22">
        <f t="shared" si="2"/>
        <v>39</v>
      </c>
      <c r="AG28" s="16">
        <v>41</v>
      </c>
      <c r="AH28" s="49">
        <f t="shared" si="7"/>
        <v>1</v>
      </c>
      <c r="AI28" s="16" t="s">
        <v>282</v>
      </c>
      <c r="AJ28" s="16" t="s">
        <v>283</v>
      </c>
      <c r="AK28" s="22">
        <f t="shared" si="3"/>
        <v>18</v>
      </c>
      <c r="AL28" s="16">
        <v>40</v>
      </c>
      <c r="AM28" s="49">
        <f t="shared" si="8"/>
        <v>1</v>
      </c>
      <c r="AN28" s="16" t="s">
        <v>316</v>
      </c>
      <c r="AO28" s="16" t="s">
        <v>283</v>
      </c>
      <c r="AP28" s="16">
        <f t="shared" si="4"/>
        <v>114</v>
      </c>
      <c r="AQ28" s="16">
        <f t="shared" si="12"/>
        <v>146</v>
      </c>
      <c r="AR28" s="49">
        <f t="shared" si="10"/>
        <v>1</v>
      </c>
      <c r="AS28" s="16" t="s">
        <v>334</v>
      </c>
    </row>
    <row r="29" spans="1:45" s="23" customFormat="1" ht="409.5" x14ac:dyDescent="0.25">
      <c r="A29" s="79">
        <v>4</v>
      </c>
      <c r="B29" s="80" t="s">
        <v>46</v>
      </c>
      <c r="C29" s="79" t="s">
        <v>120</v>
      </c>
      <c r="D29" s="81" t="s">
        <v>177</v>
      </c>
      <c r="E29" s="80" t="s">
        <v>178</v>
      </c>
      <c r="F29" s="80" t="s">
        <v>95</v>
      </c>
      <c r="G29" s="80" t="s">
        <v>179</v>
      </c>
      <c r="H29" s="82" t="s">
        <v>180</v>
      </c>
      <c r="I29" s="83" t="s">
        <v>53</v>
      </c>
      <c r="J29" s="84" t="s">
        <v>125</v>
      </c>
      <c r="K29" s="82" t="s">
        <v>164</v>
      </c>
      <c r="L29" s="83">
        <v>4</v>
      </c>
      <c r="M29" s="83">
        <v>9</v>
      </c>
      <c r="N29" s="83">
        <v>9</v>
      </c>
      <c r="O29" s="83">
        <v>6</v>
      </c>
      <c r="P29" s="85">
        <f t="shared" si="13"/>
        <v>28</v>
      </c>
      <c r="Q29" s="86" t="s">
        <v>69</v>
      </c>
      <c r="R29" s="87" t="s">
        <v>165</v>
      </c>
      <c r="S29" s="82" t="s">
        <v>166</v>
      </c>
      <c r="T29" s="82" t="s">
        <v>129</v>
      </c>
      <c r="U29" s="86" t="s">
        <v>167</v>
      </c>
      <c r="V29" s="88">
        <f t="shared" si="0"/>
        <v>4</v>
      </c>
      <c r="W29" s="80">
        <v>6</v>
      </c>
      <c r="X29" s="89">
        <f t="shared" si="5"/>
        <v>1</v>
      </c>
      <c r="Y29" s="80" t="s">
        <v>181</v>
      </c>
      <c r="Z29" s="80" t="s">
        <v>158</v>
      </c>
      <c r="AA29" s="88">
        <f t="shared" si="1"/>
        <v>9</v>
      </c>
      <c r="AB29" s="80">
        <v>9</v>
      </c>
      <c r="AC29" s="89">
        <f t="shared" si="6"/>
        <v>1</v>
      </c>
      <c r="AD29" s="80" t="s">
        <v>182</v>
      </c>
      <c r="AE29" s="80" t="s">
        <v>183</v>
      </c>
      <c r="AF29" s="88">
        <f t="shared" si="2"/>
        <v>9</v>
      </c>
      <c r="AG29" s="80">
        <v>9</v>
      </c>
      <c r="AH29" s="89">
        <f t="shared" si="7"/>
        <v>1</v>
      </c>
      <c r="AI29" s="80" t="s">
        <v>284</v>
      </c>
      <c r="AJ29" s="80" t="s">
        <v>183</v>
      </c>
      <c r="AK29" s="88">
        <f t="shared" si="3"/>
        <v>6</v>
      </c>
      <c r="AL29" s="80">
        <v>6</v>
      </c>
      <c r="AM29" s="89">
        <f t="shared" si="8"/>
        <v>1</v>
      </c>
      <c r="AN29" s="80" t="s">
        <v>317</v>
      </c>
      <c r="AO29" s="80" t="s">
        <v>318</v>
      </c>
      <c r="AP29" s="80">
        <f t="shared" si="4"/>
        <v>28</v>
      </c>
      <c r="AQ29" s="16">
        <f t="shared" si="12"/>
        <v>30</v>
      </c>
      <c r="AR29" s="89">
        <f t="shared" si="10"/>
        <v>1</v>
      </c>
      <c r="AS29" s="80" t="s">
        <v>334</v>
      </c>
    </row>
    <row r="30" spans="1:45" s="5" customFormat="1" ht="15.75" x14ac:dyDescent="0.25">
      <c r="A30" s="104"/>
      <c r="B30" s="105"/>
      <c r="C30" s="105"/>
      <c r="D30" s="105"/>
      <c r="E30" s="106" t="s">
        <v>184</v>
      </c>
      <c r="F30" s="105"/>
      <c r="G30" s="105"/>
      <c r="H30" s="105"/>
      <c r="I30" s="105"/>
      <c r="J30" s="105"/>
      <c r="K30" s="105"/>
      <c r="L30" s="107"/>
      <c r="M30" s="107"/>
      <c r="N30" s="107"/>
      <c r="O30" s="107"/>
      <c r="P30" s="107"/>
      <c r="Q30" s="105"/>
      <c r="R30" s="105"/>
      <c r="S30" s="105"/>
      <c r="T30" s="105"/>
      <c r="U30" s="105"/>
      <c r="V30" s="107"/>
      <c r="W30" s="107"/>
      <c r="X30" s="107">
        <f>AVERAGE(X15:X29)*80%</f>
        <v>0.73750664573521718</v>
      </c>
      <c r="Y30" s="107"/>
      <c r="Z30" s="107"/>
      <c r="AA30" s="107"/>
      <c r="AB30" s="107"/>
      <c r="AC30" s="107">
        <f>AVERAGE(AC15:AC29)*80%</f>
        <v>0.73708774603174598</v>
      </c>
      <c r="AD30" s="107"/>
      <c r="AE30" s="107"/>
      <c r="AF30" s="107"/>
      <c r="AG30" s="107"/>
      <c r="AH30" s="131">
        <f>AVERAGE(AH15:AH29)*80%</f>
        <v>0.73727062060379722</v>
      </c>
      <c r="AI30" s="107"/>
      <c r="AJ30" s="107"/>
      <c r="AK30" s="107"/>
      <c r="AL30" s="107"/>
      <c r="AM30" s="107">
        <f>AVERAGE(AM15:AM29)*80%</f>
        <v>0.78336075694337637</v>
      </c>
      <c r="AN30" s="105"/>
      <c r="AO30" s="105"/>
      <c r="AP30" s="108"/>
      <c r="AQ30" s="108"/>
      <c r="AR30" s="131">
        <f>AVERAGE(AR15:AR29)*80%</f>
        <v>0.77538653472115415</v>
      </c>
      <c r="AS30" s="109"/>
    </row>
    <row r="31" spans="1:45" s="23" customFormat="1" ht="218.25" customHeight="1" x14ac:dyDescent="0.25">
      <c r="A31" s="94">
        <v>7</v>
      </c>
      <c r="B31" s="95" t="s">
        <v>185</v>
      </c>
      <c r="C31" s="95" t="s">
        <v>186</v>
      </c>
      <c r="D31" s="96" t="s">
        <v>187</v>
      </c>
      <c r="E31" s="97" t="s">
        <v>188</v>
      </c>
      <c r="F31" s="97" t="s">
        <v>189</v>
      </c>
      <c r="G31" s="97" t="s">
        <v>190</v>
      </c>
      <c r="H31" s="97" t="s">
        <v>191</v>
      </c>
      <c r="I31" s="98" t="s">
        <v>192</v>
      </c>
      <c r="J31" s="97" t="s">
        <v>193</v>
      </c>
      <c r="K31" s="97" t="s">
        <v>194</v>
      </c>
      <c r="L31" s="96" t="s">
        <v>195</v>
      </c>
      <c r="M31" s="99">
        <v>0.8</v>
      </c>
      <c r="N31" s="96" t="s">
        <v>195</v>
      </c>
      <c r="O31" s="99">
        <v>0.8</v>
      </c>
      <c r="P31" s="99">
        <v>0.8</v>
      </c>
      <c r="Q31" s="97" t="s">
        <v>69</v>
      </c>
      <c r="R31" s="97" t="s">
        <v>196</v>
      </c>
      <c r="S31" s="97" t="s">
        <v>197</v>
      </c>
      <c r="T31" s="97" t="s">
        <v>198</v>
      </c>
      <c r="U31" s="100" t="s">
        <v>199</v>
      </c>
      <c r="V31" s="101" t="str">
        <f>L31</f>
        <v>No programada</v>
      </c>
      <c r="W31" s="95" t="s">
        <v>61</v>
      </c>
      <c r="X31" s="102" t="s">
        <v>61</v>
      </c>
      <c r="Y31" s="95" t="s">
        <v>61</v>
      </c>
      <c r="Z31" s="95" t="s">
        <v>61</v>
      </c>
      <c r="AA31" s="103">
        <f>M31</f>
        <v>0.8</v>
      </c>
      <c r="AB31" s="117">
        <v>0.6</v>
      </c>
      <c r="AC31" s="124">
        <f t="shared" ref="AC31:AC35" si="14">IF(AB31/AA31&gt;100%,100%,AB31/AA31)</f>
        <v>0.74999999999999989</v>
      </c>
      <c r="AD31" s="112" t="s">
        <v>200</v>
      </c>
      <c r="AE31" s="113" t="s">
        <v>201</v>
      </c>
      <c r="AF31" s="101" t="str">
        <f>N31</f>
        <v>No programada</v>
      </c>
      <c r="AG31" s="95" t="s">
        <v>285</v>
      </c>
      <c r="AH31" s="95" t="s">
        <v>289</v>
      </c>
      <c r="AI31" s="95" t="s">
        <v>285</v>
      </c>
      <c r="AJ31" s="95" t="s">
        <v>285</v>
      </c>
      <c r="AK31" s="103">
        <f>O31</f>
        <v>0.8</v>
      </c>
      <c r="AL31" s="117">
        <v>0.8</v>
      </c>
      <c r="AM31" s="124">
        <f t="shared" ref="AM31:AM37" si="15">IF(AL31/AK31&gt;100%,100%,AL31/AK31)</f>
        <v>1</v>
      </c>
      <c r="AN31" s="95" t="s">
        <v>319</v>
      </c>
      <c r="AO31" s="95" t="s">
        <v>320</v>
      </c>
      <c r="AP31" s="103">
        <f>P31</f>
        <v>0.8</v>
      </c>
      <c r="AQ31" s="117">
        <f>AVERAGE(AB31,AL31)</f>
        <v>0.7</v>
      </c>
      <c r="AR31" s="102">
        <f t="shared" ref="AR31:AR33" si="16">IF(AQ31/AP31&gt;100%,100%,AQ31/AP31)</f>
        <v>0.87499999999999989</v>
      </c>
      <c r="AS31" s="112" t="s">
        <v>335</v>
      </c>
    </row>
    <row r="32" spans="1:45" s="23" customFormat="1" ht="105" x14ac:dyDescent="0.25">
      <c r="A32" s="90">
        <v>7</v>
      </c>
      <c r="B32" s="91" t="s">
        <v>185</v>
      </c>
      <c r="C32" s="91" t="s">
        <v>186</v>
      </c>
      <c r="D32" s="54" t="s">
        <v>202</v>
      </c>
      <c r="E32" s="55" t="s">
        <v>203</v>
      </c>
      <c r="F32" s="55" t="s">
        <v>189</v>
      </c>
      <c r="G32" s="55" t="s">
        <v>204</v>
      </c>
      <c r="H32" s="55" t="s">
        <v>205</v>
      </c>
      <c r="I32" s="55" t="s">
        <v>206</v>
      </c>
      <c r="J32" s="55" t="s">
        <v>193</v>
      </c>
      <c r="K32" s="55" t="s">
        <v>207</v>
      </c>
      <c r="L32" s="110">
        <v>1</v>
      </c>
      <c r="M32" s="110">
        <v>1</v>
      </c>
      <c r="N32" s="110">
        <v>1</v>
      </c>
      <c r="O32" s="111">
        <v>1</v>
      </c>
      <c r="P32" s="111">
        <v>1</v>
      </c>
      <c r="Q32" s="55" t="s">
        <v>69</v>
      </c>
      <c r="R32" s="55" t="s">
        <v>208</v>
      </c>
      <c r="S32" s="55" t="s">
        <v>209</v>
      </c>
      <c r="T32" s="55" t="s">
        <v>198</v>
      </c>
      <c r="U32" s="60" t="s">
        <v>210</v>
      </c>
      <c r="V32" s="93">
        <f t="shared" ref="V32:V37" si="17">L32</f>
        <v>1</v>
      </c>
      <c r="W32" s="92">
        <v>0.78569999999999995</v>
      </c>
      <c r="X32" s="92">
        <f t="shared" ref="X32" si="18">IF(W32/V32&gt;100%,100%,W32/V32)</f>
        <v>0.78569999999999995</v>
      </c>
      <c r="Y32" s="91" t="s">
        <v>211</v>
      </c>
      <c r="Z32" s="91" t="s">
        <v>212</v>
      </c>
      <c r="AA32" s="93">
        <f t="shared" ref="AA32:AA37" si="19">M32</f>
        <v>1</v>
      </c>
      <c r="AB32" s="92">
        <v>0.61109999999999998</v>
      </c>
      <c r="AC32" s="124">
        <f t="shared" si="14"/>
        <v>0.61109999999999998</v>
      </c>
      <c r="AD32" s="91" t="s">
        <v>213</v>
      </c>
      <c r="AE32" s="91" t="s">
        <v>214</v>
      </c>
      <c r="AF32" s="93">
        <f t="shared" ref="AF32:AF37" si="20">N32</f>
        <v>1</v>
      </c>
      <c r="AG32" s="126">
        <v>0.61109999999999998</v>
      </c>
      <c r="AH32" s="89">
        <f t="shared" ref="AH32:AH37" si="21">IF(AG32/AF32&gt;100%,100%,AG32/AF32)</f>
        <v>0.61109999999999998</v>
      </c>
      <c r="AI32" s="91" t="s">
        <v>286</v>
      </c>
      <c r="AJ32" s="91" t="s">
        <v>214</v>
      </c>
      <c r="AK32" s="93">
        <f t="shared" ref="AK32:AK37" si="22">O32</f>
        <v>1</v>
      </c>
      <c r="AL32" s="133">
        <v>0.95</v>
      </c>
      <c r="AM32" s="132">
        <f t="shared" si="15"/>
        <v>0.95</v>
      </c>
      <c r="AN32" s="91" t="s">
        <v>321</v>
      </c>
      <c r="AO32" s="91" t="s">
        <v>214</v>
      </c>
      <c r="AP32" s="93">
        <f t="shared" ref="AP32:AP37" si="23">P32</f>
        <v>1</v>
      </c>
      <c r="AQ32" s="117">
        <f>AVERAGE(W32,AB32,AG32,AL32)</f>
        <v>0.73947499999999988</v>
      </c>
      <c r="AR32" s="92">
        <f t="shared" si="16"/>
        <v>0.73947499999999988</v>
      </c>
      <c r="AS32" s="91" t="s">
        <v>345</v>
      </c>
    </row>
    <row r="33" spans="1:45" s="23" customFormat="1" ht="150" x14ac:dyDescent="0.25">
      <c r="A33" s="52">
        <v>7</v>
      </c>
      <c r="B33" s="53" t="s">
        <v>185</v>
      </c>
      <c r="C33" s="53" t="s">
        <v>215</v>
      </c>
      <c r="D33" s="63" t="s">
        <v>216</v>
      </c>
      <c r="E33" s="59" t="s">
        <v>217</v>
      </c>
      <c r="F33" s="59" t="s">
        <v>189</v>
      </c>
      <c r="G33" s="59" t="s">
        <v>218</v>
      </c>
      <c r="H33" s="59" t="s">
        <v>219</v>
      </c>
      <c r="I33" s="59" t="s">
        <v>220</v>
      </c>
      <c r="J33" s="59" t="s">
        <v>193</v>
      </c>
      <c r="K33" s="59" t="s">
        <v>221</v>
      </c>
      <c r="L33" s="56" t="s">
        <v>195</v>
      </c>
      <c r="M33" s="57">
        <v>1</v>
      </c>
      <c r="N33" s="57">
        <v>1</v>
      </c>
      <c r="O33" s="58">
        <v>1</v>
      </c>
      <c r="P33" s="58">
        <v>1</v>
      </c>
      <c r="Q33" s="59" t="s">
        <v>69</v>
      </c>
      <c r="R33" s="59" t="s">
        <v>222</v>
      </c>
      <c r="S33" s="59" t="s">
        <v>223</v>
      </c>
      <c r="T33" s="55" t="s">
        <v>198</v>
      </c>
      <c r="U33" s="60" t="s">
        <v>224</v>
      </c>
      <c r="V33" s="61" t="str">
        <f t="shared" si="17"/>
        <v>No programada</v>
      </c>
      <c r="W33" s="53" t="s">
        <v>61</v>
      </c>
      <c r="X33" s="64" t="s">
        <v>61</v>
      </c>
      <c r="Y33" s="53" t="s">
        <v>61</v>
      </c>
      <c r="Z33" s="53" t="s">
        <v>61</v>
      </c>
      <c r="AA33" s="62">
        <f t="shared" si="19"/>
        <v>1</v>
      </c>
      <c r="AB33" s="64">
        <v>0.97389999999999999</v>
      </c>
      <c r="AC33" s="124">
        <f t="shared" si="14"/>
        <v>0.97389999999999999</v>
      </c>
      <c r="AD33" s="53" t="s">
        <v>225</v>
      </c>
      <c r="AE33" s="53"/>
      <c r="AF33" s="62">
        <f t="shared" si="20"/>
        <v>1</v>
      </c>
      <c r="AG33" s="118">
        <v>0.97389999999999999</v>
      </c>
      <c r="AH33" s="89">
        <f t="shared" si="21"/>
        <v>0.97389999999999999</v>
      </c>
      <c r="AI33" s="53" t="s">
        <v>287</v>
      </c>
      <c r="AJ33" s="53" t="s">
        <v>288</v>
      </c>
      <c r="AK33" s="62">
        <f t="shared" si="22"/>
        <v>1</v>
      </c>
      <c r="AL33" s="64">
        <v>0.97389999999999999</v>
      </c>
      <c r="AM33" s="132">
        <f t="shared" si="15"/>
        <v>0.97389999999999999</v>
      </c>
      <c r="AN33" s="53" t="s">
        <v>322</v>
      </c>
      <c r="AO33" s="53" t="s">
        <v>323</v>
      </c>
      <c r="AP33" s="62">
        <f t="shared" si="23"/>
        <v>1</v>
      </c>
      <c r="AQ33" s="117">
        <f>AVERAGE(AB32,AB33,AL33)</f>
        <v>0.85296666666666665</v>
      </c>
      <c r="AR33" s="92">
        <f t="shared" si="16"/>
        <v>0.85296666666666665</v>
      </c>
      <c r="AS33" s="53" t="s">
        <v>336</v>
      </c>
    </row>
    <row r="34" spans="1:45" s="23" customFormat="1" ht="105" x14ac:dyDescent="0.25">
      <c r="A34" s="52">
        <v>7</v>
      </c>
      <c r="B34" s="53" t="s">
        <v>185</v>
      </c>
      <c r="C34" s="53" t="s">
        <v>186</v>
      </c>
      <c r="D34" s="63" t="s">
        <v>226</v>
      </c>
      <c r="E34" s="59" t="s">
        <v>227</v>
      </c>
      <c r="F34" s="59" t="s">
        <v>189</v>
      </c>
      <c r="G34" s="59" t="s">
        <v>228</v>
      </c>
      <c r="H34" s="59" t="s">
        <v>229</v>
      </c>
      <c r="I34" s="59" t="s">
        <v>206</v>
      </c>
      <c r="J34" s="59" t="s">
        <v>98</v>
      </c>
      <c r="K34" s="59" t="s">
        <v>228</v>
      </c>
      <c r="L34" s="57">
        <v>1</v>
      </c>
      <c r="M34" s="57">
        <v>1</v>
      </c>
      <c r="N34" s="56" t="s">
        <v>195</v>
      </c>
      <c r="O34" s="58" t="s">
        <v>195</v>
      </c>
      <c r="P34" s="58">
        <v>1</v>
      </c>
      <c r="Q34" s="59" t="s">
        <v>230</v>
      </c>
      <c r="R34" s="59" t="s">
        <v>231</v>
      </c>
      <c r="S34" s="59" t="s">
        <v>231</v>
      </c>
      <c r="T34" s="55" t="s">
        <v>198</v>
      </c>
      <c r="U34" s="60" t="s">
        <v>210</v>
      </c>
      <c r="V34" s="62">
        <f t="shared" si="17"/>
        <v>1</v>
      </c>
      <c r="W34" s="69">
        <v>1</v>
      </c>
      <c r="X34" s="64">
        <f>IF(W34/V34&gt;100%,100%,W34/V34)</f>
        <v>1</v>
      </c>
      <c r="Y34" s="53" t="s">
        <v>232</v>
      </c>
      <c r="Z34" s="53" t="s">
        <v>233</v>
      </c>
      <c r="AA34" s="62">
        <f t="shared" si="19"/>
        <v>1</v>
      </c>
      <c r="AB34" s="118">
        <v>1</v>
      </c>
      <c r="AC34" s="124">
        <f t="shared" si="14"/>
        <v>1</v>
      </c>
      <c r="AD34" s="53" t="s">
        <v>234</v>
      </c>
      <c r="AE34" s="52" t="s">
        <v>235</v>
      </c>
      <c r="AF34" s="61" t="str">
        <f t="shared" si="20"/>
        <v>No programada</v>
      </c>
      <c r="AG34" s="53" t="s">
        <v>285</v>
      </c>
      <c r="AH34" s="70" t="s">
        <v>289</v>
      </c>
      <c r="AI34" s="53" t="s">
        <v>285</v>
      </c>
      <c r="AJ34" s="53" t="s">
        <v>285</v>
      </c>
      <c r="AK34" s="61" t="str">
        <f t="shared" si="22"/>
        <v>No programada</v>
      </c>
      <c r="AL34" s="53" t="s">
        <v>285</v>
      </c>
      <c r="AM34" s="132" t="s">
        <v>285</v>
      </c>
      <c r="AN34" s="53" t="s">
        <v>285</v>
      </c>
      <c r="AO34" s="53" t="s">
        <v>285</v>
      </c>
      <c r="AP34" s="62">
        <f t="shared" si="23"/>
        <v>1</v>
      </c>
      <c r="AQ34" s="117">
        <f>AVERAGE(W34,AB34)</f>
        <v>1</v>
      </c>
      <c r="AR34" s="64">
        <f>IF(AQ34/AP34&gt;100%,100%,AQ34/AP34)</f>
        <v>1</v>
      </c>
      <c r="AS34" s="53" t="s">
        <v>334</v>
      </c>
    </row>
    <row r="35" spans="1:45" s="23" customFormat="1" ht="120" x14ac:dyDescent="0.25">
      <c r="A35" s="52">
        <v>7</v>
      </c>
      <c r="B35" s="53" t="s">
        <v>185</v>
      </c>
      <c r="C35" s="53" t="s">
        <v>186</v>
      </c>
      <c r="D35" s="63" t="s">
        <v>236</v>
      </c>
      <c r="E35" s="59" t="s">
        <v>237</v>
      </c>
      <c r="F35" s="59" t="s">
        <v>189</v>
      </c>
      <c r="G35" s="59" t="s">
        <v>238</v>
      </c>
      <c r="H35" s="59" t="s">
        <v>239</v>
      </c>
      <c r="I35" s="59" t="s">
        <v>114</v>
      </c>
      <c r="J35" s="59" t="s">
        <v>125</v>
      </c>
      <c r="K35" s="59" t="s">
        <v>238</v>
      </c>
      <c r="L35" s="65">
        <v>0</v>
      </c>
      <c r="M35" s="65">
        <v>1</v>
      </c>
      <c r="N35" s="66">
        <v>1</v>
      </c>
      <c r="O35" s="67">
        <v>0</v>
      </c>
      <c r="P35" s="67">
        <v>2</v>
      </c>
      <c r="Q35" s="59" t="s">
        <v>230</v>
      </c>
      <c r="R35" s="59" t="s">
        <v>231</v>
      </c>
      <c r="S35" s="59" t="s">
        <v>231</v>
      </c>
      <c r="T35" s="55" t="s">
        <v>198</v>
      </c>
      <c r="U35" s="55" t="s">
        <v>198</v>
      </c>
      <c r="V35" s="61">
        <f t="shared" si="17"/>
        <v>0</v>
      </c>
      <c r="W35" s="53" t="s">
        <v>61</v>
      </c>
      <c r="X35" s="64" t="s">
        <v>61</v>
      </c>
      <c r="Y35" s="53" t="s">
        <v>61</v>
      </c>
      <c r="Z35" s="53" t="s">
        <v>61</v>
      </c>
      <c r="AA35" s="61">
        <f t="shared" si="19"/>
        <v>1</v>
      </c>
      <c r="AB35" s="53">
        <v>1</v>
      </c>
      <c r="AC35" s="124">
        <f t="shared" si="14"/>
        <v>1</v>
      </c>
      <c r="AD35" s="114" t="s">
        <v>240</v>
      </c>
      <c r="AE35" s="52" t="s">
        <v>241</v>
      </c>
      <c r="AF35" s="61">
        <f t="shared" si="20"/>
        <v>1</v>
      </c>
      <c r="AG35" s="53">
        <v>1</v>
      </c>
      <c r="AH35" s="89">
        <f t="shared" si="21"/>
        <v>1</v>
      </c>
      <c r="AI35" s="53" t="s">
        <v>290</v>
      </c>
      <c r="AJ35" s="53" t="s">
        <v>233</v>
      </c>
      <c r="AK35" s="61">
        <f t="shared" si="22"/>
        <v>0</v>
      </c>
      <c r="AL35" s="53" t="s">
        <v>285</v>
      </c>
      <c r="AM35" s="132" t="s">
        <v>285</v>
      </c>
      <c r="AN35" s="53" t="s">
        <v>259</v>
      </c>
      <c r="AO35" s="53" t="s">
        <v>259</v>
      </c>
      <c r="AP35" s="53">
        <f t="shared" si="23"/>
        <v>2</v>
      </c>
      <c r="AQ35" s="61">
        <f>SUM(AB35,AG35)</f>
        <v>2</v>
      </c>
      <c r="AR35" s="64">
        <f>IF(AQ35/AP35&gt;100%,100%,AQ35/AP35)</f>
        <v>1</v>
      </c>
      <c r="AS35" s="53" t="s">
        <v>334</v>
      </c>
    </row>
    <row r="36" spans="1:45" s="23" customFormat="1" ht="236.25" customHeight="1" x14ac:dyDescent="0.25">
      <c r="A36" s="52">
        <v>5</v>
      </c>
      <c r="B36" s="53" t="s">
        <v>242</v>
      </c>
      <c r="C36" s="53" t="s">
        <v>243</v>
      </c>
      <c r="D36" s="63" t="s">
        <v>244</v>
      </c>
      <c r="E36" s="59" t="s">
        <v>245</v>
      </c>
      <c r="F36" s="59" t="s">
        <v>189</v>
      </c>
      <c r="G36" s="59" t="s">
        <v>246</v>
      </c>
      <c r="H36" s="59" t="s">
        <v>247</v>
      </c>
      <c r="I36" s="59" t="s">
        <v>206</v>
      </c>
      <c r="J36" s="59" t="s">
        <v>54</v>
      </c>
      <c r="K36" s="59" t="s">
        <v>246</v>
      </c>
      <c r="L36" s="57">
        <v>0.33</v>
      </c>
      <c r="M36" s="57">
        <v>0.67</v>
      </c>
      <c r="N36" s="57">
        <v>0.84</v>
      </c>
      <c r="O36" s="58">
        <v>1</v>
      </c>
      <c r="P36" s="58">
        <v>1</v>
      </c>
      <c r="Q36" s="59" t="s">
        <v>69</v>
      </c>
      <c r="R36" s="59" t="s">
        <v>248</v>
      </c>
      <c r="S36" s="59" t="s">
        <v>249</v>
      </c>
      <c r="T36" s="55" t="s">
        <v>198</v>
      </c>
      <c r="U36" s="60" t="s">
        <v>250</v>
      </c>
      <c r="V36" s="62">
        <f t="shared" si="17"/>
        <v>0.33</v>
      </c>
      <c r="W36" s="68">
        <v>1</v>
      </c>
      <c r="X36" s="70">
        <f>IF(W36/V36&gt;100%,100%,W36/V36)</f>
        <v>1</v>
      </c>
      <c r="Y36" s="62" t="s">
        <v>297</v>
      </c>
      <c r="Z36" s="62"/>
      <c r="AA36" s="62">
        <f t="shared" si="19"/>
        <v>0.67</v>
      </c>
      <c r="AB36" s="120" t="s">
        <v>259</v>
      </c>
      <c r="AC36" s="121" t="s">
        <v>260</v>
      </c>
      <c r="AD36" s="122" t="s">
        <v>258</v>
      </c>
      <c r="AE36" s="123"/>
      <c r="AF36" s="120">
        <f t="shared" si="20"/>
        <v>0.84</v>
      </c>
      <c r="AG36" s="120" t="s">
        <v>285</v>
      </c>
      <c r="AH36" s="128" t="s">
        <v>296</v>
      </c>
      <c r="AI36" s="120" t="s">
        <v>297</v>
      </c>
      <c r="AJ36" s="120" t="s">
        <v>298</v>
      </c>
      <c r="AK36" s="120">
        <v>0</v>
      </c>
      <c r="AL36" s="120" t="s">
        <v>285</v>
      </c>
      <c r="AM36" s="132" t="s">
        <v>285</v>
      </c>
      <c r="AN36" s="120" t="s">
        <v>324</v>
      </c>
      <c r="AO36" s="120" t="s">
        <v>325</v>
      </c>
      <c r="AP36" s="120">
        <f t="shared" si="23"/>
        <v>1</v>
      </c>
      <c r="AQ36" s="129">
        <v>1</v>
      </c>
      <c r="AR36" s="64">
        <f t="shared" ref="AR36:AR37" si="24">IF(AQ36/AP36&gt;100%,100%,AQ36/AP36)</f>
        <v>1</v>
      </c>
      <c r="AS36" s="122" t="s">
        <v>334</v>
      </c>
    </row>
    <row r="37" spans="1:45" s="23" customFormat="1" ht="150" customHeight="1" x14ac:dyDescent="0.25">
      <c r="A37" s="52">
        <v>5</v>
      </c>
      <c r="B37" s="53" t="s">
        <v>242</v>
      </c>
      <c r="C37" s="53" t="s">
        <v>243</v>
      </c>
      <c r="D37" s="63" t="s">
        <v>251</v>
      </c>
      <c r="E37" s="59" t="s">
        <v>252</v>
      </c>
      <c r="F37" s="59" t="s">
        <v>189</v>
      </c>
      <c r="G37" s="59" t="s">
        <v>246</v>
      </c>
      <c r="H37" s="59" t="s">
        <v>253</v>
      </c>
      <c r="I37" s="59" t="s">
        <v>114</v>
      </c>
      <c r="J37" s="59" t="s">
        <v>54</v>
      </c>
      <c r="K37" s="59" t="s">
        <v>246</v>
      </c>
      <c r="L37" s="57">
        <v>0.2</v>
      </c>
      <c r="M37" s="57">
        <v>0.4</v>
      </c>
      <c r="N37" s="57">
        <v>0.6</v>
      </c>
      <c r="O37" s="58">
        <v>0.8</v>
      </c>
      <c r="P37" s="58">
        <v>0.8</v>
      </c>
      <c r="Q37" s="59" t="s">
        <v>69</v>
      </c>
      <c r="R37" s="59" t="s">
        <v>248</v>
      </c>
      <c r="S37" s="59" t="s">
        <v>254</v>
      </c>
      <c r="T37" s="55" t="s">
        <v>198</v>
      </c>
      <c r="U37" s="60" t="s">
        <v>250</v>
      </c>
      <c r="V37" s="62">
        <f t="shared" si="17"/>
        <v>0.2</v>
      </c>
      <c r="W37" s="70">
        <v>0.78569999999999995</v>
      </c>
      <c r="X37" s="70">
        <f>IF(W37/V37&gt;100%,100%,W37/V37)</f>
        <v>1</v>
      </c>
      <c r="Y37" s="62" t="s">
        <v>255</v>
      </c>
      <c r="Z37" s="62"/>
      <c r="AA37" s="62">
        <f t="shared" si="19"/>
        <v>0.4</v>
      </c>
      <c r="AB37" s="116">
        <v>0.91</v>
      </c>
      <c r="AC37" s="62" t="s">
        <v>260</v>
      </c>
      <c r="AD37" s="93" t="s">
        <v>301</v>
      </c>
      <c r="AE37" s="115" t="s">
        <v>302</v>
      </c>
      <c r="AF37" s="62">
        <f t="shared" si="20"/>
        <v>0.6</v>
      </c>
      <c r="AG37" s="128">
        <v>0.8</v>
      </c>
      <c r="AH37" s="89">
        <f t="shared" si="21"/>
        <v>1</v>
      </c>
      <c r="AI37" s="120" t="s">
        <v>299</v>
      </c>
      <c r="AJ37" s="62" t="s">
        <v>299</v>
      </c>
      <c r="AK37" s="62">
        <f t="shared" si="22"/>
        <v>0.8</v>
      </c>
      <c r="AL37" s="68">
        <f>22/41</f>
        <v>0.53658536585365857</v>
      </c>
      <c r="AM37" s="132">
        <f t="shared" si="15"/>
        <v>0.67073170731707321</v>
      </c>
      <c r="AN37" s="62" t="s">
        <v>326</v>
      </c>
      <c r="AO37" s="62"/>
      <c r="AP37" s="62">
        <f t="shared" si="23"/>
        <v>0.8</v>
      </c>
      <c r="AQ37" s="118">
        <v>0.8</v>
      </c>
      <c r="AR37" s="64">
        <f t="shared" si="24"/>
        <v>1</v>
      </c>
      <c r="AS37" s="93" t="s">
        <v>327</v>
      </c>
    </row>
    <row r="38" spans="1:45" s="5" customFormat="1" ht="15.75" x14ac:dyDescent="0.25">
      <c r="A38" s="10"/>
      <c r="B38" s="10"/>
      <c r="C38" s="10"/>
      <c r="D38" s="10"/>
      <c r="E38" s="11" t="s">
        <v>256</v>
      </c>
      <c r="F38" s="11"/>
      <c r="G38" s="11"/>
      <c r="H38" s="11"/>
      <c r="I38" s="11"/>
      <c r="J38" s="11"/>
      <c r="K38" s="11"/>
      <c r="L38" s="12"/>
      <c r="M38" s="12"/>
      <c r="N38" s="12"/>
      <c r="O38" s="12"/>
      <c r="P38" s="12"/>
      <c r="Q38" s="11"/>
      <c r="R38" s="10"/>
      <c r="S38" s="10"/>
      <c r="T38" s="10"/>
      <c r="U38" s="10"/>
      <c r="V38" s="12"/>
      <c r="W38" s="12"/>
      <c r="X38" s="72">
        <f>AVERAGE(X31:X37)*20%</f>
        <v>0.18928500000000001</v>
      </c>
      <c r="Y38" s="10"/>
      <c r="Z38" s="10"/>
      <c r="AA38" s="12"/>
      <c r="AB38" s="12"/>
      <c r="AC38" s="78">
        <f>AVERAGE(AC31:AC37)*20%</f>
        <v>0.1734</v>
      </c>
      <c r="AD38" s="10"/>
      <c r="AE38" s="10"/>
      <c r="AF38" s="12"/>
      <c r="AG38" s="12"/>
      <c r="AH38" s="127">
        <f>AVERAGE(AH31:AH37)*20%</f>
        <v>0.17925000000000002</v>
      </c>
      <c r="AI38" s="10"/>
      <c r="AJ38" s="10"/>
      <c r="AK38" s="12"/>
      <c r="AL38" s="12"/>
      <c r="AM38" s="72">
        <f>AVERAGE(AM31:AM37)*20%</f>
        <v>0.17973158536585365</v>
      </c>
      <c r="AN38" s="10"/>
      <c r="AO38" s="10"/>
      <c r="AP38" s="13"/>
      <c r="AQ38" s="13"/>
      <c r="AR38" s="72">
        <f>AVERAGE(AR31:AR37)*20%</f>
        <v>0.1847840476190476</v>
      </c>
      <c r="AS38" s="10"/>
    </row>
    <row r="39" spans="1:45" s="9" customFormat="1" ht="18.75" x14ac:dyDescent="0.3">
      <c r="A39" s="6"/>
      <c r="B39" s="6"/>
      <c r="C39" s="6"/>
      <c r="D39" s="6"/>
      <c r="E39" s="7" t="s">
        <v>257</v>
      </c>
      <c r="F39" s="6"/>
      <c r="G39" s="6"/>
      <c r="H39" s="6"/>
      <c r="I39" s="6"/>
      <c r="J39" s="6"/>
      <c r="K39" s="6"/>
      <c r="L39" s="8"/>
      <c r="M39" s="8"/>
      <c r="N39" s="8"/>
      <c r="O39" s="8"/>
      <c r="P39" s="8"/>
      <c r="Q39" s="6"/>
      <c r="R39" s="6"/>
      <c r="S39" s="6"/>
      <c r="T39" s="6"/>
      <c r="U39" s="6"/>
      <c r="V39" s="8"/>
      <c r="W39" s="8"/>
      <c r="X39" s="73">
        <f>X30+X38</f>
        <v>0.92679164573521722</v>
      </c>
      <c r="Y39" s="6"/>
      <c r="Z39" s="6"/>
      <c r="AA39" s="8"/>
      <c r="AB39" s="8"/>
      <c r="AC39" s="73">
        <f>AC30+AC38</f>
        <v>0.91048774603174598</v>
      </c>
      <c r="AD39" s="6"/>
      <c r="AE39" s="6"/>
      <c r="AF39" s="8"/>
      <c r="AG39" s="8"/>
      <c r="AH39" s="130">
        <f>AH30+AH38</f>
        <v>0.91652062060379724</v>
      </c>
      <c r="AI39" s="6"/>
      <c r="AJ39" s="6"/>
      <c r="AK39" s="8"/>
      <c r="AL39" s="8"/>
      <c r="AM39" s="73">
        <f>AM30+AM38</f>
        <v>0.96309234230923002</v>
      </c>
      <c r="AN39" s="6"/>
      <c r="AO39" s="6"/>
      <c r="AP39" s="14"/>
      <c r="AQ39" s="14"/>
      <c r="AR39" s="73">
        <f>AR30+AR38</f>
        <v>0.96017058234020181</v>
      </c>
      <c r="AS39" s="6"/>
    </row>
    <row r="44" spans="1:45" x14ac:dyDescent="0.25">
      <c r="W44" s="71">
        <f>6/11</f>
        <v>0.54545454545454541</v>
      </c>
      <c r="X44" s="71">
        <f>22/28</f>
        <v>0.7857142857142857</v>
      </c>
    </row>
  </sheetData>
  <mergeCells count="20">
    <mergeCell ref="R12:U13"/>
    <mergeCell ref="F4:K4"/>
    <mergeCell ref="H5:K5"/>
    <mergeCell ref="H6:K6"/>
    <mergeCell ref="H7:K7"/>
    <mergeCell ref="H8:K8"/>
    <mergeCell ref="H9:K9"/>
    <mergeCell ref="H10:K10"/>
    <mergeCell ref="A12:B13"/>
    <mergeCell ref="C12:C14"/>
    <mergeCell ref="A1:K1"/>
    <mergeCell ref="D12:F13"/>
    <mergeCell ref="G12:Q13"/>
    <mergeCell ref="A2:K2"/>
    <mergeCell ref="L1:P1"/>
    <mergeCell ref="V12:Z13"/>
    <mergeCell ref="AA12:AE13"/>
    <mergeCell ref="AF12:AJ13"/>
    <mergeCell ref="AK12:AO13"/>
    <mergeCell ref="AP12:AS13"/>
  </mergeCells>
  <dataValidations count="1">
    <dataValidation allowBlank="1" showInputMessage="1" showErrorMessage="1" error="Escriba un texto " promptTitle="Cualquier contenido" sqref="F14 G11 F3:F10" xr:uid="{00000000-0002-0000-0000-000000000000}"/>
  </dataValidations>
  <hyperlinks>
    <hyperlink ref="AD35" r:id="rId1" xr:uid="{09541ED1-208D-4145-84A8-3DDF6C36EAAA}"/>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F12:F13 F1 F15:F30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95</v>
      </c>
    </row>
    <row r="3" spans="1:1" x14ac:dyDescent="0.25">
      <c r="A3" t="s">
        <v>50</v>
      </c>
    </row>
    <row r="4" spans="1:1" x14ac:dyDescent="0.25">
      <c r="A4"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1BD912C2-67FF-4F74-B857-B8D2F5FE6CA6}">
  <ds:schemaRefs>
    <ds:schemaRef ds:uri="http://www.w3.org/XML/1998/namespace"/>
    <ds:schemaRef ds:uri="20cb614e-b45f-4877-aa77-0fc3e5f2c8f0"/>
    <ds:schemaRef ds:uri="http://purl.org/dc/elements/1.1/"/>
    <ds:schemaRef ds:uri="f8dc1254-f694-4df3-a50d-d4e607c93dc9"/>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5AC646A-EB9A-48BB-8C00-59F57A5DD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2024-01-31T22:14:12Z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