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13_ncr:1_{F56D6C7D-63CA-407C-B57A-D16E1DA66D7B}" xr6:coauthVersionLast="41" xr6:coauthVersionMax="41" xr10:uidLastSave="{00000000-0000-0000-0000-000000000000}"/>
  <bookViews>
    <workbookView xWindow="-120" yWindow="-120" windowWidth="29040" windowHeight="15840" tabRatio="691" activeTab="1" xr2:uid="{00000000-000D-0000-FFFF-FFFF00000000}"/>
  </bookViews>
  <sheets>
    <sheet name="Contexto" sheetId="15" r:id="rId1"/>
    <sheet name="PLE-PIN-F001" sheetId="3" r:id="rId2"/>
    <sheet name="FuenteRiesgo_AImpacto" sheetId="5" r:id="rId3"/>
    <sheet name="Mapa_Riesgo_Inherente" sheetId="10" state="hidden" r:id="rId4"/>
    <sheet name="Mapa_RResidual" sheetId="13"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Contexto!$B$1:$E$23</definedName>
    <definedName name="_xlnm.Print_Area" localSheetId="1">'PLE-PIN-F001'!$B$1:$AW$24</definedName>
    <definedName name="AREA_IMPACTO">#REF!</definedName>
    <definedName name="areaimpacto" localSheetId="1">'PLE-PIN-F001'!$BM$345:$BM$351</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'PLE-PIN-F001'!$BL$345:$BL$349</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'PLE-PIN-F001'!$BN$345:$BN$347</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'PLE-PIN-F001'!$BY$345:$BY$349</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'PLE-PIN-F001'!$BN$358:$BN$369</definedName>
    <definedName name="Tipificacionriesgo">'[1]SM-FO-27'!$BR$486:$BR$499</definedName>
    <definedName name="TIPOACCION">'[2]NO BORRAR'!$I$1:$I$9</definedName>
    <definedName name="tiposriesgo">'PLE-PIN-F001'!$BN$358:$BN$366</definedName>
    <definedName name="_xlnm.Print_Titles" localSheetId="1">'PLE-PIN-F001'!$16:$18</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4" i="13" l="1"/>
  <c r="AI20" i="3" l="1"/>
  <c r="X19" i="3" l="1"/>
  <c r="Y19" i="3" s="1"/>
  <c r="AA19" i="3" s="1"/>
  <c r="AP14" i="3"/>
  <c r="AP13" i="3"/>
  <c r="AP12" i="3"/>
  <c r="AP11" i="3"/>
  <c r="AP10" i="3"/>
  <c r="AP9" i="3"/>
  <c r="AP8" i="3"/>
  <c r="AP7" i="3"/>
  <c r="AP6" i="3"/>
  <c r="AP5" i="3"/>
  <c r="AR5" i="3"/>
  <c r="AR4" i="3"/>
  <c r="K19" i="3"/>
  <c r="C43" i="13" s="1"/>
  <c r="M19" i="3"/>
  <c r="D43" i="13" s="1"/>
  <c r="B19" i="3"/>
  <c r="B41" i="10"/>
  <c r="B44" i="10"/>
  <c r="B46" i="10"/>
  <c r="AO5" i="3"/>
  <c r="AO6" i="3"/>
  <c r="AO7" i="3"/>
  <c r="AO8" i="3"/>
  <c r="AR8" i="3"/>
  <c r="AU8" i="3"/>
  <c r="AO9" i="3"/>
  <c r="AR9" i="3"/>
  <c r="AU9" i="3"/>
  <c r="AO10" i="3"/>
  <c r="AR10" i="3"/>
  <c r="AU10" i="3"/>
  <c r="AO11" i="3"/>
  <c r="AR11" i="3"/>
  <c r="AU11" i="3"/>
  <c r="AO12" i="3"/>
  <c r="AR12" i="3"/>
  <c r="AU12" i="3"/>
  <c r="AO13" i="3"/>
  <c r="AR13" i="3"/>
  <c r="AU13" i="3"/>
  <c r="AO14" i="3"/>
  <c r="AR14" i="3"/>
  <c r="B48" i="10"/>
  <c r="D46" i="10"/>
  <c r="C45" i="10" l="1"/>
  <c r="D48" i="10"/>
  <c r="C47" i="10"/>
  <c r="C43" i="10"/>
  <c r="C39" i="10"/>
  <c r="D42" i="10"/>
  <c r="D44" i="10"/>
  <c r="C41" i="10"/>
  <c r="C44" i="10"/>
  <c r="C42" i="10"/>
  <c r="D40" i="10"/>
  <c r="N19" i="3"/>
  <c r="O19" i="3" s="1"/>
  <c r="D39" i="10"/>
  <c r="L39" i="10" s="1"/>
  <c r="C48" i="10"/>
  <c r="B40" i="10"/>
  <c r="C46" i="10"/>
  <c r="F46" i="10" s="1"/>
  <c r="E43" i="13"/>
  <c r="AE19" i="3"/>
  <c r="AF19" i="3" s="1"/>
  <c r="G43" i="13" s="1"/>
  <c r="AG19" i="3"/>
  <c r="AH19" i="3" s="1"/>
  <c r="H43" i="13" s="1"/>
  <c r="M48" i="10"/>
  <c r="D45" i="10"/>
  <c r="D41" i="10"/>
  <c r="D43" i="10"/>
  <c r="B47" i="10"/>
  <c r="B45" i="10"/>
  <c r="D47" i="10"/>
  <c r="AB19" i="3"/>
  <c r="B42" i="10"/>
  <c r="B43" i="10"/>
  <c r="B43" i="13"/>
  <c r="B39" i="10"/>
  <c r="C40" i="10"/>
  <c r="I48" i="10" l="1"/>
  <c r="H42" i="10"/>
  <c r="L46" i="10"/>
  <c r="E47" i="10"/>
  <c r="L48" i="10"/>
  <c r="J48" i="10"/>
  <c r="F48" i="10"/>
  <c r="G48" i="10"/>
  <c r="M42" i="10"/>
  <c r="F42" i="10"/>
  <c r="E39" i="10"/>
  <c r="K43"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I44" i="10"/>
  <c r="E46" i="10"/>
  <c r="G39" i="10"/>
  <c r="I43" i="13"/>
  <c r="I44" i="13" s="1"/>
  <c r="AC43" i="13"/>
  <c r="AC44" i="13" s="1"/>
  <c r="U43" i="13"/>
  <c r="U44" i="13" s="1"/>
  <c r="P43" i="13"/>
  <c r="P44" i="13" s="1"/>
  <c r="F43" i="13"/>
  <c r="L43" i="13"/>
  <c r="L44" i="13" s="1"/>
  <c r="AB43" i="13"/>
  <c r="AB44" i="13" s="1"/>
  <c r="Z43" i="13"/>
  <c r="Z44" i="13" s="1"/>
  <c r="W43" i="13"/>
  <c r="W44" i="13" s="1"/>
  <c r="AF43" i="13"/>
  <c r="AF44" i="13" s="1"/>
  <c r="O43" i="13"/>
  <c r="O44" i="13" s="1"/>
  <c r="AA43" i="13"/>
  <c r="AA44" i="13" s="1"/>
  <c r="X43" i="13"/>
  <c r="X44" i="13" s="1"/>
  <c r="V43" i="13"/>
  <c r="V44" i="13" s="1"/>
  <c r="Q43" i="13"/>
  <c r="Q44" i="13" s="1"/>
  <c r="J43" i="13"/>
  <c r="J44" i="13" s="1"/>
  <c r="Y43" i="13"/>
  <c r="Y44" i="13" s="1"/>
  <c r="AD43" i="13"/>
  <c r="AD44" i="13" s="1"/>
  <c r="R43" i="13"/>
  <c r="R44" i="13" s="1"/>
  <c r="AG43" i="13"/>
  <c r="AG44" i="13" s="1"/>
  <c r="M43" i="13"/>
  <c r="M44" i="13" s="1"/>
  <c r="AE43" i="13"/>
  <c r="AE44" i="13" s="1"/>
  <c r="N43" i="13"/>
  <c r="N44" i="13" s="1"/>
  <c r="K43" i="13"/>
  <c r="K44" i="13" s="1"/>
  <c r="AI19" i="3"/>
  <c r="AJ19" i="3" s="1"/>
  <c r="T43" i="13"/>
  <c r="T44" i="13" s="1"/>
  <c r="K46" i="10"/>
  <c r="H46" i="10"/>
  <c r="J46" i="10"/>
  <c r="G46" i="10"/>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E43" i="10"/>
  <c r="I43" i="10"/>
  <c r="L43" i="10"/>
  <c r="H43" i="10"/>
  <c r="G43" i="10"/>
  <c r="M43" i="10"/>
  <c r="K47" i="10"/>
  <c r="F47" i="10"/>
  <c r="M47" i="10"/>
  <c r="J47" i="10"/>
  <c r="G47" i="10"/>
  <c r="H47" i="10"/>
  <c r="F49" i="10" l="1"/>
  <c r="F16" i="10" s="1"/>
  <c r="E49" i="10"/>
  <c r="D16" i="10" s="1"/>
  <c r="G49" i="10"/>
  <c r="H16" i="10" s="1"/>
  <c r="K49" i="10"/>
  <c r="D26" i="10" s="1"/>
  <c r="H49" i="10"/>
  <c r="D21" i="10" s="1"/>
  <c r="M49" i="10"/>
  <c r="H26" i="10" s="1"/>
  <c r="J49" i="10"/>
  <c r="H21" i="10" s="1"/>
  <c r="L49" i="10"/>
  <c r="F26" i="10" s="1"/>
  <c r="I49" i="10"/>
  <c r="F21" i="10" s="1"/>
  <c r="C39" i="13" l="1"/>
  <c r="AE12" i="3" s="1"/>
  <c r="AK12" i="3" s="1"/>
  <c r="L25" i="13"/>
  <c r="D10" i="13"/>
  <c r="D20" i="13"/>
  <c r="L15" i="13"/>
  <c r="H30" i="13"/>
  <c r="F30" i="13"/>
  <c r="H10" i="13"/>
  <c r="J30" i="13"/>
  <c r="L10" i="13"/>
  <c r="H25" i="13"/>
  <c r="L30" i="13"/>
  <c r="F20" i="13"/>
  <c r="H20" i="13"/>
  <c r="J10" i="13"/>
  <c r="D30" i="13"/>
  <c r="D15" i="13"/>
  <c r="F25" i="13"/>
  <c r="J20" i="13"/>
  <c r="J15" i="13"/>
  <c r="L20" i="13"/>
  <c r="F15" i="13"/>
  <c r="J25" i="13"/>
  <c r="D25" i="13"/>
  <c r="H15" i="13"/>
  <c r="F10" i="13"/>
  <c r="F39" i="13" l="1"/>
</calcChain>
</file>

<file path=xl/sharedStrings.xml><?xml version="1.0" encoding="utf-8"?>
<sst xmlns="http://schemas.openxmlformats.org/spreadsheetml/2006/main" count="668" uniqueCount="438">
  <si>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</si>
  <si>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</si>
  <si>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</si>
  <si>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</si>
  <si>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</si>
  <si>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</si>
  <si>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</si>
  <si>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</si>
  <si>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</si>
  <si>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</si>
  <si>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</si>
  <si>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</si>
  <si>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</si>
  <si>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</si>
  <si>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</si>
  <si>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</si>
  <si>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</si>
  <si>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</si>
  <si>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</si>
  <si>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</si>
  <si>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</si>
  <si>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</si>
  <si>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</si>
  <si>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</si>
  <si>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</si>
  <si>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</si>
  <si>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</si>
  <si>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</si>
  <si>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</si>
  <si>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</si>
  <si>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</si>
  <si>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</si>
  <si>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</si>
  <si>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</si>
  <si>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</si>
  <si>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</si>
  <si>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</si>
  <si>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</si>
  <si>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</si>
  <si>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</si>
  <si>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</si>
  <si>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</si>
  <si>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</si>
  <si>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</si>
  <si>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</si>
  <si>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</si>
  <si>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</si>
  <si>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</si>
  <si>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</si>
  <si>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</si>
  <si>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</si>
  <si>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</si>
  <si>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</si>
  <si>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</si>
  <si>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</si>
  <si>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</si>
  <si>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</si>
  <si>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</si>
  <si>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</si>
  <si>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</si>
  <si>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</si>
  <si>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</si>
  <si>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</si>
  <si>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</si>
  <si>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</si>
  <si>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</si>
  <si>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</si>
  <si>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</si>
  <si>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</si>
  <si>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</si>
  <si>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</si>
  <si>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</si>
  <si>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</si>
  <si>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</si>
  <si>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</si>
  <si>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</si>
  <si>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</si>
  <si>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</si>
  <si>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</si>
  <si>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</si>
  <si>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</si>
  <si>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</si>
  <si>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</si>
  <si>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</si>
  <si>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</si>
  <si>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</si>
  <si>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</si>
  <si>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</si>
  <si>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</si>
  <si>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</si>
  <si>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</si>
  <si>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</si>
  <si>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</si>
  <si>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</si>
  <si>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</si>
  <si>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</si>
  <si>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</si>
  <si>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</si>
  <si>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</si>
  <si>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</si>
  <si>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</si>
  <si>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</si>
  <si>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</si>
  <si>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</si>
  <si>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</si>
  <si>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</si>
  <si>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</si>
  <si>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</si>
  <si>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</si>
  <si>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</si>
  <si>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</si>
  <si>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</si>
  <si>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</si>
  <si>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</si>
  <si>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</si>
  <si>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</si>
  <si>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</si>
  <si>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</si>
  <si>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</si>
  <si>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</si>
  <si>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</si>
  <si>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</si>
  <si>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</si>
  <si>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</si>
  <si>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</si>
  <si>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</si>
  <si>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</si>
  <si>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</si>
  <si>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</si>
  <si>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</si>
  <si>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</si>
  <si>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</si>
  <si>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</si>
  <si>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</si>
  <si>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</si>
  <si>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</si>
  <si>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</si>
  <si>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</si>
  <si>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</si>
  <si>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</si>
  <si>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</si>
  <si>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</si>
  <si>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</si>
  <si>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</si>
  <si>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</si>
  <si>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</si>
  <si>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</si>
  <si>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</si>
  <si>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</si>
  <si>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</si>
  <si>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</si>
  <si>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</si>
  <si>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</si>
  <si>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</si>
  <si>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</si>
  <si>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</si>
  <si>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</si>
  <si>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</si>
  <si>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</si>
  <si>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</si>
  <si>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</si>
  <si>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</si>
  <si>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MAPA DE RIESGOS</t>
  </si>
  <si>
    <t>$5:$6</t>
  </si>
  <si>
    <t>$9:$9</t>
  </si>
  <si>
    <t>$E$2:</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</si>
  <si>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</si>
  <si>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</si>
  <si>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</si>
  <si>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</si>
  <si>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</si>
  <si>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</si>
  <si>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</si>
  <si>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</si>
  <si>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</si>
  <si>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</si>
  <si>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</si>
  <si>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</si>
  <si>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</si>
  <si>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</si>
  <si>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</si>
  <si>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</si>
  <si>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</si>
  <si>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</si>
  <si>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</si>
  <si>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</si>
  <si>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</si>
  <si>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</si>
  <si>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</si>
  <si>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</si>
  <si>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</si>
  <si>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</si>
  <si>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</si>
  <si>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</si>
  <si>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</si>
  <si>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</si>
  <si>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</si>
  <si>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</si>
  <si>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</si>
  <si>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</si>
  <si>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</si>
  <si>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</si>
  <si>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</si>
  <si>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</si>
  <si>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</si>
  <si>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</si>
  <si>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</si>
  <si>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</si>
  <si>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</si>
  <si>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</si>
  <si>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</si>
  <si>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</si>
  <si>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</si>
  <si>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</si>
  <si>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</si>
  <si>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</si>
  <si>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</si>
  <si>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</si>
  <si>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</si>
  <si>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</si>
  <si>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</si>
  <si>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</si>
  <si>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</si>
  <si>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</si>
  <si>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</si>
  <si>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</si>
  <si>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</si>
  <si>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</si>
  <si>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</si>
  <si>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</si>
  <si>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</si>
  <si>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</si>
  <si>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ANÁLISIS CAUSAL</t>
  </si>
  <si>
    <t>ANÁLISIS DE IMPACTO</t>
  </si>
  <si>
    <t>Causa</t>
  </si>
  <si>
    <t>Consecuencia</t>
  </si>
  <si>
    <t>$AS$1</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</si>
  <si>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</si>
  <si>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</si>
  <si>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</si>
  <si>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</si>
  <si>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</si>
  <si>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</si>
  <si>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</si>
  <si>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</si>
  <si>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</si>
  <si>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</si>
  <si>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</si>
  <si>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</si>
  <si>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</si>
  <si>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</si>
  <si>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</si>
  <si>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</si>
  <si>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</si>
  <si>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</si>
  <si>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</si>
  <si>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</si>
  <si>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</si>
  <si>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</si>
  <si>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</si>
  <si>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</si>
  <si>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</si>
  <si>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</si>
  <si>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</si>
  <si>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</si>
  <si>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</si>
  <si>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</si>
  <si>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</si>
  <si>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</si>
  <si>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</si>
  <si>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</si>
  <si>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$N:$N</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</si>
  <si>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</si>
  <si>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</si>
  <si>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</si>
  <si>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</si>
  <si>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</si>
  <si>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</si>
  <si>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</si>
  <si>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</si>
  <si>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</si>
  <si>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</si>
  <si>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</si>
  <si>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</si>
  <si>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</si>
  <si>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</si>
  <si>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</si>
  <si>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</si>
  <si>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</si>
  <si>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</si>
  <si>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</si>
  <si>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</si>
  <si>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</si>
  <si>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</si>
  <si>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</si>
  <si>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</si>
  <si>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</si>
  <si>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</si>
  <si>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</si>
  <si>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</si>
  <si>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</si>
  <si>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</si>
  <si>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</si>
  <si>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</si>
  <si>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</si>
  <si>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</si>
  <si>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</si>
  <si>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</si>
  <si>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</si>
  <si>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</si>
  <si>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</si>
  <si>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</si>
  <si>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</si>
  <si>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</si>
  <si>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</si>
  <si>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</si>
  <si>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</si>
  <si>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</si>
  <si>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</si>
  <si>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</si>
  <si>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</si>
  <si>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</si>
  <si>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</si>
  <si>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</si>
  <si>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</si>
  <si>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</si>
  <si>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</si>
  <si>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</si>
  <si>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</si>
  <si>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</si>
  <si>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</si>
  <si>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</si>
  <si>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</si>
  <si>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</si>
  <si>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</si>
  <si>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</si>
  <si>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</si>
  <si>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</si>
  <si>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</si>
  <si>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</si>
  <si>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</si>
  <si>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</si>
  <si>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</si>
  <si>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</si>
  <si>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</si>
  <si>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</si>
  <si>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</si>
  <si>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</si>
  <si>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</si>
  <si>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</si>
  <si>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</si>
  <si>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</si>
  <si>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</si>
  <si>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</si>
  <si>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</si>
  <si>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</si>
  <si>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</si>
  <si>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</si>
  <si>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</si>
  <si>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</si>
  <si>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</si>
  <si>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</si>
  <si>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</si>
  <si>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</si>
  <si>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</si>
  <si>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</si>
  <si>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</si>
  <si>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</si>
  <si>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</si>
  <si>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</si>
  <si>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</si>
  <si>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</si>
  <si>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</si>
  <si>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</si>
  <si>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</si>
  <si>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</si>
  <si>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</si>
  <si>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</si>
  <si>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</si>
  <si>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</si>
  <si>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</si>
  <si>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</si>
  <si>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</si>
  <si>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</si>
  <si>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</si>
  <si>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</si>
  <si>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</si>
  <si>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</si>
  <si>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</si>
  <si>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</si>
  <si>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</si>
  <si>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</si>
  <si>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</si>
  <si>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</si>
  <si>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</si>
  <si>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</si>
  <si>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</si>
  <si>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</si>
  <si>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</si>
  <si>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</si>
  <si>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</si>
  <si>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</si>
  <si>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</si>
  <si>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</si>
  <si>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</si>
  <si>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</si>
  <si>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</si>
  <si>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</si>
  <si>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</si>
  <si>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</si>
  <si>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</si>
  <si>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</si>
  <si>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</si>
  <si>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Contexto interno</t>
  </si>
  <si>
    <t>Contexto externo</t>
  </si>
  <si>
    <t>Realizar la gestión a las situaciones de conflictividad social identificadas en el Distrito, por medio de la intervención y lectura de territorios, la
construcción y participación de agendas estratégicas, facilitando la implementación de la política pública de participación y las relaciones con actores
sociales con el fin de contribuir a la reconstrucción del tejido social propiciando una participación incidente</t>
  </si>
  <si>
    <t>Se modifican los riesgos acorde a la actualización de la
caracterización del proceso</t>
  </si>
  <si>
    <t>Primera versión del documento</t>
  </si>
  <si>
    <t>SI</t>
  </si>
  <si>
    <t>Completa</t>
  </si>
  <si>
    <t>Directamente</t>
  </si>
  <si>
    <t>Gestión  inadecuada de las situaciones de conflictividad social identificadas</t>
  </si>
  <si>
    <t>Carpetas de cada territorio archivo de gestión de la Dirección de Convivencia y Diálogo Social</t>
  </si>
  <si>
    <t>No requiere</t>
  </si>
  <si>
    <t>Prevenir</t>
  </si>
  <si>
    <t>No utilizar o utilizar mal los instrumentos de recolección de información de caracterización y diagnóstico del territorio</t>
  </si>
  <si>
    <t>Ajuste y actualización a la matriz de acuerdo con la guía del DAFP V4 -2018 a través del manual de gestión del riesgo versión 11- 2019, se ingresa las columnas para las características y la evaluación de los controles. Se unifican los riesgo del proceso en uno, para de esta manera realizar controles efectivos y que tengan incidencia sobre el mismo.</t>
  </si>
  <si>
    <t>Director de Convivencia y Diálogo Social</t>
  </si>
  <si>
    <t>Inadecuada lectura de territorios.</t>
  </si>
  <si>
    <t xml:space="preserve">
El profesional líder del equipo territorial cada vez que  se realiza la caracterización del territorio, valida que la información cumpla con los lineamientos establecidos en los instrumentos de recolección de información en el procedimiento de convivencia y dialogo social DHH-CDS-P001. De no ser así, la devuelve al profesional asignado para que haga las correcciones del caso.Como evidencia quedan las comunicaciones oficiales y el registro de las obervaciones realizadas sobre los instrumentos de recolección de información.</t>
  </si>
  <si>
    <t>Código:</t>
  </si>
  <si>
    <t>Versión:</t>
  </si>
  <si>
    <t>Vigencia:</t>
  </si>
  <si>
    <t>CDS-MR</t>
  </si>
  <si>
    <t>ELABORÓ:
Analista OAP
Promotor de Mejora del Proceso</t>
  </si>
  <si>
    <t>REVISÓ:
Profesional Especializado OAP
Profesional Especializado del Proceso</t>
  </si>
  <si>
    <t>REVISÓ Y APROBÓ:
Líder del Proceso mediante caso HOLA No. 73465</t>
  </si>
  <si>
    <t>15 de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</si>
</sst>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9">
    <font>
      <sz val="10"/>
      <name val="Arial"/>
      <family val="2"/>
    </font>
    <font>
      <sz val="10"/>
      <name val="Arial"/>
      <family val="2"/>
    </font>
    <font>
      <b/>
      <sz val="11"/>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b/>
      <sz val="9"/>
      <color indexed="56"/>
      <name val="Calibri"/>
      <family val="2"/>
    </font>
    <font>
      <sz val="9"/>
      <name val="Arial"/>
      <family val="2"/>
    </font>
    <font>
      <b/>
      <sz val="12"/>
      <color indexed="56"/>
      <name val="Calibri"/>
      <family val="2"/>
    </font>
    <font>
      <b/>
      <sz val="8"/>
      <name val="Arial"/>
      <family val="2"/>
    </font>
    <font>
      <sz val="9"/>
      <color theme="1"/>
      <name val="Arial"/>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b/>
      <sz val="9"/>
      <color rgb="FF002060"/>
      <name val="Arial"/>
      <family val="2"/>
    </font>
    <font>
      <sz val="10"/>
      <name val="Calibri"/>
      <family val="2"/>
    </font>
    <font>
      <sz val="10"/>
      <color theme="1"/>
      <name val="Arial"/>
      <family val="2"/>
    </font>
  </fonts>
  <fills count="26">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s>
  <borders count="44">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xf numFmtId="0" fontId="33" fillId="2" borderId="0" applyNumberFormat="0" applyBorder="0" applyAlignment="0" applyProtection="0"/>
    <xf numFmtId="0" fontId="1" fillId="0" borderId="0"/>
    <xf numFmtId="0" fontId="34" fillId="0" borderId="0"/>
    <xf numFmtId="0" fontId="35" fillId="0" borderId="1" applyNumberFormat="0" applyFill="0" applyAlignment="0" applyProtection="0"/>
    <xf numFmtId="0" fontId="36" fillId="0" borderId="2" applyNumberFormat="0" applyFill="0" applyAlignment="0" applyProtection="0"/>
  </cellStyleXfs>
  <cellXfs count="339">
    <xf numFmtId="0" fontId="0" fillId="0" borderId="0" xfId="0"/>
    <xf numFmtId="0" fontId="4" fillId="3" borderId="3"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4" fillId="3" borderId="0" xfId="0" applyFont="1" applyFill="1" applyAlignment="1"/>
    <xf numFmtId="0" fontId="0" fillId="3" borderId="0" xfId="0" applyFill="1" applyAlignment="1">
      <alignment horizontal="center"/>
    </xf>
    <xf numFmtId="0" fontId="0" fillId="0" borderId="0" xfId="0" applyAlignment="1">
      <alignment horizontal="center"/>
    </xf>
    <xf numFmtId="0" fontId="5" fillId="5" borderId="3" xfId="0" applyFont="1" applyFill="1" applyBorder="1" applyAlignment="1">
      <alignment horizontal="center"/>
    </xf>
    <xf numFmtId="0" fontId="5" fillId="7" borderId="3" xfId="0" applyFont="1" applyFill="1" applyBorder="1" applyAlignment="1">
      <alignment horizontal="center"/>
    </xf>
    <xf numFmtId="0" fontId="5" fillId="4" borderId="3" xfId="0" applyFont="1" applyFill="1" applyBorder="1" applyAlignment="1">
      <alignment horizontal="center"/>
    </xf>
    <xf numFmtId="0" fontId="9" fillId="3" borderId="0" xfId="0" applyFont="1" applyFill="1"/>
    <xf numFmtId="0" fontId="9"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1" fillId="3" borderId="0" xfId="0" applyFont="1" applyFill="1"/>
    <xf numFmtId="0" fontId="0" fillId="5" borderId="0" xfId="0" applyFill="1"/>
    <xf numFmtId="0" fontId="0" fillId="4" borderId="0" xfId="0" applyFill="1"/>
    <xf numFmtId="0" fontId="0" fillId="7" borderId="0" xfId="0" applyFill="1"/>
    <xf numFmtId="0" fontId="5"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3" fillId="3" borderId="0" xfId="0" applyFont="1" applyFill="1" applyAlignment="1">
      <alignment wrapText="1"/>
    </xf>
    <xf numFmtId="0" fontId="13"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5" fillId="9" borderId="3" xfId="0" applyFont="1" applyFill="1" applyBorder="1" applyAlignment="1">
      <alignment horizontal="center"/>
    </xf>
    <xf numFmtId="0" fontId="5"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21" fillId="10" borderId="3" xfId="0" applyFont="1" applyFill="1" applyBorder="1" applyAlignment="1">
      <alignment horizontal="justify" vertical="justify" wrapText="1"/>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8"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4" fillId="0" borderId="0" xfId="3" applyProtection="1">
      <protection locked="0"/>
    </xf>
    <xf numFmtId="0" fontId="37" fillId="0" borderId="3" xfId="3" applyFont="1" applyBorder="1" applyProtection="1">
      <protection locked="0"/>
    </xf>
    <xf numFmtId="0" fontId="39" fillId="0" borderId="0" xfId="0" applyFont="1"/>
    <xf numFmtId="0" fontId="38" fillId="12" borderId="12" xfId="5" applyFont="1" applyFill="1" applyBorder="1" applyAlignment="1" applyProtection="1">
      <alignment horizontal="center" vertical="center"/>
      <protection locked="0"/>
    </xf>
    <xf numFmtId="0" fontId="38" fillId="13" borderId="12" xfId="5" applyFont="1" applyFill="1" applyBorder="1" applyAlignment="1" applyProtection="1">
      <alignment horizontal="center" vertical="center"/>
      <protection locked="0"/>
    </xf>
    <xf numFmtId="0" fontId="37" fillId="3" borderId="12" xfId="3" applyFont="1" applyFill="1" applyBorder="1" applyAlignment="1" applyProtection="1">
      <alignment horizontal="left" vertical="center" wrapText="1"/>
      <protection locked="0"/>
    </xf>
    <xf numFmtId="0" fontId="39" fillId="3" borderId="12" xfId="3" applyFont="1" applyFill="1" applyBorder="1" applyAlignment="1" applyProtection="1">
      <alignment horizontal="left" vertical="center" wrapText="1"/>
      <protection locked="0"/>
    </xf>
    <xf numFmtId="0" fontId="37" fillId="3" borderId="3" xfId="3" applyFont="1" applyFill="1" applyBorder="1" applyAlignment="1" applyProtection="1">
      <alignment horizontal="left" vertical="center" wrapText="1"/>
      <protection locked="0"/>
    </xf>
    <xf numFmtId="0" fontId="39" fillId="3" borderId="3" xfId="3" applyFont="1" applyFill="1" applyBorder="1" applyAlignment="1" applyProtection="1">
      <alignment horizontal="left" vertical="center" wrapText="1"/>
      <protection locked="0"/>
    </xf>
    <xf numFmtId="0" fontId="39" fillId="3" borderId="3" xfId="3" applyFont="1" applyFill="1" applyBorder="1" applyAlignment="1" applyProtection="1">
      <alignment vertical="center" wrapText="1"/>
      <protection locked="0"/>
    </xf>
    <xf numFmtId="0" fontId="37" fillId="3" borderId="3" xfId="3" applyFont="1" applyFill="1" applyBorder="1" applyAlignment="1" applyProtection="1">
      <alignment vertical="center" wrapText="1"/>
      <protection locked="0"/>
    </xf>
    <xf numFmtId="0" fontId="38" fillId="12" borderId="11" xfId="5" applyFont="1" applyFill="1" applyBorder="1" applyAlignment="1" applyProtection="1">
      <alignment horizontal="center" vertical="center"/>
      <protection locked="0"/>
    </xf>
    <xf numFmtId="0" fontId="38" fillId="12" borderId="3" xfId="5" applyFont="1" applyFill="1" applyBorder="1" applyAlignment="1" applyProtection="1">
      <alignment horizontal="center" vertical="center"/>
      <protection locked="0"/>
    </xf>
    <xf numFmtId="0" fontId="39" fillId="0" borderId="3" xfId="3" applyFont="1" applyBorder="1" applyAlignment="1" applyProtection="1">
      <alignment vertical="center" wrapText="1"/>
      <protection locked="0"/>
    </xf>
    <xf numFmtId="0" fontId="38" fillId="13" borderId="3" xfId="5" applyFont="1" applyFill="1" applyBorder="1" applyAlignment="1" applyProtection="1">
      <alignment horizontal="center" vertical="center"/>
      <protection locked="0"/>
    </xf>
    <xf numFmtId="0" fontId="37" fillId="0" borderId="3" xfId="3" applyFont="1" applyBorder="1" applyAlignment="1" applyProtection="1">
      <alignment vertical="center" wrapText="1"/>
      <protection locked="0"/>
    </xf>
    <xf numFmtId="0" fontId="0" fillId="3" borderId="0" xfId="0" applyFill="1" applyAlignment="1" applyProtection="1">
      <alignment horizontal="center"/>
      <protection locked="0"/>
    </xf>
    <xf numFmtId="0" fontId="0" fillId="3" borderId="0" xfId="0" applyFill="1" applyProtection="1">
      <protection locked="0"/>
    </xf>
    <xf numFmtId="0" fontId="3" fillId="3" borderId="0" xfId="0" applyFont="1" applyFill="1" applyBorder="1" applyAlignment="1" applyProtection="1">
      <alignment horizontal="left" vertical="center" wrapText="1"/>
      <protection locked="0"/>
    </xf>
    <xf numFmtId="0" fontId="3" fillId="3" borderId="0" xfId="2" applyFont="1" applyFill="1" applyBorder="1" applyAlignment="1" applyProtection="1">
      <alignment horizontal="left" vertical="center" wrapText="1"/>
      <protection locked="0"/>
    </xf>
    <xf numFmtId="0" fontId="1" fillId="3" borderId="0" xfId="2" applyFill="1" applyProtection="1">
      <protection locked="0"/>
    </xf>
    <xf numFmtId="0" fontId="3" fillId="3" borderId="0" xfId="2" applyFont="1" applyFill="1" applyBorder="1" applyAlignment="1" applyProtection="1">
      <alignment vertical="center" wrapText="1"/>
      <protection locked="0"/>
    </xf>
    <xf numFmtId="0" fontId="31" fillId="3" borderId="0" xfId="0" applyFont="1" applyFill="1" applyProtection="1">
      <protection locked="0"/>
    </xf>
    <xf numFmtId="0" fontId="31" fillId="3" borderId="0" xfId="2" applyFont="1" applyFill="1" applyAlignment="1" applyProtection="1">
      <alignment vertical="center" wrapText="1"/>
      <protection locked="0"/>
    </xf>
    <xf numFmtId="0" fontId="31" fillId="3" borderId="0" xfId="0" applyFont="1" applyFill="1" applyAlignment="1" applyProtection="1">
      <alignment horizontal="center"/>
      <protection locked="0"/>
    </xf>
    <xf numFmtId="0" fontId="18" fillId="3" borderId="0" xfId="0" applyFont="1" applyFill="1" applyBorder="1" applyAlignment="1" applyProtection="1">
      <alignment horizontal="right" wrapText="1"/>
      <protection locked="0"/>
    </xf>
    <xf numFmtId="0" fontId="4" fillId="0" borderId="9" xfId="0" applyFont="1" applyBorder="1" applyAlignment="1" applyProtection="1">
      <alignment horizontal="right"/>
      <protection locked="0"/>
    </xf>
    <xf numFmtId="14" fontId="4" fillId="0" borderId="9" xfId="0" applyNumberFormat="1" applyFont="1" applyBorder="1" applyAlignment="1" applyProtection="1">
      <alignment horizontal="right"/>
      <protection locked="0"/>
    </xf>
    <xf numFmtId="0" fontId="0" fillId="3" borderId="0" xfId="0" applyFill="1" applyAlignment="1" applyProtection="1">
      <alignment horizontal="center" vertical="center"/>
      <protection locked="0"/>
    </xf>
    <xf numFmtId="0" fontId="17" fillId="3" borderId="0" xfId="0" applyFont="1" applyFill="1" applyAlignment="1" applyProtection="1">
      <alignment horizontal="center" vertical="center" wrapText="1"/>
      <protection locked="0"/>
    </xf>
    <xf numFmtId="0" fontId="17" fillId="3" borderId="0" xfId="0" applyFont="1" applyFill="1" applyBorder="1" applyAlignment="1" applyProtection="1">
      <alignment vertical="center" wrapText="1"/>
      <protection locked="0"/>
    </xf>
    <xf numFmtId="0" fontId="17" fillId="3" borderId="0" xfId="0" applyFont="1" applyFill="1" applyBorder="1" applyAlignment="1" applyProtection="1">
      <alignment horizontal="center" vertical="center" wrapText="1"/>
      <protection locked="0"/>
    </xf>
    <xf numFmtId="0" fontId="3" fillId="3" borderId="0" xfId="2"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protection locked="0"/>
    </xf>
    <xf numFmtId="0" fontId="31" fillId="3" borderId="0" xfId="2" applyFont="1" applyFill="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8" fillId="0" borderId="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2" fontId="4" fillId="3" borderId="0" xfId="2" applyNumberFormat="1" applyFont="1" applyFill="1" applyBorder="1" applyAlignment="1" applyProtection="1">
      <alignment horizontal="center" vertical="center" wrapText="1"/>
      <protection locked="0"/>
    </xf>
    <xf numFmtId="2" fontId="32" fillId="3" borderId="0" xfId="2" applyNumberFormat="1" applyFont="1" applyFill="1" applyBorder="1" applyAlignment="1" applyProtection="1">
      <alignment horizontal="center" vertical="center" wrapText="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18"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8" fillId="0" borderId="3"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1" fillId="11" borderId="6" xfId="2" applyFont="1" applyFill="1" applyBorder="1" applyAlignment="1" applyProtection="1">
      <alignment horizontal="center" vertical="center" wrapText="1"/>
      <protection locked="0"/>
    </xf>
    <xf numFmtId="164" fontId="3" fillId="3" borderId="0" xfId="2" applyNumberFormat="1" applyFont="1" applyFill="1" applyBorder="1" applyAlignment="1" applyProtection="1">
      <alignment horizontal="center" vertical="center"/>
      <protection locked="0"/>
    </xf>
    <xf numFmtId="2" fontId="3" fillId="3" borderId="0"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0" fillId="0" borderId="0" xfId="0" applyProtection="1">
      <protection locked="0"/>
    </xf>
    <xf numFmtId="0" fontId="1" fillId="3" borderId="0" xfId="2" applyFont="1" applyFill="1" applyAlignment="1" applyProtection="1">
      <alignment vertical="center" wrapText="1"/>
      <protection locked="0"/>
    </xf>
    <xf numFmtId="0" fontId="29" fillId="11" borderId="17" xfId="2" applyFont="1" applyFill="1" applyBorder="1" applyAlignment="1" applyProtection="1">
      <alignment horizontal="center" vertical="center" wrapText="1"/>
      <protection locked="0"/>
    </xf>
    <xf numFmtId="0" fontId="29"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wrapText="1"/>
      <protection locked="0"/>
    </xf>
    <xf numFmtId="0" fontId="3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28"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19" fillId="3"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0" fillId="0" borderId="0" xfId="2" applyFont="1" applyFill="1" applyBorder="1" applyAlignment="1" applyProtection="1">
      <alignment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6" fillId="3" borderId="0" xfId="2" applyFont="1" applyFill="1" applyAlignment="1" applyProtection="1">
      <alignment wrapText="1"/>
      <protection locked="0"/>
    </xf>
    <xf numFmtId="0" fontId="6" fillId="3" borderId="0" xfId="0" applyFont="1" applyFill="1" applyAlignment="1" applyProtection="1">
      <alignment wrapText="1"/>
      <protection locked="0"/>
    </xf>
    <xf numFmtId="0" fontId="8" fillId="6" borderId="3" xfId="0"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top" wrapText="1"/>
      <protection locked="0"/>
    </xf>
    <xf numFmtId="0" fontId="5"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0" fontId="4"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9" fillId="11" borderId="8" xfId="2" applyFont="1" applyFill="1" applyBorder="1" applyAlignment="1" applyProtection="1">
      <alignment vertical="center" wrapText="1"/>
      <protection locked="0"/>
    </xf>
    <xf numFmtId="0" fontId="8" fillId="11" borderId="7" xfId="2" applyFont="1" applyFill="1" applyBorder="1" applyAlignment="1" applyProtection="1">
      <alignment horizontal="center" vertical="center" wrapText="1"/>
    </xf>
    <xf numFmtId="0" fontId="4" fillId="3" borderId="12" xfId="2" applyFont="1" applyFill="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42" fillId="0" borderId="3" xfId="2" applyFont="1" applyFill="1" applyBorder="1" applyAlignment="1" applyProtection="1">
      <alignment vertical="center" wrapText="1"/>
      <protection locked="0"/>
    </xf>
    <xf numFmtId="0" fontId="2" fillId="3" borderId="3" xfId="2" applyNumberFormat="1"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3" fillId="22" borderId="26" xfId="0" applyFont="1" applyFill="1" applyBorder="1" applyAlignment="1">
      <alignment horizontal="center" vertical="center" wrapText="1"/>
    </xf>
    <xf numFmtId="0" fontId="43" fillId="22" borderId="27" xfId="0" applyFont="1" applyFill="1" applyBorder="1" applyAlignment="1">
      <alignment horizontal="center" vertical="center" wrapText="1"/>
    </xf>
    <xf numFmtId="0" fontId="43" fillId="23" borderId="29" xfId="0" applyFont="1" applyFill="1" applyBorder="1" applyAlignment="1">
      <alignment horizontal="center" vertical="center" wrapText="1"/>
    </xf>
    <xf numFmtId="0" fontId="43" fillId="23" borderId="29" xfId="0" applyFont="1" applyFill="1" applyBorder="1" applyAlignment="1">
      <alignment horizontal="justify" vertical="center" wrapText="1"/>
    </xf>
    <xf numFmtId="0" fontId="0" fillId="23" borderId="29" xfId="0" applyFill="1" applyBorder="1" applyAlignment="1">
      <alignment vertical="center" wrapText="1"/>
    </xf>
    <xf numFmtId="0" fontId="0" fillId="23" borderId="28" xfId="0" applyFill="1" applyBorder="1" applyAlignment="1">
      <alignment vertical="center" wrapText="1"/>
    </xf>
    <xf numFmtId="0" fontId="44" fillId="23" borderId="31" xfId="0" applyFont="1" applyFill="1" applyBorder="1" applyAlignment="1">
      <alignment horizontal="justify" vertical="center" wrapText="1"/>
    </xf>
    <xf numFmtId="0" fontId="44" fillId="23" borderId="31" xfId="0" applyFont="1" applyFill="1" applyBorder="1" applyAlignment="1">
      <alignment horizontal="left" vertical="center" wrapText="1" indent="1"/>
    </xf>
    <xf numFmtId="0" fontId="46" fillId="23" borderId="31" xfId="0" applyFont="1" applyFill="1" applyBorder="1" applyAlignment="1">
      <alignment horizontal="left" vertical="center" wrapText="1" indent="1"/>
    </xf>
    <xf numFmtId="0" fontId="48" fillId="23" borderId="30" xfId="0" applyFont="1" applyFill="1" applyBorder="1" applyAlignment="1">
      <alignment horizontal="left" vertical="center" wrapText="1" indent="1"/>
    </xf>
    <xf numFmtId="0" fontId="50" fillId="23" borderId="29" xfId="0" applyFont="1" applyFill="1" applyBorder="1" applyAlignment="1">
      <alignment horizontal="justify" vertical="center" wrapText="1"/>
    </xf>
    <xf numFmtId="0" fontId="45" fillId="23" borderId="31" xfId="0" applyFont="1" applyFill="1" applyBorder="1" applyAlignment="1">
      <alignment horizontal="justify" vertical="center" wrapText="1"/>
    </xf>
    <xf numFmtId="0" fontId="51" fillId="23" borderId="31" xfId="0" applyFont="1" applyFill="1" applyBorder="1" applyAlignment="1">
      <alignment horizontal="left" vertical="center" wrapText="1" indent="4"/>
    </xf>
    <xf numFmtId="0" fontId="53" fillId="23" borderId="30" xfId="0" applyFont="1" applyFill="1" applyBorder="1" applyAlignment="1">
      <alignment horizontal="left" vertical="center" wrapText="1" indent="4"/>
    </xf>
    <xf numFmtId="0" fontId="52" fillId="23" borderId="31" xfId="0" applyFont="1" applyFill="1" applyBorder="1" applyAlignment="1">
      <alignment horizontal="justify" vertical="center" wrapText="1"/>
    </xf>
    <xf numFmtId="0" fontId="45" fillId="23" borderId="30" xfId="0" applyFont="1" applyFill="1" applyBorder="1" applyAlignment="1">
      <alignment horizontal="justify" vertical="center" wrapText="1"/>
    </xf>
    <xf numFmtId="0" fontId="48" fillId="23" borderId="31" xfId="0" applyFont="1" applyFill="1" applyBorder="1" applyAlignment="1">
      <alignment horizontal="justify" vertical="center" wrapText="1"/>
    </xf>
    <xf numFmtId="0" fontId="48" fillId="23" borderId="30" xfId="0" applyFont="1" applyFill="1" applyBorder="1" applyAlignment="1">
      <alignment horizontal="justify" vertical="center" wrapText="1"/>
    </xf>
    <xf numFmtId="0" fontId="45" fillId="23" borderId="31" xfId="0" applyFont="1" applyFill="1" applyBorder="1" applyAlignment="1">
      <alignment horizontal="left" vertical="center" wrapText="1" indent="1"/>
    </xf>
    <xf numFmtId="0" fontId="51" fillId="23" borderId="31" xfId="0" applyFont="1" applyFill="1" applyBorder="1" applyAlignment="1">
      <alignment horizontal="justify" vertical="center" wrapText="1"/>
    </xf>
    <xf numFmtId="0" fontId="53" fillId="23" borderId="31" xfId="0" applyFont="1" applyFill="1" applyBorder="1" applyAlignment="1">
      <alignment horizontal="justify" vertical="center" wrapText="1"/>
    </xf>
    <xf numFmtId="0" fontId="46" fillId="23" borderId="31" xfId="0" applyFont="1" applyFill="1" applyBorder="1" applyAlignment="1">
      <alignment horizontal="justify" vertical="center" wrapText="1"/>
    </xf>
    <xf numFmtId="0" fontId="52" fillId="23" borderId="30" xfId="0" applyFont="1" applyFill="1" applyBorder="1" applyAlignment="1">
      <alignment horizontal="justify" vertical="center" wrapText="1"/>
    </xf>
    <xf numFmtId="0" fontId="55" fillId="22" borderId="33" xfId="0" applyFont="1" applyFill="1" applyBorder="1" applyAlignment="1">
      <alignment vertical="center" wrapText="1"/>
    </xf>
    <xf numFmtId="0" fontId="55" fillId="22" borderId="31" xfId="0" applyFont="1" applyFill="1" applyBorder="1" applyAlignment="1">
      <alignment vertical="center" wrapText="1"/>
    </xf>
    <xf numFmtId="0" fontId="55" fillId="22" borderId="30" xfId="0" applyFont="1" applyFill="1" applyBorder="1" applyAlignment="1">
      <alignment vertical="center" wrapText="1"/>
    </xf>
    <xf numFmtId="0" fontId="45" fillId="0" borderId="28" xfId="0" applyFont="1" applyBorder="1" applyAlignment="1">
      <alignment horizontal="center" vertical="center" wrapText="1"/>
    </xf>
    <xf numFmtId="0" fontId="45" fillId="18" borderId="30" xfId="0" applyFont="1" applyFill="1" applyBorder="1" applyAlignment="1">
      <alignment horizontal="justify" vertical="center" wrapText="1"/>
    </xf>
    <xf numFmtId="0" fontId="45" fillId="0" borderId="30" xfId="0" applyFont="1" applyBorder="1" applyAlignment="1">
      <alignment horizontal="justify" vertical="center" wrapText="1"/>
    </xf>
    <xf numFmtId="0" fontId="45" fillId="19" borderId="30" xfId="0" applyFont="1" applyFill="1" applyBorder="1" applyAlignment="1">
      <alignment horizontal="justify" vertical="center" wrapText="1"/>
    </xf>
    <xf numFmtId="0" fontId="45" fillId="24" borderId="30" xfId="0" applyFont="1" applyFill="1" applyBorder="1" applyAlignment="1">
      <alignment horizontal="justify" vertical="center" wrapText="1"/>
    </xf>
    <xf numFmtId="0" fontId="14" fillId="3" borderId="0" xfId="0" applyFont="1" applyFill="1" applyAlignment="1">
      <alignment wrapText="1"/>
    </xf>
    <xf numFmtId="0" fontId="55" fillId="25" borderId="36" xfId="0" applyFont="1" applyFill="1" applyBorder="1" applyAlignment="1">
      <alignment horizontal="center" vertical="center" wrapText="1"/>
    </xf>
    <xf numFmtId="0" fontId="55" fillId="25" borderId="37" xfId="0" applyFont="1" applyFill="1" applyBorder="1" applyAlignment="1">
      <alignment horizontal="center" vertical="center" wrapText="1"/>
    </xf>
    <xf numFmtId="0" fontId="50" fillId="0" borderId="41" xfId="0" applyFont="1" applyBorder="1" applyAlignment="1">
      <alignment horizontal="center" vertical="center" wrapText="1"/>
    </xf>
    <xf numFmtId="0" fontId="44" fillId="0" borderId="41" xfId="0" applyFont="1" applyBorder="1" applyAlignment="1">
      <alignment horizontal="justify" vertical="center" wrapText="1"/>
    </xf>
    <xf numFmtId="0" fontId="44" fillId="0" borderId="41" xfId="0" applyFont="1" applyBorder="1" applyAlignment="1">
      <alignment horizontal="center" vertical="center" wrapText="1"/>
    </xf>
    <xf numFmtId="0" fontId="0" fillId="0" borderId="37" xfId="0" applyBorder="1" applyAlignment="1">
      <alignment vertical="top" wrapText="1"/>
    </xf>
    <xf numFmtId="0" fontId="44" fillId="0" borderId="41" xfId="0" applyFont="1" applyBorder="1" applyAlignment="1">
      <alignment vertical="center" wrapText="1"/>
    </xf>
    <xf numFmtId="0" fontId="50" fillId="0" borderId="36"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7" xfId="0" applyFont="1" applyBorder="1" applyAlignment="1">
      <alignment vertical="center" wrapText="1"/>
    </xf>
    <xf numFmtId="0" fontId="37" fillId="0" borderId="6" xfId="3" applyFont="1" applyBorder="1" applyProtection="1">
      <protection locked="0"/>
    </xf>
    <xf numFmtId="0" fontId="0" fillId="3" borderId="0" xfId="0" applyFill="1" applyAlignment="1" applyProtection="1">
      <alignment horizontal="left"/>
      <protection locked="0"/>
    </xf>
    <xf numFmtId="14" fontId="4" fillId="3" borderId="3" xfId="0" applyNumberFormat="1" applyFont="1" applyFill="1" applyBorder="1" applyAlignment="1" applyProtection="1">
      <alignment horizontal="left" vertical="center" wrapText="1"/>
      <protection locked="0"/>
    </xf>
    <xf numFmtId="0" fontId="0" fillId="3" borderId="0"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5" fillId="9" borderId="3" xfId="2"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hidden="1"/>
    </xf>
    <xf numFmtId="0" fontId="5" fillId="9" borderId="3" xfId="2" applyFont="1" applyFill="1" applyBorder="1" applyAlignment="1" applyProtection="1">
      <alignment horizontal="center" vertical="center"/>
      <protection locked="0"/>
    </xf>
    <xf numFmtId="1" fontId="5" fillId="5" borderId="3" xfId="2" applyNumberFormat="1" applyFont="1" applyFill="1" applyBorder="1" applyAlignment="1" applyProtection="1">
      <alignment horizontal="center" vertical="center"/>
      <protection hidden="1"/>
    </xf>
    <xf numFmtId="0" fontId="0" fillId="0" borderId="3" xfId="2" applyFont="1" applyFill="1" applyBorder="1" applyAlignment="1" applyProtection="1">
      <alignment horizontal="center" vertical="center" wrapText="1"/>
      <protection locked="0"/>
    </xf>
    <xf numFmtId="165" fontId="0" fillId="0" borderId="3" xfId="2" applyNumberFormat="1" applyFont="1" applyFill="1" applyBorder="1" applyAlignment="1" applyProtection="1">
      <alignment horizontal="center" vertical="center" wrapText="1"/>
      <protection locked="0"/>
    </xf>
    <xf numFmtId="165" fontId="0" fillId="3" borderId="3" xfId="2" applyNumberFormat="1" applyFont="1" applyFill="1" applyBorder="1" applyAlignment="1" applyProtection="1">
      <alignment horizontal="center" vertical="center" wrapText="1"/>
      <protection locked="0"/>
    </xf>
    <xf numFmtId="0" fontId="0" fillId="0" borderId="3" xfId="2" applyFont="1" applyFill="1" applyBorder="1" applyAlignment="1" applyProtection="1">
      <alignment horizontal="center" vertical="center" wrapText="1"/>
      <protection hidden="1"/>
    </xf>
    <xf numFmtId="0" fontId="0" fillId="3" borderId="3" xfId="2" applyFont="1" applyFill="1" applyBorder="1" applyAlignment="1" applyProtection="1">
      <alignment horizontal="center" vertical="center" wrapText="1"/>
      <protection hidden="1"/>
    </xf>
    <xf numFmtId="0" fontId="0" fillId="3" borderId="3" xfId="2" applyFont="1" applyFill="1" applyBorder="1" applyAlignment="1" applyProtection="1">
      <alignment horizontal="center" vertical="center" wrapText="1"/>
      <protection locked="0"/>
    </xf>
    <xf numFmtId="165" fontId="0" fillId="0" borderId="3" xfId="2" applyNumberFormat="1" applyFont="1" applyBorder="1" applyAlignment="1" applyProtection="1">
      <alignment horizontal="center" vertical="center" wrapText="1"/>
      <protection hidden="1"/>
    </xf>
    <xf numFmtId="165" fontId="0" fillId="0" borderId="3" xfId="2" applyNumberFormat="1" applyFont="1" applyBorder="1" applyAlignment="1" applyProtection="1">
      <alignment horizontal="center" vertical="center" wrapText="1"/>
      <protection locked="0"/>
    </xf>
    <xf numFmtId="0" fontId="0" fillId="0" borderId="3" xfId="2" applyFont="1" applyBorder="1" applyAlignment="1" applyProtection="1">
      <alignment horizontal="center" vertical="center" wrapText="1"/>
      <protection hidden="1"/>
    </xf>
    <xf numFmtId="0" fontId="57" fillId="0" borderId="3" xfId="0" applyFont="1" applyBorder="1" applyProtection="1">
      <protection hidden="1"/>
    </xf>
    <xf numFmtId="0" fontId="5" fillId="3" borderId="3" xfId="2" applyNumberFormat="1" applyFont="1" applyFill="1" applyBorder="1" applyAlignment="1" applyProtection="1">
      <alignment horizontal="center" vertical="center" wrapText="1"/>
      <protection hidden="1"/>
    </xf>
    <xf numFmtId="0" fontId="0" fillId="3" borderId="0" xfId="0" applyFont="1" applyFill="1" applyBorder="1" applyAlignment="1" applyProtection="1">
      <alignment vertical="center" wrapText="1"/>
      <protection locked="0"/>
    </xf>
    <xf numFmtId="0" fontId="0" fillId="3" borderId="3" xfId="2" applyFont="1" applyFill="1" applyBorder="1" applyAlignment="1" applyProtection="1">
      <alignment horizontal="center" vertical="center" wrapText="1"/>
    </xf>
    <xf numFmtId="0" fontId="0" fillId="0" borderId="3" xfId="0" applyFont="1" applyBorder="1" applyAlignment="1" applyProtection="1">
      <alignment horizontal="left" vertical="center" wrapText="1"/>
      <protection locked="0"/>
    </xf>
    <xf numFmtId="0" fontId="31" fillId="3" borderId="3" xfId="0" applyFont="1" applyFill="1" applyBorder="1" applyAlignment="1" applyProtection="1">
      <alignment horizontal="left" vertical="center" wrapText="1"/>
      <protection locked="0"/>
    </xf>
    <xf numFmtId="0" fontId="0" fillId="0" borderId="3" xfId="2" applyFont="1" applyFill="1" applyBorder="1" applyAlignment="1" applyProtection="1">
      <alignment horizontal="left" vertical="center" wrapText="1"/>
      <protection locked="0"/>
    </xf>
    <xf numFmtId="0" fontId="58" fillId="0" borderId="3" xfId="0" applyFont="1" applyBorder="1" applyAlignment="1" applyProtection="1">
      <alignment horizontal="left" vertical="center" wrapText="1"/>
      <protection locked="0"/>
    </xf>
    <xf numFmtId="0" fontId="58" fillId="3" borderId="3" xfId="0" applyFont="1" applyFill="1" applyBorder="1" applyAlignment="1" applyProtection="1">
      <alignment horizontal="left" vertical="center" wrapText="1"/>
      <protection locked="0"/>
    </xf>
    <xf numFmtId="0" fontId="58" fillId="3" borderId="3" xfId="0" applyFont="1" applyFill="1" applyBorder="1" applyAlignment="1" applyProtection="1">
      <alignment horizontal="center" vertical="center" wrapText="1"/>
      <protection locked="0"/>
    </xf>
    <xf numFmtId="0" fontId="40" fillId="0" borderId="3" xfId="5" applyFont="1" applyBorder="1" applyAlignment="1" applyProtection="1">
      <alignment horizontal="center" vertical="center" wrapText="1"/>
      <protection locked="0"/>
    </xf>
    <xf numFmtId="0" fontId="38" fillId="14" borderId="6" xfId="5" applyFont="1" applyFill="1" applyBorder="1" applyAlignment="1" applyProtection="1">
      <alignment horizontal="center" vertical="center"/>
      <protection locked="0"/>
    </xf>
    <xf numFmtId="0" fontId="38" fillId="14" borderId="13" xfId="5" applyFont="1" applyFill="1" applyBorder="1" applyAlignment="1" applyProtection="1">
      <alignment horizontal="center" vertical="center"/>
      <protection locked="0"/>
    </xf>
    <xf numFmtId="0" fontId="40" fillId="0" borderId="11" xfId="5" applyFont="1" applyBorder="1" applyAlignment="1" applyProtection="1">
      <alignment horizontal="center" vertical="center" wrapText="1"/>
      <protection locked="0"/>
    </xf>
    <xf numFmtId="0" fontId="40" fillId="0" borderId="4" xfId="5" applyFont="1" applyBorder="1" applyAlignment="1" applyProtection="1">
      <alignment horizontal="center" vertical="center" wrapText="1"/>
      <protection locked="0"/>
    </xf>
    <xf numFmtId="0" fontId="56" fillId="0" borderId="3" xfId="0" applyFont="1" applyBorder="1" applyAlignment="1">
      <alignment horizontal="center" textRotation="90"/>
    </xf>
    <xf numFmtId="0" fontId="6" fillId="3" borderId="3" xfId="0" applyFont="1" applyFill="1" applyBorder="1" applyAlignment="1" applyProtection="1">
      <alignment horizontal="left" vertical="top" wrapText="1"/>
      <protection locked="0"/>
    </xf>
    <xf numFmtId="0" fontId="30"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protection locked="0"/>
    </xf>
    <xf numFmtId="0" fontId="58" fillId="3" borderId="11" xfId="0" applyFont="1" applyFill="1" applyBorder="1" applyAlignment="1" applyProtection="1">
      <alignment horizontal="left" vertical="center" wrapText="1"/>
      <protection locked="0"/>
    </xf>
    <xf numFmtId="0" fontId="58" fillId="3" borderId="14" xfId="0" applyFont="1" applyFill="1" applyBorder="1" applyAlignment="1" applyProtection="1">
      <alignment horizontal="left" vertical="center" wrapText="1"/>
      <protection locked="0"/>
    </xf>
    <xf numFmtId="0" fontId="58" fillId="3" borderId="4"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49" fontId="26" fillId="3" borderId="0" xfId="0" applyNumberFormat="1" applyFont="1" applyFill="1" applyBorder="1" applyAlignment="1" applyProtection="1">
      <alignment horizontal="center" vertical="center" wrapText="1"/>
      <protection locked="0"/>
    </xf>
    <xf numFmtId="0" fontId="29" fillId="11" borderId="17" xfId="2"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4" fillId="3" borderId="0" xfId="2" applyFont="1" applyFill="1" applyBorder="1" applyAlignment="1" applyProtection="1">
      <alignment horizontal="justify" vertical="justify" wrapText="1"/>
      <protection locked="0"/>
    </xf>
    <xf numFmtId="0" fontId="29" fillId="11" borderId="16" xfId="2" applyFont="1" applyFill="1" applyBorder="1" applyAlignment="1" applyProtection="1">
      <alignment horizontal="center" vertical="center" wrapText="1"/>
      <protection locked="0"/>
    </xf>
    <xf numFmtId="0" fontId="17" fillId="3" borderId="9"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top"/>
      <protection locked="0"/>
    </xf>
    <xf numFmtId="0" fontId="11" fillId="11" borderId="20" xfId="2" applyFont="1" applyFill="1" applyBorder="1" applyAlignment="1" applyProtection="1">
      <alignment horizontal="center" vertical="center" wrapText="1"/>
      <protection locked="0"/>
    </xf>
    <xf numFmtId="0" fontId="11" fillId="11" borderId="25" xfId="2" applyFont="1" applyFill="1" applyBorder="1" applyAlignment="1" applyProtection="1">
      <alignment horizontal="center" vertical="center" wrapText="1"/>
      <protection locked="0"/>
    </xf>
    <xf numFmtId="0" fontId="11" fillId="11" borderId="21" xfId="2" applyFont="1" applyFill="1" applyBorder="1" applyAlignment="1" applyProtection="1">
      <alignment horizontal="center" vertical="center" wrapText="1"/>
      <protection locked="0"/>
    </xf>
    <xf numFmtId="0" fontId="11" fillId="11" borderId="22" xfId="2" applyFont="1" applyFill="1" applyBorder="1" applyAlignment="1" applyProtection="1">
      <alignment horizontal="center" vertical="center" wrapText="1"/>
      <protection locked="0"/>
    </xf>
    <xf numFmtId="2" fontId="4" fillId="3" borderId="3" xfId="2" applyNumberFormat="1" applyFont="1" applyFill="1" applyBorder="1" applyAlignment="1" applyProtection="1">
      <alignment horizontal="center" vertical="center" wrapText="1"/>
      <protection hidden="1"/>
    </xf>
    <xf numFmtId="0" fontId="13" fillId="3" borderId="0" xfId="0" applyFont="1" applyFill="1" applyAlignment="1">
      <alignment horizontal="center" wrapText="1"/>
    </xf>
    <xf numFmtId="0" fontId="13" fillId="3" borderId="0" xfId="0" applyFont="1" applyFill="1" applyAlignment="1">
      <alignment horizontal="center"/>
    </xf>
    <xf numFmtId="0" fontId="20" fillId="3" borderId="3" xfId="0" applyFont="1" applyFill="1" applyBorder="1" applyAlignment="1">
      <alignment horizontal="center" vertical="center"/>
    </xf>
    <xf numFmtId="0" fontId="5" fillId="15" borderId="6" xfId="0" applyFont="1" applyFill="1" applyBorder="1" applyAlignment="1">
      <alignment horizontal="center" vertical="center" textRotation="90"/>
    </xf>
    <xf numFmtId="0" fontId="5" fillId="15" borderId="13" xfId="0" applyFont="1" applyFill="1" applyBorder="1" applyAlignment="1">
      <alignment horizontal="center" vertical="center" textRotation="90"/>
    </xf>
    <xf numFmtId="0" fontId="5"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15" borderId="3" xfId="0" applyFill="1" applyBorder="1" applyAlignment="1">
      <alignment horizontal="center"/>
    </xf>
    <xf numFmtId="0" fontId="20" fillId="3" borderId="1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5" fillId="15" borderId="10" xfId="0" applyFont="1" applyFill="1" applyBorder="1" applyAlignment="1">
      <alignment horizontal="center" vertical="center"/>
    </xf>
    <xf numFmtId="0" fontId="5" fillId="15" borderId="18"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3" xfId="0" applyFont="1" applyFill="1" applyBorder="1" applyAlignment="1">
      <alignment horizontal="center" vertical="center"/>
    </xf>
    <xf numFmtId="0" fontId="5" fillId="15" borderId="9" xfId="0" applyFont="1" applyFill="1" applyBorder="1" applyAlignment="1">
      <alignment horizontal="center" vertical="center"/>
    </xf>
    <xf numFmtId="0" fontId="5" fillId="15" borderId="24" xfId="0" applyFont="1" applyFill="1" applyBorder="1" applyAlignment="1">
      <alignment horizontal="center" vertical="center"/>
    </xf>
    <xf numFmtId="0" fontId="3" fillId="7" borderId="3" xfId="0" applyFont="1" applyFill="1" applyBorder="1" applyAlignment="1">
      <alignment horizontal="center" vertical="center" wrapText="1"/>
    </xf>
    <xf numFmtId="0" fontId="22"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3" borderId="3" xfId="0" applyFont="1" applyFill="1" applyBorder="1" applyAlignment="1">
      <alignment horizontal="center" vertical="center" wrapText="1"/>
    </xf>
    <xf numFmtId="0" fontId="3" fillId="15" borderId="6" xfId="0" applyFont="1" applyFill="1" applyBorder="1" applyAlignment="1">
      <alignment horizontal="center" vertical="center" textRotation="90"/>
    </xf>
    <xf numFmtId="0" fontId="3" fillId="15" borderId="13" xfId="0" applyFont="1" applyFill="1" applyBorder="1" applyAlignment="1">
      <alignment horizontal="center" vertical="center" textRotation="90"/>
    </xf>
    <xf numFmtId="0" fontId="3" fillId="15" borderId="12" xfId="0" applyFont="1" applyFill="1" applyBorder="1" applyAlignment="1">
      <alignment horizontal="center" vertical="center" textRotation="90"/>
    </xf>
    <xf numFmtId="0" fontId="3" fillId="9" borderId="3" xfId="0" applyFont="1" applyFill="1" applyBorder="1" applyAlignment="1">
      <alignment horizontal="center" vertical="center" wrapText="1"/>
    </xf>
    <xf numFmtId="0" fontId="3" fillId="15" borderId="10"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19" xfId="0" applyFont="1" applyFill="1" applyBorder="1" applyAlignment="1">
      <alignment horizontal="center" vertical="center"/>
    </xf>
    <xf numFmtId="0" fontId="3" fillId="15" borderId="23"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24" xfId="0" applyFont="1" applyFill="1" applyBorder="1" applyAlignment="1">
      <alignment horizontal="center" vertical="center"/>
    </xf>
    <xf numFmtId="0" fontId="24" fillId="3" borderId="0" xfId="0" applyFont="1" applyFill="1" applyAlignment="1">
      <alignment horizontal="center" vertical="center" wrapText="1"/>
    </xf>
    <xf numFmtId="0" fontId="14" fillId="3" borderId="0" xfId="0" applyFont="1" applyFill="1" applyAlignment="1">
      <alignment horizontal="center" wrapText="1"/>
    </xf>
    <xf numFmtId="0" fontId="45" fillId="0" borderId="32" xfId="0" applyFont="1" applyBorder="1" applyAlignment="1">
      <alignment horizontal="center" vertical="center" wrapText="1"/>
    </xf>
    <xf numFmtId="0" fontId="45" fillId="0" borderId="28" xfId="0" applyFont="1" applyBorder="1" applyAlignment="1">
      <alignment horizontal="center" vertical="center" wrapText="1"/>
    </xf>
    <xf numFmtId="0" fontId="45" fillId="21" borderId="32" xfId="0" applyFont="1" applyFill="1" applyBorder="1" applyAlignment="1">
      <alignment horizontal="justify" vertical="center" wrapText="1"/>
    </xf>
    <xf numFmtId="0" fontId="45" fillId="21" borderId="28" xfId="0" applyFont="1" applyFill="1" applyBorder="1" applyAlignment="1">
      <alignment horizontal="justify" vertical="center" wrapText="1"/>
    </xf>
    <xf numFmtId="0" fontId="45" fillId="0" borderId="32" xfId="0" applyFont="1" applyBorder="1" applyAlignment="1">
      <alignment horizontal="justify" vertical="center" wrapText="1"/>
    </xf>
    <xf numFmtId="0" fontId="45" fillId="0" borderId="28" xfId="0" applyFont="1" applyBorder="1" applyAlignment="1">
      <alignment horizontal="justify" vertical="center" wrapText="1"/>
    </xf>
    <xf numFmtId="0" fontId="45" fillId="0" borderId="32" xfId="0" applyFont="1" applyBorder="1" applyAlignment="1">
      <alignment vertical="center" wrapText="1"/>
    </xf>
    <xf numFmtId="0" fontId="45" fillId="0" borderId="28" xfId="0" applyFont="1" applyBorder="1" applyAlignment="1">
      <alignment vertical="center" wrapText="1"/>
    </xf>
    <xf numFmtId="0" fontId="14" fillId="3" borderId="0" xfId="0" applyFont="1" applyFill="1" applyAlignment="1">
      <alignment horizontal="center"/>
    </xf>
    <xf numFmtId="0" fontId="55" fillId="22" borderId="32" xfId="0" applyFont="1" applyFill="1" applyBorder="1" applyAlignment="1">
      <alignment vertical="center" wrapText="1"/>
    </xf>
    <xf numFmtId="0" fontId="55" fillId="22" borderId="29" xfId="0" applyFont="1" applyFill="1" applyBorder="1" applyAlignment="1">
      <alignment vertical="center" wrapText="1"/>
    </xf>
    <xf numFmtId="0" fontId="55" fillId="22" borderId="28" xfId="0" applyFont="1" applyFill="1" applyBorder="1" applyAlignment="1">
      <alignment vertical="center" wrapText="1"/>
    </xf>
    <xf numFmtId="0" fontId="45" fillId="20" borderId="32" xfId="0" applyFont="1" applyFill="1" applyBorder="1" applyAlignment="1">
      <alignment horizontal="justify" vertical="center" wrapText="1"/>
    </xf>
    <xf numFmtId="0" fontId="45" fillId="20" borderId="28" xfId="0" applyFont="1" applyFill="1" applyBorder="1" applyAlignment="1">
      <alignment horizontal="justify" vertical="center" wrapText="1"/>
    </xf>
    <xf numFmtId="0" fontId="15" fillId="10" borderId="11" xfId="0" applyFont="1" applyFill="1" applyBorder="1" applyAlignment="1">
      <alignment horizontal="center"/>
    </xf>
    <xf numFmtId="0" fontId="15" fillId="10" borderId="14" xfId="0" applyFont="1" applyFill="1" applyBorder="1" applyAlignment="1">
      <alignment horizontal="center"/>
    </xf>
    <xf numFmtId="0" fontId="15" fillId="10" borderId="4" xfId="0" applyFont="1" applyFill="1" applyBorder="1" applyAlignment="1">
      <alignment horizontal="center"/>
    </xf>
    <xf numFmtId="0" fontId="25" fillId="3" borderId="0" xfId="0" applyFont="1" applyFill="1" applyAlignment="1">
      <alignment horizontal="center" wrapText="1"/>
    </xf>
    <xf numFmtId="0" fontId="50" fillId="0" borderId="40" xfId="0" applyFont="1" applyBorder="1" applyAlignment="1">
      <alignment horizontal="center" vertical="center" wrapText="1"/>
    </xf>
    <xf numFmtId="0" fontId="50" fillId="0" borderId="35" xfId="0" applyFont="1" applyBorder="1" applyAlignment="1">
      <alignment horizontal="center" vertical="center" wrapText="1"/>
    </xf>
    <xf numFmtId="0" fontId="55" fillId="25" borderId="34" xfId="0" applyFont="1" applyFill="1" applyBorder="1" applyAlignment="1">
      <alignment horizontal="center" vertical="center" wrapText="1"/>
    </xf>
    <xf numFmtId="0" fontId="55" fillId="25" borderId="35" xfId="0" applyFont="1" applyFill="1" applyBorder="1" applyAlignment="1">
      <alignment horizontal="center" vertical="center" wrapText="1"/>
    </xf>
    <xf numFmtId="0" fontId="55" fillId="25" borderId="42" xfId="0" applyFont="1" applyFill="1" applyBorder="1" applyAlignment="1">
      <alignment horizontal="center" vertical="center" wrapText="1"/>
    </xf>
    <xf numFmtId="0" fontId="55" fillId="25" borderId="38" xfId="0" applyFont="1" applyFill="1" applyBorder="1" applyAlignment="1">
      <alignment horizontal="center" vertical="center" wrapText="1"/>
    </xf>
    <xf numFmtId="0" fontId="55" fillId="25" borderId="36" xfId="0" applyFont="1" applyFill="1" applyBorder="1" applyAlignment="1">
      <alignment horizontal="center" vertical="center" wrapText="1"/>
    </xf>
    <xf numFmtId="0" fontId="55" fillId="25" borderId="43" xfId="0" applyFont="1" applyFill="1" applyBorder="1" applyAlignment="1">
      <alignment horizontal="center" vertical="center" wrapText="1"/>
    </xf>
    <xf numFmtId="0" fontId="55" fillId="25" borderId="39" xfId="0" applyFont="1" applyFill="1" applyBorder="1" applyAlignment="1">
      <alignment horizontal="center" vertical="center" wrapText="1"/>
    </xf>
    <xf numFmtId="0" fontId="55" fillId="25" borderId="37"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35" xfId="0" applyFont="1" applyBorder="1" applyAlignment="1">
      <alignment horizontal="center" vertical="center" wrapText="1"/>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37">
    <dxf>
      <fill>
        <patternFill>
          <bgColor indexed="10"/>
        </patternFill>
      </fill>
    </dxf>
    <dxf>
      <fill>
        <patternFill>
          <bgColor indexed="34"/>
        </patternFill>
      </fill>
    </dxf>
    <dxf>
      <fill>
        <patternFill>
          <bgColor indexed="11"/>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CAAE8046-ADD5-46E9-9366-01DE24B4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53A9F109-6226-4E19-A0AA-2581422586DD}"/>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15</xdr:row>
      <xdr:rowOff>57150</xdr:rowOff>
    </xdr:from>
    <xdr:to>
      <xdr:col>24</xdr:col>
      <xdr:colOff>238125</xdr:colOff>
      <xdr:row>16</xdr:row>
      <xdr:rowOff>304800</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DB2B7861-5536-421A-8793-DBD8EE7F7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14</xdr:row>
      <xdr:rowOff>104775</xdr:rowOff>
    </xdr:from>
    <xdr:to>
      <xdr:col>9</xdr:col>
      <xdr:colOff>0</xdr:colOff>
      <xdr:row>15</xdr:row>
      <xdr:rowOff>133350</xdr:rowOff>
    </xdr:to>
    <xdr:grpSp>
      <xdr:nvGrpSpPr>
        <xdr:cNvPr id="573057" name="Group 5">
          <a:extLst>
            <a:ext uri="{FF2B5EF4-FFF2-40B4-BE49-F238E27FC236}">
              <a16:creationId xmlns:a16="http://schemas.microsoft.com/office/drawing/2014/main" id="{645D789D-BC56-48D0-BDB0-954738306ED6}"/>
            </a:ext>
          </a:extLst>
        </xdr:cNvPr>
        <xdr:cNvGrpSpPr>
          <a:grpSpLocks/>
        </xdr:cNvGrpSpPr>
      </xdr:nvGrpSpPr>
      <xdr:grpSpPr bwMode="auto">
        <a:xfrm>
          <a:off x="9467850" y="6753225"/>
          <a:ext cx="0" cy="447675"/>
          <a:chOff x="8569490" y="3697224"/>
          <a:chExt cx="652062" cy="835218"/>
        </a:xfrm>
      </xdr:grpSpPr>
      <xdr:pic>
        <xdr:nvPicPr>
          <xdr:cNvPr id="586293" name="13 Imagen" descr="Untitled-1.png">
            <a:extLst>
              <a:ext uri="{FF2B5EF4-FFF2-40B4-BE49-F238E27FC236}">
                <a16:creationId xmlns:a16="http://schemas.microsoft.com/office/drawing/2014/main" id="{0F22B4B4-D3D0-48FE-992F-28CCB1F3AE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DAEF28FD-E231-4E3B-ABEC-A8AF097A1212}"/>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17</xdr:row>
      <xdr:rowOff>342234</xdr:rowOff>
    </xdr:from>
    <xdr:to>
      <xdr:col>15</xdr:col>
      <xdr:colOff>2721</xdr:colOff>
      <xdr:row>17</xdr:row>
      <xdr:rowOff>346798</xdr:rowOff>
    </xdr:to>
    <xdr:sp macro="[1]!mostrarPerfilRiesgoInh" textlink="">
      <xdr:nvSpPr>
        <xdr:cNvPr id="11" name="15 CuadroTexto">
          <a:extLst>
            <a:ext uri="{FF2B5EF4-FFF2-40B4-BE49-F238E27FC236}">
              <a16:creationId xmlns:a16="http://schemas.microsoft.com/office/drawing/2014/main" id="{D2B8B04E-9C5F-485C-ABCE-C957EAF89DE3}"/>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18</xdr:row>
      <xdr:rowOff>197549</xdr:rowOff>
    </xdr:from>
    <xdr:to>
      <xdr:col>17</xdr:col>
      <xdr:colOff>1155990</xdr:colOff>
      <xdr:row>18</xdr:row>
      <xdr:rowOff>201385</xdr:rowOff>
    </xdr:to>
    <xdr:sp macro="[1]!mostrarControlesExistentes" textlink="">
      <xdr:nvSpPr>
        <xdr:cNvPr id="5" name="Text Box 7">
          <a:extLst>
            <a:ext uri="{FF2B5EF4-FFF2-40B4-BE49-F238E27FC236}">
              <a16:creationId xmlns:a16="http://schemas.microsoft.com/office/drawing/2014/main" id="{1CE03443-226C-49B1-88B0-F56EED350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18</xdr:row>
      <xdr:rowOff>174867</xdr:rowOff>
    </xdr:from>
    <xdr:to>
      <xdr:col>37</xdr:col>
      <xdr:colOff>0</xdr:colOff>
      <xdr:row>18</xdr:row>
      <xdr:rowOff>194157</xdr:rowOff>
    </xdr:to>
    <xdr:sp macro="[1]!mostrarEscalasRiesgoResidual" textlink="">
      <xdr:nvSpPr>
        <xdr:cNvPr id="9" name="Text Box 8">
          <a:extLst>
            <a:ext uri="{FF2B5EF4-FFF2-40B4-BE49-F238E27FC236}">
              <a16:creationId xmlns:a16="http://schemas.microsoft.com/office/drawing/2014/main" id="{321FB852-D325-4593-BA95-D3AEBC5C4283}"/>
            </a:ext>
          </a:extLst>
        </xdr:cNvPr>
        <xdr:cNvSpPr txBox="1"/>
      </xdr:nvSpPr>
      <xdr:spPr>
        <a:xfrm>
          <a:off x="21799506" y="1942435"/>
          <a:ext cx="397206" cy="356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23</xdr:col>
      <xdr:colOff>0</xdr:colOff>
      <xdr:row>10</xdr:row>
      <xdr:rowOff>9526</xdr:rowOff>
    </xdr:from>
    <xdr:to>
      <xdr:col>25</xdr:col>
      <xdr:colOff>866775</xdr:colOff>
      <xdr:row>12</xdr:row>
      <xdr:rowOff>676276</xdr:rowOff>
    </xdr:to>
    <xdr:grpSp>
      <xdr:nvGrpSpPr>
        <xdr:cNvPr id="573061" name="Group 97">
          <a:extLst>
            <a:ext uri="{FF2B5EF4-FFF2-40B4-BE49-F238E27FC236}">
              <a16:creationId xmlns:a16="http://schemas.microsoft.com/office/drawing/2014/main" id="{C28ADAD0-1FB9-4D1C-B05A-BD9C506D8561}"/>
            </a:ext>
          </a:extLst>
        </xdr:cNvPr>
        <xdr:cNvGrpSpPr>
          <a:grpSpLocks/>
        </xdr:cNvGrpSpPr>
      </xdr:nvGrpSpPr>
      <xdr:grpSpPr bwMode="auto">
        <a:xfrm>
          <a:off x="24526875" y="3400426"/>
          <a:ext cx="2019300" cy="2038350"/>
          <a:chOff x="1373" y="73"/>
          <a:chExt cx="198" cy="106"/>
        </a:xfrm>
      </xdr:grpSpPr>
      <xdr:pic macro="[0]!Mapa_Riesgos_Residual">
        <xdr:nvPicPr>
          <xdr:cNvPr id="586291" name="13 Imagen" descr="Untitled-1.png">
            <a:extLst>
              <a:ext uri="{FF2B5EF4-FFF2-40B4-BE49-F238E27FC236}">
                <a16:creationId xmlns:a16="http://schemas.microsoft.com/office/drawing/2014/main" id="{49789B7A-DB96-4E37-8753-C7E8BE3DE5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F22FFBC0-E065-4986-866E-2B0590CF988B}"/>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15</xdr:row>
      <xdr:rowOff>104775</xdr:rowOff>
    </xdr:from>
    <xdr:to>
      <xdr:col>6</xdr:col>
      <xdr:colOff>1409700</xdr:colOff>
      <xdr:row>17</xdr:row>
      <xdr:rowOff>95631</xdr:rowOff>
    </xdr:to>
    <xdr:sp macro="[0]!MostrarFuente_Impacto" textlink="">
      <xdr:nvSpPr>
        <xdr:cNvPr id="3" name="Rectangle 52">
          <a:extLst>
            <a:ext uri="{FF2B5EF4-FFF2-40B4-BE49-F238E27FC236}">
              <a16:creationId xmlns:a16="http://schemas.microsoft.com/office/drawing/2014/main" id="{F2251DA7-D814-4EAD-8445-42F2564AD51E}"/>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14</xdr:row>
      <xdr:rowOff>133350</xdr:rowOff>
    </xdr:from>
    <xdr:to>
      <xdr:col>9</xdr:col>
      <xdr:colOff>0</xdr:colOff>
      <xdr:row>14</xdr:row>
      <xdr:rowOff>514350</xdr:rowOff>
    </xdr:to>
    <xdr:sp macro="[0]!Tipo_riesgo" textlink="">
      <xdr:nvSpPr>
        <xdr:cNvPr id="1037" name="Rectangle 54">
          <a:extLst>
            <a:ext uri="{FF2B5EF4-FFF2-40B4-BE49-F238E27FC236}">
              <a16:creationId xmlns:a16="http://schemas.microsoft.com/office/drawing/2014/main" id="{721B7F20-9534-4F46-AB9A-1788ED2D2C40}"/>
            </a:ext>
          </a:extLst>
        </xdr:cNvPr>
        <xdr:cNvSpPr>
          <a:spLocks noChangeArrowheads="1"/>
        </xdr:cNvSpPr>
      </xdr:nvSpPr>
      <xdr:spPr bwMode="auto">
        <a:xfrm>
          <a:off x="9648825" y="417195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15</xdr:row>
      <xdr:rowOff>224518</xdr:rowOff>
    </xdr:from>
    <xdr:to>
      <xdr:col>7</xdr:col>
      <xdr:colOff>1726747</xdr:colOff>
      <xdr:row>15</xdr:row>
      <xdr:rowOff>420847</xdr:rowOff>
    </xdr:to>
    <xdr:sp macro="" textlink="">
      <xdr:nvSpPr>
        <xdr:cNvPr id="2103" name="Rectangle 55">
          <a:extLst>
            <a:ext uri="{FF2B5EF4-FFF2-40B4-BE49-F238E27FC236}">
              <a16:creationId xmlns:a16="http://schemas.microsoft.com/office/drawing/2014/main" id="{6EE60BCD-03E6-4528-B71E-8F5FB82D0FB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C5975B55-9AD3-4C8C-BCC7-2324C29DD0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6" name="AutoShape 38" descr="Resultado de imagen para boton agregar icono">
          <a:extLst>
            <a:ext uri="{FF2B5EF4-FFF2-40B4-BE49-F238E27FC236}">
              <a16:creationId xmlns:a16="http://schemas.microsoft.com/office/drawing/2014/main" id="{1C926DC8-E846-4E0C-ABB5-EDB15A0CC27D}"/>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7" name="AutoShape 39" descr="Resultado de imagen para boton agregar icono">
          <a:extLst>
            <a:ext uri="{FF2B5EF4-FFF2-40B4-BE49-F238E27FC236}">
              <a16:creationId xmlns:a16="http://schemas.microsoft.com/office/drawing/2014/main" id="{3E16EC80-6A92-4889-9342-B0808CA8CB9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8" name="AutoShape 40" descr="Resultado de imagen para boton agregar icono">
          <a:extLst>
            <a:ext uri="{FF2B5EF4-FFF2-40B4-BE49-F238E27FC236}">
              <a16:creationId xmlns:a16="http://schemas.microsoft.com/office/drawing/2014/main" id="{334B032A-3093-4019-A7EB-0FEBCCB510B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9" name="AutoShape 42" descr="Z">
          <a:extLst>
            <a:ext uri="{FF2B5EF4-FFF2-40B4-BE49-F238E27FC236}">
              <a16:creationId xmlns:a16="http://schemas.microsoft.com/office/drawing/2014/main" id="{B37C5FDB-825D-4D12-8C42-5FA846882C57}"/>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0]!MostrarFuente_Impacto" textlink="">
      <xdr:nvSpPr>
        <xdr:cNvPr id="1050" name="Rectangle 53">
          <a:extLst>
            <a:ext uri="{FF2B5EF4-FFF2-40B4-BE49-F238E27FC236}">
              <a16:creationId xmlns:a16="http://schemas.microsoft.com/office/drawing/2014/main" id="{963938F8-4C80-467B-A832-2BA9415FF0EA}"/>
            </a:ext>
          </a:extLst>
        </xdr:cNvPr>
        <xdr:cNvSpPr>
          <a:spLocks noChangeArrowheads="1"/>
        </xdr:cNvSpPr>
      </xdr:nvSpPr>
      <xdr:spPr bwMode="auto">
        <a:xfrm>
          <a:off x="792480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15</xdr:row>
      <xdr:rowOff>152400</xdr:rowOff>
    </xdr:from>
    <xdr:to>
      <xdr:col>11</xdr:col>
      <xdr:colOff>375557</xdr:colOff>
      <xdr:row>17</xdr:row>
      <xdr:rowOff>236681</xdr:rowOff>
    </xdr:to>
    <xdr:sp macro="[0]!Escalas_impacto" textlink="">
      <xdr:nvSpPr>
        <xdr:cNvPr id="1066" name="Rectangle 53">
          <a:extLst>
            <a:ext uri="{FF2B5EF4-FFF2-40B4-BE49-F238E27FC236}">
              <a16:creationId xmlns:a16="http://schemas.microsoft.com/office/drawing/2014/main" id="{47574248-71EF-449F-9DDD-8D3088EB972D}"/>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4" name="Text Box 7">
          <a:extLst>
            <a:ext uri="{FF2B5EF4-FFF2-40B4-BE49-F238E27FC236}">
              <a16:creationId xmlns:a16="http://schemas.microsoft.com/office/drawing/2014/main" id="{635E66D3-ADB4-4CDD-B376-7676C9D7A684}"/>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5" name="Text Box 7">
          <a:extLst>
            <a:ext uri="{FF2B5EF4-FFF2-40B4-BE49-F238E27FC236}">
              <a16:creationId xmlns:a16="http://schemas.microsoft.com/office/drawing/2014/main" id="{F7F7A559-5950-4F94-8BF6-AAD1711A57A3}"/>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6" name="Text Box 7">
          <a:extLst>
            <a:ext uri="{FF2B5EF4-FFF2-40B4-BE49-F238E27FC236}">
              <a16:creationId xmlns:a16="http://schemas.microsoft.com/office/drawing/2014/main" id="{417A0397-C92D-4931-BFFF-F5DABFB7B13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7" name="Text Box 7">
          <a:extLst>
            <a:ext uri="{FF2B5EF4-FFF2-40B4-BE49-F238E27FC236}">
              <a16:creationId xmlns:a16="http://schemas.microsoft.com/office/drawing/2014/main" id="{E10F3757-7CD5-4C92-9D44-DC02301CA1EA}"/>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8" name="Text Box 7">
          <a:extLst>
            <a:ext uri="{FF2B5EF4-FFF2-40B4-BE49-F238E27FC236}">
              <a16:creationId xmlns:a16="http://schemas.microsoft.com/office/drawing/2014/main" id="{C1B46F0B-3B4E-45BE-B4BF-29802885D5ED}"/>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16</xdr:row>
      <xdr:rowOff>104775</xdr:rowOff>
    </xdr:from>
    <xdr:to>
      <xdr:col>2</xdr:col>
      <xdr:colOff>952500</xdr:colOff>
      <xdr:row>17</xdr:row>
      <xdr:rowOff>88682</xdr:rowOff>
    </xdr:to>
    <xdr:sp macro="[0]!MostrarFuente_Impacto" textlink="">
      <xdr:nvSpPr>
        <xdr:cNvPr id="6012" name="Rectangle 52">
          <a:extLst>
            <a:ext uri="{FF2B5EF4-FFF2-40B4-BE49-F238E27FC236}">
              <a16:creationId xmlns:a16="http://schemas.microsoft.com/office/drawing/2014/main" id="{16145EA7-A3E3-4636-A6F5-F289465C5948}"/>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ECF27D12-CD5D-44C1-A84F-433CE639AF48}"/>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15</xdr:row>
      <xdr:rowOff>76200</xdr:rowOff>
    </xdr:from>
    <xdr:to>
      <xdr:col>7</xdr:col>
      <xdr:colOff>1076325</xdr:colOff>
      <xdr:row>16</xdr:row>
      <xdr:rowOff>304800</xdr:rowOff>
    </xdr:to>
    <xdr:pic macro="[0]!NivelOrganizacional">
      <xdr:nvPicPr>
        <xdr:cNvPr id="577098" name="Imagen 6016" descr="http://publicdomainvectors.org/photos/purzen-Icon-with-question-mark.png">
          <a:extLst>
            <a:ext uri="{FF2B5EF4-FFF2-40B4-BE49-F238E27FC236}">
              <a16:creationId xmlns:a16="http://schemas.microsoft.com/office/drawing/2014/main" id="{26E2E05A-F7D4-49A6-B909-83A4BA0975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15</xdr:row>
      <xdr:rowOff>95250</xdr:rowOff>
    </xdr:from>
    <xdr:to>
      <xdr:col>9</xdr:col>
      <xdr:colOff>962025</xdr:colOff>
      <xdr:row>16</xdr:row>
      <xdr:rowOff>333375</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7BE0C51D-EF42-40A1-AF7F-9265834DC5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15</xdr:row>
      <xdr:rowOff>95250</xdr:rowOff>
    </xdr:from>
    <xdr:to>
      <xdr:col>11</xdr:col>
      <xdr:colOff>847725</xdr:colOff>
      <xdr:row>16</xdr:row>
      <xdr:rowOff>333375</xdr:rowOff>
    </xdr:to>
    <xdr:pic macro="[0]!Escalas_impacto">
      <xdr:nvPicPr>
        <xdr:cNvPr id="577100" name="Imagen 6018" descr="http://publicdomainvectors.org/photos/purzen-Icon-with-question-mark.png">
          <a:extLst>
            <a:ext uri="{FF2B5EF4-FFF2-40B4-BE49-F238E27FC236}">
              <a16:creationId xmlns:a16="http://schemas.microsoft.com/office/drawing/2014/main" id="{F546CFED-CD3F-4427-B94D-5204DD94569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16</xdr:row>
      <xdr:rowOff>180975</xdr:rowOff>
    </xdr:from>
    <xdr:to>
      <xdr:col>2</xdr:col>
      <xdr:colOff>1038225</xdr:colOff>
      <xdr:row>16</xdr:row>
      <xdr:rowOff>533400</xdr:rowOff>
    </xdr:to>
    <xdr:pic>
      <xdr:nvPicPr>
        <xdr:cNvPr id="577101" name="Picture 45613" descr="depositphotos_56466653-Web-numbers-buttons">
          <a:extLst>
            <a:ext uri="{FF2B5EF4-FFF2-40B4-BE49-F238E27FC236}">
              <a16:creationId xmlns:a16="http://schemas.microsoft.com/office/drawing/2014/main" id="{F29FAC34-468C-4356-8148-6F58C8741CCB}"/>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17</xdr:row>
      <xdr:rowOff>180975</xdr:rowOff>
    </xdr:from>
    <xdr:to>
      <xdr:col>4</xdr:col>
      <xdr:colOff>952500</xdr:colOff>
      <xdr:row>17</xdr:row>
      <xdr:rowOff>533400</xdr:rowOff>
    </xdr:to>
    <xdr:pic>
      <xdr:nvPicPr>
        <xdr:cNvPr id="577102" name="Picture 45614" descr="depositphotos_56466653-Web-numbers-buttons">
          <a:extLst>
            <a:ext uri="{FF2B5EF4-FFF2-40B4-BE49-F238E27FC236}">
              <a16:creationId xmlns:a16="http://schemas.microsoft.com/office/drawing/2014/main" id="{F4811ED1-C964-4C29-AAC5-0D641FD360CF}"/>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3105150" y="69818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17</xdr:row>
      <xdr:rowOff>142875</xdr:rowOff>
    </xdr:from>
    <xdr:to>
      <xdr:col>6</xdr:col>
      <xdr:colOff>895350</xdr:colOff>
      <xdr:row>17</xdr:row>
      <xdr:rowOff>561975</xdr:rowOff>
    </xdr:to>
    <xdr:pic>
      <xdr:nvPicPr>
        <xdr:cNvPr id="577103" name="Picture 45615" descr="depositphotos_56466653-Web-numbers-buttons">
          <a:extLst>
            <a:ext uri="{FF2B5EF4-FFF2-40B4-BE49-F238E27FC236}">
              <a16:creationId xmlns:a16="http://schemas.microsoft.com/office/drawing/2014/main" id="{BD7ABA4D-1ED1-4049-9A7B-7100DAA6B90C}"/>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18</xdr:row>
      <xdr:rowOff>200271</xdr:rowOff>
    </xdr:from>
    <xdr:to>
      <xdr:col>18</xdr:col>
      <xdr:colOff>0</xdr:colOff>
      <xdr:row>18</xdr:row>
      <xdr:rowOff>200271</xdr:rowOff>
    </xdr:to>
    <xdr:sp macro="[1]!mostrarControlesExistentes" textlink="">
      <xdr:nvSpPr>
        <xdr:cNvPr id="260896" name="Text Box 7">
          <a:extLst>
            <a:ext uri="{FF2B5EF4-FFF2-40B4-BE49-F238E27FC236}">
              <a16:creationId xmlns:a16="http://schemas.microsoft.com/office/drawing/2014/main" id="{C2C7294E-A491-4005-8385-B5DF2CC7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2" name="Text Box 7">
          <a:extLst>
            <a:ext uri="{FF2B5EF4-FFF2-40B4-BE49-F238E27FC236}">
              <a16:creationId xmlns:a16="http://schemas.microsoft.com/office/drawing/2014/main" id="{C4847D1F-BE0F-4EF4-AFCF-A162205FC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3" name="Text Box 7">
          <a:extLst>
            <a:ext uri="{FF2B5EF4-FFF2-40B4-BE49-F238E27FC236}">
              <a16:creationId xmlns:a16="http://schemas.microsoft.com/office/drawing/2014/main" id="{8D196C88-D5BF-408C-9110-8588D3670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4" name="Text Box 7">
          <a:extLst>
            <a:ext uri="{FF2B5EF4-FFF2-40B4-BE49-F238E27FC236}">
              <a16:creationId xmlns:a16="http://schemas.microsoft.com/office/drawing/2014/main" id="{3AB5CAB4-448A-403C-8788-9191002A8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5" name="Text Box 7">
          <a:extLst>
            <a:ext uri="{FF2B5EF4-FFF2-40B4-BE49-F238E27FC236}">
              <a16:creationId xmlns:a16="http://schemas.microsoft.com/office/drawing/2014/main" id="{0F0B4871-46E4-45EC-9615-64F48EEB4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6" name="Text Box 7">
          <a:extLst>
            <a:ext uri="{FF2B5EF4-FFF2-40B4-BE49-F238E27FC236}">
              <a16:creationId xmlns:a16="http://schemas.microsoft.com/office/drawing/2014/main" id="{5C7A0F61-4962-4AA3-8947-9885B53D0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7" name="Text Box 7">
          <a:extLst>
            <a:ext uri="{FF2B5EF4-FFF2-40B4-BE49-F238E27FC236}">
              <a16:creationId xmlns:a16="http://schemas.microsoft.com/office/drawing/2014/main" id="{6BAA245A-D51F-4A5B-BFB3-015BB352F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8" name="Text Box 7">
          <a:extLst>
            <a:ext uri="{FF2B5EF4-FFF2-40B4-BE49-F238E27FC236}">
              <a16:creationId xmlns:a16="http://schemas.microsoft.com/office/drawing/2014/main" id="{3CAD17BC-4370-4806-955D-9E7791C08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9" name="Text Box 7">
          <a:extLst>
            <a:ext uri="{FF2B5EF4-FFF2-40B4-BE49-F238E27FC236}">
              <a16:creationId xmlns:a16="http://schemas.microsoft.com/office/drawing/2014/main" id="{64A5D94B-3B93-4820-AE0E-AAB9DBD7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0" name="Text Box 7">
          <a:extLst>
            <a:ext uri="{FF2B5EF4-FFF2-40B4-BE49-F238E27FC236}">
              <a16:creationId xmlns:a16="http://schemas.microsoft.com/office/drawing/2014/main" id="{49E37772-B6D3-4A82-8767-948EFAFD8C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1" name="Text Box 7">
          <a:extLst>
            <a:ext uri="{FF2B5EF4-FFF2-40B4-BE49-F238E27FC236}">
              <a16:creationId xmlns:a16="http://schemas.microsoft.com/office/drawing/2014/main" id="{3F47AE80-D3A9-4CC6-8DAE-86E53DF2D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4" name="Text Box 7">
          <a:extLst>
            <a:ext uri="{FF2B5EF4-FFF2-40B4-BE49-F238E27FC236}">
              <a16:creationId xmlns:a16="http://schemas.microsoft.com/office/drawing/2014/main" id="{C3B520DC-A079-4177-9772-1C9E13A6DE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5" name="Text Box 7">
          <a:extLst>
            <a:ext uri="{FF2B5EF4-FFF2-40B4-BE49-F238E27FC236}">
              <a16:creationId xmlns:a16="http://schemas.microsoft.com/office/drawing/2014/main" id="{AA9BF4B9-9065-4BC0-8A33-733274F1D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67750" name="Text Box 7">
          <a:extLst>
            <a:ext uri="{FF2B5EF4-FFF2-40B4-BE49-F238E27FC236}">
              <a16:creationId xmlns:a16="http://schemas.microsoft.com/office/drawing/2014/main" id="{6A410F06-CABF-4B1F-8EA1-5C9A1E4CC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3" name="Text Box 7">
          <a:extLst>
            <a:ext uri="{FF2B5EF4-FFF2-40B4-BE49-F238E27FC236}">
              <a16:creationId xmlns:a16="http://schemas.microsoft.com/office/drawing/2014/main" id="{D3C602D7-BFB2-4CD0-8448-65009C593E9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4" name="Text Box 7">
          <a:extLst>
            <a:ext uri="{FF2B5EF4-FFF2-40B4-BE49-F238E27FC236}">
              <a16:creationId xmlns:a16="http://schemas.microsoft.com/office/drawing/2014/main" id="{5E4A12AA-0EE6-4FAD-84DB-F1149C73CC5A}"/>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5" name="Text Box 7">
          <a:extLst>
            <a:ext uri="{FF2B5EF4-FFF2-40B4-BE49-F238E27FC236}">
              <a16:creationId xmlns:a16="http://schemas.microsoft.com/office/drawing/2014/main" id="{3F6ECE21-14D1-4C09-AC26-E267881A8718}"/>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6" name="Text Box 7">
          <a:extLst>
            <a:ext uri="{FF2B5EF4-FFF2-40B4-BE49-F238E27FC236}">
              <a16:creationId xmlns:a16="http://schemas.microsoft.com/office/drawing/2014/main" id="{3C76B881-1BB2-442C-A4BB-387B0B00B95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7" name="Text Box 7">
          <a:extLst>
            <a:ext uri="{FF2B5EF4-FFF2-40B4-BE49-F238E27FC236}">
              <a16:creationId xmlns:a16="http://schemas.microsoft.com/office/drawing/2014/main" id="{3BA24549-9B53-46B6-A18B-FE9EA3867AE4}"/>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39" name="Text Box 7">
          <a:extLst>
            <a:ext uri="{FF2B5EF4-FFF2-40B4-BE49-F238E27FC236}">
              <a16:creationId xmlns:a16="http://schemas.microsoft.com/office/drawing/2014/main" id="{FE0AE77D-1879-40B8-B3ED-5CE4372373B8}"/>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0" name="Text Box 7">
          <a:extLst>
            <a:ext uri="{FF2B5EF4-FFF2-40B4-BE49-F238E27FC236}">
              <a16:creationId xmlns:a16="http://schemas.microsoft.com/office/drawing/2014/main" id="{9A9FDA90-05C3-4E72-ABF8-66690DD813E3}"/>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1" name="Text Box 7">
          <a:extLst>
            <a:ext uri="{FF2B5EF4-FFF2-40B4-BE49-F238E27FC236}">
              <a16:creationId xmlns:a16="http://schemas.microsoft.com/office/drawing/2014/main" id="{2BFB8541-6EB7-4C75-BD4E-7FE95FBF6EA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2" name="Text Box 7">
          <a:extLst>
            <a:ext uri="{FF2B5EF4-FFF2-40B4-BE49-F238E27FC236}">
              <a16:creationId xmlns:a16="http://schemas.microsoft.com/office/drawing/2014/main" id="{4F617166-E0FE-4DFE-A10D-6E70AFA664E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3" name="Text Box 7">
          <a:extLst>
            <a:ext uri="{FF2B5EF4-FFF2-40B4-BE49-F238E27FC236}">
              <a16:creationId xmlns:a16="http://schemas.microsoft.com/office/drawing/2014/main" id="{1263B8E2-1396-4B79-A61C-479C5B95D17F}"/>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18</xdr:row>
      <xdr:rowOff>197549</xdr:rowOff>
    </xdr:from>
    <xdr:to>
      <xdr:col>19</xdr:col>
      <xdr:colOff>1155990</xdr:colOff>
      <xdr:row>18</xdr:row>
      <xdr:rowOff>201385</xdr:rowOff>
    </xdr:to>
    <xdr:sp macro="[1]!mostrarControlesExistentes" textlink="">
      <xdr:nvSpPr>
        <xdr:cNvPr id="8644" name="Text Box 7">
          <a:extLst>
            <a:ext uri="{FF2B5EF4-FFF2-40B4-BE49-F238E27FC236}">
              <a16:creationId xmlns:a16="http://schemas.microsoft.com/office/drawing/2014/main" id="{0F2B37DE-2140-4DAF-B74D-0ABF4F6D12E5}"/>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6" name="Text Box 7">
          <a:extLst>
            <a:ext uri="{FF2B5EF4-FFF2-40B4-BE49-F238E27FC236}">
              <a16:creationId xmlns:a16="http://schemas.microsoft.com/office/drawing/2014/main" id="{756DA8E9-1E3A-4137-AB96-A7AA6D96811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7" name="Text Box 7">
          <a:extLst>
            <a:ext uri="{FF2B5EF4-FFF2-40B4-BE49-F238E27FC236}">
              <a16:creationId xmlns:a16="http://schemas.microsoft.com/office/drawing/2014/main" id="{01B3584A-62F6-46A7-973E-7DF85600E83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8" name="Text Box 7">
          <a:extLst>
            <a:ext uri="{FF2B5EF4-FFF2-40B4-BE49-F238E27FC236}">
              <a16:creationId xmlns:a16="http://schemas.microsoft.com/office/drawing/2014/main" id="{C4BBADBB-6186-46B6-9DCF-7F769C751506}"/>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9" name="Text Box 7">
          <a:extLst>
            <a:ext uri="{FF2B5EF4-FFF2-40B4-BE49-F238E27FC236}">
              <a16:creationId xmlns:a16="http://schemas.microsoft.com/office/drawing/2014/main" id="{30F0208F-CDE3-4699-99F5-E008CFC25F47}"/>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0" name="Text Box 7">
          <a:extLst>
            <a:ext uri="{FF2B5EF4-FFF2-40B4-BE49-F238E27FC236}">
              <a16:creationId xmlns:a16="http://schemas.microsoft.com/office/drawing/2014/main" id="{4CFCCC98-44FE-4639-B3B5-11169FD31D4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1" name="Text Box 7">
          <a:extLst>
            <a:ext uri="{FF2B5EF4-FFF2-40B4-BE49-F238E27FC236}">
              <a16:creationId xmlns:a16="http://schemas.microsoft.com/office/drawing/2014/main" id="{2143B55D-75B4-4F56-A694-CA54057150D5}"/>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2" name="Text Box 7">
          <a:extLst>
            <a:ext uri="{FF2B5EF4-FFF2-40B4-BE49-F238E27FC236}">
              <a16:creationId xmlns:a16="http://schemas.microsoft.com/office/drawing/2014/main" id="{A3671228-8123-4CFC-B81B-A2994E3950DB}"/>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3" name="Text Box 7">
          <a:extLst>
            <a:ext uri="{FF2B5EF4-FFF2-40B4-BE49-F238E27FC236}">
              <a16:creationId xmlns:a16="http://schemas.microsoft.com/office/drawing/2014/main" id="{EF0396AA-A65A-49F6-B3B1-AE551191B5E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4" name="Text Box 7">
          <a:extLst>
            <a:ext uri="{FF2B5EF4-FFF2-40B4-BE49-F238E27FC236}">
              <a16:creationId xmlns:a16="http://schemas.microsoft.com/office/drawing/2014/main" id="{C109255A-C988-4CA2-A863-48D1C008B0AE}"/>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5" name="Text Box 7">
          <a:extLst>
            <a:ext uri="{FF2B5EF4-FFF2-40B4-BE49-F238E27FC236}">
              <a16:creationId xmlns:a16="http://schemas.microsoft.com/office/drawing/2014/main" id="{A9A0C7BD-0A86-46D8-8722-7DBF235B5501}"/>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6" name="Text Box 7">
          <a:extLst>
            <a:ext uri="{FF2B5EF4-FFF2-40B4-BE49-F238E27FC236}">
              <a16:creationId xmlns:a16="http://schemas.microsoft.com/office/drawing/2014/main" id="{4197C321-6E21-443D-827E-5442A189E01D}"/>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7" name="Text Box 7">
          <a:extLst>
            <a:ext uri="{FF2B5EF4-FFF2-40B4-BE49-F238E27FC236}">
              <a16:creationId xmlns:a16="http://schemas.microsoft.com/office/drawing/2014/main" id="{1948CEA4-22D3-48EE-AD5C-F08054FD114C}"/>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856" name="Text Box 7">
          <a:extLst>
            <a:ext uri="{FF2B5EF4-FFF2-40B4-BE49-F238E27FC236}">
              <a16:creationId xmlns:a16="http://schemas.microsoft.com/office/drawing/2014/main" id="{758F592E-D6CB-4321-813E-B8901B1FD814}"/>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48" name="Text Box 7">
          <a:extLst>
            <a:ext uri="{FF2B5EF4-FFF2-40B4-BE49-F238E27FC236}">
              <a16:creationId xmlns:a16="http://schemas.microsoft.com/office/drawing/2014/main" id="{E80D0C92-AB90-403D-A33E-6C1BBD2F2C3A}"/>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49" name="Text Box 7">
          <a:extLst>
            <a:ext uri="{FF2B5EF4-FFF2-40B4-BE49-F238E27FC236}">
              <a16:creationId xmlns:a16="http://schemas.microsoft.com/office/drawing/2014/main" id="{DAFCF549-C805-40FE-B288-99D7B53E41EF}"/>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0" name="Text Box 7">
          <a:extLst>
            <a:ext uri="{FF2B5EF4-FFF2-40B4-BE49-F238E27FC236}">
              <a16:creationId xmlns:a16="http://schemas.microsoft.com/office/drawing/2014/main" id="{6CDAF02C-8DA1-45C0-81DC-18B922A33F91}"/>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1" name="Text Box 7">
          <a:extLst>
            <a:ext uri="{FF2B5EF4-FFF2-40B4-BE49-F238E27FC236}">
              <a16:creationId xmlns:a16="http://schemas.microsoft.com/office/drawing/2014/main" id="{CE6AAA20-CEA5-4488-95DD-F5A7558549AC}"/>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2" name="Text Box 7">
          <a:extLst>
            <a:ext uri="{FF2B5EF4-FFF2-40B4-BE49-F238E27FC236}">
              <a16:creationId xmlns:a16="http://schemas.microsoft.com/office/drawing/2014/main" id="{EEC4DB1C-599D-4729-96DD-DBB63F82701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4" name="Text Box 7">
          <a:extLst>
            <a:ext uri="{FF2B5EF4-FFF2-40B4-BE49-F238E27FC236}">
              <a16:creationId xmlns:a16="http://schemas.microsoft.com/office/drawing/2014/main" id="{5CF73B75-271F-425D-B4B3-06E104EB159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5" name="Text Box 7">
          <a:extLst>
            <a:ext uri="{FF2B5EF4-FFF2-40B4-BE49-F238E27FC236}">
              <a16:creationId xmlns:a16="http://schemas.microsoft.com/office/drawing/2014/main" id="{1787E216-7609-4FC0-B797-289C10E38395}"/>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6" name="Text Box 7">
          <a:extLst>
            <a:ext uri="{FF2B5EF4-FFF2-40B4-BE49-F238E27FC236}">
              <a16:creationId xmlns:a16="http://schemas.microsoft.com/office/drawing/2014/main" id="{78DADAA5-2B61-469B-86F5-FDEFC6C05D62}"/>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7" name="Text Box 7">
          <a:extLst>
            <a:ext uri="{FF2B5EF4-FFF2-40B4-BE49-F238E27FC236}">
              <a16:creationId xmlns:a16="http://schemas.microsoft.com/office/drawing/2014/main" id="{23E31426-B5E1-47D0-9734-F1544F018B57}"/>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8" name="Text Box 7">
          <a:extLst>
            <a:ext uri="{FF2B5EF4-FFF2-40B4-BE49-F238E27FC236}">
              <a16:creationId xmlns:a16="http://schemas.microsoft.com/office/drawing/2014/main" id="{C93CB446-35F0-497C-A37B-948F4851A734}"/>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0" name="Text Box 7">
          <a:extLst>
            <a:ext uri="{FF2B5EF4-FFF2-40B4-BE49-F238E27FC236}">
              <a16:creationId xmlns:a16="http://schemas.microsoft.com/office/drawing/2014/main" id="{B39EEEB8-6E9D-49AE-A3A0-E5DA7E448CC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1" name="Text Box 7">
          <a:extLst>
            <a:ext uri="{FF2B5EF4-FFF2-40B4-BE49-F238E27FC236}">
              <a16:creationId xmlns:a16="http://schemas.microsoft.com/office/drawing/2014/main" id="{56B0D834-C6F0-4468-8A24-240C21FE7BAE}"/>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2" name="Text Box 7">
          <a:extLst>
            <a:ext uri="{FF2B5EF4-FFF2-40B4-BE49-F238E27FC236}">
              <a16:creationId xmlns:a16="http://schemas.microsoft.com/office/drawing/2014/main" id="{617CEE46-3AA1-4110-A1F3-773AFC227886}"/>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3" name="Text Box 7">
          <a:extLst>
            <a:ext uri="{FF2B5EF4-FFF2-40B4-BE49-F238E27FC236}">
              <a16:creationId xmlns:a16="http://schemas.microsoft.com/office/drawing/2014/main" id="{7935A701-3DBC-4F61-A096-89B6176F742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4" name="Text Box 7">
          <a:extLst>
            <a:ext uri="{FF2B5EF4-FFF2-40B4-BE49-F238E27FC236}">
              <a16:creationId xmlns:a16="http://schemas.microsoft.com/office/drawing/2014/main" id="{E6B6146E-84A1-4628-B037-FE1C1A1D838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6" name="Text Box 7">
          <a:extLst>
            <a:ext uri="{FF2B5EF4-FFF2-40B4-BE49-F238E27FC236}">
              <a16:creationId xmlns:a16="http://schemas.microsoft.com/office/drawing/2014/main" id="{7CC3D7CD-4120-43BE-9737-7CB939386495}"/>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7" name="Text Box 7">
          <a:extLst>
            <a:ext uri="{FF2B5EF4-FFF2-40B4-BE49-F238E27FC236}">
              <a16:creationId xmlns:a16="http://schemas.microsoft.com/office/drawing/2014/main" id="{FEB194F5-7EC2-458B-8AE7-B94B6C59681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8" name="Text Box 7">
          <a:extLst>
            <a:ext uri="{FF2B5EF4-FFF2-40B4-BE49-F238E27FC236}">
              <a16:creationId xmlns:a16="http://schemas.microsoft.com/office/drawing/2014/main" id="{1618101C-D360-4093-8575-EA3C3D061AD7}"/>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9" name="Text Box 7">
          <a:extLst>
            <a:ext uri="{FF2B5EF4-FFF2-40B4-BE49-F238E27FC236}">
              <a16:creationId xmlns:a16="http://schemas.microsoft.com/office/drawing/2014/main" id="{F3A6DE6A-DFE5-42B1-AED4-A7DFA20BD2D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40" name="Text Box 7">
          <a:extLst>
            <a:ext uri="{FF2B5EF4-FFF2-40B4-BE49-F238E27FC236}">
              <a16:creationId xmlns:a16="http://schemas.microsoft.com/office/drawing/2014/main" id="{786E7F3C-8653-4B6E-99F7-B4409F5BDACD}"/>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1AABE5E2-A6E4-4FEB-B701-43582B6F06F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7824B753-224C-4AF1-B2FD-179E59B1780E}"/>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9FFEA666-A2B2-4636-BFDA-9E45B5220EBF}"/>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CE2C6306-743C-47E6-846C-239C9C3D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9695DE6F-1DB4-4478-BE58-B65A58F9E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7A540665-1632-472A-AB81-581D1387DB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D1E7F874-8B46-4513-9FF6-F1E1C1A66C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9FA935AB-A7A0-4469-A01C-881C56E7018F}"/>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479047E9-4DE9-4E1D-A797-16B57FAF980D}"/>
            </a:ext>
          </a:extLst>
        </xdr:cNvPr>
        <xdr:cNvSpPr txBox="1">
          <a:spLocks noChangeArrowheads="1"/>
        </xdr:cNvSpPr>
      </xdr:nvSpPr>
      <xdr:spPr bwMode="auto">
        <a:xfrm>
          <a:off x="7772400" y="1181100"/>
          <a:ext cx="1257300" cy="200025"/>
        </a:xfrm>
        <a:prstGeom prst="rect">
          <a:avLst/>
        </a:prstGeom>
        <a:noFill/>
        <a:ln>
          <a:noFill/>
        </a:ln>
        <a:extLst/>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CF646A45-97D4-44BF-A71D-A5C29160FACE}"/>
            </a:ext>
          </a:extLst>
        </xdr:cNvPr>
        <xdr:cNvSpPr txBox="1">
          <a:spLocks noChangeArrowheads="1"/>
        </xdr:cNvSpPr>
      </xdr:nvSpPr>
      <xdr:spPr bwMode="auto">
        <a:xfrm>
          <a:off x="3600450" y="381000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E80E0CDD-B2DE-4DC8-889E-18701AA5F9AB}"/>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D0CBC9E3-32CA-4733-94DF-DB0CD62A2A91}"/>
            </a:ext>
          </a:extLst>
        </xdr:cNvPr>
        <xdr:cNvSpPr>
          <a:spLocks noChangeArrowheads="1"/>
        </xdr:cNvSpPr>
      </xdr:nvSpPr>
      <xdr:spPr bwMode="auto">
        <a:xfrm>
          <a:off x="2971800" y="2247900"/>
          <a:ext cx="266700" cy="238125"/>
        </a:xfrm>
        <a:prstGeom prst="ellipse">
          <a:avLst/>
        </a:prstGeom>
        <a:solidFill>
          <a:srgbClr val="008080"/>
        </a:solidFill>
        <a:ln>
          <a:noFill/>
        </a:ln>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AEAD4616-B9E9-4C85-9A2C-C932E71285A6}"/>
            </a:ext>
          </a:extLst>
        </xdr:cNvPr>
        <xdr:cNvSpPr>
          <a:spLocks noChangeArrowheads="1"/>
        </xdr:cNvSpPr>
      </xdr:nvSpPr>
      <xdr:spPr bwMode="auto">
        <a:xfrm>
          <a:off x="4467225" y="27336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278A738C-6093-44F4-8C53-EC27BC96BC03}"/>
            </a:ext>
          </a:extLst>
        </xdr:cNvPr>
        <xdr:cNvSpPr>
          <a:spLocks noChangeArrowheads="1"/>
        </xdr:cNvSpPr>
      </xdr:nvSpPr>
      <xdr:spPr bwMode="auto">
        <a:xfrm>
          <a:off x="6400800" y="32289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DFD8388E-8060-43EF-9B13-0B9A0B8FD546}"/>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FB5D7DDA-B0FD-4EC2-AEF7-22970C121449}"/>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6E0DE490-6EEC-4235-9F4D-773286AD0C41}"/>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B4D52418-C1E9-4155-8B30-B97D80FBF518}"/>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B0DD1113-6D11-4638-AD30-5D09F1B9A83D}"/>
            </a:ext>
          </a:extLst>
        </xdr:cNvPr>
        <xdr:cNvSpPr txBox="1">
          <a:spLocks noChangeArrowheads="1"/>
        </xdr:cNvSpPr>
      </xdr:nvSpPr>
      <xdr:spPr bwMode="auto">
        <a:xfrm>
          <a:off x="1133475" y="4210050"/>
          <a:ext cx="1609725" cy="828675"/>
        </a:xfrm>
        <a:prstGeom prst="rect">
          <a:avLst/>
        </a:prstGeom>
        <a:noFill/>
        <a:ln>
          <a:noFill/>
        </a:ln>
        <a:extLst/>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C607886E-AFA2-4133-A5ED-D455EC13B2D8}"/>
            </a:ext>
          </a:extLst>
        </xdr:cNvPr>
        <xdr:cNvSpPr txBox="1">
          <a:spLocks noChangeArrowheads="1"/>
        </xdr:cNvSpPr>
      </xdr:nvSpPr>
      <xdr:spPr bwMode="auto">
        <a:xfrm>
          <a:off x="7058025" y="4229100"/>
          <a:ext cx="1153264" cy="617477"/>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22274DC2-563B-4781-9F45-024C24BC4B7C}"/>
            </a:ext>
          </a:extLst>
        </xdr:cNvPr>
        <xdr:cNvSpPr txBox="1">
          <a:spLocks noChangeArrowheads="1"/>
        </xdr:cNvSpPr>
      </xdr:nvSpPr>
      <xdr:spPr bwMode="auto">
        <a:xfrm>
          <a:off x="6019800" y="4295775"/>
          <a:ext cx="790575"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DC99CCAE-2863-41B1-852F-B1D6FAFCCAED}"/>
            </a:ext>
          </a:extLst>
        </xdr:cNvPr>
        <xdr:cNvSpPr txBox="1">
          <a:spLocks noChangeArrowheads="1"/>
        </xdr:cNvSpPr>
      </xdr:nvSpPr>
      <xdr:spPr bwMode="auto">
        <a:xfrm>
          <a:off x="6886575" y="4448175"/>
          <a:ext cx="119327" cy="189924"/>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564DF761-089D-42E4-BBA8-8D528E585D36}"/>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F75F4E17-7FB8-4264-915F-5859C2EE26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C7C3EBE6-1801-41B5-840C-37706BB6FDB2}"/>
            </a:ext>
          </a:extLst>
        </xdr:cNvPr>
        <xdr:cNvSpPr txBox="1">
          <a:spLocks noChangeArrowheads="1"/>
        </xdr:cNvSpPr>
      </xdr:nvSpPr>
      <xdr:spPr bwMode="auto">
        <a:xfrm>
          <a:off x="5934075" y="382905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61F153EF-5993-4B2A-BF00-5D36DDDAE60C}"/>
            </a:ext>
          </a:extLst>
        </xdr:cNvPr>
        <xdr:cNvSpPr txBox="1">
          <a:spLocks noChangeArrowheads="1"/>
        </xdr:cNvSpPr>
      </xdr:nvSpPr>
      <xdr:spPr bwMode="auto">
        <a:xfrm>
          <a:off x="2657476" y="4181475"/>
          <a:ext cx="1019174"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E99558D4-E666-486E-92A7-B7FD2C210D1C}"/>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ED9BF394-7492-4D50-8B80-9D1030DD4E79}"/>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165C0B9F-603F-40D0-82BA-8D132F8377CD}"/>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CB849BC5-6A30-47C5-9467-4D56CC71E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C33CF07C-900B-47E4-AC76-160DDB6992DF}"/>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D58D429C-ACC3-4570-B027-0BC73B4FA61E}"/>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5ED211BF-DE9B-4AE8-A11F-B70947957B47}"/>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J20"/>
  <sheetViews>
    <sheetView zoomScale="85" workbookViewId="0">
      <selection activeCell="F21" sqref="F21"/>
    </sheetView>
  </sheetViews>
  <sheetFormatPr baseColWidth="10" defaultRowHeight="12.75"/>
  <cols>
    <col min="1" max="1" width="4.7109375" customWidth="1"/>
    <col min="2" max="2" width="19.42578125" bestFit="1" customWidth="1"/>
    <col min="3" max="3" width="26.85546875" customWidth="1"/>
    <col min="4" max="4" width="27.7109375" customWidth="1"/>
  </cols>
  <sheetData>
    <row r="1" spans="1:4">
      <c r="B1" s="52"/>
      <c r="C1" s="52"/>
      <c r="D1" s="52"/>
    </row>
    <row r="2" spans="1:4">
      <c r="B2" s="52"/>
      <c r="C2" s="52"/>
      <c r="D2" s="52"/>
    </row>
    <row r="3" spans="1:4" s="54" customFormat="1" ht="57.75" customHeight="1">
      <c r="B3" s="53"/>
      <c r="C3" s="222" t="s">
        <v>247</v>
      </c>
      <c r="D3" s="222"/>
    </row>
    <row r="4" spans="1:4" s="54" customFormat="1" ht="15.75">
      <c r="B4" s="194"/>
      <c r="C4" s="225" t="s">
        <v>413</v>
      </c>
      <c r="D4" s="226"/>
    </row>
    <row r="5" spans="1:4" s="54" customFormat="1" ht="12">
      <c r="B5" s="223"/>
      <c r="C5" s="55" t="s">
        <v>240</v>
      </c>
      <c r="D5" s="56" t="s">
        <v>242</v>
      </c>
    </row>
    <row r="6" spans="1:4" s="54" customFormat="1" ht="12">
      <c r="B6" s="224"/>
      <c r="C6" s="57"/>
      <c r="D6" s="58"/>
    </row>
    <row r="7" spans="1:4" s="54" customFormat="1" ht="12">
      <c r="B7" s="224"/>
      <c r="C7" s="59"/>
      <c r="D7" s="60"/>
    </row>
    <row r="8" spans="1:4" s="54" customFormat="1" ht="12">
      <c r="B8" s="224"/>
      <c r="C8" s="59"/>
      <c r="D8" s="60"/>
    </row>
    <row r="9" spans="1:4" s="54" customFormat="1" ht="12">
      <c r="B9" s="224"/>
      <c r="C9" s="61"/>
      <c r="D9" s="60"/>
    </row>
    <row r="10" spans="1:4" s="54" customFormat="1" ht="12">
      <c r="B10" s="224"/>
      <c r="C10" s="62"/>
      <c r="D10" s="60"/>
    </row>
    <row r="11" spans="1:4" s="54" customFormat="1" ht="12">
      <c r="B11" s="224"/>
      <c r="C11" s="62"/>
      <c r="D11" s="60"/>
    </row>
    <row r="12" spans="1:4" s="54" customFormat="1" ht="12" customHeight="1">
      <c r="A12" s="227" t="s">
        <v>414</v>
      </c>
      <c r="B12" s="63" t="s">
        <v>239</v>
      </c>
      <c r="C12" s="64" t="s">
        <v>243</v>
      </c>
      <c r="D12" s="64" t="s">
        <v>244</v>
      </c>
    </row>
    <row r="13" spans="1:4" s="54" customFormat="1" ht="12">
      <c r="A13" s="227"/>
      <c r="B13" s="61"/>
      <c r="C13" s="65"/>
      <c r="D13" s="65"/>
    </row>
    <row r="14" spans="1:4" s="54" customFormat="1" ht="12">
      <c r="A14" s="227"/>
      <c r="B14" s="61"/>
      <c r="C14" s="65"/>
      <c r="D14" s="65"/>
    </row>
    <row r="15" spans="1:4" s="54" customFormat="1" ht="12">
      <c r="A15" s="227"/>
      <c r="B15" s="61"/>
      <c r="C15" s="65"/>
      <c r="D15" s="65"/>
    </row>
    <row r="16" spans="1:4" s="54" customFormat="1" ht="12">
      <c r="A16" s="227"/>
      <c r="B16" s="66" t="s">
        <v>241</v>
      </c>
      <c r="C16" s="66" t="s">
        <v>245</v>
      </c>
      <c r="D16" s="66" t="s">
        <v>246</v>
      </c>
    </row>
    <row r="17" spans="1:36" s="54" customFormat="1" ht="12">
      <c r="A17" s="227"/>
      <c r="B17" s="58"/>
      <c r="C17" s="65"/>
      <c r="D17" s="65"/>
    </row>
    <row r="18" spans="1:36" s="54" customFormat="1" ht="12">
      <c r="A18" s="227"/>
      <c r="B18" s="60"/>
      <c r="C18" s="67"/>
      <c r="D18" s="67"/>
    </row>
    <row r="20" spans="1:36">
      <c r="AI20" t="s">
        <v>248</v>
      </c>
      <c r="AJ20" t="s">
        <v>249</v>
      </c>
    </row>
  </sheetData>
  <mergeCells count="4">
    <mergeCell ref="C3:D3"/>
    <mergeCell ref="B5:B11"/>
    <mergeCell ref="C4:D4"/>
    <mergeCell ref="A12:A18"/>
  </mergeCells>
  <phoneticPr fontId="12" type="noConversion"/>
  <printOptions horizontalCentered="1" verticalCentered="1"/>
  <pageMargins left="0.78740157480314965" right="0.78740157480314965" top="0.98425196850393704" bottom="0.98425196850393704" header="0" footer="0"/>
  <pageSetup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E20"/>
  <sheetViews>
    <sheetView topLeftCell="A10" zoomScale="85" workbookViewId="0">
      <selection activeCell="F36" sqref="F36"/>
    </sheetView>
  </sheetViews>
  <sheetFormatPr baseColWidth="10" defaultColWidth="42.140625" defaultRowHeight="23.25"/>
  <cols>
    <col min="1" max="1" width="4.5703125" style="183" bestFit="1" customWidth="1"/>
    <col min="2" max="2" width="30.85546875" style="183" customWidth="1"/>
    <col min="3" max="3" width="28.140625" style="183" customWidth="1"/>
    <col min="4" max="4" width="27.28515625" style="183" customWidth="1"/>
    <col min="5" max="5" width="32.85546875" style="183" customWidth="1"/>
    <col min="6" max="16384" width="42.140625" style="183"/>
  </cols>
  <sheetData>
    <row r="1" spans="1:5">
      <c r="A1" s="328" t="s">
        <v>4</v>
      </c>
      <c r="B1" s="184"/>
      <c r="C1" s="330" t="s">
        <v>369</v>
      </c>
      <c r="D1" s="331"/>
      <c r="E1" s="332"/>
    </row>
    <row r="2" spans="1:5" ht="30.75" thickBot="1">
      <c r="A2" s="329"/>
      <c r="B2" s="185" t="s">
        <v>121</v>
      </c>
      <c r="C2" s="333"/>
      <c r="D2" s="334"/>
      <c r="E2" s="335"/>
    </row>
    <row r="3" spans="1:5">
      <c r="A3" s="336">
        <v>1</v>
      </c>
      <c r="B3" s="191" t="s">
        <v>122</v>
      </c>
      <c r="C3" s="191" t="s">
        <v>371</v>
      </c>
      <c r="D3" s="191" t="s">
        <v>373</v>
      </c>
      <c r="E3" s="191" t="s">
        <v>375</v>
      </c>
    </row>
    <row r="4" spans="1:5" ht="30">
      <c r="A4" s="337"/>
      <c r="B4" s="187"/>
      <c r="C4" s="190"/>
      <c r="D4" s="190"/>
      <c r="E4" s="190" t="s">
        <v>376</v>
      </c>
    </row>
    <row r="5" spans="1:5" ht="45.75" thickBot="1">
      <c r="A5" s="338"/>
      <c r="B5" s="192" t="s">
        <v>370</v>
      </c>
      <c r="C5" s="193" t="s">
        <v>372</v>
      </c>
      <c r="D5" s="192" t="s">
        <v>374</v>
      </c>
      <c r="E5" s="189"/>
    </row>
    <row r="6" spans="1:5">
      <c r="A6" s="336">
        <v>2</v>
      </c>
      <c r="B6" s="191" t="s">
        <v>96</v>
      </c>
      <c r="C6" s="191" t="s">
        <v>379</v>
      </c>
      <c r="D6" s="191" t="s">
        <v>381</v>
      </c>
      <c r="E6" s="191" t="s">
        <v>383</v>
      </c>
    </row>
    <row r="7" spans="1:5">
      <c r="A7" s="337"/>
      <c r="B7" s="187"/>
      <c r="C7" s="187"/>
      <c r="D7" s="187"/>
      <c r="E7" s="187"/>
    </row>
    <row r="8" spans="1:5" ht="60">
      <c r="A8" s="337"/>
      <c r="B8" s="187" t="s">
        <v>377</v>
      </c>
      <c r="C8" s="190" t="s">
        <v>380</v>
      </c>
      <c r="D8" s="188" t="s">
        <v>382</v>
      </c>
      <c r="E8" s="188" t="s">
        <v>384</v>
      </c>
    </row>
    <row r="9" spans="1:5" ht="24" thickBot="1">
      <c r="A9" s="338"/>
      <c r="B9" s="192" t="s">
        <v>378</v>
      </c>
      <c r="C9" s="189"/>
      <c r="D9" s="189"/>
      <c r="E9" s="189"/>
    </row>
    <row r="10" spans="1:5">
      <c r="A10" s="336">
        <v>3</v>
      </c>
      <c r="B10" s="191" t="s">
        <v>123</v>
      </c>
      <c r="C10" s="191" t="s">
        <v>386</v>
      </c>
      <c r="D10" s="191" t="s">
        <v>388</v>
      </c>
      <c r="E10" s="191" t="s">
        <v>390</v>
      </c>
    </row>
    <row r="11" spans="1:5">
      <c r="A11" s="337"/>
      <c r="B11" s="187"/>
      <c r="C11" s="187"/>
      <c r="D11" s="187"/>
      <c r="E11" s="187"/>
    </row>
    <row r="12" spans="1:5" ht="60.75" thickBot="1">
      <c r="A12" s="338"/>
      <c r="B12" s="192" t="s">
        <v>385</v>
      </c>
      <c r="C12" s="192" t="s">
        <v>387</v>
      </c>
      <c r="D12" s="192" t="s">
        <v>389</v>
      </c>
      <c r="E12" s="192" t="s">
        <v>391</v>
      </c>
    </row>
    <row r="13" spans="1:5">
      <c r="A13" s="336">
        <v>4</v>
      </c>
      <c r="B13" s="191" t="s">
        <v>124</v>
      </c>
      <c r="C13" s="191" t="s">
        <v>393</v>
      </c>
      <c r="D13" s="191" t="s">
        <v>396</v>
      </c>
      <c r="E13" s="191" t="s">
        <v>399</v>
      </c>
    </row>
    <row r="14" spans="1:5" ht="60">
      <c r="A14" s="337"/>
      <c r="B14" s="188" t="s">
        <v>392</v>
      </c>
      <c r="C14" s="187" t="s">
        <v>394</v>
      </c>
      <c r="D14" s="187" t="s">
        <v>397</v>
      </c>
      <c r="E14" s="188" t="s">
        <v>400</v>
      </c>
    </row>
    <row r="15" spans="1:5" ht="24" thickBot="1">
      <c r="A15" s="338"/>
      <c r="B15" s="189"/>
      <c r="C15" s="192" t="s">
        <v>395</v>
      </c>
      <c r="D15" s="192" t="s">
        <v>398</v>
      </c>
      <c r="E15" s="189"/>
    </row>
    <row r="16" spans="1:5">
      <c r="A16" s="336">
        <v>5</v>
      </c>
      <c r="B16" s="191" t="s">
        <v>125</v>
      </c>
      <c r="C16" s="191" t="s">
        <v>379</v>
      </c>
      <c r="D16" s="191" t="s">
        <v>403</v>
      </c>
      <c r="E16" s="191" t="s">
        <v>383</v>
      </c>
    </row>
    <row r="17" spans="1:5" ht="60.75" thickBot="1">
      <c r="A17" s="338"/>
      <c r="B17" s="192" t="s">
        <v>401</v>
      </c>
      <c r="C17" s="192" t="s">
        <v>402</v>
      </c>
      <c r="D17" s="192" t="s">
        <v>404</v>
      </c>
      <c r="E17" s="192" t="s">
        <v>405</v>
      </c>
    </row>
    <row r="18" spans="1:5">
      <c r="A18" s="337">
        <v>6</v>
      </c>
      <c r="B18" s="186" t="s">
        <v>126</v>
      </c>
      <c r="C18" s="186" t="s">
        <v>379</v>
      </c>
      <c r="D18" s="326" t="s">
        <v>408</v>
      </c>
      <c r="E18" s="186" t="s">
        <v>383</v>
      </c>
    </row>
    <row r="19" spans="1:5" ht="45">
      <c r="A19" s="337"/>
      <c r="B19" s="190" t="s">
        <v>406</v>
      </c>
      <c r="C19" s="188"/>
      <c r="D19" s="326"/>
      <c r="E19" s="188" t="s">
        <v>409</v>
      </c>
    </row>
    <row r="20" spans="1:5" ht="30.75" thickBot="1">
      <c r="A20" s="338"/>
      <c r="B20" s="189"/>
      <c r="C20" s="192" t="s">
        <v>407</v>
      </c>
      <c r="D20" s="327"/>
      <c r="E20" s="189"/>
    </row>
  </sheetData>
  <mergeCells count="9">
    <mergeCell ref="D18:D20"/>
    <mergeCell ref="A1:A2"/>
    <mergeCell ref="C1:E2"/>
    <mergeCell ref="A3:A5"/>
    <mergeCell ref="A6:A9"/>
    <mergeCell ref="A10:A12"/>
    <mergeCell ref="A13:A15"/>
    <mergeCell ref="A16:A17"/>
    <mergeCell ref="A18:A20"/>
  </mergeCells>
  <phoneticPr fontId="12"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47"/>
  <sheetViews>
    <sheetView showZeros="0" tabSelected="1" zoomScaleNormal="100" zoomScaleSheetLayoutView="40" zoomScalePageLayoutView="55" workbookViewId="0">
      <selection activeCell="G12" sqref="G12"/>
    </sheetView>
  </sheetViews>
  <sheetFormatPr baseColWidth="10" defaultRowHeight="15"/>
  <cols>
    <col min="1" max="1" width="3" style="108" customWidth="1"/>
    <col min="2" max="2" width="7.7109375" style="137" bestFit="1" customWidth="1"/>
    <col min="3" max="3" width="20.5703125" style="137" customWidth="1"/>
    <col min="4" max="4" width="13.5703125" style="137" customWidth="1"/>
    <col min="5" max="5" width="21.5703125" style="137" customWidth="1"/>
    <col min="6" max="6" width="14" style="137" customWidth="1"/>
    <col min="7" max="7" width="21.28515625" style="137" customWidth="1"/>
    <col min="8" max="9" width="20.140625" style="3" customWidth="1"/>
    <col min="10" max="10" width="23.28515625" style="105" customWidth="1"/>
    <col min="11" max="11" width="12.140625" style="105" hidden="1" customWidth="1"/>
    <col min="12" max="12" width="19.7109375" style="105" customWidth="1"/>
    <col min="13" max="13" width="18.85546875" style="105" hidden="1" customWidth="1"/>
    <col min="14" max="14" width="18.28515625" style="105" hidden="1" customWidth="1"/>
    <col min="15" max="15" width="18.7109375" style="105" customWidth="1"/>
    <col min="16" max="16" width="44.140625" style="120" customWidth="1"/>
    <col min="17" max="17" width="11.140625" style="120" customWidth="1"/>
    <col min="18" max="18" width="16.28515625" style="105" customWidth="1"/>
    <col min="19" max="19" width="19" style="105" customWidth="1"/>
    <col min="20" max="20" width="18.7109375" style="105" customWidth="1"/>
    <col min="21" max="21" width="15.85546875" style="105" customWidth="1"/>
    <col min="22" max="22" width="23.140625" style="105" customWidth="1"/>
    <col min="23" max="23" width="15.85546875" style="105" customWidth="1"/>
    <col min="24" max="24" width="17.28515625" style="105" hidden="1" customWidth="1"/>
    <col min="25" max="25" width="17.28515625" style="105" customWidth="1"/>
    <col min="26" max="26" width="19.42578125" style="105" customWidth="1"/>
    <col min="27" max="27" width="13.7109375" style="105" customWidth="1"/>
    <col min="28" max="28" width="13.140625" style="105" customWidth="1"/>
    <col min="29" max="29" width="17.85546875" style="105" customWidth="1"/>
    <col min="30" max="30" width="17.28515625" style="105" customWidth="1"/>
    <col min="31" max="31" width="16.5703125" style="119" hidden="1" customWidth="1"/>
    <col min="32" max="32" width="21.85546875" style="119" hidden="1" customWidth="1"/>
    <col min="33" max="33" width="18.42578125" style="119" hidden="1" customWidth="1"/>
    <col min="34" max="34" width="22" style="119" hidden="1" customWidth="1"/>
    <col min="35" max="35" width="24.140625" style="119" hidden="1" customWidth="1"/>
    <col min="36" max="36" width="16" style="105" customWidth="1"/>
    <col min="37" max="37" width="17.7109375" style="105" customWidth="1"/>
    <col min="38" max="38" width="19.140625" style="105" customWidth="1"/>
    <col min="39" max="39" width="19.28515625" style="105" hidden="1" customWidth="1"/>
    <col min="40" max="40" width="21" style="75" hidden="1" customWidth="1"/>
    <col min="41" max="41" width="15.140625" style="109" hidden="1" customWidth="1"/>
    <col min="42" max="46" width="11.42578125" style="109" hidden="1" customWidth="1"/>
    <col min="47" max="47" width="20.42578125" style="110" hidden="1" customWidth="1"/>
    <col min="48" max="48" width="11.42578125" style="111" hidden="1" customWidth="1"/>
    <col min="49" max="49" width="22.5703125" style="111" hidden="1" customWidth="1"/>
    <col min="50" max="58" width="11.42578125" style="111"/>
    <col min="59" max="59" width="19.42578125" style="111" customWidth="1"/>
    <col min="60" max="60" width="11.42578125" style="111"/>
    <col min="61" max="61" width="6.7109375" style="111" customWidth="1"/>
    <col min="62" max="63" width="11.42578125" style="111" customWidth="1"/>
    <col min="64" max="64" width="25" style="111" customWidth="1"/>
    <col min="65" max="65" width="37.7109375" style="111" customWidth="1"/>
    <col min="66" max="66" width="27.7109375" style="111" customWidth="1"/>
    <col min="67" max="67" width="18.28515625" style="111" customWidth="1"/>
    <col min="68" max="68" width="4.42578125" style="111" customWidth="1"/>
    <col min="69" max="69" width="19.42578125" style="111" customWidth="1"/>
    <col min="70" max="70" width="4.28515625" style="111" customWidth="1"/>
    <col min="71" max="71" width="13.42578125" style="111" bestFit="1" customWidth="1"/>
    <col min="72" max="72" width="15" style="111" bestFit="1" customWidth="1"/>
    <col min="73" max="73" width="27.140625" style="111" bestFit="1" customWidth="1"/>
    <col min="74" max="74" width="22" style="111" customWidth="1"/>
    <col min="75" max="75" width="18.42578125" style="111" customWidth="1"/>
    <col min="76" max="76" width="19" style="111" customWidth="1"/>
    <col min="77" max="77" width="20.7109375" style="111" customWidth="1"/>
    <col min="78" max="78" width="14.5703125" style="111" customWidth="1"/>
    <col min="79" max="79" width="13.5703125" style="111" customWidth="1"/>
    <col min="80" max="220" width="11.42578125" style="111"/>
    <col min="221" max="221" width="20.5703125" style="112" customWidth="1"/>
    <col min="222" max="16384" width="11.42578125" style="111"/>
  </cols>
  <sheetData>
    <row r="1" spans="1:221" s="69" customFormat="1" ht="84.75" customHeight="1">
      <c r="A1" s="68"/>
      <c r="B1" s="249" t="s">
        <v>193</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row>
    <row r="2" spans="1:221" s="69" customFormat="1" ht="15.75">
      <c r="A2" s="68"/>
      <c r="B2" s="70"/>
      <c r="C2" s="70"/>
      <c r="D2" s="70"/>
      <c r="E2" s="70"/>
      <c r="H2" s="70"/>
      <c r="I2" s="70"/>
      <c r="J2" s="70"/>
      <c r="K2" s="70"/>
      <c r="L2" s="71"/>
      <c r="M2" s="71"/>
      <c r="N2" s="71"/>
      <c r="O2" s="71"/>
      <c r="P2" s="71"/>
      <c r="Q2" s="71"/>
      <c r="R2" s="72"/>
      <c r="S2" s="72"/>
      <c r="T2" s="72"/>
      <c r="U2" s="72"/>
      <c r="V2" s="73"/>
      <c r="W2" s="73"/>
      <c r="X2" s="73"/>
      <c r="Y2" s="73"/>
      <c r="Z2" s="73"/>
      <c r="AA2" s="73"/>
      <c r="AB2" s="73"/>
      <c r="AC2" s="73"/>
      <c r="AD2" s="73"/>
      <c r="AE2" s="73"/>
      <c r="AF2" s="73"/>
      <c r="AG2" s="73"/>
      <c r="AH2" s="73"/>
      <c r="AN2" s="74"/>
      <c r="AO2" s="75"/>
      <c r="AP2" s="75"/>
      <c r="AQ2" s="74"/>
      <c r="AR2" s="74"/>
      <c r="AS2" s="76"/>
      <c r="AT2" s="74"/>
      <c r="AU2" s="74"/>
      <c r="AW2" s="68"/>
    </row>
    <row r="3" spans="1:221" s="69" customFormat="1" ht="15.75">
      <c r="A3" s="68"/>
      <c r="B3" s="70"/>
      <c r="C3" s="70"/>
      <c r="D3" s="70"/>
      <c r="E3" s="70"/>
      <c r="H3" s="70"/>
      <c r="I3" s="70"/>
      <c r="J3" s="70"/>
      <c r="K3" s="70"/>
      <c r="L3" s="71"/>
      <c r="M3" s="71"/>
      <c r="N3" s="71"/>
      <c r="O3" s="77" t="s">
        <v>430</v>
      </c>
      <c r="P3" s="78" t="s">
        <v>433</v>
      </c>
      <c r="Q3" s="71"/>
      <c r="R3" s="72"/>
      <c r="S3" s="72"/>
      <c r="T3" s="72"/>
      <c r="U3" s="72"/>
      <c r="V3" s="73"/>
      <c r="W3" s="73"/>
      <c r="X3" s="73"/>
      <c r="Y3" s="73"/>
      <c r="Z3" s="73"/>
      <c r="AA3" s="73"/>
      <c r="AB3" s="73"/>
      <c r="AC3" s="73"/>
      <c r="AD3" s="73"/>
      <c r="AE3" s="73"/>
      <c r="AF3" s="73"/>
      <c r="AG3" s="73"/>
      <c r="AH3" s="73"/>
      <c r="AN3" s="74"/>
      <c r="AO3" s="75"/>
      <c r="AP3" s="75"/>
      <c r="AQ3" s="74"/>
      <c r="AR3" s="74"/>
      <c r="AS3" s="76"/>
      <c r="AT3" s="74"/>
      <c r="AU3" s="74"/>
      <c r="AW3" s="68"/>
    </row>
    <row r="4" spans="1:221" s="69" customFormat="1" ht="15.75">
      <c r="A4" s="68"/>
      <c r="B4" s="70"/>
      <c r="C4" s="77" t="s">
        <v>99</v>
      </c>
      <c r="D4" s="255" t="s">
        <v>220</v>
      </c>
      <c r="E4" s="255"/>
      <c r="F4" s="255"/>
      <c r="G4" s="195"/>
      <c r="H4" s="70"/>
      <c r="I4" s="70"/>
      <c r="J4" s="70"/>
      <c r="K4" s="70"/>
      <c r="L4" s="71"/>
      <c r="M4" s="71"/>
      <c r="N4" s="71"/>
      <c r="O4" s="77" t="s">
        <v>431</v>
      </c>
      <c r="P4" s="78">
        <v>3</v>
      </c>
      <c r="Q4" s="71"/>
      <c r="R4" s="72"/>
      <c r="S4" s="72"/>
      <c r="T4" s="72"/>
      <c r="U4" s="72"/>
      <c r="V4" s="73"/>
      <c r="W4" s="73"/>
      <c r="X4" s="73"/>
      <c r="Y4" s="73"/>
      <c r="Z4" s="73"/>
      <c r="AA4" s="73"/>
      <c r="AB4" s="73"/>
      <c r="AC4" s="73"/>
      <c r="AD4" s="73"/>
      <c r="AK4" s="77"/>
      <c r="AN4" s="74"/>
      <c r="AO4" s="75"/>
      <c r="AP4" s="75"/>
      <c r="AQ4" s="74"/>
      <c r="AR4" s="74" t="e">
        <f>MATCH(6,A19:A62,0)</f>
        <v>#N/A</v>
      </c>
      <c r="AS4" s="76"/>
      <c r="AT4" s="74"/>
      <c r="AU4" s="74"/>
      <c r="AW4" s="68"/>
    </row>
    <row r="5" spans="1:221" s="69" customFormat="1" ht="15.75">
      <c r="A5" s="68"/>
      <c r="B5" s="70"/>
      <c r="C5" s="77" t="s">
        <v>100</v>
      </c>
      <c r="D5" s="256" t="s">
        <v>427</v>
      </c>
      <c r="E5" s="256"/>
      <c r="F5" s="256"/>
      <c r="G5" s="195"/>
      <c r="H5" s="70"/>
      <c r="I5" s="70"/>
      <c r="J5" s="70"/>
      <c r="K5" s="70"/>
      <c r="L5" s="71"/>
      <c r="M5" s="71"/>
      <c r="N5" s="71"/>
      <c r="O5" s="77" t="s">
        <v>432</v>
      </c>
      <c r="P5" s="79" t="s">
        <v>437</v>
      </c>
      <c r="Q5" s="71"/>
      <c r="R5" s="72"/>
      <c r="S5" s="72"/>
      <c r="T5" s="72"/>
      <c r="U5" s="72"/>
      <c r="V5" s="73"/>
      <c r="W5" s="73"/>
      <c r="X5" s="73"/>
      <c r="Y5" s="73"/>
      <c r="Z5" s="73"/>
      <c r="AA5" s="73"/>
      <c r="AB5" s="73"/>
      <c r="AC5" s="73"/>
      <c r="AD5" s="73"/>
      <c r="AE5" s="73"/>
      <c r="AF5" s="73"/>
      <c r="AG5" s="73"/>
      <c r="AH5" s="73"/>
      <c r="AN5" s="74"/>
      <c r="AO5" s="75">
        <f>COUNTIF(A19:A109,"1c")</f>
        <v>0</v>
      </c>
      <c r="AP5" s="75">
        <f>COUNTIF(A19:A109,"1c")</f>
        <v>0</v>
      </c>
      <c r="AQ5" s="74">
        <v>0</v>
      </c>
      <c r="AR5" s="74" t="e">
        <f>ADDRESS(19+MATCH(6,A20:A63,0),1)</f>
        <v>#N/A</v>
      </c>
      <c r="AS5" s="76"/>
      <c r="AT5" s="74"/>
      <c r="AU5" s="74"/>
      <c r="AW5" s="68"/>
    </row>
    <row r="6" spans="1:221" s="80" customFormat="1" ht="56.25" customHeight="1">
      <c r="B6" s="81"/>
      <c r="C6" s="77" t="s">
        <v>101</v>
      </c>
      <c r="D6" s="255" t="s">
        <v>415</v>
      </c>
      <c r="E6" s="255"/>
      <c r="F6" s="255"/>
      <c r="G6" s="255"/>
      <c r="H6" s="255"/>
      <c r="I6" s="255"/>
      <c r="J6" s="255"/>
      <c r="K6" s="255"/>
      <c r="L6" s="255"/>
      <c r="M6" s="82"/>
      <c r="N6" s="82"/>
      <c r="O6" s="82"/>
      <c r="P6" s="82"/>
      <c r="Q6" s="82"/>
      <c r="R6" s="82"/>
      <c r="S6" s="83"/>
      <c r="T6" s="83"/>
      <c r="U6" s="83"/>
      <c r="V6" s="83"/>
      <c r="W6" s="83"/>
      <c r="X6" s="83"/>
      <c r="Y6" s="83"/>
      <c r="Z6" s="84"/>
      <c r="AA6" s="84"/>
      <c r="AB6" s="84"/>
      <c r="AC6" s="84"/>
      <c r="AD6" s="84"/>
      <c r="AE6" s="84"/>
      <c r="AF6" s="84"/>
      <c r="AG6" s="84"/>
      <c r="AH6" s="84"/>
      <c r="AN6" s="85"/>
      <c r="AO6" s="86">
        <f>COUNTIF(A20:A110,"2c")</f>
        <v>0</v>
      </c>
      <c r="AP6" s="86">
        <f>COUNTIF(A20:A110,"2c")</f>
        <v>0</v>
      </c>
      <c r="AQ6" s="85">
        <v>0</v>
      </c>
      <c r="AR6" s="85" t="s">
        <v>204</v>
      </c>
      <c r="AS6" s="85">
        <v>1</v>
      </c>
      <c r="AT6" s="85"/>
      <c r="AU6" s="85"/>
      <c r="AV6" s="87"/>
      <c r="AW6" s="87"/>
      <c r="AX6" s="87"/>
      <c r="AY6" s="87"/>
    </row>
    <row r="7" spans="1:221" s="69" customFormat="1" ht="15.75" customHeight="1">
      <c r="A7" s="68"/>
      <c r="B7" s="81"/>
      <c r="S7" s="88"/>
      <c r="T7" s="89"/>
      <c r="U7" s="90"/>
      <c r="V7" s="82"/>
      <c r="W7" s="82"/>
      <c r="X7" s="83"/>
      <c r="Y7" s="83"/>
      <c r="Z7" s="71"/>
      <c r="AA7" s="71"/>
      <c r="AB7" s="71"/>
      <c r="AC7" s="71"/>
      <c r="AD7" s="71"/>
      <c r="AE7" s="71"/>
      <c r="AF7" s="71"/>
      <c r="AG7" s="71"/>
      <c r="AH7" s="71"/>
      <c r="AI7" s="91"/>
      <c r="AJ7" s="91"/>
      <c r="AK7" s="91"/>
      <c r="AL7" s="91"/>
      <c r="AM7" s="91"/>
      <c r="AN7" s="92"/>
      <c r="AO7" s="75">
        <f>COUNTIF(A20:A111,"3c")</f>
        <v>0</v>
      </c>
      <c r="AP7" s="75">
        <f>COUNTIF(A20:A111,"3c")</f>
        <v>0</v>
      </c>
      <c r="AQ7" s="74">
        <v>0</v>
      </c>
      <c r="AR7" s="74">
        <v>24</v>
      </c>
      <c r="AS7" s="74">
        <v>0</v>
      </c>
      <c r="AT7" s="74">
        <v>20</v>
      </c>
      <c r="AU7" s="74">
        <v>20</v>
      </c>
      <c r="AV7" s="93">
        <v>0</v>
      </c>
      <c r="AW7" s="94">
        <v>25</v>
      </c>
      <c r="AX7" s="93" t="s">
        <v>104</v>
      </c>
      <c r="AY7" s="93"/>
    </row>
    <row r="8" spans="1:221" s="69" customFormat="1" ht="15.75" customHeight="1">
      <c r="A8" s="68"/>
      <c r="B8" s="81"/>
      <c r="D8" s="95"/>
      <c r="E8" s="95"/>
      <c r="F8" s="257" t="s">
        <v>412</v>
      </c>
      <c r="G8" s="257"/>
      <c r="H8" s="257"/>
      <c r="I8" s="257"/>
      <c r="J8" s="257"/>
      <c r="K8" s="257"/>
      <c r="L8" s="257"/>
      <c r="S8" s="89"/>
      <c r="T8" s="89"/>
      <c r="U8" s="90"/>
      <c r="V8" s="82"/>
      <c r="W8" s="82"/>
      <c r="X8" s="83"/>
      <c r="Y8" s="83"/>
      <c r="Z8" s="71"/>
      <c r="AA8" s="71"/>
      <c r="AB8" s="71"/>
      <c r="AC8" s="71"/>
      <c r="AD8" s="71"/>
      <c r="AE8" s="71"/>
      <c r="AF8" s="71"/>
      <c r="AG8" s="71"/>
      <c r="AH8" s="71"/>
      <c r="AI8" s="91"/>
      <c r="AJ8" s="91"/>
      <c r="AK8" s="91"/>
      <c r="AL8" s="91"/>
      <c r="AM8" s="91"/>
      <c r="AN8" s="92"/>
      <c r="AO8" s="75">
        <f>COUNTIF(A20:A112,"4c")</f>
        <v>0</v>
      </c>
      <c r="AP8" s="75">
        <f>COUNTIF(A20:A112,"4c")</f>
        <v>0</v>
      </c>
      <c r="AQ8" s="74">
        <v>0</v>
      </c>
      <c r="AR8" s="74">
        <f>COUNTIF(A20:A112,"4c")</f>
        <v>0</v>
      </c>
      <c r="AS8" s="74">
        <v>0</v>
      </c>
      <c r="AT8" s="74">
        <v>0</v>
      </c>
      <c r="AU8" s="74">
        <f>COUNTIF(A20:A112,"4c")</f>
        <v>0</v>
      </c>
      <c r="AV8" s="93">
        <v>0</v>
      </c>
      <c r="AW8" s="94"/>
      <c r="AX8" s="93"/>
      <c r="AY8" s="93"/>
    </row>
    <row r="9" spans="1:221" s="69" customFormat="1" ht="15.75">
      <c r="A9" s="68"/>
      <c r="B9" s="96"/>
      <c r="C9" s="97"/>
      <c r="D9" s="97"/>
      <c r="E9" s="97"/>
      <c r="F9" s="98" t="s">
        <v>102</v>
      </c>
      <c r="G9" s="98" t="s">
        <v>103</v>
      </c>
      <c r="H9" s="245" t="s">
        <v>182</v>
      </c>
      <c r="I9" s="246"/>
      <c r="J9" s="246"/>
      <c r="K9" s="246"/>
      <c r="L9" s="247"/>
      <c r="S9" s="89"/>
      <c r="T9" s="99"/>
      <c r="U9" s="99"/>
      <c r="V9" s="71"/>
      <c r="W9" s="71"/>
      <c r="X9" s="71"/>
      <c r="Y9" s="71"/>
      <c r="Z9" s="71"/>
      <c r="AA9" s="71"/>
      <c r="AB9" s="71"/>
      <c r="AC9" s="71"/>
      <c r="AD9" s="71"/>
      <c r="AE9" s="71"/>
      <c r="AF9" s="71"/>
      <c r="AG9" s="71"/>
      <c r="AH9" s="71"/>
      <c r="AI9" s="91"/>
      <c r="AJ9" s="91"/>
      <c r="AK9" s="91"/>
      <c r="AL9" s="91"/>
      <c r="AM9" s="91"/>
      <c r="AN9" s="92"/>
      <c r="AO9" s="75">
        <f>COUNTIF(A20:A113,"5c")</f>
        <v>0</v>
      </c>
      <c r="AP9" s="75">
        <f>COUNTIF(A20:A113,"5c")</f>
        <v>0</v>
      </c>
      <c r="AQ9" s="74">
        <v>0</v>
      </c>
      <c r="AR9" s="74">
        <f>COUNTIF(A20:A113,"5c")</f>
        <v>0</v>
      </c>
      <c r="AS9" s="74">
        <v>0</v>
      </c>
      <c r="AT9" s="74">
        <v>0</v>
      </c>
      <c r="AU9" s="74">
        <f>COUNTIF(A20:A113,"5c")</f>
        <v>0</v>
      </c>
      <c r="AV9" s="93">
        <v>0</v>
      </c>
      <c r="AW9" s="94"/>
      <c r="AX9" s="93"/>
      <c r="AY9" s="93"/>
    </row>
    <row r="10" spans="1:221" s="69" customFormat="1" ht="15.75">
      <c r="A10" s="68"/>
      <c r="B10" s="96"/>
      <c r="C10" s="97"/>
      <c r="D10" s="97"/>
      <c r="E10" s="97"/>
      <c r="F10" s="1">
        <v>1</v>
      </c>
      <c r="G10" s="196">
        <v>43098</v>
      </c>
      <c r="H10" s="258" t="s">
        <v>417</v>
      </c>
      <c r="I10" s="259"/>
      <c r="J10" s="259"/>
      <c r="K10" s="259"/>
      <c r="L10" s="260"/>
      <c r="S10" s="89"/>
      <c r="T10" s="99"/>
      <c r="U10" s="99"/>
      <c r="V10" s="71"/>
      <c r="W10" s="71"/>
      <c r="X10" s="71"/>
      <c r="Y10" s="71"/>
      <c r="Z10" s="71"/>
      <c r="AA10" s="71"/>
      <c r="AB10" s="71"/>
      <c r="AC10" s="71"/>
      <c r="AD10" s="71"/>
      <c r="AE10" s="71"/>
      <c r="AF10" s="71"/>
      <c r="AG10" s="71"/>
      <c r="AH10" s="71"/>
      <c r="AI10" s="91"/>
      <c r="AJ10" s="91"/>
      <c r="AK10" s="91"/>
      <c r="AL10" s="91"/>
      <c r="AM10" s="91"/>
      <c r="AN10" s="92"/>
      <c r="AO10" s="75">
        <f>COUNTIF(A20:A114,"6c")</f>
        <v>0</v>
      </c>
      <c r="AP10" s="75">
        <f>COUNTIF(A20:A114,"6c")</f>
        <v>0</v>
      </c>
      <c r="AQ10" s="74">
        <v>0</v>
      </c>
      <c r="AR10" s="74">
        <f>COUNTIF(A20:A114,"6c")</f>
        <v>0</v>
      </c>
      <c r="AS10" s="74">
        <v>0</v>
      </c>
      <c r="AT10" s="74">
        <v>0</v>
      </c>
      <c r="AU10" s="74">
        <f>COUNTIF(A20:A114,"6c")</f>
        <v>0</v>
      </c>
      <c r="AV10" s="93">
        <v>0</v>
      </c>
      <c r="AW10" s="94"/>
      <c r="AX10" s="93"/>
      <c r="AY10" s="93"/>
    </row>
    <row r="11" spans="1:221" s="69" customFormat="1" ht="36" customHeight="1">
      <c r="A11" s="68"/>
      <c r="B11" s="96"/>
      <c r="C11" s="97"/>
      <c r="D11" s="97"/>
      <c r="E11" s="97"/>
      <c r="F11" s="1">
        <v>2</v>
      </c>
      <c r="G11" s="196">
        <v>43333</v>
      </c>
      <c r="H11" s="258" t="s">
        <v>416</v>
      </c>
      <c r="I11" s="259"/>
      <c r="J11" s="259"/>
      <c r="K11" s="259"/>
      <c r="L11" s="260"/>
      <c r="S11" s="89"/>
      <c r="T11" s="99"/>
      <c r="U11" s="99"/>
      <c r="V11" s="71"/>
      <c r="W11" s="71"/>
      <c r="X11" s="71"/>
      <c r="Y11" s="71"/>
      <c r="Z11" s="71"/>
      <c r="AA11" s="71"/>
      <c r="AB11" s="71"/>
      <c r="AC11" s="71"/>
      <c r="AD11" s="71"/>
      <c r="AE11" s="262" t="s">
        <v>92</v>
      </c>
      <c r="AF11" s="263"/>
      <c r="AG11" s="264"/>
      <c r="AH11" s="264"/>
      <c r="AI11" s="264"/>
      <c r="AJ11" s="265"/>
      <c r="AK11" s="100" t="s">
        <v>93</v>
      </c>
      <c r="AN11" s="74"/>
      <c r="AO11" s="74">
        <f>COUNTIF(A20:A115,"7c")</f>
        <v>0</v>
      </c>
      <c r="AP11" s="75">
        <f>COUNTIF(A20:A115,"7c")</f>
        <v>0</v>
      </c>
      <c r="AQ11" s="74">
        <v>0</v>
      </c>
      <c r="AR11" s="74">
        <f>COUNTIF(A20:A115,"7c")</f>
        <v>0</v>
      </c>
      <c r="AS11" s="74">
        <v>0</v>
      </c>
      <c r="AT11" s="74">
        <v>0</v>
      </c>
      <c r="AU11" s="74">
        <f>COUNTIF(A20:A115,"7c")</f>
        <v>0</v>
      </c>
      <c r="AV11" s="93">
        <v>0</v>
      </c>
      <c r="AW11" s="94"/>
      <c r="AX11" s="93"/>
      <c r="AY11" s="93"/>
    </row>
    <row r="12" spans="1:221" s="69" customFormat="1" ht="72" customHeight="1">
      <c r="A12" s="68"/>
      <c r="B12" s="96"/>
      <c r="C12" s="97"/>
      <c r="D12" s="97"/>
      <c r="E12" s="97"/>
      <c r="F12" s="221">
        <v>3</v>
      </c>
      <c r="G12" s="220" t="s">
        <v>437</v>
      </c>
      <c r="H12" s="242" t="s">
        <v>426</v>
      </c>
      <c r="I12" s="243"/>
      <c r="J12" s="243"/>
      <c r="K12" s="243"/>
      <c r="L12" s="244"/>
      <c r="M12" s="71"/>
      <c r="N12" s="71"/>
      <c r="O12" s="71"/>
      <c r="P12" s="71"/>
      <c r="Q12" s="84"/>
      <c r="R12" s="101"/>
      <c r="S12" s="102"/>
      <c r="T12" s="102"/>
      <c r="U12" s="102"/>
      <c r="V12" s="71"/>
      <c r="W12" s="71"/>
      <c r="X12" s="71"/>
      <c r="Y12" s="71"/>
      <c r="Z12" s="71"/>
      <c r="AA12" s="71"/>
      <c r="AB12" s="71"/>
      <c r="AC12" s="71"/>
      <c r="AD12" s="71"/>
      <c r="AE12" s="266">
        <f>Mapa_RResidual!C39</f>
        <v>0</v>
      </c>
      <c r="AF12" s="266"/>
      <c r="AG12" s="266"/>
      <c r="AH12" s="266"/>
      <c r="AI12" s="266"/>
      <c r="AJ12" s="266"/>
      <c r="AK12" s="143" t="str">
        <f>IF(AND(AE12&gt;=0,AE12&lt;3),"ACEPTABLE",IF(AND(AE12&gt;=3,AE12&lt;6),"MODERADA","INACEPTABLE"))</f>
        <v>ACEPTABLE</v>
      </c>
      <c r="AN12" s="74"/>
      <c r="AO12" s="74">
        <f>COUNTIF(A20:A116,"8c")</f>
        <v>0</v>
      </c>
      <c r="AP12" s="75">
        <f>COUNTIF(A20:A116,"8c")</f>
        <v>0</v>
      </c>
      <c r="AQ12" s="74">
        <v>0</v>
      </c>
      <c r="AR12" s="74">
        <f>COUNTIF(A20:A116,"8c")</f>
        <v>0</v>
      </c>
      <c r="AS12" s="74">
        <v>0</v>
      </c>
      <c r="AT12" s="74">
        <v>0</v>
      </c>
      <c r="AU12" s="74">
        <f>COUNTIF(A20:A116,"8c")</f>
        <v>0</v>
      </c>
      <c r="AV12" s="93">
        <v>0</v>
      </c>
      <c r="AW12" s="94"/>
      <c r="AX12" s="93"/>
      <c r="AY12" s="93"/>
    </row>
    <row r="13" spans="1:221" s="69" customFormat="1" ht="120.75" customHeight="1">
      <c r="A13" s="68"/>
      <c r="B13" s="96"/>
      <c r="C13" s="96"/>
      <c r="D13" s="96"/>
      <c r="E13" s="96"/>
      <c r="H13" s="103"/>
      <c r="I13" s="103"/>
      <c r="J13" s="103"/>
      <c r="K13" s="103"/>
      <c r="L13" s="71"/>
      <c r="M13" s="71"/>
      <c r="N13" s="71"/>
      <c r="O13" s="71"/>
      <c r="P13" s="71"/>
      <c r="Q13" s="84"/>
      <c r="R13" s="84"/>
      <c r="S13" s="102"/>
      <c r="T13" s="102"/>
      <c r="U13" s="102"/>
      <c r="V13" s="71"/>
      <c r="W13" s="71"/>
      <c r="X13" s="71"/>
      <c r="Y13" s="71"/>
      <c r="Z13" s="71"/>
      <c r="AA13" s="71"/>
      <c r="AB13" s="71"/>
      <c r="AC13" s="71"/>
      <c r="AD13" s="71"/>
      <c r="AE13" s="253" t="s">
        <v>250</v>
      </c>
      <c r="AF13" s="253"/>
      <c r="AG13" s="253"/>
      <c r="AH13" s="253"/>
      <c r="AI13" s="253"/>
      <c r="AJ13" s="253"/>
      <c r="AK13" s="253"/>
      <c r="AL13" s="253"/>
      <c r="AM13" s="91"/>
      <c r="AN13" s="92"/>
      <c r="AO13" s="75">
        <f>COUNTIF(A20:A117,"9c")</f>
        <v>0</v>
      </c>
      <c r="AP13" s="75">
        <f>COUNTIF(A20:A117,"9c")</f>
        <v>0</v>
      </c>
      <c r="AQ13" s="74">
        <v>0</v>
      </c>
      <c r="AR13" s="74">
        <f>COUNTIF(A20:A117,"9c")</f>
        <v>0</v>
      </c>
      <c r="AS13" s="74">
        <v>0</v>
      </c>
      <c r="AT13" s="74">
        <v>0</v>
      </c>
      <c r="AU13" s="74">
        <f>COUNTIF(A20:A117,"9c")</f>
        <v>0</v>
      </c>
      <c r="AV13" s="93">
        <v>0</v>
      </c>
      <c r="AW13" s="94"/>
      <c r="AX13" s="93"/>
      <c r="AY13" s="93"/>
    </row>
    <row r="14" spans="1:221" s="69" customFormat="1" ht="27.75" customHeight="1" thickBot="1">
      <c r="A14" s="68"/>
      <c r="B14" s="261" t="s">
        <v>411</v>
      </c>
      <c r="C14" s="261"/>
      <c r="D14" s="261"/>
      <c r="E14" s="261"/>
      <c r="F14" s="261"/>
      <c r="G14" s="261"/>
      <c r="H14" s="261"/>
      <c r="I14" s="261"/>
      <c r="J14" s="261"/>
      <c r="K14" s="71"/>
      <c r="L14" s="71"/>
      <c r="M14" s="71"/>
      <c r="N14" s="71"/>
      <c r="O14" s="71"/>
      <c r="P14" s="101"/>
      <c r="Q14" s="102"/>
      <c r="R14" s="71"/>
      <c r="S14" s="71"/>
      <c r="T14" s="71"/>
      <c r="U14" s="71"/>
      <c r="V14" s="71"/>
      <c r="W14" s="71"/>
      <c r="X14" s="71"/>
      <c r="Y14" s="71"/>
      <c r="Z14" s="71"/>
      <c r="AA14" s="71"/>
      <c r="AB14" s="71"/>
      <c r="AC14" s="71"/>
      <c r="AD14" s="71"/>
      <c r="AE14" s="91"/>
      <c r="AF14" s="91"/>
      <c r="AG14" s="91"/>
      <c r="AH14" s="91"/>
      <c r="AI14" s="91"/>
      <c r="AJ14" s="104"/>
      <c r="AK14" s="104"/>
      <c r="AL14" s="105"/>
      <c r="AM14" s="105"/>
      <c r="AN14" s="75"/>
      <c r="AO14" s="74">
        <f>COUNTIF(A20:A118,"10c")</f>
        <v>0</v>
      </c>
      <c r="AP14" s="74">
        <f>COUNTIF(A20:A118,"10c")</f>
        <v>0</v>
      </c>
      <c r="AQ14" s="74">
        <v>0</v>
      </c>
      <c r="AR14" s="74">
        <f>COUNTIF(A20:A118,"10c")</f>
        <v>0</v>
      </c>
      <c r="AS14" s="74">
        <v>0</v>
      </c>
      <c r="AT14" s="74">
        <v>0</v>
      </c>
      <c r="AU14" s="76"/>
      <c r="AV14" s="93"/>
      <c r="AW14" s="93"/>
    </row>
    <row r="15" spans="1:221" s="69" customFormat="1" ht="33" customHeight="1">
      <c r="A15" s="68"/>
      <c r="B15" s="254" t="s">
        <v>195</v>
      </c>
      <c r="C15" s="250"/>
      <c r="D15" s="250"/>
      <c r="E15" s="250"/>
      <c r="F15" s="250"/>
      <c r="G15" s="250"/>
      <c r="H15" s="250"/>
      <c r="I15" s="106"/>
      <c r="J15" s="250" t="s">
        <v>197</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138" t="s">
        <v>196</v>
      </c>
      <c r="AL15" s="139" t="s">
        <v>237</v>
      </c>
      <c r="AN15" s="75"/>
      <c r="AO15" s="74"/>
      <c r="AP15" s="74"/>
      <c r="AQ15" s="74"/>
      <c r="AR15" s="74"/>
      <c r="AS15" s="74"/>
      <c r="AT15" s="74"/>
      <c r="AU15" s="76"/>
      <c r="AV15" s="93"/>
      <c r="AW15" s="107" t="s">
        <v>237</v>
      </c>
    </row>
    <row r="16" spans="1:221" ht="18.75" customHeight="1">
      <c r="B16" s="248" t="s">
        <v>4</v>
      </c>
      <c r="C16" s="248" t="s">
        <v>192</v>
      </c>
      <c r="D16" s="248"/>
      <c r="E16" s="248"/>
      <c r="F16" s="248"/>
      <c r="G16" s="248"/>
      <c r="H16" s="230" t="s">
        <v>198</v>
      </c>
      <c r="I16" s="230" t="s">
        <v>284</v>
      </c>
      <c r="J16" s="241" t="s">
        <v>7</v>
      </c>
      <c r="K16" s="241"/>
      <c r="L16" s="241" t="s">
        <v>8</v>
      </c>
      <c r="M16" s="241"/>
      <c r="N16" s="241" t="s">
        <v>9</v>
      </c>
      <c r="O16" s="241" t="s">
        <v>206</v>
      </c>
      <c r="P16" s="241" t="s">
        <v>53</v>
      </c>
      <c r="Q16" s="241" t="s">
        <v>83</v>
      </c>
      <c r="R16" s="241"/>
      <c r="S16" s="241"/>
      <c r="T16" s="241"/>
      <c r="U16" s="241"/>
      <c r="V16" s="241"/>
      <c r="W16" s="241"/>
      <c r="X16" s="241" t="s">
        <v>266</v>
      </c>
      <c r="Y16" s="241"/>
      <c r="Z16" s="241"/>
      <c r="AA16" s="241"/>
      <c r="AB16" s="241"/>
      <c r="AC16" s="241"/>
      <c r="AD16" s="241"/>
      <c r="AE16" s="241" t="s">
        <v>275</v>
      </c>
      <c r="AF16" s="241" t="s">
        <v>277</v>
      </c>
      <c r="AG16" s="229" t="s">
        <v>276</v>
      </c>
      <c r="AH16" s="229" t="s">
        <v>278</v>
      </c>
      <c r="AI16" s="229"/>
      <c r="AJ16" s="241" t="s">
        <v>207</v>
      </c>
      <c r="AK16" s="241" t="s">
        <v>54</v>
      </c>
      <c r="AL16" s="231" t="s">
        <v>238</v>
      </c>
      <c r="AM16" s="75"/>
      <c r="AN16" s="109"/>
      <c r="AT16" s="110"/>
      <c r="AU16" s="111"/>
      <c r="AV16" s="241" t="s">
        <v>238</v>
      </c>
      <c r="HL16" s="112"/>
      <c r="HM16" s="111"/>
    </row>
    <row r="17" spans="1:221" ht="48.75" customHeight="1">
      <c r="B17" s="248"/>
      <c r="C17" s="248" t="s">
        <v>183</v>
      </c>
      <c r="D17" s="248" t="s">
        <v>232</v>
      </c>
      <c r="E17" s="248"/>
      <c r="F17" s="248" t="s">
        <v>233</v>
      </c>
      <c r="G17" s="248"/>
      <c r="H17" s="230"/>
      <c r="I17" s="230"/>
      <c r="J17" s="241"/>
      <c r="K17" s="241"/>
      <c r="L17" s="241"/>
      <c r="M17" s="241"/>
      <c r="N17" s="241"/>
      <c r="O17" s="241"/>
      <c r="P17" s="241"/>
      <c r="Q17" s="241" t="s">
        <v>251</v>
      </c>
      <c r="R17" s="241"/>
      <c r="S17" s="113" t="s">
        <v>252</v>
      </c>
      <c r="T17" s="113" t="s">
        <v>253</v>
      </c>
      <c r="U17" s="113" t="s">
        <v>254</v>
      </c>
      <c r="V17" s="113" t="s">
        <v>255</v>
      </c>
      <c r="W17" s="113" t="s">
        <v>256</v>
      </c>
      <c r="X17" s="241" t="s">
        <v>264</v>
      </c>
      <c r="Y17" s="241" t="s">
        <v>410</v>
      </c>
      <c r="Z17" s="241" t="s">
        <v>267</v>
      </c>
      <c r="AA17" s="241" t="s">
        <v>269</v>
      </c>
      <c r="AB17" s="241" t="s">
        <v>270</v>
      </c>
      <c r="AC17" s="241" t="s">
        <v>274</v>
      </c>
      <c r="AD17" s="241" t="s">
        <v>273</v>
      </c>
      <c r="AE17" s="241"/>
      <c r="AF17" s="241"/>
      <c r="AG17" s="229"/>
      <c r="AH17" s="229"/>
      <c r="AI17" s="229"/>
      <c r="AJ17" s="241"/>
      <c r="AK17" s="241"/>
      <c r="AL17" s="231"/>
      <c r="AM17" s="75"/>
      <c r="AN17" s="109"/>
      <c r="AT17" s="110"/>
      <c r="AU17" s="111"/>
      <c r="AV17" s="241"/>
      <c r="HL17" s="112"/>
      <c r="HM17" s="111"/>
    </row>
    <row r="18" spans="1:221" ht="123.75" customHeight="1">
      <c r="B18" s="248"/>
      <c r="C18" s="248"/>
      <c r="D18" s="114" t="s">
        <v>97</v>
      </c>
      <c r="E18" s="115" t="s">
        <v>234</v>
      </c>
      <c r="F18" s="114" t="s">
        <v>98</v>
      </c>
      <c r="G18" s="115" t="s">
        <v>235</v>
      </c>
      <c r="H18" s="230"/>
      <c r="I18" s="230"/>
      <c r="J18" s="241"/>
      <c r="K18" s="241"/>
      <c r="L18" s="241"/>
      <c r="M18" s="241"/>
      <c r="N18" s="241"/>
      <c r="O18" s="241"/>
      <c r="P18" s="241"/>
      <c r="Q18" s="142" t="s">
        <v>257</v>
      </c>
      <c r="R18" s="142" t="s">
        <v>258</v>
      </c>
      <c r="S18" s="142" t="s">
        <v>259</v>
      </c>
      <c r="T18" s="142" t="s">
        <v>260</v>
      </c>
      <c r="U18" s="142" t="s">
        <v>261</v>
      </c>
      <c r="V18" s="142" t="s">
        <v>262</v>
      </c>
      <c r="W18" s="142" t="s">
        <v>263</v>
      </c>
      <c r="X18" s="241"/>
      <c r="Y18" s="241"/>
      <c r="Z18" s="241"/>
      <c r="AA18" s="241"/>
      <c r="AB18" s="241"/>
      <c r="AC18" s="241"/>
      <c r="AD18" s="241"/>
      <c r="AE18" s="241"/>
      <c r="AF18" s="241"/>
      <c r="AG18" s="229"/>
      <c r="AH18" s="229"/>
      <c r="AI18" s="229"/>
      <c r="AJ18" s="241"/>
      <c r="AK18" s="241"/>
      <c r="AL18" s="231"/>
      <c r="AM18" s="75"/>
      <c r="AO18" s="75"/>
      <c r="AT18" s="110"/>
      <c r="AU18" s="111"/>
      <c r="AV18" s="241"/>
      <c r="HL18" s="112"/>
      <c r="HM18" s="111"/>
    </row>
    <row r="19" spans="1:221" s="214" customFormat="1" ht="162" customHeight="1">
      <c r="A19" s="197">
        <v>1</v>
      </c>
      <c r="B19" s="198" t="str">
        <f>CONCATENATE("R",A19)</f>
        <v>R1</v>
      </c>
      <c r="C19" s="219" t="s">
        <v>428</v>
      </c>
      <c r="D19" s="198" t="s">
        <v>2</v>
      </c>
      <c r="E19" s="216" t="s">
        <v>425</v>
      </c>
      <c r="F19" s="198" t="s">
        <v>166</v>
      </c>
      <c r="G19" s="217" t="s">
        <v>421</v>
      </c>
      <c r="H19" s="198" t="s">
        <v>58</v>
      </c>
      <c r="I19" s="198" t="s">
        <v>166</v>
      </c>
      <c r="J19" s="199" t="s">
        <v>133</v>
      </c>
      <c r="K19" s="200">
        <f>VLOOKUP(J19,$BO$345:$BP$349,2,0)</f>
        <v>3</v>
      </c>
      <c r="L19" s="201" t="s">
        <v>21</v>
      </c>
      <c r="M19" s="200">
        <f>VLOOKUP(L19,$BQ$345:$BR$349,2,0)</f>
        <v>3</v>
      </c>
      <c r="N19" s="202">
        <f t="shared" ref="N19" si="0">K19*M19</f>
        <v>9</v>
      </c>
      <c r="O19" s="202" t="str">
        <f>IF(AND(N19&lt;=2),"Aceptable",IF(AND(N19&lt;=5,N19&gt;=3),"Tolerable",IF(AND(N19&lt;=9,N19&gt;=6),"Moderado",IF(AND(N19&lt;=15,N19&gt;=10),"Alto",IF(N19&gt;=16,"Inaceptable")))))</f>
        <v>Moderado</v>
      </c>
      <c r="P19" s="220" t="s">
        <v>429</v>
      </c>
      <c r="Q19" s="218" t="s">
        <v>418</v>
      </c>
      <c r="R19" s="203" t="s">
        <v>418</v>
      </c>
      <c r="S19" s="203" t="s">
        <v>418</v>
      </c>
      <c r="T19" s="204" t="s">
        <v>424</v>
      </c>
      <c r="U19" s="203" t="s">
        <v>418</v>
      </c>
      <c r="V19" s="203" t="s">
        <v>418</v>
      </c>
      <c r="W19" s="205" t="s">
        <v>419</v>
      </c>
      <c r="X19" s="206">
        <f>COUNTIF(Q19:W19,"SI")*15+IF(T19 ="Prevenir",15,IF(T19="Detectar",10,0))+IF(W19="Completa",10,IF(W19="Incompleta",5,0))</f>
        <v>100</v>
      </c>
      <c r="Y19" s="207" t="str">
        <f>IF(X19&gt;95,"Fuerte",IF(X19&gt;85,"Moderado","Débil"))</f>
        <v>Fuerte</v>
      </c>
      <c r="Z19" s="208" t="s">
        <v>265</v>
      </c>
      <c r="AA19" s="209" t="str">
        <f>IF(AND(Y19="Fuerte",Z19="Fuerte"),"Fuerte",IF(AND(Y19="Fuerte",Z19="Moderado"),"Moderado",IF(AND(Y19="Moderado",Z19="Fuerte"),"Moderado",IF(AND(Y19="Moderado",Z19="Moderado"),"Moderado","Débil"))))</f>
        <v>Fuerte</v>
      </c>
      <c r="AB19" s="209" t="str">
        <f>IF(AA19="Fuerte","No","Si")</f>
        <v>No</v>
      </c>
      <c r="AC19" s="210" t="s">
        <v>420</v>
      </c>
      <c r="AD19" s="210" t="s">
        <v>420</v>
      </c>
      <c r="AE19" s="211">
        <f t="shared" ref="AE19" si="1">IF(AND(AA19="Fuerte",AC19="Directamente",AD19="Directamente"),K19-2,IF(AND(AA19="Fuerte",AC19="Directamente",AD19="Indirectamente"),K19-2,IF(AND(AA19="Fuerte",AC19="Directamente",AD19="No disminuye"),K19-2,IF(AND(AA19="Fuerte",AC19="No disminuye",AD19="Directamente"),0,IF(AND(AA19="Moderado",AC19="Directamente",AD19="Directamente"),K19-1,IF(AND(AA19="Moderado",AC19="Directamente",AD19="Indirectamente"),K19-1,IF(AND(AA19="Moderado",AC19="Directamente",AD19="No disminuye"),K19-1,IF(AND(AA19="Moderado",AC19="No disminuye",AD19="Directamente"),0,0))))))))</f>
        <v>1</v>
      </c>
      <c r="AF19" s="211">
        <f>IF(AE19&lt;=0,1,AE19)</f>
        <v>1</v>
      </c>
      <c r="AG19" s="212">
        <f t="shared" ref="AG19" si="2">IF(AND(AA19="Fuerte",AC19="Directamente",AD19="Directamente"),M19-2,IF(AND(AA19="Fuerte",AC19="Directamente",AD19="Indirectamente"),M19-1,IF(AND(AA19="Fuerte",AC19="Directamente",AD19="No disminuye"),M19,IF(AND(AA19="Fuerte",AC19="No disminuye",AD19="Directamente"), M19-2,IF(AND(AA19="Moderado",AC19="Directamente",AD19="Directamente"),M19-1,IF(AND(AA19="Moderado",AC19="Directamente",AD19="Indirectamente"),M19,IF(AND(AA19="Moderado",AC19="Directamente",AD19="No disminuye"),M19,IF(AND(AA19="Moderado",AC19="No disminuye",AD19="Directamente"), M19-1,0))))))))</f>
        <v>1</v>
      </c>
      <c r="AH19" s="211">
        <f>IF(AG19&lt;=0,1,AG19)</f>
        <v>1</v>
      </c>
      <c r="AI19" s="211">
        <f>AF19*AH19</f>
        <v>1</v>
      </c>
      <c r="AJ19" s="213" t="str">
        <f>IF(AND(AI19&lt;=2),"Aceptable",IF(AND(AI19&lt;=5,AI19&gt;=3),"Tolerable",IF(AND(AI19&lt;=9,AI19&gt;=6),"Moderado",IF(AND(AI19&lt;=15,AI19&gt;=10),"Alto",IF(AI19&gt;=16,"Inaceptable")))))</f>
        <v>Aceptable</v>
      </c>
      <c r="AK19" s="208" t="s">
        <v>423</v>
      </c>
      <c r="AL19" s="215" t="s">
        <v>422</v>
      </c>
      <c r="AM19" s="75" t="s">
        <v>271</v>
      </c>
      <c r="AN19" s="75"/>
      <c r="AO19" s="75"/>
      <c r="AP19" s="109"/>
      <c r="AQ19" s="109"/>
      <c r="AR19" s="109"/>
      <c r="AS19" s="109"/>
      <c r="AT19" s="109"/>
      <c r="AV19" s="116" t="s">
        <v>236</v>
      </c>
    </row>
    <row r="20" spans="1:221" ht="15" customHeight="1">
      <c r="B20" s="2"/>
      <c r="C20" s="2"/>
      <c r="D20" s="2"/>
      <c r="E20" s="2"/>
      <c r="F20" s="2"/>
      <c r="G20" s="2"/>
      <c r="J20" s="118"/>
      <c r="K20" s="118"/>
      <c r="L20" s="119"/>
      <c r="M20" s="119"/>
      <c r="N20" s="119"/>
      <c r="O20" s="119"/>
      <c r="R20" s="120"/>
      <c r="S20" s="120"/>
      <c r="T20" s="120"/>
      <c r="U20" s="120"/>
      <c r="V20" s="120"/>
      <c r="W20" s="120"/>
      <c r="X20" s="120"/>
      <c r="Y20" s="140"/>
      <c r="Z20" s="120"/>
      <c r="AA20" s="120"/>
      <c r="AB20" s="120"/>
      <c r="AC20" s="120"/>
      <c r="AD20" s="120"/>
      <c r="AE20" s="121"/>
      <c r="AF20" s="121"/>
      <c r="AG20" s="121"/>
      <c r="AH20" s="121"/>
      <c r="AI20" s="141">
        <f t="shared" ref="AI20" si="3">AE20*AG20</f>
        <v>0</v>
      </c>
      <c r="AJ20" s="120"/>
      <c r="AK20" s="120"/>
      <c r="AO20" s="75"/>
      <c r="AP20" s="75"/>
      <c r="AU20" s="109"/>
      <c r="HM20" s="111"/>
    </row>
    <row r="21" spans="1:221" ht="12.75" customHeight="1">
      <c r="A21" s="68"/>
      <c r="B21" s="228" t="s">
        <v>434</v>
      </c>
      <c r="C21" s="228"/>
      <c r="D21" s="228"/>
      <c r="E21" s="228" t="s">
        <v>435</v>
      </c>
      <c r="F21" s="228"/>
      <c r="G21" s="228"/>
      <c r="H21" s="228" t="s">
        <v>436</v>
      </c>
      <c r="I21" s="228"/>
      <c r="J21" s="228"/>
      <c r="K21" s="122"/>
      <c r="L21" s="122"/>
      <c r="M21" s="122"/>
      <c r="N21" s="122"/>
      <c r="O21" s="122"/>
      <c r="R21" s="120"/>
      <c r="S21" s="120"/>
      <c r="T21" s="120"/>
      <c r="U21" s="120"/>
      <c r="V21" s="120"/>
      <c r="W21" s="120"/>
      <c r="X21" s="120"/>
      <c r="Y21" s="120"/>
      <c r="Z21" s="120"/>
      <c r="AA21" s="120"/>
      <c r="AB21" s="120"/>
      <c r="AC21" s="120"/>
      <c r="AD21" s="120"/>
      <c r="AE21" s="121"/>
      <c r="AF21" s="121"/>
      <c r="AG21" s="121"/>
      <c r="AH21" s="121"/>
      <c r="AI21" s="121"/>
      <c r="AJ21" s="120"/>
      <c r="AK21" s="120"/>
      <c r="AO21" s="75"/>
      <c r="AP21" s="75"/>
      <c r="AU21" s="109"/>
      <c r="HM21" s="111"/>
    </row>
    <row r="22" spans="1:221" ht="12.75">
      <c r="A22" s="68"/>
      <c r="B22" s="228"/>
      <c r="C22" s="228"/>
      <c r="D22" s="228"/>
      <c r="E22" s="228"/>
      <c r="F22" s="228"/>
      <c r="G22" s="228"/>
      <c r="H22" s="228"/>
      <c r="I22" s="228"/>
      <c r="J22" s="228"/>
      <c r="R22" s="120"/>
      <c r="S22" s="120"/>
      <c r="T22" s="120"/>
      <c r="U22" s="120"/>
      <c r="V22" s="120"/>
      <c r="W22" s="120"/>
      <c r="X22" s="120"/>
      <c r="Y22" s="120"/>
      <c r="Z22" s="120"/>
      <c r="AA22" s="120"/>
      <c r="AB22" s="120"/>
      <c r="AC22" s="120"/>
      <c r="AD22" s="120"/>
      <c r="AE22" s="121"/>
      <c r="AF22" s="121"/>
      <c r="AG22" s="121"/>
      <c r="AH22" s="121"/>
      <c r="AI22" s="121"/>
      <c r="AJ22" s="120"/>
      <c r="AK22" s="120"/>
      <c r="AO22" s="75"/>
      <c r="AP22" s="75"/>
      <c r="AU22" s="109"/>
      <c r="HM22" s="111"/>
    </row>
    <row r="23" spans="1:221" ht="12.75">
      <c r="A23" s="68"/>
      <c r="B23" s="228"/>
      <c r="C23" s="228"/>
      <c r="D23" s="228"/>
      <c r="E23" s="228"/>
      <c r="F23" s="228"/>
      <c r="G23" s="228"/>
      <c r="H23" s="228"/>
      <c r="I23" s="228"/>
      <c r="J23" s="228"/>
      <c r="AO23" s="75"/>
      <c r="AP23" s="75"/>
      <c r="AU23" s="109"/>
      <c r="HM23" s="111"/>
    </row>
    <row r="24" spans="1:221" ht="12.75">
      <c r="A24" s="68"/>
      <c r="B24" s="108"/>
      <c r="C24" s="108"/>
      <c r="D24" s="108"/>
      <c r="E24" s="108"/>
      <c r="F24" s="108"/>
      <c r="G24" s="108"/>
      <c r="H24" s="69"/>
      <c r="I24" s="69"/>
      <c r="AO24" s="74"/>
      <c r="AP24" s="74"/>
      <c r="AU24" s="109"/>
      <c r="HM24" s="111"/>
    </row>
    <row r="25" spans="1:221" ht="12.75">
      <c r="A25" s="68"/>
      <c r="B25" s="108"/>
      <c r="C25" s="108"/>
      <c r="D25" s="108"/>
      <c r="E25" s="108"/>
      <c r="F25" s="108"/>
      <c r="G25" s="108"/>
      <c r="H25" s="123"/>
      <c r="I25" s="123"/>
      <c r="AO25" s="74"/>
      <c r="AP25" s="74"/>
      <c r="AU25" s="109"/>
      <c r="HM25" s="111"/>
    </row>
    <row r="26" spans="1:221" ht="15" customHeight="1">
      <c r="B26" s="2"/>
      <c r="C26" s="2"/>
      <c r="D26" s="2"/>
      <c r="E26" s="2"/>
      <c r="F26" s="2"/>
      <c r="G26" s="2"/>
      <c r="AU26" s="109"/>
      <c r="HM26" s="111"/>
    </row>
    <row r="27" spans="1:221" ht="15" customHeight="1">
      <c r="B27" s="2"/>
      <c r="C27" s="2"/>
      <c r="D27" s="2"/>
      <c r="E27" s="2"/>
      <c r="F27" s="2"/>
      <c r="G27" s="2"/>
      <c r="AU27" s="109"/>
      <c r="HM27" s="111"/>
    </row>
    <row r="28" spans="1:221" ht="15" customHeight="1">
      <c r="B28" s="2"/>
      <c r="C28" s="2"/>
      <c r="D28" s="2"/>
      <c r="E28" s="2"/>
      <c r="F28" s="2"/>
      <c r="G28" s="2"/>
      <c r="AU28" s="109"/>
      <c r="HM28" s="111"/>
    </row>
    <row r="29" spans="1:221" ht="15" customHeight="1">
      <c r="B29" s="2"/>
      <c r="C29" s="2"/>
      <c r="D29" s="2"/>
      <c r="E29" s="2"/>
      <c r="F29" s="2"/>
      <c r="G29" s="2"/>
      <c r="AU29" s="109"/>
      <c r="HM29" s="111"/>
    </row>
    <row r="30" spans="1:221" ht="15" customHeight="1">
      <c r="B30" s="2"/>
      <c r="C30" s="2"/>
      <c r="D30" s="2"/>
      <c r="E30" s="2"/>
      <c r="F30" s="2"/>
      <c r="G30" s="2"/>
      <c r="AU30" s="109"/>
      <c r="HM30" s="111"/>
    </row>
    <row r="31" spans="1:221" ht="15" customHeight="1">
      <c r="B31" s="2"/>
      <c r="C31" s="2"/>
      <c r="D31" s="2"/>
      <c r="E31" s="2"/>
      <c r="F31" s="2"/>
      <c r="G31" s="2"/>
      <c r="AU31" s="109"/>
      <c r="HM31" s="111"/>
    </row>
    <row r="32" spans="1:221" ht="15" customHeight="1">
      <c r="B32" s="2"/>
      <c r="C32" s="2"/>
      <c r="D32" s="2"/>
      <c r="E32" s="2"/>
      <c r="F32" s="2"/>
      <c r="G32" s="2"/>
      <c r="AU32" s="109"/>
      <c r="HM32" s="111"/>
    </row>
    <row r="33" spans="2:221" ht="15" customHeight="1">
      <c r="B33" s="2"/>
      <c r="C33" s="2"/>
      <c r="D33" s="2"/>
      <c r="E33" s="2"/>
      <c r="F33" s="2"/>
      <c r="G33" s="2"/>
      <c r="AU33" s="109"/>
      <c r="HM33" s="111"/>
    </row>
    <row r="34" spans="2:221" ht="15" customHeight="1">
      <c r="B34" s="2"/>
      <c r="C34" s="2"/>
      <c r="D34" s="2"/>
      <c r="E34" s="2"/>
      <c r="F34" s="2"/>
      <c r="G34" s="2"/>
      <c r="AU34" s="109"/>
      <c r="HM34" s="111"/>
    </row>
    <row r="35" spans="2:221" ht="15" customHeight="1">
      <c r="B35" s="2"/>
      <c r="C35" s="2"/>
      <c r="D35" s="2"/>
      <c r="E35" s="2"/>
      <c r="F35" s="2"/>
      <c r="G35" s="2"/>
      <c r="AU35" s="109"/>
      <c r="HM35" s="111"/>
    </row>
    <row r="36" spans="2:221" ht="15" customHeight="1">
      <c r="B36" s="2"/>
      <c r="C36" s="2"/>
      <c r="D36" s="2"/>
      <c r="E36" s="2"/>
      <c r="F36" s="2"/>
      <c r="G36" s="2"/>
      <c r="AU36" s="109"/>
      <c r="HM36" s="111"/>
    </row>
    <row r="37" spans="2:221">
      <c r="B37" s="2"/>
      <c r="C37" s="2"/>
      <c r="D37" s="2"/>
      <c r="E37" s="2"/>
      <c r="F37" s="2"/>
      <c r="G37" s="2"/>
    </row>
    <row r="38" spans="2:221">
      <c r="B38" s="2"/>
      <c r="C38" s="2"/>
      <c r="D38" s="2"/>
      <c r="E38" s="2"/>
      <c r="F38" s="2"/>
      <c r="G38" s="2"/>
    </row>
    <row r="39" spans="2:221">
      <c r="B39" s="2"/>
      <c r="C39" s="2"/>
      <c r="D39" s="2"/>
      <c r="E39" s="2"/>
      <c r="F39" s="2"/>
      <c r="G39" s="2"/>
    </row>
    <row r="40" spans="2:221">
      <c r="B40" s="2"/>
      <c r="C40" s="2"/>
      <c r="D40" s="2"/>
      <c r="E40" s="2"/>
      <c r="F40" s="2"/>
      <c r="G40" s="2"/>
    </row>
    <row r="41" spans="2:221">
      <c r="B41" s="2"/>
      <c r="C41" s="2"/>
      <c r="D41" s="2"/>
      <c r="E41" s="2"/>
      <c r="F41" s="2"/>
      <c r="G41" s="2"/>
    </row>
    <row r="42" spans="2:221">
      <c r="B42" s="2"/>
      <c r="C42" s="2"/>
      <c r="D42" s="2"/>
      <c r="E42" s="2"/>
      <c r="F42" s="2"/>
      <c r="G42" s="2"/>
    </row>
    <row r="43" spans="2:221">
      <c r="B43" s="2"/>
      <c r="C43" s="2"/>
      <c r="D43" s="2"/>
      <c r="E43" s="2"/>
      <c r="F43" s="2"/>
      <c r="G43" s="2"/>
    </row>
    <row r="44" spans="2:221">
      <c r="B44" s="2"/>
      <c r="C44" s="2"/>
      <c r="D44" s="2"/>
      <c r="E44" s="2"/>
      <c r="F44" s="2"/>
      <c r="G44" s="2"/>
    </row>
    <row r="45" spans="2:221">
      <c r="B45" s="2"/>
      <c r="C45" s="2"/>
      <c r="D45" s="2"/>
      <c r="E45" s="2"/>
      <c r="F45" s="2"/>
      <c r="G45" s="2"/>
    </row>
    <row r="46" spans="2:221">
      <c r="B46" s="2"/>
      <c r="C46" s="2"/>
      <c r="D46" s="2"/>
      <c r="E46" s="2"/>
      <c r="F46" s="2"/>
      <c r="G46" s="2"/>
    </row>
    <row r="47" spans="2:221">
      <c r="B47" s="2"/>
      <c r="C47" s="2"/>
      <c r="D47" s="2"/>
      <c r="E47" s="2"/>
      <c r="F47" s="2"/>
      <c r="G47" s="2"/>
    </row>
    <row r="48" spans="2:221">
      <c r="B48" s="2"/>
      <c r="C48" s="2"/>
      <c r="D48" s="2"/>
      <c r="E48" s="2"/>
      <c r="F48" s="2"/>
      <c r="G48" s="2"/>
    </row>
    <row r="49" spans="2:7">
      <c r="B49" s="2"/>
      <c r="C49" s="2"/>
      <c r="D49" s="2"/>
      <c r="E49" s="2"/>
      <c r="F49" s="2"/>
      <c r="G49" s="2"/>
    </row>
    <row r="50" spans="2:7">
      <c r="B50" s="2"/>
      <c r="C50" s="2"/>
      <c r="D50" s="2"/>
      <c r="E50" s="2"/>
      <c r="F50" s="2"/>
      <c r="G50" s="2"/>
    </row>
    <row r="51" spans="2:7">
      <c r="B51" s="2"/>
      <c r="C51" s="2"/>
      <c r="D51" s="2"/>
      <c r="E51" s="2"/>
      <c r="F51" s="2"/>
      <c r="G51" s="2"/>
    </row>
    <row r="52" spans="2:7">
      <c r="B52" s="2"/>
      <c r="C52" s="2"/>
      <c r="D52" s="2"/>
      <c r="E52" s="2"/>
      <c r="F52" s="2"/>
      <c r="G52" s="2"/>
    </row>
    <row r="53" spans="2:7">
      <c r="B53" s="2"/>
      <c r="C53" s="2"/>
      <c r="D53" s="2"/>
      <c r="E53" s="2"/>
      <c r="F53" s="2"/>
      <c r="G53" s="2"/>
    </row>
    <row r="54" spans="2:7">
      <c r="B54" s="2"/>
      <c r="C54" s="2"/>
      <c r="D54" s="2"/>
      <c r="E54" s="2"/>
      <c r="F54" s="2"/>
      <c r="G54" s="2"/>
    </row>
    <row r="55" spans="2:7">
      <c r="B55" s="2"/>
      <c r="C55" s="2"/>
      <c r="D55" s="2"/>
      <c r="E55" s="2"/>
      <c r="F55" s="2"/>
      <c r="G55" s="2"/>
    </row>
    <row r="56" spans="2:7">
      <c r="B56" s="2"/>
      <c r="C56" s="2"/>
      <c r="D56" s="2"/>
      <c r="E56" s="2"/>
      <c r="F56" s="2"/>
      <c r="G56" s="2"/>
    </row>
    <row r="57" spans="2:7">
      <c r="B57" s="2"/>
      <c r="C57" s="2"/>
      <c r="D57" s="2"/>
      <c r="E57" s="2"/>
      <c r="F57" s="2"/>
      <c r="G57" s="2"/>
    </row>
    <row r="58" spans="2:7">
      <c r="B58" s="2"/>
      <c r="C58" s="2"/>
      <c r="D58" s="2"/>
      <c r="E58" s="2"/>
      <c r="F58" s="2"/>
      <c r="G58" s="2"/>
    </row>
    <row r="59" spans="2:7">
      <c r="B59" s="2"/>
      <c r="C59" s="2"/>
      <c r="D59" s="2"/>
      <c r="E59" s="2"/>
      <c r="F59" s="2"/>
      <c r="G59" s="2"/>
    </row>
    <row r="60" spans="2:7">
      <c r="B60" s="2"/>
      <c r="C60" s="2"/>
      <c r="D60" s="2"/>
      <c r="E60" s="2"/>
      <c r="F60" s="2"/>
      <c r="G60" s="2"/>
    </row>
    <row r="61" spans="2:7">
      <c r="B61" s="2"/>
      <c r="C61" s="2"/>
      <c r="D61" s="2"/>
      <c r="E61" s="2"/>
      <c r="F61" s="2"/>
      <c r="G61" s="2"/>
    </row>
    <row r="62" spans="2:7">
      <c r="B62" s="2"/>
      <c r="C62" s="2"/>
      <c r="D62" s="2"/>
      <c r="E62" s="2"/>
      <c r="F62" s="2"/>
      <c r="G62" s="2"/>
    </row>
    <row r="63" spans="2:7">
      <c r="B63" s="2"/>
      <c r="C63" s="2"/>
      <c r="D63" s="2"/>
      <c r="E63" s="2"/>
      <c r="F63" s="2"/>
      <c r="G63" s="2"/>
    </row>
    <row r="64" spans="2:7">
      <c r="B64" s="2"/>
      <c r="C64" s="2"/>
      <c r="D64" s="2"/>
      <c r="E64" s="2"/>
      <c r="F64" s="2"/>
      <c r="G64" s="2"/>
    </row>
    <row r="65" spans="2:7">
      <c r="B65" s="2"/>
      <c r="C65" s="2"/>
      <c r="D65" s="2"/>
      <c r="E65" s="2"/>
      <c r="F65" s="2"/>
      <c r="G65" s="2"/>
    </row>
    <row r="66" spans="2:7">
      <c r="B66" s="2"/>
      <c r="C66" s="2"/>
      <c r="D66" s="2"/>
      <c r="E66" s="2"/>
      <c r="F66" s="2"/>
      <c r="G66" s="2"/>
    </row>
    <row r="67" spans="2:7">
      <c r="B67" s="2"/>
      <c r="C67" s="2"/>
      <c r="D67" s="2"/>
      <c r="E67" s="2"/>
      <c r="F67" s="2"/>
      <c r="G67" s="2"/>
    </row>
    <row r="68" spans="2:7">
      <c r="B68" s="2"/>
      <c r="C68" s="2"/>
      <c r="D68" s="2"/>
      <c r="E68" s="2"/>
      <c r="F68" s="2"/>
      <c r="G68" s="2"/>
    </row>
    <row r="69" spans="2:7">
      <c r="B69" s="2"/>
      <c r="C69" s="2"/>
      <c r="D69" s="2"/>
      <c r="E69" s="2"/>
      <c r="F69" s="2"/>
      <c r="G69" s="2"/>
    </row>
    <row r="70" spans="2:7">
      <c r="B70" s="2"/>
      <c r="C70" s="2"/>
      <c r="D70" s="2"/>
      <c r="E70" s="2"/>
      <c r="F70" s="2"/>
      <c r="G70" s="2"/>
    </row>
    <row r="71" spans="2:7">
      <c r="B71" s="2"/>
      <c r="C71" s="2"/>
      <c r="D71" s="2"/>
      <c r="E71" s="2"/>
      <c r="F71" s="2"/>
      <c r="G71" s="2"/>
    </row>
    <row r="72" spans="2:7">
      <c r="B72" s="2"/>
      <c r="C72" s="2"/>
      <c r="D72" s="2"/>
      <c r="E72" s="2"/>
      <c r="F72" s="2"/>
      <c r="G72" s="2"/>
    </row>
    <row r="73" spans="2:7">
      <c r="B73" s="2"/>
      <c r="C73" s="2"/>
      <c r="D73" s="2"/>
      <c r="E73" s="2"/>
      <c r="F73" s="2"/>
      <c r="G73" s="2"/>
    </row>
    <row r="74" spans="2:7">
      <c r="B74" s="2"/>
      <c r="C74" s="2"/>
      <c r="D74" s="2"/>
      <c r="E74" s="2"/>
      <c r="F74" s="2"/>
      <c r="G74" s="2"/>
    </row>
    <row r="75" spans="2:7">
      <c r="B75" s="2"/>
      <c r="C75" s="2"/>
      <c r="D75" s="2"/>
      <c r="E75" s="2"/>
      <c r="F75" s="2"/>
      <c r="G75" s="2"/>
    </row>
    <row r="76" spans="2:7">
      <c r="B76" s="2"/>
      <c r="C76" s="2"/>
      <c r="D76" s="2"/>
      <c r="E76" s="2"/>
      <c r="F76" s="2"/>
      <c r="G76" s="2"/>
    </row>
    <row r="77" spans="2:7">
      <c r="B77" s="2"/>
      <c r="C77" s="2"/>
      <c r="D77" s="2"/>
      <c r="E77" s="2"/>
      <c r="F77" s="2"/>
      <c r="G77" s="2"/>
    </row>
    <row r="78" spans="2:7">
      <c r="B78" s="2"/>
      <c r="C78" s="2"/>
      <c r="D78" s="2"/>
      <c r="E78" s="2"/>
      <c r="F78" s="2"/>
      <c r="G78" s="2"/>
    </row>
    <row r="79" spans="2:7">
      <c r="B79" s="2"/>
      <c r="C79" s="2"/>
      <c r="D79" s="2"/>
      <c r="E79" s="2"/>
      <c r="F79" s="2"/>
      <c r="G79" s="2"/>
    </row>
    <row r="80" spans="2:7">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B85" s="2"/>
      <c r="C85" s="2"/>
      <c r="D85" s="2"/>
      <c r="E85" s="2"/>
      <c r="F85" s="2"/>
      <c r="G85" s="2"/>
    </row>
    <row r="86" spans="2:7">
      <c r="B86" s="2"/>
      <c r="C86" s="2"/>
      <c r="D86" s="2"/>
      <c r="E86" s="2"/>
      <c r="F86" s="2"/>
      <c r="G86" s="2"/>
    </row>
    <row r="87" spans="2:7">
      <c r="B87" s="2"/>
      <c r="C87" s="2"/>
      <c r="D87" s="2"/>
      <c r="E87" s="2"/>
      <c r="F87" s="2"/>
      <c r="G87" s="2"/>
    </row>
    <row r="88" spans="2:7">
      <c r="B88" s="2"/>
      <c r="C88" s="2"/>
      <c r="D88" s="2"/>
      <c r="E88" s="2"/>
      <c r="F88" s="2"/>
      <c r="G88" s="2"/>
    </row>
    <row r="89" spans="2:7">
      <c r="B89" s="2"/>
      <c r="C89" s="2"/>
      <c r="D89" s="2"/>
      <c r="E89" s="2"/>
      <c r="F89" s="2"/>
      <c r="G89" s="2"/>
    </row>
    <row r="90" spans="2:7">
      <c r="B90" s="2"/>
      <c r="C90" s="2"/>
      <c r="D90" s="2"/>
      <c r="E90" s="2"/>
      <c r="F90" s="2"/>
      <c r="G90" s="2"/>
    </row>
    <row r="91" spans="2:7">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row r="129" spans="2:7">
      <c r="B129" s="2"/>
      <c r="C129" s="2"/>
      <c r="D129" s="2"/>
      <c r="E129" s="2"/>
      <c r="F129" s="2"/>
      <c r="G129" s="2"/>
    </row>
    <row r="130" spans="2:7">
      <c r="B130" s="2"/>
      <c r="C130" s="2"/>
      <c r="D130" s="2"/>
      <c r="E130" s="2"/>
      <c r="F130" s="2"/>
      <c r="G130" s="2"/>
    </row>
    <row r="131" spans="2:7">
      <c r="B131" s="2"/>
      <c r="C131" s="2"/>
      <c r="D131" s="2"/>
      <c r="E131" s="2"/>
      <c r="F131" s="2"/>
      <c r="G131" s="2"/>
    </row>
    <row r="132" spans="2:7">
      <c r="B132" s="2"/>
      <c r="C132" s="2"/>
      <c r="D132" s="2"/>
      <c r="E132" s="2"/>
      <c r="F132" s="2"/>
      <c r="G132" s="2"/>
    </row>
    <row r="133" spans="2:7">
      <c r="B133" s="2"/>
      <c r="C133" s="2"/>
      <c r="D133" s="2"/>
      <c r="E133" s="2"/>
      <c r="F133" s="2"/>
      <c r="G133" s="2"/>
    </row>
    <row r="134" spans="2:7">
      <c r="B134" s="2"/>
      <c r="C134" s="2"/>
      <c r="D134" s="2"/>
      <c r="E134" s="2"/>
      <c r="F134" s="2"/>
      <c r="G134" s="2"/>
    </row>
    <row r="135" spans="2:7">
      <c r="B135" s="2"/>
      <c r="C135" s="2"/>
      <c r="D135" s="2"/>
      <c r="E135" s="2"/>
      <c r="F135" s="2"/>
      <c r="G135" s="2"/>
    </row>
    <row r="136" spans="2:7">
      <c r="B136" s="2"/>
      <c r="C136" s="2"/>
      <c r="D136" s="2"/>
      <c r="E136" s="2"/>
      <c r="F136" s="2"/>
      <c r="G136" s="2"/>
    </row>
    <row r="137" spans="2:7">
      <c r="B137" s="2"/>
      <c r="C137" s="2"/>
      <c r="D137" s="2"/>
      <c r="E137" s="2"/>
      <c r="F137" s="2"/>
      <c r="G137" s="2"/>
    </row>
    <row r="138" spans="2:7">
      <c r="B138" s="2"/>
      <c r="C138" s="2"/>
      <c r="D138" s="2"/>
      <c r="E138" s="2"/>
      <c r="F138" s="2"/>
      <c r="G138" s="2"/>
    </row>
    <row r="139" spans="2:7">
      <c r="B139" s="2"/>
      <c r="C139" s="2"/>
      <c r="D139" s="2"/>
      <c r="E139" s="2"/>
      <c r="F139" s="2"/>
      <c r="G139" s="2"/>
    </row>
    <row r="140" spans="2:7">
      <c r="B140" s="2"/>
      <c r="C140" s="2"/>
      <c r="D140" s="2"/>
      <c r="E140" s="2"/>
      <c r="F140" s="2"/>
      <c r="G140" s="2"/>
    </row>
    <row r="141" spans="2:7">
      <c r="B141" s="2"/>
      <c r="C141" s="2"/>
      <c r="D141" s="2"/>
      <c r="E141" s="2"/>
      <c r="F141" s="2"/>
      <c r="G141" s="2"/>
    </row>
    <row r="142" spans="2:7">
      <c r="B142" s="2"/>
      <c r="C142" s="2"/>
      <c r="D142" s="2"/>
      <c r="E142" s="2"/>
      <c r="F142" s="2"/>
      <c r="G142" s="2"/>
    </row>
    <row r="143" spans="2:7">
      <c r="B143" s="2"/>
      <c r="C143" s="2"/>
      <c r="D143" s="2"/>
      <c r="E143" s="2"/>
      <c r="F143" s="2"/>
      <c r="G143" s="2"/>
    </row>
    <row r="144" spans="2:7">
      <c r="B144" s="2"/>
      <c r="C144" s="2"/>
      <c r="D144" s="2"/>
      <c r="E144" s="2"/>
      <c r="F144" s="2"/>
      <c r="G144" s="2"/>
    </row>
    <row r="145" spans="2:7">
      <c r="B145" s="2"/>
      <c r="C145" s="2"/>
      <c r="D145" s="2"/>
      <c r="E145" s="2"/>
      <c r="F145" s="2"/>
      <c r="G145" s="2"/>
    </row>
    <row r="146" spans="2:7">
      <c r="B146" s="2"/>
      <c r="C146" s="2"/>
      <c r="D146" s="2"/>
      <c r="E146" s="2"/>
      <c r="F146" s="2"/>
      <c r="G146" s="2"/>
    </row>
    <row r="147" spans="2:7">
      <c r="B147" s="2"/>
      <c r="C147" s="2"/>
      <c r="D147" s="2"/>
      <c r="E147" s="2"/>
      <c r="F147" s="2"/>
      <c r="G147" s="2"/>
    </row>
    <row r="148" spans="2:7">
      <c r="B148" s="2"/>
      <c r="C148" s="2"/>
      <c r="D148" s="2"/>
      <c r="E148" s="2"/>
      <c r="F148" s="2"/>
      <c r="G148" s="2"/>
    </row>
    <row r="149" spans="2:7">
      <c r="B149" s="2"/>
      <c r="C149" s="2"/>
      <c r="D149" s="2"/>
      <c r="E149" s="2"/>
      <c r="F149" s="2"/>
      <c r="G149" s="2"/>
    </row>
    <row r="150" spans="2:7">
      <c r="B150" s="2"/>
      <c r="C150" s="2"/>
      <c r="D150" s="2"/>
      <c r="E150" s="2"/>
      <c r="F150" s="2"/>
      <c r="G150" s="2"/>
    </row>
    <row r="151" spans="2:7">
      <c r="B151" s="2"/>
      <c r="C151" s="2"/>
      <c r="D151" s="2"/>
      <c r="E151" s="2"/>
      <c r="F151" s="2"/>
      <c r="G151" s="2"/>
    </row>
    <row r="152" spans="2:7">
      <c r="B152" s="2"/>
      <c r="C152" s="2"/>
      <c r="D152" s="2"/>
      <c r="E152" s="2"/>
      <c r="F152" s="2"/>
      <c r="G152" s="2"/>
    </row>
    <row r="153" spans="2:7">
      <c r="B153" s="2"/>
      <c r="C153" s="2"/>
      <c r="D153" s="2"/>
      <c r="E153" s="2"/>
      <c r="F153" s="2"/>
      <c r="G153" s="2"/>
    </row>
    <row r="154" spans="2:7">
      <c r="B154" s="2"/>
      <c r="C154" s="2"/>
      <c r="D154" s="2"/>
      <c r="E154" s="2"/>
      <c r="F154" s="2"/>
      <c r="G154" s="2"/>
    </row>
    <row r="155" spans="2:7">
      <c r="B155" s="2"/>
      <c r="C155" s="2"/>
      <c r="D155" s="2"/>
      <c r="E155" s="2"/>
      <c r="F155" s="2"/>
      <c r="G155" s="2"/>
    </row>
    <row r="156" spans="2:7">
      <c r="B156" s="2"/>
      <c r="C156" s="2"/>
      <c r="D156" s="2"/>
      <c r="E156" s="2"/>
      <c r="F156" s="2"/>
      <c r="G156" s="2"/>
    </row>
    <row r="157" spans="2:7">
      <c r="B157" s="2"/>
      <c r="C157" s="2"/>
      <c r="D157" s="2"/>
      <c r="E157" s="2"/>
      <c r="F157" s="2"/>
      <c r="G157" s="2"/>
    </row>
    <row r="158" spans="2:7">
      <c r="B158" s="2"/>
      <c r="C158" s="2"/>
      <c r="D158" s="2"/>
      <c r="E158" s="2"/>
      <c r="F158" s="2"/>
      <c r="G158" s="2"/>
    </row>
    <row r="159" spans="2:7">
      <c r="B159" s="2"/>
      <c r="C159" s="2"/>
      <c r="D159" s="2"/>
      <c r="E159" s="2"/>
      <c r="F159" s="2"/>
      <c r="G159" s="2"/>
    </row>
    <row r="160" spans="2:7">
      <c r="B160" s="2"/>
      <c r="C160" s="2"/>
      <c r="D160" s="2"/>
      <c r="E160" s="2"/>
      <c r="F160" s="2"/>
      <c r="G160" s="2"/>
    </row>
    <row r="161" spans="2:7">
      <c r="B161" s="2"/>
      <c r="C161" s="2"/>
      <c r="D161" s="2"/>
      <c r="E161" s="2"/>
      <c r="F161" s="2"/>
      <c r="G161" s="2"/>
    </row>
    <row r="162" spans="2:7">
      <c r="B162" s="2"/>
      <c r="C162" s="2"/>
      <c r="D162" s="2"/>
      <c r="E162" s="2"/>
      <c r="F162" s="2"/>
      <c r="G162" s="2"/>
    </row>
    <row r="163" spans="2:7">
      <c r="B163" s="2"/>
      <c r="C163" s="2"/>
      <c r="D163" s="2"/>
      <c r="E163" s="2"/>
      <c r="F163" s="2"/>
      <c r="G163" s="2"/>
    </row>
    <row r="164" spans="2:7">
      <c r="B164" s="2"/>
      <c r="C164" s="2"/>
      <c r="D164" s="2"/>
      <c r="E164" s="2"/>
      <c r="F164" s="2"/>
      <c r="G164" s="2"/>
    </row>
    <row r="165" spans="2:7">
      <c r="B165" s="2"/>
      <c r="C165" s="2"/>
      <c r="D165" s="2"/>
      <c r="E165" s="2"/>
      <c r="F165" s="2"/>
      <c r="G165" s="2"/>
    </row>
    <row r="166" spans="2:7">
      <c r="B166" s="2"/>
      <c r="C166" s="2"/>
      <c r="D166" s="2"/>
      <c r="E166" s="2"/>
      <c r="F166" s="2"/>
      <c r="G166" s="2"/>
    </row>
    <row r="167" spans="2:7">
      <c r="B167" s="2"/>
      <c r="C167" s="2"/>
      <c r="D167" s="2"/>
      <c r="E167" s="2"/>
      <c r="F167" s="2"/>
      <c r="G167" s="2"/>
    </row>
    <row r="168" spans="2:7">
      <c r="B168" s="2"/>
      <c r="C168" s="2"/>
      <c r="D168" s="2"/>
      <c r="E168" s="2"/>
      <c r="F168" s="2"/>
      <c r="G168" s="2"/>
    </row>
    <row r="169" spans="2:7">
      <c r="B169" s="2"/>
      <c r="C169" s="2"/>
      <c r="D169" s="2"/>
      <c r="E169" s="2"/>
      <c r="F169" s="2"/>
      <c r="G169" s="2"/>
    </row>
    <row r="170" spans="2:7">
      <c r="B170" s="2"/>
      <c r="C170" s="2"/>
      <c r="D170" s="2"/>
      <c r="E170" s="2"/>
      <c r="F170" s="2"/>
      <c r="G170" s="2"/>
    </row>
    <row r="171" spans="2:7">
      <c r="B171" s="2"/>
      <c r="C171" s="2"/>
      <c r="D171" s="2"/>
      <c r="E171" s="2"/>
      <c r="F171" s="2"/>
      <c r="G171" s="2"/>
    </row>
    <row r="172" spans="2:7">
      <c r="B172" s="2"/>
      <c r="C172" s="2"/>
      <c r="D172" s="2"/>
      <c r="E172" s="2"/>
      <c r="F172" s="2"/>
      <c r="G172" s="2"/>
    </row>
    <row r="173" spans="2:7">
      <c r="B173" s="2"/>
      <c r="C173" s="2"/>
      <c r="D173" s="2"/>
      <c r="E173" s="2"/>
      <c r="F173" s="2"/>
      <c r="G173" s="2"/>
    </row>
    <row r="174" spans="2:7">
      <c r="B174" s="2"/>
      <c r="C174" s="2"/>
      <c r="D174" s="2"/>
      <c r="E174" s="2"/>
      <c r="F174" s="2"/>
      <c r="G174" s="2"/>
    </row>
    <row r="175" spans="2:7">
      <c r="B175" s="2"/>
      <c r="C175" s="2"/>
      <c r="D175" s="2"/>
      <c r="E175" s="2"/>
      <c r="F175" s="2"/>
      <c r="G175" s="2"/>
    </row>
    <row r="176" spans="2:7">
      <c r="B176" s="2"/>
      <c r="C176" s="2"/>
      <c r="D176" s="2"/>
      <c r="E176" s="2"/>
      <c r="F176" s="2"/>
      <c r="G176" s="2"/>
    </row>
    <row r="177" spans="2:7">
      <c r="B177" s="2"/>
      <c r="C177" s="2"/>
      <c r="D177" s="2"/>
      <c r="E177" s="2"/>
      <c r="F177" s="2"/>
      <c r="G177" s="2"/>
    </row>
    <row r="178" spans="2:7">
      <c r="B178" s="2"/>
      <c r="C178" s="2"/>
      <c r="D178" s="2"/>
      <c r="E178" s="2"/>
      <c r="F178" s="2"/>
      <c r="G178" s="2"/>
    </row>
    <row r="179" spans="2:7">
      <c r="B179" s="2"/>
      <c r="C179" s="2"/>
      <c r="D179" s="2"/>
      <c r="E179" s="2"/>
      <c r="F179" s="2"/>
      <c r="G179" s="2"/>
    </row>
    <row r="180" spans="2:7">
      <c r="B180" s="2"/>
      <c r="C180" s="2"/>
      <c r="D180" s="2"/>
      <c r="E180" s="2"/>
      <c r="F180" s="2"/>
      <c r="G180" s="2"/>
    </row>
    <row r="181" spans="2:7">
      <c r="B181" s="2"/>
      <c r="C181" s="2"/>
      <c r="D181" s="2"/>
      <c r="E181" s="2"/>
      <c r="F181" s="2"/>
      <c r="G181" s="2"/>
    </row>
    <row r="182" spans="2:7">
      <c r="B182" s="2"/>
      <c r="C182" s="2"/>
      <c r="D182" s="2"/>
      <c r="E182" s="2"/>
      <c r="F182" s="2"/>
      <c r="G182" s="2"/>
    </row>
    <row r="183" spans="2:7">
      <c r="B183" s="2"/>
      <c r="C183" s="2"/>
      <c r="D183" s="2"/>
      <c r="E183" s="2"/>
      <c r="F183" s="2"/>
      <c r="G183" s="2"/>
    </row>
    <row r="184" spans="2:7">
      <c r="B184" s="2"/>
      <c r="C184" s="2"/>
      <c r="D184" s="2"/>
      <c r="E184" s="2"/>
      <c r="F184" s="2"/>
      <c r="G184" s="2"/>
    </row>
    <row r="185" spans="2:7">
      <c r="B185" s="2"/>
      <c r="C185" s="2"/>
      <c r="D185" s="2"/>
      <c r="E185" s="2"/>
      <c r="F185" s="2"/>
      <c r="G185" s="2"/>
    </row>
    <row r="186" spans="2:7">
      <c r="B186" s="2"/>
      <c r="C186" s="2"/>
      <c r="D186" s="2"/>
      <c r="E186" s="2"/>
      <c r="F186" s="2"/>
      <c r="G186" s="2"/>
    </row>
    <row r="187" spans="2:7">
      <c r="B187" s="2"/>
      <c r="C187" s="2"/>
      <c r="D187" s="2"/>
      <c r="E187" s="2"/>
      <c r="F187" s="2"/>
      <c r="G187" s="2"/>
    </row>
    <row r="188" spans="2:7">
      <c r="B188" s="2"/>
      <c r="C188" s="2"/>
      <c r="D188" s="2"/>
      <c r="E188" s="2"/>
      <c r="F188" s="2"/>
      <c r="G188" s="2"/>
    </row>
    <row r="189" spans="2:7">
      <c r="B189" s="2"/>
      <c r="C189" s="2"/>
      <c r="D189" s="2"/>
      <c r="E189" s="2"/>
      <c r="F189" s="2"/>
      <c r="G189" s="2"/>
    </row>
    <row r="190" spans="2:7">
      <c r="B190" s="2"/>
      <c r="C190" s="2"/>
      <c r="D190" s="2"/>
      <c r="E190" s="2"/>
      <c r="F190" s="2"/>
      <c r="G190" s="2"/>
    </row>
    <row r="191" spans="2:7">
      <c r="B191" s="2"/>
      <c r="C191" s="2"/>
      <c r="D191" s="2"/>
      <c r="E191" s="2"/>
      <c r="F191" s="2"/>
      <c r="G191" s="2"/>
    </row>
    <row r="192" spans="2:7">
      <c r="B192" s="2"/>
      <c r="C192" s="2"/>
      <c r="D192" s="2"/>
      <c r="E192" s="2"/>
      <c r="F192" s="2"/>
      <c r="G192" s="2"/>
    </row>
    <row r="193" spans="2:7">
      <c r="B193" s="2"/>
      <c r="C193" s="2"/>
      <c r="D193" s="2"/>
      <c r="E193" s="2"/>
      <c r="F193" s="2"/>
      <c r="G193" s="2"/>
    </row>
    <row r="194" spans="2:7">
      <c r="B194" s="2"/>
      <c r="C194" s="2"/>
      <c r="D194" s="2"/>
      <c r="E194" s="2"/>
      <c r="F194" s="2"/>
      <c r="G194" s="2"/>
    </row>
    <row r="195" spans="2:7">
      <c r="B195" s="2"/>
      <c r="C195" s="2"/>
      <c r="D195" s="2"/>
      <c r="E195" s="2"/>
      <c r="F195" s="2"/>
      <c r="G195" s="2"/>
    </row>
    <row r="196" spans="2:7">
      <c r="B196" s="2"/>
      <c r="C196" s="2"/>
      <c r="D196" s="2"/>
      <c r="E196" s="2"/>
      <c r="F196" s="2"/>
      <c r="G196" s="2"/>
    </row>
    <row r="197" spans="2:7">
      <c r="B197" s="2"/>
      <c r="C197" s="2"/>
      <c r="D197" s="2"/>
      <c r="E197" s="2"/>
      <c r="F197" s="2"/>
      <c r="G197" s="2"/>
    </row>
    <row r="198" spans="2:7">
      <c r="B198" s="2"/>
      <c r="C198" s="2"/>
      <c r="D198" s="2"/>
      <c r="E198" s="2"/>
      <c r="F198" s="2"/>
      <c r="G198" s="2"/>
    </row>
    <row r="199" spans="2:7">
      <c r="B199" s="2"/>
      <c r="C199" s="2"/>
      <c r="D199" s="2"/>
      <c r="E199" s="2"/>
      <c r="F199" s="2"/>
      <c r="G199" s="2"/>
    </row>
    <row r="200" spans="2:7">
      <c r="B200" s="2"/>
      <c r="C200" s="2"/>
      <c r="D200" s="2"/>
      <c r="E200" s="2"/>
      <c r="F200" s="2"/>
      <c r="G200" s="2"/>
    </row>
    <row r="201" spans="2:7">
      <c r="B201" s="2"/>
      <c r="C201" s="2"/>
      <c r="D201" s="2"/>
      <c r="E201" s="2"/>
      <c r="F201" s="2"/>
      <c r="G201" s="2"/>
    </row>
    <row r="202" spans="2:7">
      <c r="B202" s="2"/>
      <c r="C202" s="2"/>
      <c r="D202" s="2"/>
      <c r="E202" s="2"/>
      <c r="F202" s="2"/>
      <c r="G202" s="2"/>
    </row>
    <row r="203" spans="2:7">
      <c r="B203" s="2"/>
      <c r="C203" s="2"/>
      <c r="D203" s="2"/>
      <c r="E203" s="2"/>
      <c r="F203" s="2"/>
      <c r="G203" s="2"/>
    </row>
    <row r="204" spans="2:7">
      <c r="B204" s="2"/>
      <c r="C204" s="2"/>
      <c r="D204" s="2"/>
      <c r="E204" s="2"/>
      <c r="F204" s="2"/>
      <c r="G204" s="2"/>
    </row>
    <row r="205" spans="2:7">
      <c r="B205" s="2"/>
      <c r="C205" s="2"/>
      <c r="D205" s="2"/>
      <c r="E205" s="2"/>
      <c r="F205" s="2"/>
      <c r="G205" s="2"/>
    </row>
    <row r="206" spans="2:7">
      <c r="B206" s="2"/>
      <c r="C206" s="2"/>
      <c r="D206" s="2"/>
      <c r="E206" s="2"/>
      <c r="F206" s="2"/>
      <c r="G206" s="2"/>
    </row>
    <row r="207" spans="2:7">
      <c r="B207" s="2"/>
      <c r="C207" s="2"/>
      <c r="D207" s="2"/>
      <c r="E207" s="2"/>
      <c r="F207" s="2"/>
      <c r="G207" s="2"/>
    </row>
    <row r="208" spans="2:7">
      <c r="B208" s="2"/>
      <c r="C208" s="2"/>
      <c r="D208" s="2"/>
      <c r="E208" s="2"/>
      <c r="F208" s="2"/>
      <c r="G208" s="2"/>
    </row>
    <row r="209" spans="2:7">
      <c r="B209" s="2"/>
      <c r="C209" s="2"/>
      <c r="D209" s="2"/>
      <c r="E209" s="2"/>
      <c r="F209" s="2"/>
      <c r="G209" s="2"/>
    </row>
    <row r="210" spans="2:7">
      <c r="B210" s="2"/>
      <c r="C210" s="2"/>
      <c r="D210" s="2"/>
      <c r="E210" s="2"/>
      <c r="F210" s="2"/>
      <c r="G210" s="2"/>
    </row>
    <row r="211" spans="2:7">
      <c r="B211" s="2"/>
      <c r="C211" s="2"/>
      <c r="D211" s="2"/>
      <c r="E211" s="2"/>
      <c r="F211" s="2"/>
      <c r="G211" s="2"/>
    </row>
    <row r="212" spans="2:7">
      <c r="B212" s="2"/>
      <c r="C212" s="2"/>
      <c r="D212" s="2"/>
      <c r="E212" s="2"/>
      <c r="F212" s="2"/>
      <c r="G212" s="2"/>
    </row>
    <row r="213" spans="2:7">
      <c r="B213" s="2"/>
      <c r="C213" s="2"/>
      <c r="D213" s="2"/>
      <c r="E213" s="2"/>
      <c r="F213" s="2"/>
      <c r="G213" s="2"/>
    </row>
    <row r="214" spans="2:7">
      <c r="B214" s="2"/>
      <c r="C214" s="2"/>
      <c r="D214" s="2"/>
      <c r="E214" s="2"/>
      <c r="F214" s="2"/>
      <c r="G214" s="2"/>
    </row>
    <row r="215" spans="2:7">
      <c r="B215" s="2"/>
      <c r="C215" s="2"/>
      <c r="D215" s="2"/>
      <c r="E215" s="2"/>
      <c r="F215" s="2"/>
      <c r="G215" s="2"/>
    </row>
    <row r="216" spans="2:7">
      <c r="B216" s="2"/>
      <c r="C216" s="2"/>
      <c r="D216" s="2"/>
      <c r="E216" s="2"/>
      <c r="F216" s="2"/>
      <c r="G216" s="2"/>
    </row>
    <row r="217" spans="2:7">
      <c r="B217" s="2"/>
      <c r="C217" s="2"/>
      <c r="D217" s="2"/>
      <c r="E217" s="2"/>
      <c r="F217" s="2"/>
      <c r="G217" s="2"/>
    </row>
    <row r="218" spans="2:7">
      <c r="B218" s="2"/>
      <c r="C218" s="2"/>
      <c r="D218" s="2"/>
      <c r="E218" s="2"/>
      <c r="F218" s="2"/>
      <c r="G218" s="2"/>
    </row>
    <row r="219" spans="2:7">
      <c r="B219" s="2"/>
      <c r="C219" s="2"/>
      <c r="D219" s="2"/>
      <c r="E219" s="2"/>
      <c r="F219" s="2"/>
      <c r="G219" s="2"/>
    </row>
    <row r="220" spans="2:7">
      <c r="B220" s="2"/>
      <c r="C220" s="2"/>
      <c r="D220" s="2"/>
      <c r="E220" s="2"/>
      <c r="F220" s="2"/>
      <c r="G220" s="2"/>
    </row>
    <row r="221" spans="2:7">
      <c r="B221" s="2"/>
      <c r="C221" s="2"/>
      <c r="D221" s="2"/>
      <c r="E221" s="2"/>
      <c r="F221" s="2"/>
      <c r="G221" s="2"/>
    </row>
    <row r="222" spans="2:7">
      <c r="B222" s="2"/>
      <c r="C222" s="2"/>
      <c r="D222" s="2"/>
      <c r="E222" s="2"/>
      <c r="F222" s="2"/>
      <c r="G222" s="2"/>
    </row>
    <row r="223" spans="2:7">
      <c r="B223" s="2"/>
      <c r="C223" s="2"/>
      <c r="D223" s="2"/>
      <c r="E223" s="2"/>
      <c r="F223" s="2"/>
      <c r="G223" s="2"/>
    </row>
    <row r="224" spans="2:7">
      <c r="B224" s="2"/>
      <c r="C224" s="2"/>
      <c r="D224" s="2"/>
      <c r="E224" s="2"/>
      <c r="F224" s="2"/>
      <c r="G224" s="2"/>
    </row>
    <row r="225" spans="2:7">
      <c r="B225" s="2"/>
      <c r="C225" s="2"/>
      <c r="D225" s="2"/>
      <c r="E225" s="2"/>
      <c r="F225" s="2"/>
      <c r="G225" s="2"/>
    </row>
    <row r="226" spans="2:7">
      <c r="B226" s="2"/>
      <c r="C226" s="2"/>
      <c r="D226" s="2"/>
      <c r="E226" s="2"/>
      <c r="F226" s="2"/>
      <c r="G226" s="2"/>
    </row>
    <row r="227" spans="2:7">
      <c r="B227" s="2"/>
      <c r="C227" s="2"/>
      <c r="D227" s="2"/>
      <c r="E227" s="2"/>
      <c r="F227" s="2"/>
      <c r="G227" s="2"/>
    </row>
    <row r="228" spans="2:7">
      <c r="B228" s="2"/>
      <c r="C228" s="2"/>
      <c r="D228" s="2"/>
      <c r="E228" s="2"/>
      <c r="F228" s="2"/>
      <c r="G228" s="2"/>
    </row>
    <row r="229" spans="2:7">
      <c r="B229" s="2"/>
      <c r="C229" s="2"/>
      <c r="D229" s="2"/>
      <c r="E229" s="2"/>
      <c r="F229" s="2"/>
      <c r="G229" s="2"/>
    </row>
    <row r="230" spans="2:7">
      <c r="B230" s="2"/>
      <c r="C230" s="2"/>
      <c r="D230" s="2"/>
      <c r="E230" s="2"/>
      <c r="F230" s="2"/>
      <c r="G230" s="2"/>
    </row>
    <row r="231" spans="2:7">
      <c r="B231" s="2"/>
      <c r="C231" s="2"/>
      <c r="D231" s="2"/>
      <c r="E231" s="2"/>
      <c r="F231" s="2"/>
      <c r="G231" s="2"/>
    </row>
    <row r="232" spans="2:7">
      <c r="B232" s="2"/>
      <c r="C232" s="2"/>
      <c r="D232" s="2"/>
      <c r="E232" s="2"/>
      <c r="F232" s="2"/>
      <c r="G232" s="2"/>
    </row>
    <row r="233" spans="2:7">
      <c r="B233" s="2"/>
      <c r="C233" s="2"/>
      <c r="D233" s="2"/>
      <c r="E233" s="2"/>
      <c r="F233" s="2"/>
      <c r="G233" s="2"/>
    </row>
    <row r="234" spans="2:7">
      <c r="B234" s="2"/>
      <c r="C234" s="2"/>
      <c r="D234" s="2"/>
      <c r="E234" s="2"/>
      <c r="F234" s="2"/>
      <c r="G234" s="2"/>
    </row>
    <row r="235" spans="2:7">
      <c r="B235" s="2"/>
      <c r="C235" s="2"/>
      <c r="D235" s="2"/>
      <c r="E235" s="2"/>
      <c r="F235" s="2"/>
      <c r="G235" s="2"/>
    </row>
    <row r="236" spans="2:7">
      <c r="B236" s="2"/>
      <c r="C236" s="2"/>
      <c r="D236" s="2"/>
      <c r="E236" s="2"/>
      <c r="F236" s="2"/>
      <c r="G236" s="2"/>
    </row>
    <row r="237" spans="2:7">
      <c r="B237" s="2"/>
      <c r="C237" s="2"/>
      <c r="D237" s="2"/>
      <c r="E237" s="2"/>
      <c r="F237" s="2"/>
      <c r="G237" s="2"/>
    </row>
    <row r="238" spans="2:7">
      <c r="B238" s="2"/>
      <c r="C238" s="2"/>
      <c r="D238" s="2"/>
      <c r="E238" s="2"/>
      <c r="F238" s="2"/>
      <c r="G238" s="2"/>
    </row>
    <row r="239" spans="2:7">
      <c r="B239" s="2"/>
      <c r="C239" s="2"/>
      <c r="D239" s="2"/>
      <c r="E239" s="2"/>
      <c r="F239" s="2"/>
      <c r="G239" s="2"/>
    </row>
    <row r="240" spans="2:7">
      <c r="B240" s="2"/>
      <c r="C240" s="2"/>
      <c r="D240" s="2"/>
      <c r="E240" s="2"/>
      <c r="F240" s="2"/>
      <c r="G240" s="2"/>
    </row>
    <row r="241" spans="2:7">
      <c r="B241" s="2"/>
      <c r="C241" s="2"/>
      <c r="D241" s="2"/>
      <c r="E241" s="2"/>
      <c r="F241" s="2"/>
      <c r="G241" s="2"/>
    </row>
    <row r="242" spans="2:7">
      <c r="B242" s="2"/>
      <c r="C242" s="2"/>
      <c r="D242" s="2"/>
      <c r="E242" s="2"/>
      <c r="F242" s="2"/>
      <c r="G242" s="2"/>
    </row>
    <row r="243" spans="2:7">
      <c r="B243" s="2"/>
      <c r="C243" s="2"/>
      <c r="D243" s="2"/>
      <c r="E243" s="2"/>
      <c r="F243" s="2"/>
      <c r="G243" s="2"/>
    </row>
    <row r="244" spans="2:7">
      <c r="B244" s="2"/>
      <c r="C244" s="2"/>
      <c r="D244" s="2"/>
      <c r="E244" s="2"/>
      <c r="F244" s="2"/>
      <c r="G244" s="2"/>
    </row>
    <row r="245" spans="2:7">
      <c r="B245" s="2"/>
      <c r="C245" s="2"/>
      <c r="D245" s="2"/>
      <c r="E245" s="2"/>
      <c r="F245" s="2"/>
      <c r="G245" s="2"/>
    </row>
    <row r="246" spans="2:7">
      <c r="B246" s="2"/>
      <c r="C246" s="2"/>
      <c r="D246" s="2"/>
      <c r="E246" s="2"/>
      <c r="F246" s="2"/>
      <c r="G246" s="2"/>
    </row>
    <row r="247" spans="2:7">
      <c r="B247" s="2"/>
      <c r="C247" s="2"/>
      <c r="D247" s="2"/>
      <c r="E247" s="2"/>
      <c r="F247" s="2"/>
      <c r="G247" s="2"/>
    </row>
    <row r="248" spans="2:7">
      <c r="B248" s="2"/>
      <c r="C248" s="2"/>
      <c r="D248" s="2"/>
      <c r="E248" s="2"/>
      <c r="F248" s="2"/>
      <c r="G248" s="2"/>
    </row>
    <row r="249" spans="2:7">
      <c r="B249" s="2"/>
      <c r="C249" s="2"/>
      <c r="D249" s="2"/>
      <c r="E249" s="2"/>
      <c r="F249" s="2"/>
      <c r="G249" s="2"/>
    </row>
    <row r="250" spans="2:7">
      <c r="B250" s="2"/>
      <c r="C250" s="2"/>
      <c r="D250" s="2"/>
      <c r="E250" s="2"/>
      <c r="F250" s="2"/>
      <c r="G250" s="2"/>
    </row>
    <row r="251" spans="2:7">
      <c r="B251" s="2"/>
      <c r="C251" s="2"/>
      <c r="D251" s="2"/>
      <c r="E251" s="2"/>
      <c r="F251" s="2"/>
      <c r="G251" s="2"/>
    </row>
    <row r="252" spans="2:7">
      <c r="B252" s="2"/>
      <c r="C252" s="2"/>
      <c r="D252" s="2"/>
      <c r="E252" s="2"/>
      <c r="F252" s="2"/>
      <c r="G252" s="2"/>
    </row>
    <row r="253" spans="2:7">
      <c r="B253" s="2"/>
      <c r="C253" s="2"/>
      <c r="D253" s="2"/>
      <c r="E253" s="2"/>
      <c r="F253" s="2"/>
      <c r="G253" s="2"/>
    </row>
    <row r="254" spans="2:7">
      <c r="B254" s="2"/>
      <c r="C254" s="2"/>
      <c r="D254" s="2"/>
      <c r="E254" s="2"/>
      <c r="F254" s="2"/>
      <c r="G254" s="2"/>
    </row>
    <row r="255" spans="2:7">
      <c r="B255" s="2"/>
      <c r="C255" s="2"/>
      <c r="D255" s="2"/>
      <c r="E255" s="2"/>
      <c r="F255" s="2"/>
      <c r="G255" s="2"/>
    </row>
    <row r="256" spans="2:7">
      <c r="B256" s="2"/>
      <c r="C256" s="2"/>
      <c r="D256" s="2"/>
      <c r="E256" s="2"/>
      <c r="F256" s="2"/>
      <c r="G256" s="2"/>
    </row>
    <row r="257" spans="2:7">
      <c r="B257" s="2"/>
      <c r="C257" s="2"/>
      <c r="D257" s="2"/>
      <c r="E257" s="2"/>
      <c r="F257" s="2"/>
      <c r="G257" s="2"/>
    </row>
    <row r="258" spans="2:7">
      <c r="B258" s="2"/>
      <c r="C258" s="2"/>
      <c r="D258" s="2"/>
      <c r="E258" s="2"/>
      <c r="F258" s="2"/>
      <c r="G258" s="2"/>
    </row>
    <row r="259" spans="2:7">
      <c r="B259" s="2"/>
      <c r="C259" s="2"/>
      <c r="D259" s="2"/>
      <c r="E259" s="2"/>
      <c r="F259" s="2"/>
      <c r="G259" s="2"/>
    </row>
    <row r="260" spans="2:7">
      <c r="B260" s="2"/>
      <c r="C260" s="2"/>
      <c r="D260" s="2"/>
      <c r="E260" s="2"/>
      <c r="F260" s="2"/>
      <c r="G260" s="2"/>
    </row>
    <row r="261" spans="2:7">
      <c r="B261" s="2"/>
      <c r="C261" s="2"/>
      <c r="D261" s="2"/>
      <c r="E261" s="2"/>
      <c r="F261" s="2"/>
      <c r="G261" s="2"/>
    </row>
    <row r="262" spans="2:7">
      <c r="B262" s="2"/>
      <c r="C262" s="2"/>
      <c r="D262" s="2"/>
      <c r="E262" s="2"/>
      <c r="F262" s="2"/>
      <c r="G262" s="2"/>
    </row>
    <row r="263" spans="2:7">
      <c r="B263" s="2"/>
      <c r="C263" s="2"/>
      <c r="D263" s="2"/>
      <c r="E263" s="2"/>
      <c r="F263" s="2"/>
      <c r="G263" s="2"/>
    </row>
    <row r="264" spans="2:7">
      <c r="B264" s="2"/>
      <c r="C264" s="2"/>
      <c r="D264" s="2"/>
      <c r="E264" s="2"/>
      <c r="F264" s="2"/>
      <c r="G264" s="2"/>
    </row>
    <row r="265" spans="2:7">
      <c r="B265" s="2"/>
      <c r="C265" s="2"/>
      <c r="D265" s="2"/>
      <c r="E265" s="2"/>
      <c r="F265" s="2"/>
      <c r="G265" s="2"/>
    </row>
    <row r="266" spans="2:7">
      <c r="B266" s="2"/>
      <c r="C266" s="2"/>
      <c r="D266" s="2"/>
      <c r="E266" s="2"/>
      <c r="F266" s="2"/>
      <c r="G266" s="2"/>
    </row>
    <row r="267" spans="2:7">
      <c r="B267" s="2"/>
      <c r="C267" s="2"/>
      <c r="D267" s="2"/>
      <c r="E267" s="2"/>
      <c r="F267" s="2"/>
      <c r="G267" s="2"/>
    </row>
    <row r="268" spans="2:7">
      <c r="B268" s="2"/>
      <c r="C268" s="2"/>
      <c r="D268" s="2"/>
      <c r="E268" s="2"/>
      <c r="F268" s="2"/>
      <c r="G268" s="2"/>
    </row>
    <row r="269" spans="2:7">
      <c r="B269" s="2"/>
      <c r="C269" s="2"/>
      <c r="D269" s="2"/>
      <c r="E269" s="2"/>
      <c r="F269" s="2"/>
      <c r="G269" s="2"/>
    </row>
    <row r="270" spans="2:7">
      <c r="B270" s="2"/>
      <c r="C270" s="2"/>
      <c r="D270" s="2"/>
      <c r="E270" s="2"/>
      <c r="F270" s="2"/>
      <c r="G270" s="2"/>
    </row>
    <row r="271" spans="2:7">
      <c r="B271" s="2"/>
      <c r="C271" s="2"/>
      <c r="D271" s="2"/>
      <c r="E271" s="2"/>
      <c r="F271" s="2"/>
      <c r="G271" s="2"/>
    </row>
    <row r="272" spans="2:7">
      <c r="B272" s="2"/>
      <c r="C272" s="2"/>
      <c r="D272" s="2"/>
      <c r="E272" s="2"/>
      <c r="F272" s="2"/>
      <c r="G272" s="2"/>
    </row>
    <row r="273" spans="2:7">
      <c r="B273" s="2"/>
      <c r="C273" s="2"/>
      <c r="D273" s="2"/>
      <c r="E273" s="2"/>
      <c r="F273" s="2"/>
      <c r="G273" s="2"/>
    </row>
    <row r="274" spans="2:7">
      <c r="B274" s="2"/>
      <c r="C274" s="2"/>
      <c r="D274" s="2"/>
      <c r="E274" s="2"/>
      <c r="F274" s="2"/>
      <c r="G274" s="2"/>
    </row>
    <row r="275" spans="2:7">
      <c r="B275" s="2"/>
      <c r="C275" s="2"/>
      <c r="D275" s="2"/>
      <c r="E275" s="2"/>
      <c r="F275" s="2"/>
      <c r="G275" s="2"/>
    </row>
    <row r="276" spans="2:7">
      <c r="B276" s="2"/>
      <c r="C276" s="2"/>
      <c r="D276" s="2"/>
      <c r="E276" s="2"/>
      <c r="F276" s="2"/>
      <c r="G276" s="2"/>
    </row>
    <row r="277" spans="2:7">
      <c r="B277" s="2"/>
      <c r="C277" s="2"/>
      <c r="D277" s="2"/>
      <c r="E277" s="2"/>
      <c r="F277" s="2"/>
      <c r="G277" s="2"/>
    </row>
    <row r="278" spans="2:7">
      <c r="B278" s="2"/>
      <c r="C278" s="2"/>
      <c r="D278" s="2"/>
      <c r="E278" s="2"/>
      <c r="F278" s="2"/>
      <c r="G278" s="2"/>
    </row>
    <row r="279" spans="2:7">
      <c r="B279" s="2"/>
      <c r="C279" s="2"/>
      <c r="D279" s="2"/>
      <c r="E279" s="2"/>
      <c r="F279" s="2"/>
      <c r="G279" s="2"/>
    </row>
    <row r="280" spans="2:7">
      <c r="B280" s="2"/>
      <c r="C280" s="2"/>
      <c r="D280" s="2"/>
      <c r="E280" s="2"/>
      <c r="F280" s="2"/>
      <c r="G280" s="2"/>
    </row>
    <row r="281" spans="2:7">
      <c r="B281" s="2"/>
      <c r="C281" s="2"/>
      <c r="D281" s="2"/>
      <c r="E281" s="2"/>
      <c r="F281" s="2"/>
      <c r="G281" s="2"/>
    </row>
    <row r="282" spans="2:7">
      <c r="B282" s="2"/>
      <c r="C282" s="2"/>
      <c r="D282" s="2"/>
      <c r="E282" s="2"/>
      <c r="F282" s="2"/>
      <c r="G282" s="2"/>
    </row>
    <row r="283" spans="2:7">
      <c r="B283" s="2"/>
      <c r="C283" s="2"/>
      <c r="D283" s="2"/>
      <c r="E283" s="2"/>
      <c r="F283" s="2"/>
      <c r="G283" s="2"/>
    </row>
    <row r="284" spans="2:7">
      <c r="B284" s="2"/>
      <c r="C284" s="2"/>
      <c r="D284" s="2"/>
      <c r="E284" s="2"/>
      <c r="F284" s="2"/>
      <c r="G284" s="2"/>
    </row>
    <row r="285" spans="2:7">
      <c r="B285" s="2"/>
      <c r="C285" s="2"/>
      <c r="D285" s="2"/>
      <c r="E285" s="2"/>
      <c r="F285" s="2"/>
      <c r="G285" s="2"/>
    </row>
    <row r="286" spans="2:7">
      <c r="B286" s="2"/>
      <c r="C286" s="2"/>
      <c r="D286" s="2"/>
      <c r="E286" s="2"/>
      <c r="F286" s="2"/>
      <c r="G286" s="2"/>
    </row>
    <row r="287" spans="2:7">
      <c r="B287" s="2"/>
      <c r="C287" s="2"/>
      <c r="D287" s="2"/>
      <c r="E287" s="2"/>
      <c r="F287" s="2"/>
      <c r="G287" s="2"/>
    </row>
    <row r="288" spans="2:7">
      <c r="B288" s="2"/>
      <c r="C288" s="2"/>
      <c r="D288" s="2"/>
      <c r="E288" s="2"/>
      <c r="F288" s="2"/>
      <c r="G288" s="2"/>
    </row>
    <row r="289" spans="2:7">
      <c r="B289" s="2"/>
      <c r="C289" s="2"/>
      <c r="D289" s="2"/>
      <c r="E289" s="2"/>
      <c r="F289" s="2"/>
      <c r="G289" s="2"/>
    </row>
    <row r="290" spans="2:7">
      <c r="B290" s="2"/>
      <c r="C290" s="2"/>
      <c r="D290" s="2"/>
      <c r="E290" s="2"/>
      <c r="F290" s="2"/>
      <c r="G290" s="2"/>
    </row>
    <row r="291" spans="2:7">
      <c r="B291" s="2"/>
      <c r="C291" s="2"/>
      <c r="D291" s="2"/>
      <c r="E291" s="2"/>
      <c r="F291" s="2"/>
      <c r="G291" s="2"/>
    </row>
    <row r="292" spans="2:7">
      <c r="B292" s="2"/>
      <c r="C292" s="2"/>
      <c r="D292" s="2"/>
      <c r="E292" s="2"/>
      <c r="F292" s="2"/>
      <c r="G292" s="2"/>
    </row>
    <row r="293" spans="2:7">
      <c r="B293" s="2"/>
      <c r="C293" s="2"/>
      <c r="D293" s="2"/>
      <c r="E293" s="2"/>
      <c r="F293" s="2"/>
      <c r="G293" s="2"/>
    </row>
    <row r="294" spans="2:7">
      <c r="B294" s="2"/>
      <c r="C294" s="2"/>
      <c r="D294" s="2"/>
      <c r="E294" s="2"/>
      <c r="F294" s="2"/>
      <c r="G294" s="2"/>
    </row>
    <row r="295" spans="2:7">
      <c r="B295" s="2"/>
      <c r="C295" s="2"/>
      <c r="D295" s="2"/>
      <c r="E295" s="2"/>
      <c r="F295" s="2"/>
      <c r="G295" s="2"/>
    </row>
    <row r="296" spans="2:7">
      <c r="B296" s="2"/>
      <c r="C296" s="2"/>
      <c r="D296" s="2"/>
      <c r="E296" s="2"/>
      <c r="F296" s="2"/>
      <c r="G296" s="2"/>
    </row>
    <row r="297" spans="2:7">
      <c r="B297" s="2"/>
      <c r="C297" s="2"/>
      <c r="D297" s="2"/>
      <c r="E297" s="2"/>
      <c r="F297" s="2"/>
      <c r="G297" s="2"/>
    </row>
    <row r="298" spans="2:7">
      <c r="B298" s="2"/>
      <c r="C298" s="2"/>
      <c r="D298" s="2"/>
      <c r="E298" s="2"/>
      <c r="F298" s="2"/>
      <c r="G298" s="2"/>
    </row>
    <row r="299" spans="2:7">
      <c r="B299" s="2"/>
      <c r="C299" s="2"/>
      <c r="D299" s="2"/>
      <c r="E299" s="2"/>
      <c r="F299" s="2"/>
      <c r="G299" s="2"/>
    </row>
    <row r="300" spans="2:7">
      <c r="B300" s="2"/>
      <c r="C300" s="2"/>
      <c r="D300" s="2"/>
      <c r="E300" s="2"/>
      <c r="F300" s="2"/>
      <c r="G300" s="2"/>
    </row>
    <row r="301" spans="2:7">
      <c r="B301" s="2"/>
      <c r="C301" s="2"/>
      <c r="D301" s="2"/>
      <c r="E301" s="2"/>
      <c r="F301" s="2"/>
      <c r="G301" s="2"/>
    </row>
    <row r="302" spans="2:7">
      <c r="B302" s="2"/>
      <c r="C302" s="2"/>
      <c r="D302" s="2"/>
      <c r="E302" s="2"/>
      <c r="F302" s="2"/>
      <c r="G302" s="2"/>
    </row>
    <row r="303" spans="2:7">
      <c r="B303" s="2"/>
      <c r="C303" s="2"/>
      <c r="D303" s="2"/>
      <c r="E303" s="2"/>
      <c r="F303" s="2"/>
      <c r="G303" s="2"/>
    </row>
    <row r="304" spans="2:7">
      <c r="B304" s="2"/>
      <c r="C304" s="2"/>
      <c r="D304" s="2"/>
      <c r="E304" s="2"/>
      <c r="F304" s="2"/>
      <c r="G304" s="2"/>
    </row>
    <row r="305" spans="2:7">
      <c r="B305" s="2"/>
      <c r="C305" s="2"/>
      <c r="D305" s="2"/>
      <c r="E305" s="2"/>
      <c r="F305" s="2"/>
      <c r="G305" s="2"/>
    </row>
    <row r="306" spans="2:7">
      <c r="B306" s="2"/>
      <c r="C306" s="2"/>
      <c r="D306" s="2"/>
      <c r="E306" s="2"/>
      <c r="F306" s="2"/>
      <c r="G306" s="2"/>
    </row>
    <row r="307" spans="2:7">
      <c r="B307" s="2"/>
      <c r="C307" s="2"/>
      <c r="D307" s="2"/>
      <c r="E307" s="2"/>
      <c r="F307" s="2"/>
      <c r="G307" s="2"/>
    </row>
    <row r="308" spans="2:7">
      <c r="B308" s="2"/>
      <c r="C308" s="2"/>
      <c r="D308" s="2"/>
      <c r="E308" s="2"/>
      <c r="F308" s="2"/>
      <c r="G308" s="2"/>
    </row>
    <row r="339" spans="2:79">
      <c r="B339" s="111"/>
      <c r="C339" s="111"/>
      <c r="D339" s="111"/>
      <c r="E339" s="111"/>
      <c r="F339" s="111"/>
      <c r="G339" s="111"/>
      <c r="BH339" s="117"/>
    </row>
    <row r="344" spans="2:79" ht="60" customHeight="1">
      <c r="B344" s="111"/>
      <c r="C344" s="111"/>
      <c r="D344" s="111"/>
      <c r="E344" s="111"/>
      <c r="F344" s="111"/>
      <c r="G344" s="111"/>
      <c r="BL344" s="124" t="s">
        <v>6</v>
      </c>
      <c r="BM344" s="124" t="s">
        <v>5</v>
      </c>
      <c r="BN344" s="124" t="s">
        <v>25</v>
      </c>
      <c r="BO344" s="251" t="s">
        <v>7</v>
      </c>
      <c r="BP344" s="252"/>
      <c r="BQ344" s="238" t="s">
        <v>8</v>
      </c>
      <c r="BR344" s="240"/>
      <c r="BS344" s="124" t="s">
        <v>10</v>
      </c>
      <c r="BT344" s="124" t="s">
        <v>9</v>
      </c>
      <c r="BU344" s="124" t="s">
        <v>11</v>
      </c>
      <c r="BV344" s="124" t="s">
        <v>84</v>
      </c>
      <c r="BW344" s="124" t="s">
        <v>12</v>
      </c>
      <c r="BX344" s="124" t="s">
        <v>9</v>
      </c>
      <c r="BY344" s="124" t="s">
        <v>13</v>
      </c>
      <c r="BZ344" s="238" t="s">
        <v>14</v>
      </c>
      <c r="CA344" s="240"/>
    </row>
    <row r="345" spans="2:79" ht="62.25" customHeight="1">
      <c r="B345" s="111"/>
      <c r="C345" s="111"/>
      <c r="D345" s="111"/>
      <c r="E345" s="111"/>
      <c r="F345" s="111"/>
      <c r="G345" s="111"/>
      <c r="BL345" s="125" t="s">
        <v>0</v>
      </c>
      <c r="BM345" s="125" t="s">
        <v>166</v>
      </c>
      <c r="BN345" s="126" t="s">
        <v>56</v>
      </c>
      <c r="BO345" s="127" t="s">
        <v>132</v>
      </c>
      <c r="BP345" s="127">
        <v>5</v>
      </c>
      <c r="BQ345" s="127" t="s">
        <v>65</v>
      </c>
      <c r="BR345" s="127">
        <v>5</v>
      </c>
      <c r="BS345" s="128">
        <v>1</v>
      </c>
      <c r="BT345" s="128" t="s">
        <v>15</v>
      </c>
      <c r="BU345" s="128">
        <v>0</v>
      </c>
      <c r="BV345" s="128" t="s">
        <v>85</v>
      </c>
      <c r="BW345" s="129" t="s">
        <v>16</v>
      </c>
      <c r="BX345" s="130" t="s">
        <v>15</v>
      </c>
      <c r="BY345" s="131" t="s">
        <v>17</v>
      </c>
      <c r="BZ345" s="128">
        <v>1</v>
      </c>
      <c r="CA345" s="128">
        <v>0</v>
      </c>
    </row>
    <row r="346" spans="2:79" ht="61.5" customHeight="1">
      <c r="B346" s="111"/>
      <c r="C346" s="111"/>
      <c r="D346" s="111"/>
      <c r="E346" s="111"/>
      <c r="F346" s="111"/>
      <c r="G346" s="111"/>
      <c r="BL346" s="125" t="s">
        <v>1</v>
      </c>
      <c r="BM346" s="125" t="s">
        <v>185</v>
      </c>
      <c r="BN346" s="126" t="s">
        <v>57</v>
      </c>
      <c r="BO346" s="132" t="s">
        <v>128</v>
      </c>
      <c r="BP346" s="132">
        <v>4</v>
      </c>
      <c r="BQ346" s="132" t="s">
        <v>130</v>
      </c>
      <c r="BR346" s="132">
        <v>4</v>
      </c>
      <c r="BS346" s="128">
        <v>2</v>
      </c>
      <c r="BT346" s="128" t="s">
        <v>15</v>
      </c>
      <c r="BU346" s="128">
        <v>1</v>
      </c>
      <c r="BV346" s="128" t="s">
        <v>86</v>
      </c>
      <c r="BW346" s="129" t="s">
        <v>19</v>
      </c>
      <c r="BX346" s="130" t="s">
        <v>15</v>
      </c>
      <c r="BY346" s="131" t="s">
        <v>20</v>
      </c>
      <c r="BZ346" s="128">
        <v>2</v>
      </c>
      <c r="CA346" s="128">
        <v>0.05</v>
      </c>
    </row>
    <row r="347" spans="2:79" ht="57.75" customHeight="1">
      <c r="B347" s="111"/>
      <c r="C347" s="111"/>
      <c r="D347" s="111"/>
      <c r="E347" s="111"/>
      <c r="F347" s="111"/>
      <c r="G347" s="111"/>
      <c r="BL347" s="125" t="s">
        <v>2</v>
      </c>
      <c r="BM347" s="125" t="s">
        <v>55</v>
      </c>
      <c r="BN347" s="126" t="s">
        <v>58</v>
      </c>
      <c r="BO347" s="133" t="s">
        <v>133</v>
      </c>
      <c r="BP347" s="133">
        <v>3</v>
      </c>
      <c r="BQ347" s="133" t="s">
        <v>21</v>
      </c>
      <c r="BR347" s="133">
        <v>3</v>
      </c>
      <c r="BS347" s="128">
        <v>3</v>
      </c>
      <c r="BT347" s="128" t="s">
        <v>18</v>
      </c>
      <c r="BU347" s="128">
        <v>2</v>
      </c>
      <c r="BV347" s="128" t="s">
        <v>86</v>
      </c>
      <c r="BW347" s="129" t="s">
        <v>23</v>
      </c>
      <c r="BX347" s="130" t="s">
        <v>18</v>
      </c>
      <c r="BY347" s="131" t="s">
        <v>24</v>
      </c>
      <c r="BZ347" s="128">
        <v>3</v>
      </c>
      <c r="CA347" s="128">
        <v>0.1</v>
      </c>
    </row>
    <row r="348" spans="2:79" ht="59.25" customHeight="1">
      <c r="B348" s="111"/>
      <c r="C348" s="111"/>
      <c r="D348" s="111"/>
      <c r="E348" s="111"/>
      <c r="F348" s="111"/>
      <c r="G348" s="111"/>
      <c r="BL348" s="125" t="s">
        <v>3</v>
      </c>
      <c r="BM348" s="125" t="s">
        <v>191</v>
      </c>
      <c r="BN348" s="124" t="s">
        <v>194</v>
      </c>
      <c r="BO348" s="134" t="s">
        <v>129</v>
      </c>
      <c r="BP348" s="134">
        <v>2</v>
      </c>
      <c r="BQ348" s="134" t="s">
        <v>131</v>
      </c>
      <c r="BR348" s="134">
        <v>2</v>
      </c>
      <c r="BS348" s="128">
        <v>4</v>
      </c>
      <c r="BT348" s="128" t="s">
        <v>18</v>
      </c>
      <c r="BU348" s="128">
        <v>3</v>
      </c>
      <c r="BV348" s="128" t="s">
        <v>86</v>
      </c>
      <c r="BW348" s="129" t="s">
        <v>27</v>
      </c>
      <c r="BX348" s="130" t="s">
        <v>18</v>
      </c>
      <c r="BY348" s="131" t="s">
        <v>28</v>
      </c>
      <c r="BZ348" s="128">
        <v>4</v>
      </c>
      <c r="CA348" s="128">
        <v>0.15</v>
      </c>
    </row>
    <row r="349" spans="2:79" ht="81">
      <c r="B349" s="111"/>
      <c r="C349" s="111"/>
      <c r="D349" s="111"/>
      <c r="E349" s="111"/>
      <c r="F349" s="111"/>
      <c r="G349" s="111"/>
      <c r="BL349" s="125" t="s">
        <v>76</v>
      </c>
      <c r="BM349" s="125" t="s">
        <v>186</v>
      </c>
      <c r="BN349" s="135" t="s">
        <v>208</v>
      </c>
      <c r="BO349" s="136" t="s">
        <v>134</v>
      </c>
      <c r="BP349" s="136">
        <v>1</v>
      </c>
      <c r="BQ349" s="136" t="s">
        <v>167</v>
      </c>
      <c r="BR349" s="136">
        <v>1</v>
      </c>
      <c r="BS349" s="128">
        <v>5</v>
      </c>
      <c r="BT349" s="128" t="s">
        <v>18</v>
      </c>
      <c r="BU349" s="128">
        <v>4</v>
      </c>
      <c r="BV349" s="128" t="s">
        <v>86</v>
      </c>
      <c r="BW349" s="129" t="s">
        <v>30</v>
      </c>
      <c r="BX349" s="130" t="s">
        <v>18</v>
      </c>
      <c r="BY349" s="131" t="s">
        <v>31</v>
      </c>
      <c r="BZ349" s="128">
        <v>5</v>
      </c>
      <c r="CA349" s="128">
        <v>0.2</v>
      </c>
    </row>
    <row r="350" spans="2:79" ht="40.5">
      <c r="B350" s="111"/>
      <c r="C350" s="111"/>
      <c r="D350" s="111"/>
      <c r="E350" s="111"/>
      <c r="F350" s="111"/>
      <c r="G350" s="111"/>
      <c r="BN350" s="135" t="s">
        <v>209</v>
      </c>
      <c r="BO350" s="235" t="s">
        <v>66</v>
      </c>
      <c r="BP350" s="236"/>
      <c r="BQ350" s="236"/>
      <c r="BR350" s="237"/>
      <c r="BS350" s="128">
        <v>6</v>
      </c>
      <c r="BT350" s="128" t="s">
        <v>21</v>
      </c>
      <c r="BU350" s="128">
        <v>5</v>
      </c>
      <c r="BV350" s="128" t="s">
        <v>86</v>
      </c>
      <c r="BW350" s="129" t="s">
        <v>32</v>
      </c>
      <c r="BX350" s="130" t="s">
        <v>22</v>
      </c>
    </row>
    <row r="351" spans="2:79" ht="40.5">
      <c r="B351" s="111"/>
      <c r="C351" s="111"/>
      <c r="D351" s="111"/>
      <c r="E351" s="111"/>
      <c r="F351" s="111"/>
      <c r="G351" s="111"/>
      <c r="BN351" s="135" t="s">
        <v>210</v>
      </c>
      <c r="BO351" s="124" t="s">
        <v>69</v>
      </c>
      <c r="BP351" s="238" t="s">
        <v>77</v>
      </c>
      <c r="BQ351" s="239"/>
      <c r="BR351" s="240"/>
      <c r="BS351" s="128">
        <v>7</v>
      </c>
      <c r="BT351" s="128" t="s">
        <v>21</v>
      </c>
      <c r="BU351" s="128">
        <v>6</v>
      </c>
      <c r="BV351" s="128" t="s">
        <v>86</v>
      </c>
      <c r="BW351" s="129" t="s">
        <v>33</v>
      </c>
      <c r="BX351" s="130" t="s">
        <v>22</v>
      </c>
    </row>
    <row r="352" spans="2:79" ht="141.75" customHeight="1">
      <c r="B352" s="111"/>
      <c r="C352" s="111"/>
      <c r="D352" s="111"/>
      <c r="E352" s="111"/>
      <c r="F352" s="111"/>
      <c r="G352" s="111"/>
      <c r="BN352" s="135" t="s">
        <v>211</v>
      </c>
      <c r="BO352" s="135" t="s">
        <v>67</v>
      </c>
      <c r="BP352" s="232" t="s">
        <v>80</v>
      </c>
      <c r="BQ352" s="233"/>
      <c r="BR352" s="234"/>
      <c r="BS352" s="128">
        <v>8</v>
      </c>
      <c r="BT352" s="128" t="s">
        <v>21</v>
      </c>
      <c r="BU352" s="128">
        <v>7</v>
      </c>
      <c r="BV352" s="128" t="s">
        <v>86</v>
      </c>
      <c r="BW352" s="129" t="s">
        <v>34</v>
      </c>
      <c r="BX352" s="130" t="s">
        <v>22</v>
      </c>
    </row>
    <row r="353" spans="2:76" ht="40.5" customHeight="1">
      <c r="B353" s="111"/>
      <c r="C353" s="111"/>
      <c r="D353" s="111"/>
      <c r="E353" s="111"/>
      <c r="F353" s="111"/>
      <c r="G353" s="111"/>
      <c r="BN353" s="135" t="s">
        <v>212</v>
      </c>
      <c r="BO353" s="135" t="s">
        <v>68</v>
      </c>
      <c r="BP353" s="232" t="s">
        <v>81</v>
      </c>
      <c r="BQ353" s="233"/>
      <c r="BR353" s="234"/>
      <c r="BS353" s="128">
        <v>9</v>
      </c>
      <c r="BT353" s="128" t="s">
        <v>21</v>
      </c>
      <c r="BU353" s="128">
        <v>8</v>
      </c>
      <c r="BV353" s="128" t="s">
        <v>86</v>
      </c>
      <c r="BW353" s="129" t="s">
        <v>36</v>
      </c>
      <c r="BX353" s="130" t="s">
        <v>26</v>
      </c>
    </row>
    <row r="354" spans="2:76" ht="20.25" customHeight="1">
      <c r="B354" s="111"/>
      <c r="C354" s="111"/>
      <c r="D354" s="111"/>
      <c r="E354" s="111"/>
      <c r="F354" s="111"/>
      <c r="G354" s="111"/>
      <c r="BN354" s="135" t="s">
        <v>213</v>
      </c>
      <c r="BO354" s="124" t="s">
        <v>78</v>
      </c>
      <c r="BP354" s="232" t="s">
        <v>82</v>
      </c>
      <c r="BQ354" s="233"/>
      <c r="BR354" s="234"/>
      <c r="BS354" s="128">
        <v>10</v>
      </c>
      <c r="BT354" s="128" t="s">
        <v>135</v>
      </c>
      <c r="BU354" s="128">
        <v>9</v>
      </c>
      <c r="BV354" s="128" t="s">
        <v>86</v>
      </c>
      <c r="BW354" s="129" t="s">
        <v>37</v>
      </c>
      <c r="BX354" s="130" t="s">
        <v>26</v>
      </c>
    </row>
    <row r="355" spans="2:76" ht="40.5" customHeight="1">
      <c r="B355" s="111"/>
      <c r="C355" s="111"/>
      <c r="D355" s="111"/>
      <c r="E355" s="111"/>
      <c r="F355" s="111"/>
      <c r="G355" s="111"/>
      <c r="BN355" s="135" t="s">
        <v>214</v>
      </c>
      <c r="BO355" s="135" t="s">
        <v>70</v>
      </c>
      <c r="BS355" s="128">
        <v>11</v>
      </c>
      <c r="BT355" s="128" t="s">
        <v>135</v>
      </c>
      <c r="BU355" s="128">
        <v>10</v>
      </c>
      <c r="BV355" s="128" t="s">
        <v>86</v>
      </c>
      <c r="BW355" s="129" t="s">
        <v>38</v>
      </c>
      <c r="BX355" s="130" t="s">
        <v>26</v>
      </c>
    </row>
    <row r="356" spans="2:76" ht="40.5">
      <c r="B356" s="111"/>
      <c r="C356" s="111"/>
      <c r="D356" s="111"/>
      <c r="E356" s="111"/>
      <c r="F356" s="111"/>
      <c r="G356" s="111"/>
      <c r="BN356" s="135" t="s">
        <v>215</v>
      </c>
      <c r="BO356" s="135" t="s">
        <v>71</v>
      </c>
      <c r="BS356" s="128">
        <v>12</v>
      </c>
      <c r="BT356" s="128" t="s">
        <v>135</v>
      </c>
      <c r="BU356" s="128">
        <v>11</v>
      </c>
      <c r="BV356" s="128" t="s">
        <v>86</v>
      </c>
      <c r="BW356" s="129" t="s">
        <v>39</v>
      </c>
      <c r="BX356" s="130" t="s">
        <v>26</v>
      </c>
    </row>
    <row r="357" spans="2:76" ht="20.25">
      <c r="B357" s="111"/>
      <c r="C357" s="111"/>
      <c r="D357" s="111"/>
      <c r="E357" s="111"/>
      <c r="F357" s="111"/>
      <c r="G357" s="111"/>
      <c r="BN357" s="135" t="s">
        <v>216</v>
      </c>
      <c r="BO357" s="135" t="s">
        <v>72</v>
      </c>
      <c r="BS357" s="128">
        <v>13</v>
      </c>
      <c r="BT357" s="128" t="s">
        <v>135</v>
      </c>
      <c r="BU357" s="128">
        <v>12</v>
      </c>
      <c r="BV357" s="128" t="s">
        <v>86</v>
      </c>
      <c r="BW357" s="129" t="s">
        <v>40</v>
      </c>
      <c r="BX357" s="130" t="s">
        <v>26</v>
      </c>
    </row>
    <row r="358" spans="2:76" ht="40.5">
      <c r="B358" s="111"/>
      <c r="C358" s="111"/>
      <c r="D358" s="111"/>
      <c r="E358" s="111"/>
      <c r="F358" s="111"/>
      <c r="G358" s="111"/>
      <c r="BN358" s="135" t="s">
        <v>217</v>
      </c>
      <c r="BO358" s="124" t="s">
        <v>79</v>
      </c>
      <c r="BS358" s="128">
        <v>14</v>
      </c>
      <c r="BT358" s="128" t="s">
        <v>135</v>
      </c>
      <c r="BU358" s="128">
        <v>13</v>
      </c>
      <c r="BV358" s="128" t="s">
        <v>86</v>
      </c>
      <c r="BW358" s="129" t="s">
        <v>41</v>
      </c>
      <c r="BX358" s="130" t="s">
        <v>26</v>
      </c>
    </row>
    <row r="359" spans="2:76" ht="60.75">
      <c r="B359" s="111"/>
      <c r="C359" s="111"/>
      <c r="D359" s="111"/>
      <c r="E359" s="111"/>
      <c r="F359" s="111"/>
      <c r="G359" s="111"/>
      <c r="BN359" s="135" t="s">
        <v>218</v>
      </c>
      <c r="BO359" s="135" t="s">
        <v>73</v>
      </c>
      <c r="BS359" s="128">
        <v>15</v>
      </c>
      <c r="BT359" s="128" t="s">
        <v>135</v>
      </c>
      <c r="BU359" s="128">
        <v>14</v>
      </c>
      <c r="BV359" s="128" t="s">
        <v>86</v>
      </c>
      <c r="BW359" s="129" t="s">
        <v>42</v>
      </c>
      <c r="BX359" s="130" t="s">
        <v>26</v>
      </c>
    </row>
    <row r="360" spans="2:76" ht="20.25" customHeight="1">
      <c r="B360" s="111"/>
      <c r="C360" s="111"/>
      <c r="D360" s="111"/>
      <c r="E360" s="111"/>
      <c r="F360" s="111"/>
      <c r="G360" s="111"/>
      <c r="BN360" s="135" t="s">
        <v>219</v>
      </c>
      <c r="BO360" s="135" t="s">
        <v>74</v>
      </c>
      <c r="BS360" s="128">
        <v>16</v>
      </c>
      <c r="BT360" s="128" t="s">
        <v>29</v>
      </c>
      <c r="BU360" s="128">
        <v>15</v>
      </c>
      <c r="BV360" s="128" t="s">
        <v>86</v>
      </c>
      <c r="BW360" s="129" t="s">
        <v>43</v>
      </c>
      <c r="BX360" s="130" t="s">
        <v>29</v>
      </c>
    </row>
    <row r="361" spans="2:76" ht="40.5">
      <c r="B361" s="111"/>
      <c r="C361" s="111"/>
      <c r="D361" s="111"/>
      <c r="E361" s="111"/>
      <c r="F361" s="111"/>
      <c r="G361" s="111"/>
      <c r="BN361" s="135" t="s">
        <v>220</v>
      </c>
      <c r="BO361" s="135" t="s">
        <v>75</v>
      </c>
      <c r="BS361" s="128">
        <v>17</v>
      </c>
      <c r="BT361" s="128" t="s">
        <v>29</v>
      </c>
      <c r="BU361" s="128">
        <v>16</v>
      </c>
      <c r="BV361" s="128" t="s">
        <v>86</v>
      </c>
      <c r="BW361" s="129" t="s">
        <v>44</v>
      </c>
      <c r="BX361" s="130" t="s">
        <v>29</v>
      </c>
    </row>
    <row r="362" spans="2:76" ht="30" customHeight="1">
      <c r="B362" s="111"/>
      <c r="C362" s="111"/>
      <c r="D362" s="111"/>
      <c r="E362" s="111"/>
      <c r="F362" s="111"/>
      <c r="G362" s="111"/>
      <c r="BN362" s="135" t="s">
        <v>222</v>
      </c>
      <c r="BS362" s="128">
        <v>18</v>
      </c>
      <c r="BT362" s="128" t="s">
        <v>29</v>
      </c>
      <c r="BU362" s="128">
        <v>17</v>
      </c>
      <c r="BV362" s="128" t="s">
        <v>86</v>
      </c>
      <c r="BW362" s="129" t="s">
        <v>45</v>
      </c>
      <c r="BX362" s="130" t="s">
        <v>29</v>
      </c>
    </row>
    <row r="363" spans="2:76" ht="40.5">
      <c r="B363" s="111"/>
      <c r="C363" s="111"/>
      <c r="D363" s="111"/>
      <c r="E363" s="111"/>
      <c r="F363" s="111"/>
      <c r="G363" s="111"/>
      <c r="BN363" s="135" t="s">
        <v>221</v>
      </c>
      <c r="BS363" s="128">
        <v>19</v>
      </c>
      <c r="BT363" s="128" t="s">
        <v>29</v>
      </c>
      <c r="BU363" s="128">
        <v>18</v>
      </c>
      <c r="BV363" s="128" t="s">
        <v>86</v>
      </c>
      <c r="BW363" s="129" t="s">
        <v>46</v>
      </c>
      <c r="BX363" s="130" t="s">
        <v>29</v>
      </c>
    </row>
    <row r="364" spans="2:76" ht="40.5">
      <c r="B364" s="111"/>
      <c r="C364" s="111"/>
      <c r="D364" s="111"/>
      <c r="E364" s="111"/>
      <c r="F364" s="111"/>
      <c r="G364" s="111"/>
      <c r="BN364" s="135" t="s">
        <v>223</v>
      </c>
      <c r="BS364" s="128">
        <v>20</v>
      </c>
      <c r="BT364" s="128" t="s">
        <v>29</v>
      </c>
      <c r="BU364" s="128">
        <v>19</v>
      </c>
      <c r="BV364" s="128" t="s">
        <v>86</v>
      </c>
      <c r="BW364" s="129" t="s">
        <v>47</v>
      </c>
      <c r="BX364" s="130" t="s">
        <v>29</v>
      </c>
    </row>
    <row r="365" spans="2:76" ht="40.5">
      <c r="B365" s="111"/>
      <c r="C365" s="111"/>
      <c r="D365" s="111"/>
      <c r="E365" s="111"/>
      <c r="F365" s="111"/>
      <c r="G365" s="111"/>
      <c r="BN365" s="135" t="s">
        <v>224</v>
      </c>
      <c r="BS365" s="128">
        <v>21</v>
      </c>
      <c r="BT365" s="128" t="s">
        <v>29</v>
      </c>
      <c r="BU365" s="128">
        <v>20</v>
      </c>
      <c r="BV365" s="128" t="s">
        <v>86</v>
      </c>
      <c r="BW365" s="129" t="s">
        <v>48</v>
      </c>
      <c r="BX365" s="130" t="s">
        <v>29</v>
      </c>
    </row>
    <row r="366" spans="2:76" ht="40.5">
      <c r="B366" s="111"/>
      <c r="C366" s="111"/>
      <c r="D366" s="111"/>
      <c r="E366" s="111"/>
      <c r="F366" s="111"/>
      <c r="G366" s="111"/>
      <c r="BN366" s="135" t="s">
        <v>225</v>
      </c>
      <c r="BS366" s="128">
        <v>22</v>
      </c>
      <c r="BT366" s="128" t="s">
        <v>29</v>
      </c>
      <c r="BU366" s="128">
        <v>21</v>
      </c>
      <c r="BV366" s="128" t="s">
        <v>86</v>
      </c>
      <c r="BW366" s="129" t="s">
        <v>49</v>
      </c>
      <c r="BX366" s="130" t="s">
        <v>29</v>
      </c>
    </row>
    <row r="367" spans="2:76" ht="119.25" customHeight="1">
      <c r="B367" s="111"/>
      <c r="C367" s="111"/>
      <c r="D367" s="111"/>
      <c r="E367" s="111"/>
      <c r="F367" s="111"/>
      <c r="G367" s="111"/>
      <c r="BN367" s="135" t="s">
        <v>226</v>
      </c>
      <c r="BS367" s="128">
        <v>23</v>
      </c>
      <c r="BT367" s="128" t="s">
        <v>29</v>
      </c>
      <c r="BU367" s="128">
        <v>22</v>
      </c>
      <c r="BV367" s="128" t="s">
        <v>86</v>
      </c>
      <c r="BW367" s="129" t="s">
        <v>50</v>
      </c>
      <c r="BX367" s="130" t="s">
        <v>29</v>
      </c>
    </row>
    <row r="368" spans="2:76" ht="111" customHeight="1">
      <c r="B368" s="111"/>
      <c r="C368" s="111"/>
      <c r="D368" s="111"/>
      <c r="E368" s="111"/>
      <c r="F368" s="111"/>
      <c r="G368" s="111"/>
      <c r="BS368" s="128">
        <v>24</v>
      </c>
      <c r="BT368" s="128" t="s">
        <v>29</v>
      </c>
      <c r="BU368" s="128">
        <v>23</v>
      </c>
      <c r="BV368" s="128" t="s">
        <v>86</v>
      </c>
      <c r="BW368" s="129" t="s">
        <v>51</v>
      </c>
      <c r="BX368" s="130" t="s">
        <v>29</v>
      </c>
    </row>
    <row r="369" spans="2:76">
      <c r="B369" s="111"/>
      <c r="C369" s="111"/>
      <c r="D369" s="111"/>
      <c r="E369" s="111"/>
      <c r="F369" s="111"/>
      <c r="G369" s="111"/>
      <c r="BS369" s="128">
        <v>25</v>
      </c>
      <c r="BT369" s="128" t="s">
        <v>29</v>
      </c>
      <c r="BU369" s="128">
        <v>24</v>
      </c>
      <c r="BV369" s="128" t="s">
        <v>86</v>
      </c>
      <c r="BW369" s="129" t="s">
        <v>52</v>
      </c>
      <c r="BX369" s="130" t="s">
        <v>29</v>
      </c>
    </row>
    <row r="370" spans="2:76" ht="147.75" customHeight="1">
      <c r="B370" s="111"/>
      <c r="C370" s="111"/>
      <c r="D370" s="111"/>
      <c r="E370" s="111"/>
      <c r="F370" s="111"/>
      <c r="G370" s="111"/>
      <c r="BU370" s="128">
        <v>25</v>
      </c>
      <c r="BV370" s="128" t="s">
        <v>86</v>
      </c>
    </row>
    <row r="371" spans="2:76">
      <c r="B371" s="111"/>
      <c r="C371" s="111"/>
      <c r="D371" s="111"/>
      <c r="E371" s="111"/>
      <c r="F371" s="111"/>
      <c r="G371" s="111"/>
      <c r="BU371" s="128">
        <v>26</v>
      </c>
      <c r="BV371" s="128" t="s">
        <v>86</v>
      </c>
    </row>
    <row r="372" spans="2:76">
      <c r="B372" s="111"/>
      <c r="C372" s="111"/>
      <c r="D372" s="111"/>
      <c r="E372" s="111"/>
      <c r="F372" s="111"/>
      <c r="G372" s="111"/>
      <c r="BU372" s="128">
        <v>27</v>
      </c>
      <c r="BV372" s="128" t="s">
        <v>86</v>
      </c>
    </row>
    <row r="373" spans="2:76">
      <c r="B373" s="111"/>
      <c r="C373" s="111"/>
      <c r="D373" s="111"/>
      <c r="E373" s="111"/>
      <c r="F373" s="111"/>
      <c r="G373" s="111"/>
      <c r="BU373" s="128">
        <v>28</v>
      </c>
      <c r="BV373" s="128" t="s">
        <v>86</v>
      </c>
    </row>
    <row r="374" spans="2:76">
      <c r="B374" s="111"/>
      <c r="C374" s="111"/>
      <c r="D374" s="111"/>
      <c r="E374" s="111"/>
      <c r="F374" s="111"/>
      <c r="G374" s="111"/>
      <c r="BU374" s="128">
        <v>29</v>
      </c>
      <c r="BV374" s="128" t="s">
        <v>86</v>
      </c>
    </row>
    <row r="375" spans="2:76">
      <c r="B375" s="111"/>
      <c r="C375" s="111"/>
      <c r="D375" s="111"/>
      <c r="E375" s="111"/>
      <c r="F375" s="111"/>
      <c r="G375" s="111"/>
      <c r="BU375" s="128">
        <v>30</v>
      </c>
      <c r="BV375" s="128" t="s">
        <v>86</v>
      </c>
    </row>
    <row r="376" spans="2:76">
      <c r="B376" s="111"/>
      <c r="C376" s="111"/>
      <c r="D376" s="111"/>
      <c r="E376" s="111"/>
      <c r="F376" s="111"/>
      <c r="G376" s="111"/>
      <c r="BU376" s="128">
        <v>31</v>
      </c>
      <c r="BV376" s="128" t="s">
        <v>87</v>
      </c>
    </row>
    <row r="377" spans="2:76">
      <c r="B377" s="111"/>
      <c r="C377" s="111"/>
      <c r="D377" s="111"/>
      <c r="E377" s="111"/>
      <c r="F377" s="111"/>
      <c r="G377" s="111"/>
      <c r="BU377" s="128">
        <v>32</v>
      </c>
      <c r="BV377" s="128" t="s">
        <v>87</v>
      </c>
    </row>
    <row r="378" spans="2:76">
      <c r="B378" s="111"/>
      <c r="C378" s="111"/>
      <c r="D378" s="111"/>
      <c r="E378" s="111"/>
      <c r="F378" s="111"/>
      <c r="G378" s="111"/>
      <c r="BU378" s="128">
        <v>33</v>
      </c>
      <c r="BV378" s="128" t="s">
        <v>87</v>
      </c>
    </row>
    <row r="379" spans="2:76">
      <c r="B379" s="111"/>
      <c r="C379" s="111"/>
      <c r="D379" s="111"/>
      <c r="E379" s="111"/>
      <c r="F379" s="111"/>
      <c r="G379" s="111"/>
      <c r="BU379" s="128">
        <v>34</v>
      </c>
      <c r="BV379" s="128" t="s">
        <v>87</v>
      </c>
    </row>
    <row r="380" spans="2:76">
      <c r="B380" s="111"/>
      <c r="C380" s="111"/>
      <c r="D380" s="111"/>
      <c r="E380" s="111"/>
      <c r="F380" s="111"/>
      <c r="G380" s="111"/>
      <c r="BU380" s="128">
        <v>35</v>
      </c>
      <c r="BV380" s="128" t="s">
        <v>87</v>
      </c>
    </row>
    <row r="381" spans="2:76">
      <c r="B381" s="111"/>
      <c r="C381" s="111"/>
      <c r="D381" s="111"/>
      <c r="E381" s="111"/>
      <c r="F381" s="111"/>
      <c r="G381" s="111"/>
      <c r="BU381" s="128">
        <v>36</v>
      </c>
      <c r="BV381" s="128" t="s">
        <v>87</v>
      </c>
    </row>
    <row r="382" spans="2:76">
      <c r="B382" s="111"/>
      <c r="C382" s="111"/>
      <c r="D382" s="111"/>
      <c r="E382" s="111"/>
      <c r="F382" s="111"/>
      <c r="G382" s="111"/>
      <c r="BU382" s="128">
        <v>37</v>
      </c>
      <c r="BV382" s="128" t="s">
        <v>87</v>
      </c>
    </row>
    <row r="383" spans="2:76">
      <c r="B383" s="111"/>
      <c r="C383" s="111"/>
      <c r="D383" s="111"/>
      <c r="E383" s="111"/>
      <c r="F383" s="111"/>
      <c r="G383" s="111"/>
      <c r="BU383" s="128">
        <v>38</v>
      </c>
      <c r="BV383" s="128" t="s">
        <v>87</v>
      </c>
    </row>
    <row r="384" spans="2:76">
      <c r="B384" s="111"/>
      <c r="C384" s="111"/>
      <c r="D384" s="111"/>
      <c r="E384" s="111"/>
      <c r="F384" s="111"/>
      <c r="G384" s="111"/>
      <c r="BU384" s="128">
        <v>39</v>
      </c>
      <c r="BV384" s="128" t="s">
        <v>87</v>
      </c>
    </row>
    <row r="385" spans="2:74">
      <c r="B385" s="111"/>
      <c r="C385" s="111"/>
      <c r="D385" s="111"/>
      <c r="E385" s="111"/>
      <c r="F385" s="111"/>
      <c r="G385" s="111"/>
      <c r="BU385" s="128">
        <v>40</v>
      </c>
      <c r="BV385" s="128" t="s">
        <v>87</v>
      </c>
    </row>
    <row r="386" spans="2:74">
      <c r="B386" s="111"/>
      <c r="C386" s="111"/>
      <c r="D386" s="111"/>
      <c r="E386" s="111"/>
      <c r="F386" s="111"/>
      <c r="G386" s="111"/>
      <c r="BU386" s="128">
        <v>41</v>
      </c>
      <c r="BV386" s="128" t="s">
        <v>87</v>
      </c>
    </row>
    <row r="387" spans="2:74">
      <c r="B387" s="111"/>
      <c r="C387" s="111"/>
      <c r="D387" s="111"/>
      <c r="E387" s="111"/>
      <c r="F387" s="111"/>
      <c r="G387" s="111"/>
      <c r="BU387" s="128">
        <v>42</v>
      </c>
      <c r="BV387" s="128" t="s">
        <v>87</v>
      </c>
    </row>
    <row r="388" spans="2:74">
      <c r="B388" s="111"/>
      <c r="C388" s="111"/>
      <c r="D388" s="111"/>
      <c r="E388" s="111"/>
      <c r="F388" s="111"/>
      <c r="G388" s="111"/>
      <c r="BU388" s="128">
        <v>43</v>
      </c>
      <c r="BV388" s="128" t="s">
        <v>87</v>
      </c>
    </row>
    <row r="389" spans="2:74">
      <c r="B389" s="111"/>
      <c r="C389" s="111"/>
      <c r="D389" s="111"/>
      <c r="E389" s="111"/>
      <c r="F389" s="111"/>
      <c r="G389" s="111"/>
      <c r="BU389" s="128">
        <v>44</v>
      </c>
      <c r="BV389" s="128" t="s">
        <v>87</v>
      </c>
    </row>
    <row r="390" spans="2:74">
      <c r="B390" s="111"/>
      <c r="C390" s="111"/>
      <c r="D390" s="111"/>
      <c r="E390" s="111"/>
      <c r="F390" s="111"/>
      <c r="G390" s="111"/>
      <c r="BU390" s="128">
        <v>45</v>
      </c>
      <c r="BV390" s="128" t="s">
        <v>87</v>
      </c>
    </row>
    <row r="391" spans="2:74">
      <c r="B391" s="111"/>
      <c r="C391" s="111"/>
      <c r="D391" s="111"/>
      <c r="E391" s="111"/>
      <c r="F391" s="111"/>
      <c r="G391" s="111"/>
      <c r="BU391" s="128">
        <v>46</v>
      </c>
      <c r="BV391" s="128" t="s">
        <v>87</v>
      </c>
    </row>
    <row r="392" spans="2:74">
      <c r="B392" s="111"/>
      <c r="C392" s="111"/>
      <c r="D392" s="111"/>
      <c r="E392" s="111"/>
      <c r="F392" s="111"/>
      <c r="G392" s="111"/>
      <c r="BU392" s="128">
        <v>47</v>
      </c>
      <c r="BV392" s="128" t="s">
        <v>87</v>
      </c>
    </row>
    <row r="393" spans="2:74">
      <c r="B393" s="111"/>
      <c r="C393" s="111"/>
      <c r="D393" s="111"/>
      <c r="E393" s="111"/>
      <c r="F393" s="111"/>
      <c r="G393" s="111"/>
      <c r="BU393" s="128">
        <v>48</v>
      </c>
      <c r="BV393" s="128" t="s">
        <v>87</v>
      </c>
    </row>
    <row r="394" spans="2:74">
      <c r="B394" s="111"/>
      <c r="C394" s="111"/>
      <c r="D394" s="111"/>
      <c r="E394" s="111"/>
      <c r="F394" s="111"/>
      <c r="G394" s="111"/>
      <c r="BU394" s="128">
        <v>49</v>
      </c>
      <c r="BV394" s="128" t="s">
        <v>87</v>
      </c>
    </row>
    <row r="395" spans="2:74">
      <c r="B395" s="111"/>
      <c r="C395" s="111"/>
      <c r="D395" s="111"/>
      <c r="E395" s="111"/>
      <c r="F395" s="111"/>
      <c r="G395" s="111"/>
      <c r="BU395" s="128">
        <v>50</v>
      </c>
      <c r="BV395" s="128" t="s">
        <v>87</v>
      </c>
    </row>
    <row r="396" spans="2:74">
      <c r="B396" s="111"/>
      <c r="C396" s="111"/>
      <c r="D396" s="111"/>
      <c r="E396" s="111"/>
      <c r="F396" s="111"/>
      <c r="G396" s="111"/>
      <c r="BU396" s="128">
        <v>51</v>
      </c>
      <c r="BV396" s="128" t="s">
        <v>87</v>
      </c>
    </row>
    <row r="397" spans="2:74">
      <c r="B397" s="111"/>
      <c r="C397" s="111"/>
      <c r="D397" s="111"/>
      <c r="E397" s="111"/>
      <c r="F397" s="111"/>
      <c r="G397" s="111"/>
      <c r="BU397" s="128">
        <v>52</v>
      </c>
      <c r="BV397" s="128" t="s">
        <v>87</v>
      </c>
    </row>
    <row r="398" spans="2:74">
      <c r="B398" s="111"/>
      <c r="C398" s="111"/>
      <c r="D398" s="111"/>
      <c r="E398" s="111"/>
      <c r="F398" s="111"/>
      <c r="G398" s="111"/>
      <c r="BU398" s="128">
        <v>53</v>
      </c>
      <c r="BV398" s="128" t="s">
        <v>87</v>
      </c>
    </row>
    <row r="399" spans="2:74">
      <c r="B399" s="111"/>
      <c r="C399" s="111"/>
      <c r="D399" s="111"/>
      <c r="E399" s="111"/>
      <c r="F399" s="111"/>
      <c r="G399" s="111"/>
      <c r="BU399" s="128">
        <v>54</v>
      </c>
      <c r="BV399" s="128" t="s">
        <v>87</v>
      </c>
    </row>
    <row r="400" spans="2:74">
      <c r="B400" s="111"/>
      <c r="C400" s="111"/>
      <c r="D400" s="111"/>
      <c r="E400" s="111"/>
      <c r="F400" s="111"/>
      <c r="G400" s="111"/>
      <c r="BU400" s="128">
        <v>55</v>
      </c>
      <c r="BV400" s="128" t="s">
        <v>87</v>
      </c>
    </row>
    <row r="401" spans="2:74">
      <c r="B401" s="111"/>
      <c r="C401" s="111"/>
      <c r="D401" s="111"/>
      <c r="E401" s="111"/>
      <c r="F401" s="111"/>
      <c r="G401" s="111"/>
      <c r="BU401" s="128">
        <v>56</v>
      </c>
      <c r="BV401" s="128" t="s">
        <v>87</v>
      </c>
    </row>
    <row r="402" spans="2:74">
      <c r="B402" s="111"/>
      <c r="C402" s="111"/>
      <c r="D402" s="111"/>
      <c r="E402" s="111"/>
      <c r="F402" s="111"/>
      <c r="G402" s="111"/>
      <c r="BU402" s="128">
        <v>57</v>
      </c>
      <c r="BV402" s="128" t="s">
        <v>87</v>
      </c>
    </row>
    <row r="403" spans="2:74">
      <c r="B403" s="111"/>
      <c r="C403" s="111"/>
      <c r="D403" s="111"/>
      <c r="E403" s="111"/>
      <c r="F403" s="111"/>
      <c r="G403" s="111"/>
      <c r="BU403" s="128">
        <v>58</v>
      </c>
      <c r="BV403" s="128" t="s">
        <v>87</v>
      </c>
    </row>
    <row r="404" spans="2:74">
      <c r="B404" s="111"/>
      <c r="C404" s="111"/>
      <c r="D404" s="111"/>
      <c r="E404" s="111"/>
      <c r="F404" s="111"/>
      <c r="G404" s="111"/>
      <c r="BU404" s="128">
        <v>59</v>
      </c>
      <c r="BV404" s="128" t="s">
        <v>87</v>
      </c>
    </row>
    <row r="405" spans="2:74">
      <c r="B405" s="111"/>
      <c r="C405" s="111"/>
      <c r="D405" s="111"/>
      <c r="E405" s="111"/>
      <c r="F405" s="111"/>
      <c r="G405" s="111"/>
      <c r="BU405" s="128">
        <v>60</v>
      </c>
      <c r="BV405" s="128" t="s">
        <v>87</v>
      </c>
    </row>
    <row r="406" spans="2:74">
      <c r="B406" s="111"/>
      <c r="C406" s="111"/>
      <c r="D406" s="111"/>
      <c r="E406" s="111"/>
      <c r="F406" s="111"/>
      <c r="G406" s="111"/>
      <c r="BU406" s="128">
        <v>61</v>
      </c>
      <c r="BV406" s="128" t="s">
        <v>87</v>
      </c>
    </row>
    <row r="407" spans="2:74">
      <c r="B407" s="111"/>
      <c r="C407" s="111"/>
      <c r="D407" s="111"/>
      <c r="E407" s="111"/>
      <c r="F407" s="111"/>
      <c r="G407" s="111"/>
      <c r="BU407" s="128">
        <v>62</v>
      </c>
      <c r="BV407" s="128" t="s">
        <v>87</v>
      </c>
    </row>
    <row r="408" spans="2:74">
      <c r="B408" s="111"/>
      <c r="C408" s="111"/>
      <c r="D408" s="111"/>
      <c r="E408" s="111"/>
      <c r="F408" s="111"/>
      <c r="G408" s="111"/>
      <c r="BU408" s="128">
        <v>63</v>
      </c>
      <c r="BV408" s="128" t="s">
        <v>87</v>
      </c>
    </row>
    <row r="409" spans="2:74">
      <c r="B409" s="111"/>
      <c r="C409" s="111"/>
      <c r="D409" s="111"/>
      <c r="E409" s="111"/>
      <c r="F409" s="111"/>
      <c r="G409" s="111"/>
      <c r="BU409" s="128">
        <v>64</v>
      </c>
      <c r="BV409" s="128" t="s">
        <v>87</v>
      </c>
    </row>
    <row r="410" spans="2:74">
      <c r="B410" s="111"/>
      <c r="C410" s="111"/>
      <c r="D410" s="111"/>
      <c r="E410" s="111"/>
      <c r="F410" s="111"/>
      <c r="G410" s="111"/>
      <c r="BU410" s="128">
        <v>65</v>
      </c>
      <c r="BV410" s="128" t="s">
        <v>88</v>
      </c>
    </row>
    <row r="411" spans="2:74">
      <c r="B411" s="111"/>
      <c r="C411" s="111"/>
      <c r="D411" s="111"/>
      <c r="E411" s="111"/>
      <c r="F411" s="111"/>
      <c r="G411" s="111"/>
      <c r="BU411" s="128">
        <v>66</v>
      </c>
      <c r="BV411" s="128" t="s">
        <v>88</v>
      </c>
    </row>
    <row r="412" spans="2:74">
      <c r="B412" s="111"/>
      <c r="C412" s="111"/>
      <c r="D412" s="111"/>
      <c r="E412" s="111"/>
      <c r="F412" s="111"/>
      <c r="G412" s="111"/>
      <c r="BU412" s="128">
        <v>67</v>
      </c>
      <c r="BV412" s="128" t="s">
        <v>88</v>
      </c>
    </row>
    <row r="413" spans="2:74">
      <c r="B413" s="111"/>
      <c r="C413" s="111"/>
      <c r="D413" s="111"/>
      <c r="E413" s="111"/>
      <c r="F413" s="111"/>
      <c r="G413" s="111"/>
      <c r="BU413" s="128">
        <v>68</v>
      </c>
      <c r="BV413" s="128" t="s">
        <v>88</v>
      </c>
    </row>
    <row r="414" spans="2:74">
      <c r="B414" s="111"/>
      <c r="C414" s="111"/>
      <c r="D414" s="111"/>
      <c r="E414" s="111"/>
      <c r="F414" s="111"/>
      <c r="G414" s="111"/>
      <c r="BU414" s="128">
        <v>69</v>
      </c>
      <c r="BV414" s="128" t="s">
        <v>88</v>
      </c>
    </row>
    <row r="415" spans="2:74">
      <c r="B415" s="111"/>
      <c r="C415" s="111"/>
      <c r="D415" s="111"/>
      <c r="E415" s="111"/>
      <c r="F415" s="111"/>
      <c r="G415" s="111"/>
      <c r="BU415" s="128">
        <v>70</v>
      </c>
      <c r="BV415" s="128" t="s">
        <v>88</v>
      </c>
    </row>
    <row r="416" spans="2:74">
      <c r="B416" s="111"/>
      <c r="C416" s="111"/>
      <c r="D416" s="111"/>
      <c r="E416" s="111"/>
      <c r="F416" s="111"/>
      <c r="G416" s="111"/>
      <c r="BU416" s="128">
        <v>71</v>
      </c>
      <c r="BV416" s="128" t="s">
        <v>88</v>
      </c>
    </row>
    <row r="417" spans="2:74">
      <c r="B417" s="111"/>
      <c r="C417" s="111"/>
      <c r="D417" s="111"/>
      <c r="E417" s="111"/>
      <c r="F417" s="111"/>
      <c r="G417" s="111"/>
      <c r="BU417" s="128">
        <v>72</v>
      </c>
      <c r="BV417" s="128" t="s">
        <v>88</v>
      </c>
    </row>
    <row r="418" spans="2:74">
      <c r="B418" s="111"/>
      <c r="C418" s="111"/>
      <c r="D418" s="111"/>
      <c r="E418" s="111"/>
      <c r="F418" s="111"/>
      <c r="G418" s="111"/>
      <c r="BU418" s="128">
        <v>73</v>
      </c>
      <c r="BV418" s="128" t="s">
        <v>88</v>
      </c>
    </row>
    <row r="419" spans="2:74">
      <c r="B419" s="111"/>
      <c r="C419" s="111"/>
      <c r="D419" s="111"/>
      <c r="E419" s="111"/>
      <c r="F419" s="111"/>
      <c r="G419" s="111"/>
      <c r="BU419" s="128">
        <v>74</v>
      </c>
      <c r="BV419" s="128" t="s">
        <v>88</v>
      </c>
    </row>
    <row r="420" spans="2:74">
      <c r="B420" s="111"/>
      <c r="C420" s="111"/>
      <c r="D420" s="111"/>
      <c r="E420" s="111"/>
      <c r="F420" s="111"/>
      <c r="G420" s="111"/>
      <c r="BU420" s="128">
        <v>75</v>
      </c>
      <c r="BV420" s="128" t="s">
        <v>88</v>
      </c>
    </row>
    <row r="421" spans="2:74">
      <c r="B421" s="111"/>
      <c r="C421" s="111"/>
      <c r="D421" s="111"/>
      <c r="E421" s="111"/>
      <c r="F421" s="111"/>
      <c r="G421" s="111"/>
      <c r="BU421" s="128">
        <v>76</v>
      </c>
      <c r="BV421" s="128" t="s">
        <v>88</v>
      </c>
    </row>
    <row r="422" spans="2:74">
      <c r="B422" s="111"/>
      <c r="C422" s="111"/>
      <c r="D422" s="111"/>
      <c r="E422" s="111"/>
      <c r="F422" s="111"/>
      <c r="G422" s="111"/>
      <c r="BU422" s="128">
        <v>77</v>
      </c>
      <c r="BV422" s="128" t="s">
        <v>88</v>
      </c>
    </row>
    <row r="423" spans="2:74">
      <c r="B423" s="111"/>
      <c r="C423" s="111"/>
      <c r="D423" s="111"/>
      <c r="E423" s="111"/>
      <c r="F423" s="111"/>
      <c r="G423" s="111"/>
      <c r="BU423" s="128">
        <v>78</v>
      </c>
      <c r="BV423" s="128" t="s">
        <v>88</v>
      </c>
    </row>
    <row r="424" spans="2:74">
      <c r="B424" s="111"/>
      <c r="C424" s="111"/>
      <c r="D424" s="111"/>
      <c r="E424" s="111"/>
      <c r="F424" s="111"/>
      <c r="G424" s="111"/>
      <c r="BU424" s="128">
        <v>79</v>
      </c>
      <c r="BV424" s="128" t="s">
        <v>88</v>
      </c>
    </row>
    <row r="425" spans="2:74">
      <c r="B425" s="111"/>
      <c r="C425" s="111"/>
      <c r="D425" s="111"/>
      <c r="E425" s="111"/>
      <c r="F425" s="111"/>
      <c r="G425" s="111"/>
      <c r="BU425" s="128">
        <v>80</v>
      </c>
      <c r="BV425" s="128" t="s">
        <v>88</v>
      </c>
    </row>
    <row r="426" spans="2:74">
      <c r="B426" s="111"/>
      <c r="C426" s="111"/>
      <c r="D426" s="111"/>
      <c r="E426" s="111"/>
      <c r="F426" s="111"/>
      <c r="G426" s="111"/>
      <c r="BU426" s="128">
        <v>81</v>
      </c>
      <c r="BV426" s="128" t="s">
        <v>88</v>
      </c>
    </row>
    <row r="427" spans="2:74">
      <c r="B427" s="111"/>
      <c r="C427" s="111"/>
      <c r="D427" s="111"/>
      <c r="E427" s="111"/>
      <c r="F427" s="111"/>
      <c r="G427" s="111"/>
      <c r="BU427" s="128">
        <v>82</v>
      </c>
      <c r="BV427" s="128" t="s">
        <v>88</v>
      </c>
    </row>
    <row r="428" spans="2:74">
      <c r="B428" s="111"/>
      <c r="C428" s="111"/>
      <c r="D428" s="111"/>
      <c r="E428" s="111"/>
      <c r="F428" s="111"/>
      <c r="G428" s="111"/>
      <c r="BU428" s="128">
        <v>83</v>
      </c>
      <c r="BV428" s="128" t="s">
        <v>88</v>
      </c>
    </row>
    <row r="429" spans="2:74">
      <c r="B429" s="111"/>
      <c r="C429" s="111"/>
      <c r="D429" s="111"/>
      <c r="E429" s="111"/>
      <c r="F429" s="111"/>
      <c r="G429" s="111"/>
      <c r="BU429" s="128">
        <v>84</v>
      </c>
      <c r="BV429" s="128" t="s">
        <v>88</v>
      </c>
    </row>
    <row r="430" spans="2:74">
      <c r="B430" s="111"/>
      <c r="C430" s="111"/>
      <c r="D430" s="111"/>
      <c r="E430" s="111"/>
      <c r="F430" s="111"/>
      <c r="G430" s="111"/>
      <c r="BU430" s="128">
        <v>85</v>
      </c>
      <c r="BV430" s="128" t="s">
        <v>88</v>
      </c>
    </row>
    <row r="431" spans="2:74">
      <c r="B431" s="111"/>
      <c r="C431" s="111"/>
      <c r="D431" s="111"/>
      <c r="E431" s="111"/>
      <c r="F431" s="111"/>
      <c r="G431" s="111"/>
      <c r="BU431" s="128">
        <v>86</v>
      </c>
      <c r="BV431" s="128" t="s">
        <v>88</v>
      </c>
    </row>
    <row r="432" spans="2:74">
      <c r="B432" s="111"/>
      <c r="C432" s="111"/>
      <c r="D432" s="111"/>
      <c r="E432" s="111"/>
      <c r="F432" s="111"/>
      <c r="G432" s="111"/>
      <c r="BU432" s="128">
        <v>87</v>
      </c>
      <c r="BV432" s="128" t="s">
        <v>88</v>
      </c>
    </row>
    <row r="433" spans="2:74">
      <c r="B433" s="111"/>
      <c r="C433" s="111"/>
      <c r="D433" s="111"/>
      <c r="E433" s="111"/>
      <c r="F433" s="111"/>
      <c r="G433" s="111"/>
      <c r="BU433" s="128">
        <v>88</v>
      </c>
      <c r="BV433" s="128" t="s">
        <v>88</v>
      </c>
    </row>
    <row r="434" spans="2:74">
      <c r="B434" s="111"/>
      <c r="C434" s="111"/>
      <c r="D434" s="111"/>
      <c r="E434" s="111"/>
      <c r="F434" s="111"/>
      <c r="G434" s="111"/>
      <c r="BU434" s="128">
        <v>89</v>
      </c>
      <c r="BV434" s="128" t="s">
        <v>88</v>
      </c>
    </row>
    <row r="435" spans="2:74">
      <c r="B435" s="111"/>
      <c r="C435" s="111"/>
      <c r="D435" s="111"/>
      <c r="E435" s="111"/>
      <c r="F435" s="111"/>
      <c r="G435" s="111"/>
      <c r="BU435" s="128">
        <v>90</v>
      </c>
      <c r="BV435" s="128" t="s">
        <v>88</v>
      </c>
    </row>
    <row r="436" spans="2:74">
      <c r="B436" s="111"/>
      <c r="C436" s="111"/>
      <c r="D436" s="111"/>
      <c r="E436" s="111"/>
      <c r="F436" s="111"/>
      <c r="G436" s="111"/>
      <c r="BU436" s="128">
        <v>91</v>
      </c>
      <c r="BV436" s="128" t="s">
        <v>89</v>
      </c>
    </row>
    <row r="437" spans="2:74">
      <c r="B437" s="111"/>
      <c r="C437" s="111"/>
      <c r="D437" s="111"/>
      <c r="E437" s="111"/>
      <c r="F437" s="111"/>
      <c r="G437" s="111"/>
      <c r="BU437" s="128">
        <v>92</v>
      </c>
      <c r="BV437" s="128" t="s">
        <v>89</v>
      </c>
    </row>
    <row r="438" spans="2:74">
      <c r="B438" s="111"/>
      <c r="C438" s="111"/>
      <c r="D438" s="111"/>
      <c r="E438" s="111"/>
      <c r="F438" s="111"/>
      <c r="G438" s="111"/>
      <c r="BU438" s="128">
        <v>93</v>
      </c>
      <c r="BV438" s="128" t="s">
        <v>89</v>
      </c>
    </row>
    <row r="439" spans="2:74">
      <c r="B439" s="111"/>
      <c r="C439" s="111"/>
      <c r="D439" s="111"/>
      <c r="E439" s="111"/>
      <c r="F439" s="111"/>
      <c r="G439" s="111"/>
      <c r="BU439" s="128">
        <v>94</v>
      </c>
      <c r="BV439" s="128" t="s">
        <v>89</v>
      </c>
    </row>
    <row r="440" spans="2:74">
      <c r="B440" s="111"/>
      <c r="C440" s="111"/>
      <c r="D440" s="111"/>
      <c r="E440" s="111"/>
      <c r="F440" s="111"/>
      <c r="G440" s="111"/>
      <c r="BU440" s="128">
        <v>95</v>
      </c>
      <c r="BV440" s="128" t="s">
        <v>89</v>
      </c>
    </row>
    <row r="441" spans="2:74">
      <c r="B441" s="111"/>
      <c r="C441" s="111"/>
      <c r="D441" s="111"/>
      <c r="E441" s="111"/>
      <c r="F441" s="111"/>
      <c r="G441" s="111"/>
      <c r="BU441" s="128">
        <v>96</v>
      </c>
      <c r="BV441" s="128" t="s">
        <v>89</v>
      </c>
    </row>
    <row r="442" spans="2:74">
      <c r="B442" s="111"/>
      <c r="C442" s="111"/>
      <c r="D442" s="111"/>
      <c r="E442" s="111"/>
      <c r="F442" s="111"/>
      <c r="G442" s="111"/>
      <c r="BU442" s="128">
        <v>97</v>
      </c>
      <c r="BV442" s="128" t="s">
        <v>89</v>
      </c>
    </row>
    <row r="443" spans="2:74">
      <c r="B443" s="111"/>
      <c r="C443" s="111"/>
      <c r="D443" s="111"/>
      <c r="E443" s="111"/>
      <c r="F443" s="111"/>
      <c r="G443" s="111"/>
      <c r="BU443" s="128">
        <v>98</v>
      </c>
      <c r="BV443" s="128" t="s">
        <v>89</v>
      </c>
    </row>
    <row r="444" spans="2:74">
      <c r="B444" s="111"/>
      <c r="C444" s="111"/>
      <c r="D444" s="111"/>
      <c r="E444" s="111"/>
      <c r="F444" s="111"/>
      <c r="G444" s="111"/>
      <c r="BU444" s="128">
        <v>99</v>
      </c>
      <c r="BV444" s="128" t="s">
        <v>89</v>
      </c>
    </row>
    <row r="445" spans="2:74">
      <c r="B445" s="111"/>
      <c r="C445" s="111"/>
      <c r="D445" s="111"/>
      <c r="E445" s="111"/>
      <c r="F445" s="111"/>
      <c r="G445" s="111"/>
      <c r="BU445" s="128">
        <v>100</v>
      </c>
      <c r="BV445" s="128" t="s">
        <v>89</v>
      </c>
    </row>
    <row r="446" spans="2:74">
      <c r="B446" s="111"/>
      <c r="C446" s="111"/>
      <c r="D446" s="111"/>
      <c r="E446" s="111"/>
      <c r="F446" s="111"/>
      <c r="G446" s="111"/>
    </row>
    <row r="447" spans="2:74">
      <c r="B447" s="111"/>
      <c r="C447" s="111"/>
      <c r="D447" s="111"/>
      <c r="E447" s="111"/>
      <c r="F447" s="111"/>
      <c r="G447" s="111"/>
    </row>
  </sheetData>
  <sheetProtection algorithmName="SHA-512" hashValue="YPKwfVVc1J+npCAvaEeaIegeUvQAhf+g/IEe1iTczJby0tGT3G5QRyB9qp9WsfKh1txO2iwFZhk9zCgiOlyslA==" saltValue="9WZh8HNCcng1uRlOQQIY9g==" spinCount="100000" sheet="1" formatRows="0" insertRows="0" sort="0" autoFilter="0" pivotTables="0"/>
  <dataConsolidate/>
  <mergeCells count="59">
    <mergeCell ref="AE11:AJ11"/>
    <mergeCell ref="AE12:AJ12"/>
    <mergeCell ref="Y17:Y18"/>
    <mergeCell ref="AA17:AA18"/>
    <mergeCell ref="AB17:AB18"/>
    <mergeCell ref="AC17:AC18"/>
    <mergeCell ref="AD17:AD18"/>
    <mergeCell ref="X16:AD16"/>
    <mergeCell ref="Z17:Z18"/>
    <mergeCell ref="X17:X18"/>
    <mergeCell ref="AF16:AF18"/>
    <mergeCell ref="B21:D23"/>
    <mergeCell ref="E21:G23"/>
    <mergeCell ref="C17:C18"/>
    <mergeCell ref="B15:H15"/>
    <mergeCell ref="D4:F4"/>
    <mergeCell ref="D5:F5"/>
    <mergeCell ref="C16:G16"/>
    <mergeCell ref="H16:H18"/>
    <mergeCell ref="D6:L6"/>
    <mergeCell ref="F8:L8"/>
    <mergeCell ref="H10:L10"/>
    <mergeCell ref="J16:K18"/>
    <mergeCell ref="D17:E17"/>
    <mergeCell ref="F17:G17"/>
    <mergeCell ref="B14:J14"/>
    <mergeCell ref="H11:L11"/>
    <mergeCell ref="H12:L12"/>
    <mergeCell ref="H9:L9"/>
    <mergeCell ref="B16:B18"/>
    <mergeCell ref="P1:AW1"/>
    <mergeCell ref="BZ344:CA344"/>
    <mergeCell ref="J15:AJ15"/>
    <mergeCell ref="N16:N18"/>
    <mergeCell ref="L16:L18"/>
    <mergeCell ref="AK16:AK18"/>
    <mergeCell ref="BQ344:BR344"/>
    <mergeCell ref="BO344:BP344"/>
    <mergeCell ref="B1:O1"/>
    <mergeCell ref="AV16:AV18"/>
    <mergeCell ref="AG16:AG18"/>
    <mergeCell ref="AI16:AI18"/>
    <mergeCell ref="AE13:AL13"/>
    <mergeCell ref="H21:J23"/>
    <mergeCell ref="AH16:AH18"/>
    <mergeCell ref="I16:I18"/>
    <mergeCell ref="AL16:AL18"/>
    <mergeCell ref="BP354:BR354"/>
    <mergeCell ref="BP353:BR353"/>
    <mergeCell ref="BO350:BR350"/>
    <mergeCell ref="BP351:BR351"/>
    <mergeCell ref="BP352:BR352"/>
    <mergeCell ref="AJ16:AJ18"/>
    <mergeCell ref="AE16:AE18"/>
    <mergeCell ref="P16:P18"/>
    <mergeCell ref="Q16:W16"/>
    <mergeCell ref="Q17:R17"/>
    <mergeCell ref="M16:M18"/>
    <mergeCell ref="O16:O18"/>
  </mergeCells>
  <phoneticPr fontId="0" type="noConversion"/>
  <conditionalFormatting sqref="AN7:AN10 AN13 AK16:AK18 AV16:AV18 AK11">
    <cfRule type="cellIs" dxfId="36" priority="82" stopIfTrue="1" operator="between">
      <formula>31</formula>
      <formula>60</formula>
    </cfRule>
    <cfRule type="cellIs" dxfId="35" priority="83" stopIfTrue="1" operator="between">
      <formula>21</formula>
      <formula>30</formula>
    </cfRule>
    <cfRule type="cellIs" dxfId="34" priority="84" stopIfTrue="1" operator="between">
      <formula>11</formula>
      <formula>20</formula>
    </cfRule>
  </conditionalFormatting>
  <conditionalFormatting sqref="AN13 AN7:AN10">
    <cfRule type="cellIs" dxfId="33" priority="85" stopIfTrue="1" operator="between">
      <formula>16</formula>
      <formula>25</formula>
    </cfRule>
  </conditionalFormatting>
  <conditionalFormatting sqref="AN13 AN7:AN10">
    <cfRule type="cellIs" dxfId="32" priority="86" stopIfTrue="1" operator="between">
      <formula>3</formula>
      <formula>5.99</formula>
    </cfRule>
    <cfRule type="cellIs" dxfId="31" priority="87" stopIfTrue="1" operator="between">
      <formula>0</formula>
      <formula>2.99</formula>
    </cfRule>
    <cfRule type="cellIs" dxfId="30" priority="88" stopIfTrue="1" operator="between">
      <formula>6</formula>
      <formula>9.99</formula>
    </cfRule>
  </conditionalFormatting>
  <conditionalFormatting sqref="N21:O65402">
    <cfRule type="cellIs" dxfId="29" priority="96" stopIfTrue="1" operator="between">
      <formula>21</formula>
      <formula>30</formula>
    </cfRule>
  </conditionalFormatting>
  <conditionalFormatting sqref="J19">
    <cfRule type="cellIs" dxfId="28" priority="31" stopIfTrue="1" operator="equal">
      <formula>"CASI SEGURO"</formula>
    </cfRule>
    <cfRule type="cellIs" dxfId="27" priority="32" stopIfTrue="1" operator="equal">
      <formula>"PROBABLE"</formula>
    </cfRule>
    <cfRule type="cellIs" dxfId="26" priority="33" stopIfTrue="1" operator="equal">
      <formula>"POSIBLE"</formula>
    </cfRule>
    <cfRule type="cellIs" dxfId="25" priority="34" stopIfTrue="1" operator="equal">
      <formula>"IMPROBABLE"</formula>
    </cfRule>
    <cfRule type="cellIs" dxfId="24" priority="35" stopIfTrue="1" operator="equal">
      <formula>"RARO"</formula>
    </cfRule>
  </conditionalFormatting>
  <conditionalFormatting sqref="L19">
    <cfRule type="cellIs" dxfId="23" priority="26" stopIfTrue="1" operator="equal">
      <formula>"CATASTRÓFICO"</formula>
    </cfRule>
    <cfRule type="cellIs" dxfId="22" priority="27" stopIfTrue="1" operator="equal">
      <formula>"MAYOR"</formula>
    </cfRule>
    <cfRule type="cellIs" dxfId="21" priority="28" stopIfTrue="1" operator="equal">
      <formula>"MODERADO"</formula>
    </cfRule>
    <cfRule type="cellIs" dxfId="20" priority="29" stopIfTrue="1" operator="equal">
      <formula>"MENOR"</formula>
    </cfRule>
    <cfRule type="cellIs" dxfId="19" priority="30" stopIfTrue="1" operator="equal">
      <formula>"MÍNIMO"</formula>
    </cfRule>
  </conditionalFormatting>
  <conditionalFormatting sqref="AK12">
    <cfRule type="cellIs" dxfId="18" priority="16" stopIfTrue="1" operator="equal">
      <formula>"INACEPTABLE"</formula>
    </cfRule>
    <cfRule type="cellIs" dxfId="17" priority="17" stopIfTrue="1" operator="equal">
      <formula>"IMPORTANTE"</formula>
    </cfRule>
    <cfRule type="cellIs" dxfId="16" priority="18" stopIfTrue="1" operator="equal">
      <formula>"MODERADO"</formula>
    </cfRule>
    <cfRule type="cellIs" dxfId="15" priority="19" stopIfTrue="1" operator="equal">
      <formula>"TOLERABLE"</formula>
    </cfRule>
    <cfRule type="cellIs" dxfId="14" priority="20" stopIfTrue="1" operator="equal">
      <formula>"ACEPTABLE"</formula>
    </cfRule>
  </conditionalFormatting>
  <conditionalFormatting sqref="Y19:AA19">
    <cfRule type="containsText" dxfId="13" priority="8" stopIfTrue="1" operator="containsText" text="Fuerte">
      <formula>NOT(ISERROR(SEARCH("Fuerte",Y19)))</formula>
    </cfRule>
    <cfRule type="containsText" dxfId="12" priority="9" stopIfTrue="1" operator="containsText" text="Moderado">
      <formula>NOT(ISERROR(SEARCH("Moderado",Y19)))</formula>
    </cfRule>
    <cfRule type="containsText" dxfId="11" priority="10" stopIfTrue="1" operator="containsText" text="Débil">
      <formula>NOT(ISERROR(SEARCH("Débil",Y19)))</formula>
    </cfRule>
  </conditionalFormatting>
  <conditionalFormatting sqref="O19 AJ19">
    <cfRule type="cellIs" dxfId="10" priority="21" stopIfTrue="1" operator="equal">
      <formula>"INACEPTABLE"</formula>
    </cfRule>
    <cfRule type="cellIs" dxfId="9" priority="22" stopIfTrue="1" operator="equal">
      <formula>"ALTO"</formula>
    </cfRule>
    <cfRule type="cellIs" dxfId="8" priority="23" stopIfTrue="1" operator="equal">
      <formula>"MODERADO"</formula>
    </cfRule>
    <cfRule type="cellIs" dxfId="7" priority="24" stopIfTrue="1" operator="equal">
      <formula>"TOLERABLE"</formula>
    </cfRule>
    <cfRule type="cellIs" dxfId="6" priority="25" stopIfTrue="1" operator="equal">
      <formula>"ACEPTABLE"</formula>
    </cfRule>
  </conditionalFormatting>
  <conditionalFormatting sqref="AL16:AL18">
    <cfRule type="cellIs" dxfId="5" priority="1" stopIfTrue="1" operator="between">
      <formula>31</formula>
      <formula>60</formula>
    </cfRule>
    <cfRule type="cellIs" dxfId="4" priority="2" stopIfTrue="1" operator="between">
      <formula>21</formula>
      <formula>30</formula>
    </cfRule>
    <cfRule type="cellIs" dxfId="3" priority="3" stopIfTrue="1" operator="between">
      <formula>11</formula>
      <formula>20</formula>
    </cfRule>
  </conditionalFormatting>
  <dataValidations count="15">
    <dataValidation type="list" allowBlank="1" showInputMessage="1" showErrorMessage="1" sqref="H19" xr:uid="{00000000-0002-0000-0100-000001000000}">
      <formula1>nivelorgriesgo</formula1>
    </dataValidation>
    <dataValidation type="list" allowBlank="1" showInputMessage="1" showErrorMessage="1" sqref="J19" xr:uid="{00000000-0002-0000-0100-000002000000}">
      <formula1>$BO$345:$BO$349</formula1>
    </dataValidation>
    <dataValidation type="list" allowBlank="1" showInputMessage="1" showErrorMessage="1" sqref="L19" xr:uid="{00000000-0002-0000-0100-000003000000}">
      <formula1>$BQ$345:$BQ$349</formula1>
    </dataValidation>
    <dataValidation type="list" allowBlank="1" showInputMessage="1" showErrorMessage="1" sqref="AG4:AI4 D4:F4" xr:uid="{00000000-0002-0000-0100-000004000000}">
      <formula1>$BN$349:$BN$369</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8" xr:uid="{00000000-0002-0000-0100-000007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 xr:uid="{00000000-0002-0000-0100-000008000000}"/>
    <dataValidation type="list" allowBlank="1" showInputMessage="1" showErrorMessage="1" sqref="F19" xr:uid="{00000000-0002-0000-0100-000009000000}">
      <formula1>$BM$345:$BM$349</formula1>
    </dataValidation>
    <dataValidation type="list" allowBlank="1" showInputMessage="1" showErrorMessage="1" sqref="D19" xr:uid="{00000000-0002-0000-0100-00000A000000}">
      <formula1>$BL$345:$BL$349</formula1>
    </dataValidation>
    <dataValidation type="list" allowBlank="1" showInputMessage="1" showErrorMessage="1" sqref="T19" xr:uid="{00000000-0002-0000-0100-00000B000000}">
      <formula1>"Prevenir,Detectar,No es un control"</formula1>
    </dataValidation>
    <dataValidation type="list" allowBlank="1" showInputMessage="1" showErrorMessage="1" sqref="Q19:S19 U19:V19" xr:uid="{00000000-0002-0000-0100-00000C000000}">
      <formula1>"SI, NO"</formula1>
    </dataValidation>
    <dataValidation type="list" allowBlank="1" showInputMessage="1" showErrorMessage="1" sqref="W19" xr:uid="{00000000-0002-0000-0100-00000D000000}">
      <formula1>"Completa,Incompleta,No existe"</formula1>
    </dataValidation>
    <dataValidation type="list" allowBlank="1" showInputMessage="1" showErrorMessage="1" sqref="Z19" xr:uid="{00000000-0002-0000-0100-00000E000000}">
      <formula1>"Fuerte, Moderado, Débil"</formula1>
    </dataValidation>
    <dataValidation type="list" allowBlank="1" showInputMessage="1" showErrorMessage="1" sqref="AC19:AD19" xr:uid="{00000000-0002-0000-0100-00000F000000}">
      <formula1>"Directamente, Indirectamente, No disminuye"</formula1>
    </dataValidation>
    <dataValidation type="list" allowBlank="1" showInputMessage="1" showErrorMessage="1" sqref="I19" xr:uid="{587A66FD-E483-4C2D-A3A4-592BC0A89710}">
      <formula1>"Calidad, Buen Nombre y reputación, Seguridad digital, Ambientales"</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19:P22" xr:uid="{00000000-0002-0000-0100-000005000000}"/>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ignoredErrors>
    <ignoredError sqref="B19 X1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J54"/>
  <sheetViews>
    <sheetView workbookViewId="0">
      <selection activeCell="F36" sqref="F36"/>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267" t="s">
        <v>184</v>
      </c>
      <c r="B1" s="268"/>
      <c r="C1" s="268"/>
      <c r="D1" s="268"/>
      <c r="E1" s="268"/>
      <c r="F1" s="268"/>
      <c r="G1" s="268"/>
      <c r="H1" s="268"/>
      <c r="I1" s="268"/>
      <c r="J1" s="268"/>
    </row>
    <row r="2" spans="1:10">
      <c r="A2" s="268"/>
      <c r="B2" s="268"/>
      <c r="C2" s="268"/>
      <c r="D2" s="268"/>
      <c r="E2" s="268"/>
      <c r="F2" s="268"/>
      <c r="G2" s="268"/>
      <c r="H2" s="268"/>
      <c r="I2" s="268"/>
      <c r="J2" s="268"/>
    </row>
    <row r="3" spans="1:10">
      <c r="A3" s="268"/>
      <c r="B3" s="268"/>
      <c r="C3" s="268"/>
      <c r="D3" s="268"/>
      <c r="E3" s="268"/>
      <c r="F3" s="268"/>
      <c r="G3" s="268"/>
      <c r="H3" s="268"/>
      <c r="I3" s="268"/>
      <c r="J3" s="268"/>
    </row>
    <row r="4" spans="1:10">
      <c r="A4" s="268"/>
      <c r="B4" s="268"/>
      <c r="C4" s="268"/>
      <c r="D4" s="268"/>
      <c r="E4" s="268"/>
      <c r="F4" s="268"/>
      <c r="G4" s="268"/>
      <c r="H4" s="268"/>
      <c r="I4" s="268"/>
      <c r="J4" s="268"/>
    </row>
    <row r="5" spans="1:10">
      <c r="A5" s="4"/>
      <c r="B5" s="4"/>
      <c r="C5" s="4"/>
      <c r="D5" s="4"/>
      <c r="E5" s="4"/>
      <c r="F5" s="4"/>
      <c r="G5" s="4"/>
      <c r="H5" s="4"/>
      <c r="I5" s="4"/>
      <c r="J5" s="4"/>
    </row>
    <row r="6" spans="1:10">
      <c r="A6" s="4"/>
      <c r="B6" s="4"/>
      <c r="C6" s="4"/>
      <c r="D6" s="4"/>
      <c r="E6" s="4"/>
      <c r="F6" s="4"/>
      <c r="G6" s="4"/>
      <c r="H6" s="4"/>
      <c r="I6" s="4"/>
      <c r="J6" s="4"/>
    </row>
    <row r="7" spans="1:10">
      <c r="A7" s="4"/>
      <c r="B7" s="4"/>
      <c r="C7" s="4"/>
      <c r="D7" s="4"/>
      <c r="E7" s="4"/>
      <c r="F7" s="4"/>
      <c r="G7" s="4"/>
      <c r="H7" s="4"/>
      <c r="I7" s="4"/>
      <c r="J7" s="4"/>
    </row>
    <row r="8" spans="1:10">
      <c r="A8" s="4"/>
      <c r="B8" s="4"/>
      <c r="C8" s="41"/>
      <c r="D8" s="43"/>
      <c r="E8" s="44"/>
      <c r="F8" s="43"/>
      <c r="G8" s="44"/>
      <c r="H8" s="4"/>
      <c r="I8" s="4"/>
      <c r="J8" s="4"/>
    </row>
    <row r="9" spans="1:10" ht="61.5" customHeight="1">
      <c r="A9" s="4"/>
      <c r="B9" s="4"/>
      <c r="C9" s="42" t="s">
        <v>187</v>
      </c>
      <c r="D9" s="46" t="s">
        <v>190</v>
      </c>
      <c r="E9" s="45" t="s">
        <v>185</v>
      </c>
      <c r="F9" s="45" t="s">
        <v>55</v>
      </c>
      <c r="G9" s="46" t="s">
        <v>186</v>
      </c>
      <c r="H9" s="4"/>
      <c r="I9" s="4"/>
      <c r="J9" s="4"/>
    </row>
    <row r="10" spans="1:10" ht="19.5" customHeight="1">
      <c r="A10" s="4"/>
      <c r="B10" s="4"/>
      <c r="C10" s="18" t="s">
        <v>0</v>
      </c>
      <c r="D10" s="37"/>
      <c r="E10" s="37"/>
      <c r="F10" s="37"/>
      <c r="G10" s="37"/>
      <c r="H10" s="4"/>
      <c r="I10" s="4"/>
      <c r="J10" s="4"/>
    </row>
    <row r="11" spans="1:10" ht="19.5" customHeight="1">
      <c r="A11" s="4"/>
      <c r="B11" s="4"/>
      <c r="C11" s="18" t="s">
        <v>188</v>
      </c>
      <c r="D11" s="37"/>
      <c r="E11" s="37"/>
      <c r="F11" s="37"/>
      <c r="G11" s="37"/>
      <c r="H11" s="4"/>
      <c r="I11" s="4"/>
      <c r="J11" s="4"/>
    </row>
    <row r="12" spans="1:10" ht="19.5" customHeight="1">
      <c r="A12" s="4"/>
      <c r="B12" s="4"/>
      <c r="C12" s="18" t="s">
        <v>2</v>
      </c>
      <c r="D12" s="37"/>
      <c r="E12" s="37"/>
      <c r="F12" s="37"/>
      <c r="G12" s="37"/>
      <c r="H12" s="4"/>
      <c r="I12" s="4"/>
      <c r="J12" s="4"/>
    </row>
    <row r="13" spans="1:10" ht="19.5" customHeight="1">
      <c r="A13" s="4"/>
      <c r="B13" s="4"/>
      <c r="C13" s="18" t="s">
        <v>3</v>
      </c>
      <c r="D13" s="37"/>
      <c r="E13" s="37"/>
      <c r="F13" s="37"/>
      <c r="G13" s="37"/>
      <c r="H13" s="4"/>
      <c r="I13" s="4"/>
      <c r="J13" s="4"/>
    </row>
    <row r="14" spans="1:10" ht="19.5" customHeight="1">
      <c r="A14" s="4"/>
      <c r="B14" s="4"/>
      <c r="C14" s="18" t="s">
        <v>189</v>
      </c>
      <c r="D14" s="37"/>
      <c r="E14" s="37"/>
      <c r="F14" s="37"/>
      <c r="G14" s="37"/>
      <c r="H14" s="4"/>
      <c r="I14" s="4"/>
      <c r="J14" s="4"/>
    </row>
    <row r="15" spans="1:10">
      <c r="A15" s="4"/>
      <c r="B15" s="4"/>
      <c r="C15" s="4"/>
      <c r="D15" s="4"/>
      <c r="E15" s="4"/>
      <c r="F15" s="4"/>
      <c r="G15" s="4"/>
      <c r="H15" s="4"/>
      <c r="I15" s="4"/>
      <c r="J15" s="4"/>
    </row>
    <row r="16" spans="1:10">
      <c r="A16" s="4"/>
      <c r="B16" s="4"/>
      <c r="C16" s="4"/>
      <c r="D16" s="4"/>
      <c r="E16" s="4"/>
      <c r="F16" s="4"/>
      <c r="G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c r="A19" s="4"/>
      <c r="B19" s="4"/>
      <c r="C19" s="4"/>
      <c r="D19" s="4"/>
      <c r="E19" s="4"/>
      <c r="F19" s="4"/>
      <c r="G19" s="4"/>
      <c r="H19" s="4"/>
      <c r="I19" s="4"/>
      <c r="J19" s="4"/>
    </row>
    <row r="20" spans="1:10">
      <c r="A20" s="4"/>
      <c r="B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row r="32" spans="1:10">
      <c r="A32" s="4"/>
      <c r="B32" s="4"/>
      <c r="C32" s="4"/>
      <c r="D32" s="4"/>
      <c r="E32" s="4"/>
      <c r="F32" s="4"/>
      <c r="G32" s="4"/>
      <c r="H32" s="4"/>
      <c r="I32" s="4"/>
      <c r="J32" s="4"/>
    </row>
    <row r="33" spans="1:10">
      <c r="A33" s="4"/>
      <c r="B33" s="4"/>
      <c r="C33" s="4"/>
      <c r="D33" s="4"/>
      <c r="E33" s="4"/>
      <c r="F33" s="4"/>
      <c r="G33" s="4"/>
      <c r="H33" s="4"/>
      <c r="I33" s="4"/>
      <c r="J33" s="4"/>
    </row>
    <row r="34" spans="1:10">
      <c r="A34" s="4"/>
      <c r="B34" s="4"/>
      <c r="C34" s="4"/>
      <c r="D34" s="4"/>
      <c r="E34" s="4"/>
      <c r="F34" s="4"/>
      <c r="G34" s="4"/>
      <c r="H34" s="4"/>
      <c r="I34" s="4"/>
      <c r="J34" s="4"/>
    </row>
    <row r="35" spans="1:10">
      <c r="A35" s="4"/>
      <c r="B35" s="4"/>
      <c r="C35" s="4"/>
      <c r="D35" s="4"/>
      <c r="E35" s="4"/>
      <c r="F35" s="4"/>
      <c r="G35" s="4"/>
      <c r="H35" s="4"/>
      <c r="I35" s="4"/>
      <c r="J35" s="4"/>
    </row>
    <row r="36" spans="1:10">
      <c r="A36" s="4"/>
      <c r="B36" s="4"/>
      <c r="C36" s="4"/>
      <c r="D36" s="4"/>
      <c r="E36" s="4"/>
      <c r="F36" s="4"/>
      <c r="G36" s="4"/>
      <c r="H36" s="4"/>
      <c r="I36" s="4"/>
      <c r="J36" s="4"/>
    </row>
    <row r="37" spans="1:10">
      <c r="A37" s="4"/>
      <c r="B37" s="4"/>
      <c r="C37" s="4"/>
      <c r="D37" s="4"/>
      <c r="E37" s="4"/>
      <c r="F37" s="4"/>
      <c r="G37" s="4"/>
      <c r="H37" s="4"/>
      <c r="I37" s="4"/>
      <c r="J37" s="4"/>
    </row>
    <row r="38" spans="1:10">
      <c r="A38" s="4"/>
      <c r="B38" s="4"/>
      <c r="C38" s="4"/>
      <c r="D38" s="4"/>
      <c r="E38" s="4"/>
      <c r="F38" s="4"/>
      <c r="G38" s="4"/>
      <c r="H38" s="4"/>
      <c r="I38" s="4"/>
      <c r="J38" s="4"/>
    </row>
    <row r="39" spans="1:10">
      <c r="A39" s="4"/>
      <c r="B39" s="4"/>
      <c r="C39" s="4"/>
      <c r="D39" s="4"/>
      <c r="E39" s="4"/>
      <c r="F39" s="4"/>
      <c r="G39" s="4"/>
      <c r="H39" s="4"/>
      <c r="I39" s="4"/>
      <c r="J39" s="4"/>
    </row>
    <row r="40" spans="1:10">
      <c r="A40" s="4"/>
      <c r="B40" s="4"/>
      <c r="C40" s="4"/>
      <c r="D40" s="4"/>
      <c r="E40" s="4"/>
      <c r="F40" s="4"/>
      <c r="G40" s="4"/>
      <c r="H40" s="4"/>
      <c r="I40" s="4"/>
      <c r="J40" s="4"/>
    </row>
    <row r="41" spans="1:10">
      <c r="A41" s="4"/>
      <c r="B41" s="4"/>
      <c r="C41" s="4"/>
      <c r="D41" s="4"/>
      <c r="E41" s="4"/>
      <c r="F41" s="4"/>
      <c r="G41" s="4"/>
      <c r="H41" s="4"/>
      <c r="I41" s="4"/>
      <c r="J41" s="4"/>
    </row>
    <row r="42" spans="1:10">
      <c r="A42" s="4"/>
      <c r="B42" s="4"/>
      <c r="C42" s="4"/>
      <c r="D42" s="4"/>
      <c r="E42" s="4"/>
      <c r="F42" s="4"/>
      <c r="G42" s="4"/>
      <c r="H42" s="4"/>
      <c r="I42" s="4"/>
      <c r="J42" s="4"/>
    </row>
    <row r="43" spans="1:10">
      <c r="A43" s="4"/>
      <c r="B43" s="4"/>
      <c r="C43" s="4"/>
      <c r="D43" s="4"/>
      <c r="E43" s="4"/>
      <c r="F43" s="4"/>
      <c r="G43" s="4"/>
      <c r="H43" s="4"/>
      <c r="I43" s="4"/>
      <c r="J43" s="4"/>
    </row>
    <row r="44" spans="1:10">
      <c r="A44" s="4"/>
      <c r="B44" s="4"/>
      <c r="C44" s="4"/>
      <c r="D44" s="4"/>
      <c r="E44" s="4"/>
      <c r="F44" s="4"/>
      <c r="G44" s="4"/>
      <c r="H44" s="4"/>
      <c r="I44" s="4"/>
      <c r="J44" s="4"/>
    </row>
    <row r="45" spans="1:10">
      <c r="A45" s="4"/>
      <c r="B45" s="4"/>
      <c r="C45" s="4"/>
      <c r="D45" s="4"/>
      <c r="E45" s="4"/>
      <c r="F45" s="4"/>
      <c r="G45" s="4"/>
      <c r="H45" s="4"/>
      <c r="I45" s="4"/>
      <c r="J45" s="4"/>
    </row>
    <row r="46" spans="1:10">
      <c r="A46" s="4"/>
      <c r="B46" s="4"/>
      <c r="C46" s="4"/>
      <c r="D46" s="4"/>
      <c r="E46" s="4"/>
      <c r="F46" s="4"/>
      <c r="G46" s="4"/>
      <c r="H46" s="4"/>
      <c r="I46" s="4"/>
      <c r="J46" s="4"/>
    </row>
    <row r="47" spans="1:10">
      <c r="A47" s="4"/>
      <c r="B47" s="4"/>
      <c r="C47" s="4"/>
      <c r="D47" s="4"/>
      <c r="E47" s="4"/>
      <c r="F47" s="4"/>
      <c r="G47" s="4"/>
      <c r="H47" s="4"/>
      <c r="I47" s="4"/>
      <c r="J47" s="4"/>
    </row>
    <row r="48" spans="1:10">
      <c r="A48" s="4"/>
      <c r="B48" s="4"/>
      <c r="C48" s="4"/>
      <c r="D48" s="4"/>
      <c r="E48" s="4"/>
      <c r="F48" s="4"/>
      <c r="G48" s="4"/>
      <c r="H48" s="4"/>
      <c r="I48" s="4"/>
      <c r="J48" s="4"/>
    </row>
    <row r="49" spans="1:10">
      <c r="A49" s="4"/>
      <c r="B49" s="4"/>
      <c r="C49" s="4"/>
      <c r="D49" s="4"/>
      <c r="E49" s="4"/>
      <c r="F49" s="4"/>
      <c r="G49" s="4"/>
      <c r="H49" s="4"/>
      <c r="I49" s="4"/>
      <c r="J49" s="4"/>
    </row>
    <row r="50" spans="1:10">
      <c r="A50" s="4"/>
      <c r="B50" s="4"/>
      <c r="C50" s="4"/>
      <c r="D50" s="4"/>
      <c r="E50" s="4"/>
      <c r="F50" s="4"/>
      <c r="G50" s="4"/>
      <c r="H50" s="4"/>
      <c r="I50" s="4"/>
      <c r="J50" s="4"/>
    </row>
    <row r="51" spans="1:10">
      <c r="A51" s="4"/>
      <c r="B51" s="4"/>
      <c r="C51" s="4"/>
      <c r="D51" s="4"/>
      <c r="E51" s="4"/>
      <c r="F51" s="4"/>
      <c r="G51" s="4"/>
      <c r="H51" s="4"/>
      <c r="I51" s="4"/>
      <c r="J51" s="4"/>
    </row>
    <row r="52" spans="1:10">
      <c r="A52" s="4"/>
      <c r="B52" s="4"/>
      <c r="C52" s="4"/>
      <c r="D52" s="4"/>
      <c r="E52" s="4"/>
      <c r="F52" s="4"/>
      <c r="G52" s="4"/>
      <c r="H52" s="4"/>
      <c r="I52" s="4"/>
      <c r="J52" s="4"/>
    </row>
    <row r="53" spans="1:10">
      <c r="A53" s="4"/>
      <c r="B53" s="4"/>
      <c r="C53" s="4"/>
      <c r="D53" s="4"/>
      <c r="E53" s="4"/>
      <c r="F53" s="4"/>
      <c r="G53" s="4"/>
      <c r="H53" s="4"/>
      <c r="I53" s="4"/>
      <c r="J53" s="4"/>
    </row>
    <row r="54" spans="1:10">
      <c r="A54" s="4"/>
      <c r="B54" s="4"/>
      <c r="C54" s="4"/>
      <c r="D54" s="4"/>
      <c r="E54" s="4"/>
      <c r="F54" s="4"/>
      <c r="G54" s="4"/>
      <c r="H54" s="4"/>
      <c r="I54" s="4"/>
      <c r="J54" s="4"/>
    </row>
  </sheetData>
  <mergeCells count="1">
    <mergeCell ref="A1:J4"/>
  </mergeCells>
  <phoneticPr fontId="12" type="noConversion"/>
  <pageMargins left="0.75" right="0.75" top="1" bottom="1" header="0" footer="0"/>
  <pageSetup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267" t="s">
        <v>94</v>
      </c>
      <c r="B1" s="267"/>
      <c r="C1" s="267"/>
      <c r="D1" s="267"/>
      <c r="E1" s="267"/>
      <c r="F1" s="267"/>
      <c r="G1" s="267"/>
      <c r="H1" s="267"/>
      <c r="I1" s="267"/>
      <c r="J1" s="267"/>
      <c r="K1" s="28"/>
      <c r="L1" s="28"/>
      <c r="M1" s="29"/>
      <c r="N1" s="29"/>
      <c r="O1" s="29"/>
      <c r="P1" s="29"/>
    </row>
    <row r="2" spans="1:16" ht="12.75" customHeight="1">
      <c r="A2" s="267"/>
      <c r="B2" s="267"/>
      <c r="C2" s="267"/>
      <c r="D2" s="267"/>
      <c r="E2" s="267"/>
      <c r="F2" s="267"/>
      <c r="G2" s="267"/>
      <c r="H2" s="267"/>
      <c r="I2" s="267"/>
      <c r="J2" s="267"/>
      <c r="K2" s="28"/>
      <c r="L2" s="28"/>
      <c r="M2" s="29"/>
      <c r="N2" s="29"/>
      <c r="O2" s="29"/>
      <c r="P2" s="29"/>
    </row>
    <row r="3" spans="1:16" ht="12.75" customHeight="1">
      <c r="A3" s="267"/>
      <c r="B3" s="267"/>
      <c r="C3" s="267"/>
      <c r="D3" s="267"/>
      <c r="E3" s="267"/>
      <c r="F3" s="267"/>
      <c r="G3" s="267"/>
      <c r="H3" s="267"/>
      <c r="I3" s="267"/>
      <c r="J3" s="267"/>
      <c r="K3" s="28"/>
      <c r="L3" s="28"/>
      <c r="M3" s="29"/>
      <c r="N3" s="29"/>
      <c r="O3" s="29"/>
      <c r="P3" s="29"/>
    </row>
    <row r="4" spans="1:16" ht="12.75" customHeight="1">
      <c r="A4" s="267"/>
      <c r="B4" s="267"/>
      <c r="C4" s="267"/>
      <c r="D4" s="267"/>
      <c r="E4" s="267"/>
      <c r="F4" s="267"/>
      <c r="G4" s="267"/>
      <c r="H4" s="267"/>
      <c r="I4" s="267"/>
      <c r="J4" s="267"/>
      <c r="K4" s="28"/>
      <c r="L4" s="28"/>
      <c r="M4" s="29"/>
      <c r="N4" s="29"/>
      <c r="O4" s="29"/>
      <c r="P4" s="29"/>
    </row>
    <row r="5" spans="1:16" ht="12.75" customHeight="1">
      <c r="A5" s="267"/>
      <c r="B5" s="267"/>
      <c r="C5" s="267"/>
      <c r="D5" s="267"/>
      <c r="E5" s="267"/>
      <c r="F5" s="267"/>
      <c r="G5" s="267"/>
      <c r="H5" s="267"/>
      <c r="I5" s="267"/>
      <c r="J5" s="267"/>
      <c r="K5" s="28"/>
      <c r="L5" s="28"/>
      <c r="M5" s="4"/>
      <c r="N5" s="4"/>
      <c r="O5" s="4"/>
      <c r="P5" s="4"/>
    </row>
    <row r="6" spans="1:16" ht="12.75" customHeight="1">
      <c r="A6" s="267"/>
      <c r="B6" s="267"/>
      <c r="C6" s="267"/>
      <c r="D6" s="267"/>
      <c r="E6" s="267"/>
      <c r="F6" s="267"/>
      <c r="G6" s="267"/>
      <c r="H6" s="267"/>
      <c r="I6" s="267"/>
      <c r="J6" s="267"/>
      <c r="K6" s="28"/>
      <c r="L6" s="28"/>
      <c r="M6" s="4"/>
      <c r="N6" s="4"/>
      <c r="O6" s="4"/>
      <c r="P6" s="4"/>
    </row>
    <row r="7" spans="1:16">
      <c r="A7" s="267"/>
      <c r="B7" s="267"/>
      <c r="C7" s="267"/>
      <c r="D7" s="267"/>
      <c r="E7" s="267"/>
      <c r="F7" s="267"/>
      <c r="G7" s="267"/>
      <c r="H7" s="267"/>
      <c r="I7" s="267"/>
      <c r="J7" s="267"/>
      <c r="K7" s="4"/>
      <c r="L7" s="4"/>
      <c r="M7" s="4"/>
      <c r="N7" s="4"/>
      <c r="O7" s="4"/>
      <c r="P7" s="4"/>
    </row>
    <row r="8" spans="1:16">
      <c r="A8" s="4"/>
      <c r="B8" s="4"/>
      <c r="C8" s="4"/>
      <c r="D8" s="4"/>
      <c r="E8" s="4"/>
      <c r="F8" s="4"/>
      <c r="G8" s="4"/>
      <c r="H8" s="4"/>
      <c r="I8" s="4"/>
      <c r="J8" s="4"/>
      <c r="K8" s="4"/>
      <c r="L8" s="4"/>
      <c r="M8" s="4"/>
      <c r="N8" s="4"/>
      <c r="O8" s="4"/>
      <c r="P8" s="4"/>
    </row>
    <row r="9" spans="1:16">
      <c r="A9" s="4"/>
      <c r="B9" s="4"/>
      <c r="C9" s="4"/>
      <c r="D9" s="4"/>
      <c r="E9" s="4"/>
      <c r="F9" s="4"/>
      <c r="G9" s="4"/>
      <c r="H9" s="4"/>
      <c r="I9" s="4"/>
      <c r="J9" s="4"/>
      <c r="K9" s="4"/>
      <c r="L9" s="4"/>
      <c r="M9" s="4"/>
      <c r="N9" s="4"/>
      <c r="O9" s="4"/>
      <c r="P9" s="4"/>
    </row>
    <row r="10" spans="1:16">
      <c r="A10" s="4"/>
      <c r="B10" s="281" t="s">
        <v>8</v>
      </c>
      <c r="C10" s="282"/>
      <c r="D10" s="282"/>
      <c r="E10" s="282"/>
      <c r="F10" s="282"/>
      <c r="G10" s="282"/>
      <c r="H10" s="282"/>
      <c r="I10" s="283"/>
      <c r="J10" s="4"/>
      <c r="K10" s="4"/>
      <c r="L10" s="4"/>
      <c r="M10" s="4"/>
      <c r="N10" s="4"/>
      <c r="O10" s="4"/>
      <c r="P10" s="4"/>
    </row>
    <row r="11" spans="1:16">
      <c r="A11" s="4"/>
      <c r="B11" s="284"/>
      <c r="C11" s="285"/>
      <c r="D11" s="285"/>
      <c r="E11" s="285"/>
      <c r="F11" s="285"/>
      <c r="G11" s="285"/>
      <c r="H11" s="285"/>
      <c r="I11" s="286"/>
      <c r="J11" s="4"/>
      <c r="K11" s="4"/>
      <c r="L11" s="4"/>
      <c r="M11" s="4"/>
      <c r="N11" s="4"/>
      <c r="O11" s="4"/>
      <c r="P11" s="4"/>
    </row>
    <row r="12" spans="1:16">
      <c r="A12" s="4"/>
      <c r="B12" s="276"/>
      <c r="C12" s="276"/>
      <c r="D12" s="276"/>
      <c r="E12" s="276"/>
      <c r="F12" s="276"/>
      <c r="G12" s="276"/>
      <c r="H12" s="276"/>
      <c r="I12" s="276"/>
      <c r="J12" s="4"/>
      <c r="K12" s="4"/>
      <c r="L12" s="4"/>
      <c r="M12" s="4"/>
      <c r="N12" s="4"/>
      <c r="O12" s="4"/>
      <c r="P12" s="4"/>
    </row>
    <row r="13" spans="1:16">
      <c r="A13" s="4"/>
      <c r="B13" s="276"/>
      <c r="C13" s="276"/>
      <c r="D13" s="276"/>
      <c r="E13" s="276"/>
      <c r="F13" s="276"/>
      <c r="G13" s="276"/>
      <c r="H13" s="276"/>
      <c r="I13" s="276"/>
      <c r="J13" s="4"/>
      <c r="K13" s="4"/>
      <c r="L13" s="4"/>
      <c r="M13" s="4"/>
      <c r="N13" s="4"/>
      <c r="O13" s="4"/>
      <c r="P13" s="4"/>
    </row>
    <row r="14" spans="1:16">
      <c r="A14" s="4"/>
      <c r="B14" s="276"/>
      <c r="C14" s="276"/>
      <c r="D14" s="277" t="s">
        <v>64</v>
      </c>
      <c r="E14" s="278"/>
      <c r="F14" s="277" t="s">
        <v>21</v>
      </c>
      <c r="G14" s="278"/>
      <c r="H14" s="277" t="s">
        <v>65</v>
      </c>
      <c r="I14" s="278"/>
      <c r="J14" s="4"/>
      <c r="K14" s="4"/>
      <c r="L14" s="4"/>
      <c r="M14" s="4"/>
      <c r="N14" s="4"/>
      <c r="O14" s="4"/>
      <c r="P14" s="4"/>
    </row>
    <row r="15" spans="1:16">
      <c r="A15" s="4"/>
      <c r="B15" s="276"/>
      <c r="C15" s="276"/>
      <c r="D15" s="279"/>
      <c r="E15" s="280"/>
      <c r="F15" s="279"/>
      <c r="G15" s="280"/>
      <c r="H15" s="279"/>
      <c r="I15" s="280"/>
      <c r="J15" s="4"/>
      <c r="K15" s="4"/>
      <c r="L15" s="4"/>
      <c r="M15" s="4"/>
      <c r="N15" s="4"/>
      <c r="O15" s="4"/>
      <c r="P15" s="4"/>
    </row>
    <row r="16" spans="1:16">
      <c r="A16" s="4"/>
      <c r="B16" s="270" t="s">
        <v>7</v>
      </c>
      <c r="C16" s="269" t="s">
        <v>62</v>
      </c>
      <c r="D16" s="275" t="e">
        <f>E49</f>
        <v>#REF!</v>
      </c>
      <c r="E16" s="275"/>
      <c r="F16" s="275" t="e">
        <f>F49</f>
        <v>#REF!</v>
      </c>
      <c r="G16" s="275"/>
      <c r="H16" s="273" t="e">
        <f>G49</f>
        <v>#REF!</v>
      </c>
      <c r="I16" s="273"/>
      <c r="J16" s="4"/>
      <c r="K16" s="4"/>
      <c r="L16" s="4"/>
      <c r="M16" s="4"/>
      <c r="N16" s="4"/>
      <c r="O16" s="4"/>
      <c r="P16" s="4"/>
    </row>
    <row r="17" spans="1:16">
      <c r="A17" s="4"/>
      <c r="B17" s="271"/>
      <c r="C17" s="269"/>
      <c r="D17" s="275"/>
      <c r="E17" s="275"/>
      <c r="F17" s="275"/>
      <c r="G17" s="275"/>
      <c r="H17" s="273"/>
      <c r="I17" s="273"/>
      <c r="J17" s="4"/>
      <c r="K17" s="4"/>
      <c r="L17" s="4"/>
      <c r="M17" s="4"/>
      <c r="N17" s="4"/>
      <c r="O17" s="4"/>
      <c r="P17" s="4"/>
    </row>
    <row r="18" spans="1:16">
      <c r="A18" s="4"/>
      <c r="B18" s="271"/>
      <c r="C18" s="269"/>
      <c r="D18" s="275"/>
      <c r="E18" s="275"/>
      <c r="F18" s="275"/>
      <c r="G18" s="275"/>
      <c r="H18" s="273"/>
      <c r="I18" s="273"/>
      <c r="J18" s="4"/>
      <c r="K18" s="4"/>
      <c r="L18" s="4"/>
      <c r="M18" s="4"/>
      <c r="N18" s="4"/>
      <c r="O18" s="4"/>
      <c r="P18" s="4"/>
    </row>
    <row r="19" spans="1:16">
      <c r="A19" s="4"/>
      <c r="B19" s="271"/>
      <c r="C19" s="269"/>
      <c r="D19" s="275"/>
      <c r="E19" s="275"/>
      <c r="F19" s="275"/>
      <c r="G19" s="275"/>
      <c r="H19" s="273"/>
      <c r="I19" s="273"/>
      <c r="J19" s="4"/>
      <c r="K19" s="4"/>
      <c r="L19" s="4"/>
      <c r="M19" s="4"/>
      <c r="N19" s="4"/>
      <c r="O19" s="4"/>
      <c r="P19" s="4"/>
    </row>
    <row r="20" spans="1:16">
      <c r="A20" s="4"/>
      <c r="B20" s="271"/>
      <c r="C20" s="269"/>
      <c r="D20" s="275"/>
      <c r="E20" s="275"/>
      <c r="F20" s="275"/>
      <c r="G20" s="275"/>
      <c r="H20" s="273"/>
      <c r="I20" s="273"/>
      <c r="J20" s="4"/>
      <c r="K20" s="4"/>
      <c r="L20" s="4"/>
      <c r="M20" s="4"/>
      <c r="N20" s="4"/>
      <c r="O20" s="4"/>
      <c r="P20" s="4"/>
    </row>
    <row r="21" spans="1:16">
      <c r="A21" s="4"/>
      <c r="B21" s="271"/>
      <c r="C21" s="269" t="s">
        <v>63</v>
      </c>
      <c r="D21" s="275" t="e">
        <f>H49</f>
        <v>#REF!</v>
      </c>
      <c r="E21" s="275"/>
      <c r="F21" s="273" t="e">
        <f>I49</f>
        <v>#REF!</v>
      </c>
      <c r="G21" s="273"/>
      <c r="H21" s="274" t="e">
        <f>J49</f>
        <v>#REF!</v>
      </c>
      <c r="I21" s="274"/>
      <c r="J21" s="4"/>
      <c r="K21" s="4"/>
      <c r="L21" s="4"/>
      <c r="M21" s="4"/>
      <c r="N21" s="4"/>
      <c r="O21" s="4"/>
      <c r="P21" s="4"/>
    </row>
    <row r="22" spans="1:16">
      <c r="A22" s="4"/>
      <c r="B22" s="271"/>
      <c r="C22" s="269"/>
      <c r="D22" s="275"/>
      <c r="E22" s="275"/>
      <c r="F22" s="273"/>
      <c r="G22" s="273"/>
      <c r="H22" s="274"/>
      <c r="I22" s="274"/>
      <c r="J22" s="4"/>
      <c r="K22" s="4"/>
      <c r="L22" s="4"/>
      <c r="M22" s="4"/>
      <c r="N22" s="4"/>
      <c r="O22" s="4"/>
      <c r="P22" s="4"/>
    </row>
    <row r="23" spans="1:16">
      <c r="A23" s="4"/>
      <c r="B23" s="271"/>
      <c r="C23" s="269"/>
      <c r="D23" s="275"/>
      <c r="E23" s="275"/>
      <c r="F23" s="273"/>
      <c r="G23" s="273"/>
      <c r="H23" s="274"/>
      <c r="I23" s="274"/>
      <c r="J23" s="4"/>
      <c r="K23" s="4"/>
      <c r="L23" s="4"/>
      <c r="M23" s="4"/>
      <c r="N23" s="4"/>
      <c r="O23" s="4"/>
      <c r="P23" s="4"/>
    </row>
    <row r="24" spans="1:16">
      <c r="A24" s="4"/>
      <c r="B24" s="271"/>
      <c r="C24" s="269"/>
      <c r="D24" s="275"/>
      <c r="E24" s="275"/>
      <c r="F24" s="273"/>
      <c r="G24" s="273"/>
      <c r="H24" s="274"/>
      <c r="I24" s="274"/>
      <c r="J24" s="4"/>
      <c r="K24" s="4"/>
      <c r="L24" s="4"/>
      <c r="M24" s="4"/>
      <c r="N24" s="4"/>
      <c r="O24" s="4"/>
      <c r="P24" s="4"/>
    </row>
    <row r="25" spans="1:16">
      <c r="A25" s="4"/>
      <c r="B25" s="271"/>
      <c r="C25" s="269"/>
      <c r="D25" s="275"/>
      <c r="E25" s="275"/>
      <c r="F25" s="273"/>
      <c r="G25" s="273"/>
      <c r="H25" s="274"/>
      <c r="I25" s="274"/>
      <c r="J25" s="4"/>
      <c r="K25" s="4"/>
      <c r="L25" s="4"/>
      <c r="M25" s="4"/>
      <c r="N25" s="4"/>
      <c r="O25" s="4"/>
      <c r="P25" s="4"/>
    </row>
    <row r="26" spans="1:16">
      <c r="A26" s="4"/>
      <c r="B26" s="271"/>
      <c r="C26" s="269" t="s">
        <v>35</v>
      </c>
      <c r="D26" s="273" t="e">
        <f>K49</f>
        <v>#REF!</v>
      </c>
      <c r="E26" s="273"/>
      <c r="F26" s="274" t="e">
        <f>L49</f>
        <v>#REF!</v>
      </c>
      <c r="G26" s="274"/>
      <c r="H26" s="274" t="e">
        <f>M49</f>
        <v>#REF!</v>
      </c>
      <c r="I26" s="274"/>
      <c r="J26" s="4"/>
      <c r="K26" s="4"/>
      <c r="L26" s="4"/>
      <c r="M26" s="4"/>
      <c r="N26" s="4"/>
      <c r="O26" s="4"/>
      <c r="P26" s="4"/>
    </row>
    <row r="27" spans="1:16">
      <c r="A27" s="4"/>
      <c r="B27" s="271"/>
      <c r="C27" s="269"/>
      <c r="D27" s="273"/>
      <c r="E27" s="273"/>
      <c r="F27" s="274"/>
      <c r="G27" s="274"/>
      <c r="H27" s="274"/>
      <c r="I27" s="274"/>
      <c r="J27" s="4"/>
      <c r="K27" s="4"/>
      <c r="L27" s="4"/>
      <c r="M27" s="4"/>
      <c r="N27" s="4"/>
      <c r="O27" s="4"/>
      <c r="P27" s="4"/>
    </row>
    <row r="28" spans="1:16">
      <c r="A28" s="4"/>
      <c r="B28" s="271"/>
      <c r="C28" s="269"/>
      <c r="D28" s="273"/>
      <c r="E28" s="273"/>
      <c r="F28" s="274"/>
      <c r="G28" s="274"/>
      <c r="H28" s="274"/>
      <c r="I28" s="274"/>
      <c r="J28" s="4"/>
      <c r="K28" s="4"/>
      <c r="L28" s="4"/>
      <c r="M28" s="4"/>
      <c r="N28" s="4"/>
      <c r="O28" s="4"/>
      <c r="P28" s="4"/>
    </row>
    <row r="29" spans="1:16">
      <c r="A29" s="4"/>
      <c r="B29" s="271"/>
      <c r="C29" s="269"/>
      <c r="D29" s="273"/>
      <c r="E29" s="273"/>
      <c r="F29" s="274"/>
      <c r="G29" s="274"/>
      <c r="H29" s="274"/>
      <c r="I29" s="274"/>
      <c r="J29" s="4"/>
      <c r="K29" s="4"/>
      <c r="L29" s="4"/>
      <c r="M29" s="4"/>
      <c r="N29" s="4"/>
      <c r="O29" s="4"/>
      <c r="P29" s="4"/>
    </row>
    <row r="30" spans="1:16">
      <c r="A30" s="4"/>
      <c r="B30" s="272"/>
      <c r="C30" s="269"/>
      <c r="D30" s="273"/>
      <c r="E30" s="273"/>
      <c r="F30" s="274"/>
      <c r="G30" s="274"/>
      <c r="H30" s="274"/>
      <c r="I30" s="27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20"/>
      <c r="I33" s="23" t="s">
        <v>105</v>
      </c>
      <c r="J33" s="4"/>
      <c r="K33" s="4"/>
      <c r="L33" s="4"/>
      <c r="M33" s="4"/>
      <c r="N33" s="4"/>
      <c r="O33" s="4"/>
      <c r="P33" s="4"/>
    </row>
    <row r="34" spans="1:16">
      <c r="A34" s="4"/>
      <c r="B34" s="4"/>
      <c r="C34" s="4"/>
      <c r="D34" s="4"/>
      <c r="E34" s="4"/>
      <c r="F34" s="4"/>
      <c r="G34" s="4"/>
      <c r="H34" s="22"/>
      <c r="I34" s="23" t="s">
        <v>106</v>
      </c>
      <c r="J34" s="4"/>
      <c r="K34" s="4"/>
      <c r="L34" s="4"/>
      <c r="M34" s="4"/>
      <c r="N34" s="4"/>
      <c r="O34" s="4"/>
      <c r="P34" s="4"/>
    </row>
    <row r="35" spans="1:16">
      <c r="A35" s="4"/>
      <c r="B35" s="4"/>
      <c r="C35" s="4"/>
      <c r="D35" s="4"/>
      <c r="E35" s="4"/>
      <c r="F35" s="4"/>
      <c r="G35" s="4"/>
      <c r="H35" s="21"/>
      <c r="I35" s="23" t="s">
        <v>107</v>
      </c>
      <c r="J35" s="4"/>
      <c r="K35" s="4"/>
      <c r="L35" s="4"/>
      <c r="M35" s="4"/>
      <c r="N35" s="4"/>
      <c r="O35" s="4"/>
      <c r="P35" s="4"/>
    </row>
    <row r="36" spans="1:16">
      <c r="A36" s="4"/>
      <c r="B36" s="4"/>
      <c r="C36" s="4"/>
      <c r="D36" s="4"/>
      <c r="E36" s="4"/>
      <c r="F36" s="4"/>
      <c r="G36" s="4"/>
      <c r="H36" s="7"/>
      <c r="I36" s="23"/>
      <c r="J36" s="4"/>
      <c r="K36" s="4"/>
      <c r="L36" s="4"/>
      <c r="M36" s="4"/>
      <c r="N36" s="4"/>
      <c r="O36" s="4"/>
      <c r="P36" s="4"/>
    </row>
    <row r="37" spans="1:16">
      <c r="A37" s="4"/>
      <c r="B37" s="4"/>
      <c r="C37" s="4"/>
      <c r="D37" s="4"/>
      <c r="E37" s="4"/>
      <c r="F37" s="4"/>
      <c r="G37" s="4"/>
      <c r="H37" s="7"/>
      <c r="I37" s="23"/>
      <c r="J37" s="4"/>
      <c r="K37" s="4"/>
      <c r="L37" s="4"/>
      <c r="M37" s="4"/>
      <c r="N37" s="4"/>
      <c r="O37" s="4"/>
      <c r="P37" s="4"/>
    </row>
    <row r="38" spans="1:16" ht="25.5" hidden="1">
      <c r="A38" s="19"/>
      <c r="B38" s="19" t="s">
        <v>68</v>
      </c>
      <c r="C38" s="24" t="s">
        <v>96</v>
      </c>
      <c r="D38" s="24" t="s">
        <v>95</v>
      </c>
      <c r="E38" s="25" t="s">
        <v>108</v>
      </c>
      <c r="F38" s="25" t="s">
        <v>109</v>
      </c>
      <c r="G38" s="25" t="s">
        <v>110</v>
      </c>
      <c r="H38" s="25" t="s">
        <v>111</v>
      </c>
      <c r="I38" s="25" t="s">
        <v>112</v>
      </c>
      <c r="J38" s="25" t="s">
        <v>113</v>
      </c>
      <c r="K38" s="25" t="s">
        <v>114</v>
      </c>
      <c r="L38" s="25" t="s">
        <v>115</v>
      </c>
      <c r="M38" s="25" t="s">
        <v>116</v>
      </c>
      <c r="N38" s="26"/>
      <c r="O38" s="26"/>
      <c r="P38" s="4"/>
    </row>
    <row r="39" spans="1:16" hidden="1">
      <c r="A39" s="19"/>
      <c r="B39" s="19" t="str">
        <f>'PLE-PIN-F001'!B19</f>
        <v>R1</v>
      </c>
      <c r="C39" s="19">
        <f>'PLE-PIN-F001'!K19</f>
        <v>3</v>
      </c>
      <c r="D39" s="19">
        <f>'PLE-PIN-F001'!M19</f>
        <v>3</v>
      </c>
      <c r="E39" s="27" t="str">
        <f>IF(AND($C$39=1,$D$39=1),"R1","")</f>
        <v/>
      </c>
      <c r="F39" s="27" t="str">
        <f>IF(AND($C$39=1,$D$39=2),"R1","")</f>
        <v/>
      </c>
      <c r="G39" s="27" t="str">
        <f>IF(AND($C$39=1,$D$39=3),"R1","")</f>
        <v/>
      </c>
      <c r="H39" s="27" t="str">
        <f>IF(AND($C$39=2,$D$39=1),"R1","")</f>
        <v/>
      </c>
      <c r="I39" s="27" t="str">
        <f>IF(AND($C$39=2,$D$39=2),"R1","")</f>
        <v/>
      </c>
      <c r="J39" s="27" t="str">
        <f>IF(AND($C$39=2,$D$39=3),"R1","")</f>
        <v/>
      </c>
      <c r="K39" s="27" t="str">
        <f>IF(AND($C$39=3,$D$39=1),"R1","")</f>
        <v/>
      </c>
      <c r="L39" s="27" t="str">
        <f>IF(AND($C$39=3,$D$39=2),"R1","")</f>
        <v/>
      </c>
      <c r="M39" s="27" t="str">
        <f>IF(AND($C$39=3,$D$39=3),"R1","")</f>
        <v>R1</v>
      </c>
      <c r="N39" s="7"/>
      <c r="O39" s="7"/>
      <c r="P39" s="4"/>
    </row>
    <row r="40" spans="1:16" hidden="1">
      <c r="A40" s="19"/>
      <c r="B40" s="19" t="e">
        <f>'PLE-PIN-F001'!#REF!</f>
        <v>#REF!</v>
      </c>
      <c r="C40" s="19" t="e">
        <f>'PLE-PIN-F001'!#REF!</f>
        <v>#REF!</v>
      </c>
      <c r="D40" s="19" t="e">
        <f>'PLE-PIN-F001'!#REF!</f>
        <v>#REF!</v>
      </c>
      <c r="E40" s="27" t="e">
        <f>IF(AND($C$40=1,$D$40=1),"R2","")</f>
        <v>#REF!</v>
      </c>
      <c r="F40" s="27" t="e">
        <f>IF(AND($C$40=1,$D$40=2),"R2","")</f>
        <v>#REF!</v>
      </c>
      <c r="G40" s="27" t="e">
        <f>IF(AND($C$40=1,$D$40=3),"R2","")</f>
        <v>#REF!</v>
      </c>
      <c r="H40" s="27" t="e">
        <f>IF(AND($C$40=2,$D$40=1),"R2","")</f>
        <v>#REF!</v>
      </c>
      <c r="I40" s="27" t="e">
        <f>IF(AND($C$40=2,$D$40=2),"R2","")</f>
        <v>#REF!</v>
      </c>
      <c r="J40" s="27" t="e">
        <f>IF(AND($C$40=2,$D$40=3),"R2","")</f>
        <v>#REF!</v>
      </c>
      <c r="K40" s="27" t="e">
        <f>IF(AND($C$40=3,$D$40=1),"R2","")</f>
        <v>#REF!</v>
      </c>
      <c r="L40" s="27" t="e">
        <f>IF(AND($C$40=3,$D$40=2),"R2","")</f>
        <v>#REF!</v>
      </c>
      <c r="M40" s="27" t="e">
        <f>IF(AND($C$40=3,$D$40=3),"R2","")</f>
        <v>#REF!</v>
      </c>
      <c r="N40" s="7"/>
      <c r="O40" s="7"/>
      <c r="P40" s="4"/>
    </row>
    <row r="41" spans="1:16" hidden="1">
      <c r="A41" s="19"/>
      <c r="B41" s="19" t="e">
        <f>'PLE-PIN-F001'!#REF!</f>
        <v>#REF!</v>
      </c>
      <c r="C41" s="19" t="e">
        <f>'PLE-PIN-F001'!#REF!</f>
        <v>#REF!</v>
      </c>
      <c r="D41" s="19" t="e">
        <f>'PLE-PIN-F001'!#REF!</f>
        <v>#REF!</v>
      </c>
      <c r="E41" s="27" t="e">
        <f>IF(AND($C$41=1,$D$41=1),"R3","")</f>
        <v>#REF!</v>
      </c>
      <c r="F41" s="27" t="e">
        <f>IF(AND($C$41=1,$D$41=2),"R2","")</f>
        <v>#REF!</v>
      </c>
      <c r="G41" s="27" t="e">
        <f>IF(AND($C$41=1,$D$41=3),"R3","")</f>
        <v>#REF!</v>
      </c>
      <c r="H41" s="27" t="e">
        <f>IF(AND($C$41=2,$D$41=1),"R3","")</f>
        <v>#REF!</v>
      </c>
      <c r="I41" s="27" t="e">
        <f>IF(AND($C$41=2,$D$41=2),"R3","")</f>
        <v>#REF!</v>
      </c>
      <c r="J41" s="27" t="e">
        <f>IF(AND($C$41=2,$D$41=3),"R3","")</f>
        <v>#REF!</v>
      </c>
      <c r="K41" s="27" t="e">
        <f>IF(AND($C$41=3,$D$41=1),"R3","")</f>
        <v>#REF!</v>
      </c>
      <c r="L41" s="27" t="e">
        <f>IF(AND($C$41=3,$D$41=2),"R3","")</f>
        <v>#REF!</v>
      </c>
      <c r="M41" s="27" t="e">
        <f>IF(AND($C$41=3,$D$41=3),"R3","")</f>
        <v>#REF!</v>
      </c>
      <c r="N41" s="7"/>
      <c r="O41" s="7"/>
      <c r="P41" s="4"/>
    </row>
    <row r="42" spans="1:16" hidden="1">
      <c r="A42" s="19"/>
      <c r="B42" s="19" t="e">
        <f>'PLE-PIN-F001'!#REF!</f>
        <v>#REF!</v>
      </c>
      <c r="C42" s="19" t="e">
        <f>'PLE-PIN-F001'!#REF!</f>
        <v>#REF!</v>
      </c>
      <c r="D42" s="19" t="e">
        <f>'PLE-PIN-F001'!#REF!</f>
        <v>#REF!</v>
      </c>
      <c r="E42" s="27" t="e">
        <f>IF(AND($C$42=1,$D$42=1),"R4","")</f>
        <v>#REF!</v>
      </c>
      <c r="F42" s="27" t="e">
        <f>IF(AND($C$42=1,$D$42=2),"R4","")</f>
        <v>#REF!</v>
      </c>
      <c r="G42" s="27" t="e">
        <f>IF(AND($C$42=1,$D$42=3),"R4","")</f>
        <v>#REF!</v>
      </c>
      <c r="H42" s="27" t="e">
        <f>IF(AND($C$42=2,$D$42=1),"R4","")</f>
        <v>#REF!</v>
      </c>
      <c r="I42" s="27" t="e">
        <f>IF(AND($C$42=2,$D$42=2),"R4","")</f>
        <v>#REF!</v>
      </c>
      <c r="J42" s="27" t="e">
        <f>IF(AND($C$42=2,$D$42=3),"R4","")</f>
        <v>#REF!</v>
      </c>
      <c r="K42" s="27" t="e">
        <f>IF(AND($C$42=3,$D$42=1),"R4","")</f>
        <v>#REF!</v>
      </c>
      <c r="L42" s="27" t="e">
        <f>IF(AND($C$42=3,$D$42=2),"R4","")</f>
        <v>#REF!</v>
      </c>
      <c r="M42" s="27" t="e">
        <f>IF(AND($C$42=3,$D$42=3),"R4","")</f>
        <v>#REF!</v>
      </c>
      <c r="N42" s="7"/>
      <c r="O42" s="7"/>
      <c r="P42" s="4"/>
    </row>
    <row r="43" spans="1:16" hidden="1">
      <c r="A43" s="19"/>
      <c r="B43" s="19" t="e">
        <f>'PLE-PIN-F001'!#REF!</f>
        <v>#REF!</v>
      </c>
      <c r="C43" s="19" t="e">
        <f>'PLE-PIN-F001'!#REF!</f>
        <v>#REF!</v>
      </c>
      <c r="D43" s="19" t="e">
        <f>'PLE-PIN-F001'!#REF!</f>
        <v>#REF!</v>
      </c>
      <c r="E43" s="27" t="e">
        <f>IF(AND($C$43=1,$D$43=1),"R5","")</f>
        <v>#REF!</v>
      </c>
      <c r="F43" s="27" t="e">
        <f>IF(AND($C$43=1,$D$43=2),"R5","")</f>
        <v>#REF!</v>
      </c>
      <c r="G43" s="27" t="e">
        <f>IF(AND($C$43=1,$D$43=3),"R5","")</f>
        <v>#REF!</v>
      </c>
      <c r="H43" s="27" t="e">
        <f>IF(AND($C$43=2,$D$43=1),"R5","")</f>
        <v>#REF!</v>
      </c>
      <c r="I43" s="27" t="e">
        <f>IF(AND($C$43=2,$D$43=2),"R5","")</f>
        <v>#REF!</v>
      </c>
      <c r="J43" s="27" t="e">
        <f>IF(AND($C$43=2,$D$43=3),"R5","")</f>
        <v>#REF!</v>
      </c>
      <c r="K43" s="27" t="e">
        <f>IF(AND($C$43=3,$D$43=1),"R5","")</f>
        <v>#REF!</v>
      </c>
      <c r="L43" s="27" t="e">
        <f>IF(AND($C$43=3,$D$43=2),"R5","")</f>
        <v>#REF!</v>
      </c>
      <c r="M43" s="27" t="e">
        <f>IF(AND($C$43=3,$D$43=3),"R5","")</f>
        <v>#REF!</v>
      </c>
      <c r="N43" s="7"/>
      <c r="O43" s="7"/>
      <c r="P43" s="4"/>
    </row>
    <row r="44" spans="1:16" hidden="1">
      <c r="A44" s="19"/>
      <c r="B44" s="19" t="e">
        <f>'PLE-PIN-F001'!#REF!</f>
        <v>#REF!</v>
      </c>
      <c r="C44" s="19" t="e">
        <f>'PLE-PIN-F001'!#REF!</f>
        <v>#REF!</v>
      </c>
      <c r="D44" s="19" t="e">
        <f>'PLE-PIN-F001'!#REF!</f>
        <v>#REF!</v>
      </c>
      <c r="E44" s="27" t="e">
        <f>IF(AND($C$44=1,$D$44=1),"R6","")</f>
        <v>#REF!</v>
      </c>
      <c r="F44" s="27" t="e">
        <f>IF(AND($C$44=1,$D$44=2),"R6","")</f>
        <v>#REF!</v>
      </c>
      <c r="G44" s="27" t="e">
        <f>IF(AND($C$44=1,$D$44=3),"R6","")</f>
        <v>#REF!</v>
      </c>
      <c r="H44" s="27" t="e">
        <f>IF(AND($C$44=2,$D$44=1),"R6","")</f>
        <v>#REF!</v>
      </c>
      <c r="I44" s="27" t="e">
        <f>IF(AND($C$44=2,$D$44=2),"R6","")</f>
        <v>#REF!</v>
      </c>
      <c r="J44" s="27" t="e">
        <f>IF(AND($C$44=2,$D$44=3),"R6","")</f>
        <v>#REF!</v>
      </c>
      <c r="K44" s="27" t="e">
        <f>IF(AND($C$44=3,$D$44=1),"R6","")</f>
        <v>#REF!</v>
      </c>
      <c r="L44" s="27" t="e">
        <f>IF(AND($C$44=3,$D$44=2),"R6","")</f>
        <v>#REF!</v>
      </c>
      <c r="M44" s="27" t="e">
        <f>IF(AND($C$44=3,$D$44=3),"R6","")</f>
        <v>#REF!</v>
      </c>
      <c r="N44" s="7"/>
      <c r="O44" s="7"/>
      <c r="P44" s="4"/>
    </row>
    <row r="45" spans="1:16" hidden="1">
      <c r="A45" s="19"/>
      <c r="B45" s="19" t="e">
        <f>'PLE-PIN-F001'!#REF!</f>
        <v>#REF!</v>
      </c>
      <c r="C45" s="19" t="e">
        <f>'PLE-PIN-F001'!#REF!</f>
        <v>#REF!</v>
      </c>
      <c r="D45" s="19" t="e">
        <f>'PLE-PIN-F001'!#REF!</f>
        <v>#REF!</v>
      </c>
      <c r="E45" s="27" t="e">
        <f>IF(AND($C$45=1,$D$45=1),"R7","")</f>
        <v>#REF!</v>
      </c>
      <c r="F45" s="27" t="e">
        <f>IF(AND($C$45=1,$D$45=2),"R7","")</f>
        <v>#REF!</v>
      </c>
      <c r="G45" s="27" t="e">
        <f>IF(AND($C$45=1,$D$45=3),"R7","")</f>
        <v>#REF!</v>
      </c>
      <c r="H45" s="27" t="e">
        <f>IF(AND($C$45=2,$D$45=1),"R7","")</f>
        <v>#REF!</v>
      </c>
      <c r="I45" s="27" t="e">
        <f>IF(AND($C$45=2,$D$45=2),"R7","")</f>
        <v>#REF!</v>
      </c>
      <c r="J45" s="27" t="e">
        <f>IF(AND($C$45=2,$D$45=3),"R7","")</f>
        <v>#REF!</v>
      </c>
      <c r="K45" s="27" t="e">
        <f>IF(AND($C$45=3,$D$45=1),"R7","")</f>
        <v>#REF!</v>
      </c>
      <c r="L45" s="27" t="e">
        <f>IF(AND($C$45=3,$D$45=2),"R7","")</f>
        <v>#REF!</v>
      </c>
      <c r="M45" s="27" t="e">
        <f>IF(AND($C$45=3,$D$45=3),"R7","")</f>
        <v>#REF!</v>
      </c>
      <c r="N45" s="7"/>
      <c r="O45" s="7"/>
      <c r="P45" s="4"/>
    </row>
    <row r="46" spans="1:16" hidden="1">
      <c r="A46" s="19"/>
      <c r="B46" s="19" t="e">
        <f>'PLE-PIN-F001'!#REF!</f>
        <v>#REF!</v>
      </c>
      <c r="C46" s="19" t="e">
        <f>'PLE-PIN-F001'!#REF!</f>
        <v>#REF!</v>
      </c>
      <c r="D46" s="19" t="e">
        <f>'PLE-PIN-F001'!#REF!</f>
        <v>#REF!</v>
      </c>
      <c r="E46" s="27" t="e">
        <f>IF(AND($C$46=1,$D$46=1),"R8","")</f>
        <v>#REF!</v>
      </c>
      <c r="F46" s="27" t="e">
        <f>IF(AND($C$46=1,$D$46=2),"R8","")</f>
        <v>#REF!</v>
      </c>
      <c r="G46" s="27" t="e">
        <f>IF(AND($C$46=1,$D$46=3),"R8","")</f>
        <v>#REF!</v>
      </c>
      <c r="H46" s="27" t="e">
        <f>IF(AND($C$46=2,$D$46=1),"R8","")</f>
        <v>#REF!</v>
      </c>
      <c r="I46" s="27" t="e">
        <f>IF(AND($C$46=2,$D$46=2),"R8","")</f>
        <v>#REF!</v>
      </c>
      <c r="J46" s="27" t="e">
        <f>IF(AND($C$46=2,$D$46=3),"R8","")</f>
        <v>#REF!</v>
      </c>
      <c r="K46" s="27" t="e">
        <f>IF(AND($C$46=3,$D$46=1),"R8","")</f>
        <v>#REF!</v>
      </c>
      <c r="L46" s="27" t="e">
        <f>IF(AND($C$46=3,$D$46=2),"R8","")</f>
        <v>#REF!</v>
      </c>
      <c r="M46" s="27" t="e">
        <f>IF(AND($C$46=3,$D$46=3),"R8","")</f>
        <v>#REF!</v>
      </c>
      <c r="N46" s="7"/>
      <c r="O46" s="7"/>
      <c r="P46" s="4"/>
    </row>
    <row r="47" spans="1:16" hidden="1">
      <c r="A47" s="19"/>
      <c r="B47" s="19" t="e">
        <f>'PLE-PIN-F001'!#REF!</f>
        <v>#REF!</v>
      </c>
      <c r="C47" s="19" t="e">
        <f>'PLE-PIN-F001'!#REF!</f>
        <v>#REF!</v>
      </c>
      <c r="D47" s="19" t="e">
        <f>'PLE-PIN-F001'!#REF!</f>
        <v>#REF!</v>
      </c>
      <c r="E47" s="27" t="e">
        <f>IF(AND($C$47=1,$D$47=1),"R9","")</f>
        <v>#REF!</v>
      </c>
      <c r="F47" s="27" t="e">
        <f>IF(AND($C$47=1,$D$47=2),"R9","")</f>
        <v>#REF!</v>
      </c>
      <c r="G47" s="27" t="e">
        <f>IF(AND($C$47=1,$D$47=3),"R9","")</f>
        <v>#REF!</v>
      </c>
      <c r="H47" s="27" t="e">
        <f>IF(AND($C$47=2,$D$47=1),"R9","")</f>
        <v>#REF!</v>
      </c>
      <c r="I47" s="27" t="e">
        <f>IF(AND($C$47=2,$D$47=2),"R9","")</f>
        <v>#REF!</v>
      </c>
      <c r="J47" s="27" t="e">
        <f>IF(AND($C$47=2,$D$47=3),"R9","")</f>
        <v>#REF!</v>
      </c>
      <c r="K47" s="27" t="e">
        <f>IF(AND($C$47=3,$D$47=1),"R9","")</f>
        <v>#REF!</v>
      </c>
      <c r="L47" s="27" t="e">
        <f>IF(AND($C$47=3,$D$47=2),"R9","")</f>
        <v>#REF!</v>
      </c>
      <c r="M47" s="27" t="e">
        <f>IF(AND($C$47=3,$D$47=3),"R9","")</f>
        <v>#REF!</v>
      </c>
      <c r="N47" s="7"/>
      <c r="O47" s="7"/>
      <c r="P47" s="4"/>
    </row>
    <row r="48" spans="1:16" hidden="1">
      <c r="A48" s="19"/>
      <c r="B48" s="19" t="e">
        <f>'PLE-PIN-F001'!#REF!</f>
        <v>#REF!</v>
      </c>
      <c r="C48" s="19" t="e">
        <f>'PLE-PIN-F001'!#REF!</f>
        <v>#REF!</v>
      </c>
      <c r="D48" s="19" t="e">
        <f>'PLE-PIN-F001'!#REF!</f>
        <v>#REF!</v>
      </c>
      <c r="E48" s="27" t="e">
        <f>IF(AND($C$48=1,$D$48=1),"R10","")</f>
        <v>#REF!</v>
      </c>
      <c r="F48" s="27" t="e">
        <f>IF(AND($C$48=1,$D$48=2),"R10","")</f>
        <v>#REF!</v>
      </c>
      <c r="G48" s="27" t="e">
        <f>IF(AND($C$48=1,$D$48=3),"R10","")</f>
        <v>#REF!</v>
      </c>
      <c r="H48" s="27" t="e">
        <f>IF(AND($C$48=2,$D$48=1),"R10","")</f>
        <v>#REF!</v>
      </c>
      <c r="I48" s="27" t="e">
        <f>IF(AND($C$48=2,$D$48=2),"R10","")</f>
        <v>#REF!</v>
      </c>
      <c r="J48" s="27" t="e">
        <f>IF(AND($C$48=2,$D$48=3),"R10","")</f>
        <v>#REF!</v>
      </c>
      <c r="K48" s="27" t="e">
        <f>IF(AND($C$48=3,$D$48=1),"R10","")</f>
        <v>#REF!</v>
      </c>
      <c r="L48" s="27" t="e">
        <f>IF(AND($C$48=3,$D$48=2),"R10","")</f>
        <v>#REF!</v>
      </c>
      <c r="M48" s="27" t="e">
        <f>IF(AND($C$48=3,$D$48=3),"R10","")</f>
        <v>#REF!</v>
      </c>
      <c r="N48" s="7"/>
      <c r="O48" s="7"/>
      <c r="P48" s="4"/>
    </row>
    <row r="49" spans="1:16" hidden="1">
      <c r="A49" s="19"/>
      <c r="B49" s="19"/>
      <c r="C49" s="19"/>
      <c r="D49" s="19"/>
      <c r="E49" s="25" t="e">
        <f>CONCATENATE(E39," ",E40," ",E41," ",E42," ",E43," ",E44," ",E45," ",E46," ",E47," ",E48)</f>
        <v>#REF!</v>
      </c>
      <c r="F49" s="25" t="e">
        <f t="shared" ref="F49:M49" si="0">CONCATENATE(F39," ",F40," ",F41," ",F42," ",F43," ",F44," ",F45," ",F46," ",F47," ",F48)</f>
        <v>#REF!</v>
      </c>
      <c r="G49" s="25" t="e">
        <f t="shared" si="0"/>
        <v>#REF!</v>
      </c>
      <c r="H49" s="25" t="e">
        <f t="shared" si="0"/>
        <v>#REF!</v>
      </c>
      <c r="I49" s="25" t="e">
        <f t="shared" si="0"/>
        <v>#REF!</v>
      </c>
      <c r="J49" s="25" t="e">
        <f t="shared" si="0"/>
        <v>#REF!</v>
      </c>
      <c r="K49" s="25" t="e">
        <f t="shared" si="0"/>
        <v>#REF!</v>
      </c>
      <c r="L49" s="25" t="e">
        <f t="shared" si="0"/>
        <v>#REF!</v>
      </c>
      <c r="M49" s="25" t="e">
        <f t="shared" si="0"/>
        <v>#REF!</v>
      </c>
      <c r="N49" s="4"/>
      <c r="O49" s="4"/>
      <c r="P49" s="4"/>
    </row>
    <row r="50" spans="1:16">
      <c r="A50" s="19"/>
      <c r="B50" s="19"/>
      <c r="C50" s="19"/>
      <c r="D50" s="19"/>
      <c r="E50" s="19"/>
      <c r="F50" s="19"/>
      <c r="G50" s="4"/>
      <c r="H50" s="4"/>
      <c r="I50" s="4"/>
      <c r="J50" s="4"/>
      <c r="K50" s="4"/>
      <c r="L50" s="4"/>
      <c r="M50" s="4"/>
      <c r="N50" s="4"/>
      <c r="O50" s="4"/>
      <c r="P50" s="4"/>
    </row>
    <row r="51" spans="1:16">
      <c r="A51" s="19"/>
      <c r="B51" s="19"/>
      <c r="C51" s="19"/>
      <c r="D51" s="19"/>
      <c r="E51" s="19"/>
      <c r="F51" s="19"/>
      <c r="G51" s="4"/>
      <c r="H51" s="4"/>
      <c r="I51" s="4"/>
      <c r="J51" s="4"/>
      <c r="K51" s="4"/>
      <c r="L51" s="4"/>
      <c r="M51" s="4"/>
      <c r="N51" s="4"/>
      <c r="O51" s="4"/>
      <c r="P51" s="4"/>
    </row>
    <row r="52" spans="1:16">
      <c r="A52" s="19"/>
      <c r="B52" s="19"/>
      <c r="C52" s="19"/>
      <c r="D52" s="19"/>
      <c r="E52" s="19"/>
      <c r="F52" s="19"/>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2" type="noConversion"/>
  <pageMargins left="0.75" right="0.75" top="1" bottom="1" header="0" footer="0"/>
  <headerFooter alignWithMargins="0"/>
  <ignoredErrors>
    <ignoredError sqref="F39:F40 E40 G40 I40:M40 H4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AY67"/>
  <sheetViews>
    <sheetView topLeftCell="A4" zoomScale="85" workbookViewId="0">
      <selection activeCell="I56" sqref="I56"/>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306" t="s">
        <v>162</v>
      </c>
      <c r="B1" s="306"/>
      <c r="C1" s="306"/>
      <c r="D1" s="306"/>
      <c r="E1" s="306"/>
      <c r="F1" s="306"/>
      <c r="G1" s="306"/>
      <c r="H1" s="306"/>
      <c r="I1" s="306"/>
      <c r="J1" s="306"/>
      <c r="K1" s="306"/>
      <c r="L1" s="306"/>
      <c r="M1" s="306"/>
      <c r="N1" s="306"/>
      <c r="O1" s="28"/>
      <c r="P1" s="28"/>
      <c r="Q1" s="29"/>
      <c r="R1" s="29"/>
      <c r="S1" s="29"/>
      <c r="T1" s="29"/>
      <c r="U1" s="29"/>
      <c r="V1" s="29"/>
      <c r="W1" s="29"/>
      <c r="X1" s="29"/>
      <c r="Y1" s="29"/>
      <c r="Z1" s="29"/>
      <c r="AA1" s="29"/>
      <c r="AB1" s="29"/>
      <c r="AC1" s="29"/>
      <c r="AD1" s="29"/>
      <c r="AE1" s="29"/>
      <c r="AF1" s="29"/>
      <c r="AG1" s="29"/>
      <c r="AH1" s="29"/>
      <c r="AI1" s="29"/>
      <c r="AJ1" s="29"/>
      <c r="AK1" s="29"/>
    </row>
    <row r="2" spans="1:51" ht="12.75" customHeight="1">
      <c r="A2" s="306"/>
      <c r="B2" s="306"/>
      <c r="C2" s="306"/>
      <c r="D2" s="306"/>
      <c r="E2" s="306"/>
      <c r="F2" s="306"/>
      <c r="G2" s="306"/>
      <c r="H2" s="306"/>
      <c r="I2" s="306"/>
      <c r="J2" s="306"/>
      <c r="K2" s="306"/>
      <c r="L2" s="306"/>
      <c r="M2" s="306"/>
      <c r="N2" s="306"/>
      <c r="O2" s="28"/>
      <c r="P2" s="28"/>
      <c r="Q2" s="29"/>
      <c r="R2" s="29"/>
      <c r="S2" s="29"/>
      <c r="T2" s="29"/>
      <c r="U2" s="29"/>
      <c r="V2" s="29"/>
      <c r="W2" s="29"/>
      <c r="X2" s="29"/>
      <c r="Y2" s="29"/>
      <c r="Z2" s="29"/>
      <c r="AA2" s="29"/>
      <c r="AB2" s="29"/>
      <c r="AC2" s="29"/>
      <c r="AD2" s="29"/>
      <c r="AE2" s="29"/>
      <c r="AF2" s="29"/>
      <c r="AG2" s="29"/>
      <c r="AH2" s="29"/>
      <c r="AI2" s="29"/>
      <c r="AJ2" s="29"/>
      <c r="AK2" s="29"/>
    </row>
    <row r="3" spans="1:51" ht="12.75" customHeight="1">
      <c r="A3" s="306"/>
      <c r="B3" s="306"/>
      <c r="C3" s="306"/>
      <c r="D3" s="306"/>
      <c r="E3" s="306"/>
      <c r="F3" s="306"/>
      <c r="G3" s="306"/>
      <c r="H3" s="306"/>
      <c r="I3" s="306"/>
      <c r="J3" s="306"/>
      <c r="K3" s="306"/>
      <c r="L3" s="306"/>
      <c r="M3" s="306"/>
      <c r="N3" s="306"/>
      <c r="O3" s="28"/>
      <c r="P3" s="28"/>
      <c r="Q3" s="4"/>
      <c r="R3" s="4"/>
      <c r="S3" s="4"/>
      <c r="T3" s="4"/>
      <c r="U3" s="4"/>
      <c r="V3" s="4"/>
      <c r="W3" s="4"/>
      <c r="X3" s="4"/>
      <c r="Y3" s="4"/>
      <c r="Z3" s="4"/>
      <c r="AA3" s="4"/>
      <c r="AB3" s="4"/>
      <c r="AC3" s="4"/>
      <c r="AD3" s="4"/>
      <c r="AE3" s="4"/>
      <c r="AF3" s="4"/>
      <c r="AG3" s="4"/>
      <c r="AH3" s="4"/>
      <c r="AI3" s="4"/>
      <c r="AJ3" s="4"/>
      <c r="AK3" s="4"/>
    </row>
    <row r="4" spans="1:51" ht="12.75" customHeight="1">
      <c r="A4" s="306"/>
      <c r="B4" s="306"/>
      <c r="C4" s="306"/>
      <c r="D4" s="306"/>
      <c r="E4" s="306"/>
      <c r="F4" s="306"/>
      <c r="G4" s="306"/>
      <c r="H4" s="306"/>
      <c r="I4" s="306"/>
      <c r="J4" s="306"/>
      <c r="K4" s="306"/>
      <c r="L4" s="306"/>
      <c r="M4" s="306"/>
      <c r="N4" s="306"/>
      <c r="O4" s="28"/>
      <c r="P4" s="28"/>
      <c r="Q4" s="4"/>
      <c r="R4" s="4"/>
      <c r="S4" s="4"/>
      <c r="T4" s="4"/>
      <c r="U4" s="4"/>
      <c r="V4" s="4"/>
      <c r="W4" s="4"/>
      <c r="X4" s="4"/>
      <c r="Y4" s="4"/>
      <c r="Z4" s="4"/>
      <c r="AA4" s="4"/>
      <c r="AB4" s="4"/>
      <c r="AC4" s="4"/>
      <c r="AD4" s="4"/>
      <c r="AE4" s="4"/>
      <c r="AF4" s="4"/>
      <c r="AG4" s="4"/>
      <c r="AH4" s="4"/>
      <c r="AI4" s="4"/>
      <c r="AJ4" s="4"/>
      <c r="AK4" s="4"/>
    </row>
    <row r="5" spans="1:5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51">
      <c r="A6" s="4"/>
      <c r="B6" s="300" t="s">
        <v>8</v>
      </c>
      <c r="C6" s="301"/>
      <c r="D6" s="301"/>
      <c r="E6" s="301"/>
      <c r="F6" s="301"/>
      <c r="G6" s="301"/>
      <c r="H6" s="301"/>
      <c r="I6" s="301"/>
      <c r="J6" s="301"/>
      <c r="K6" s="301"/>
      <c r="L6" s="301"/>
      <c r="M6" s="302"/>
      <c r="N6" s="4"/>
      <c r="O6" s="4"/>
      <c r="P6" s="4"/>
      <c r="Q6" s="4"/>
      <c r="R6" s="4"/>
      <c r="S6" s="4"/>
      <c r="T6" s="4"/>
      <c r="U6" s="4"/>
      <c r="V6" s="4"/>
      <c r="W6" s="4"/>
      <c r="X6" s="4"/>
      <c r="Y6" s="4"/>
      <c r="Z6" s="4"/>
      <c r="AA6" s="4"/>
      <c r="AB6" s="4"/>
      <c r="AC6" s="4"/>
      <c r="AD6" s="4"/>
      <c r="AE6" s="4"/>
      <c r="AF6" s="4"/>
      <c r="AG6" s="4"/>
      <c r="AH6" s="4"/>
      <c r="AI6" s="4"/>
      <c r="AJ6" s="4"/>
      <c r="AK6" s="4"/>
    </row>
    <row r="7" spans="1:51">
      <c r="A7" s="4"/>
      <c r="B7" s="303"/>
      <c r="C7" s="304"/>
      <c r="D7" s="304"/>
      <c r="E7" s="304"/>
      <c r="F7" s="304"/>
      <c r="G7" s="304"/>
      <c r="H7" s="304"/>
      <c r="I7" s="304"/>
      <c r="J7" s="304"/>
      <c r="K7" s="304"/>
      <c r="L7" s="304"/>
      <c r="M7" s="305"/>
      <c r="N7" s="4"/>
      <c r="O7" s="4"/>
      <c r="P7" s="4"/>
      <c r="Q7" s="4"/>
      <c r="R7" s="4"/>
      <c r="S7" s="4"/>
      <c r="T7" s="4"/>
      <c r="U7" s="4"/>
      <c r="V7" s="4"/>
      <c r="W7" s="4"/>
      <c r="X7" s="4"/>
      <c r="Y7" s="4"/>
      <c r="Z7" s="4"/>
      <c r="AA7" s="4"/>
      <c r="AB7" s="4"/>
      <c r="AC7" s="4"/>
      <c r="AD7" s="4"/>
      <c r="AE7" s="4"/>
      <c r="AF7" s="4"/>
      <c r="AG7" s="4"/>
      <c r="AH7" s="4"/>
      <c r="AI7" s="4"/>
      <c r="AJ7" s="4"/>
      <c r="AK7" s="4"/>
    </row>
    <row r="8" spans="1:51" ht="15.75" customHeight="1">
      <c r="A8" s="4"/>
      <c r="B8" s="276"/>
      <c r="C8" s="276"/>
      <c r="D8" s="294" t="s">
        <v>167</v>
      </c>
      <c r="E8" s="294"/>
      <c r="F8" s="294" t="s">
        <v>131</v>
      </c>
      <c r="G8" s="294"/>
      <c r="H8" s="294" t="s">
        <v>21</v>
      </c>
      <c r="I8" s="294"/>
      <c r="J8" s="294" t="s">
        <v>130</v>
      </c>
      <c r="K8" s="294"/>
      <c r="L8" s="294" t="s">
        <v>65</v>
      </c>
      <c r="M8" s="294"/>
      <c r="N8" s="4"/>
      <c r="O8" s="4"/>
      <c r="P8" s="4"/>
      <c r="Q8" s="4"/>
      <c r="R8" s="4"/>
      <c r="S8" s="4"/>
      <c r="T8" s="4"/>
      <c r="U8" s="4"/>
      <c r="V8" s="4"/>
      <c r="W8" s="4"/>
      <c r="X8" s="4"/>
      <c r="Y8" s="4"/>
      <c r="Z8" s="4"/>
      <c r="AA8" s="4"/>
      <c r="AB8" s="4"/>
      <c r="AC8" s="4"/>
      <c r="AD8" s="4"/>
      <c r="AE8" s="4"/>
      <c r="AF8" s="4"/>
      <c r="AG8" s="4"/>
      <c r="AH8" s="4"/>
      <c r="AI8" s="4"/>
      <c r="AJ8" s="4"/>
      <c r="AK8" s="4"/>
    </row>
    <row r="9" spans="1:51" ht="15.75" customHeight="1">
      <c r="A9" s="4"/>
      <c r="B9" s="276"/>
      <c r="C9" s="276"/>
      <c r="D9" s="294"/>
      <c r="E9" s="294"/>
      <c r="F9" s="294"/>
      <c r="G9" s="294"/>
      <c r="H9" s="294"/>
      <c r="I9" s="294"/>
      <c r="J9" s="294"/>
      <c r="K9" s="294"/>
      <c r="L9" s="294"/>
      <c r="M9" s="294"/>
      <c r="N9" s="4"/>
      <c r="O9" s="4"/>
      <c r="P9" s="4"/>
      <c r="Q9" s="4"/>
      <c r="R9" s="4"/>
      <c r="S9" s="4"/>
      <c r="T9" s="4"/>
      <c r="U9" s="4"/>
      <c r="V9" s="4"/>
      <c r="W9" s="4"/>
      <c r="X9" s="4"/>
      <c r="Y9" s="4"/>
      <c r="Z9" s="4"/>
      <c r="AA9" s="4"/>
      <c r="AB9" s="4"/>
      <c r="AC9" s="4"/>
      <c r="AD9" s="4"/>
      <c r="AE9" s="4"/>
      <c r="AF9" s="4"/>
      <c r="AG9" s="4"/>
      <c r="AH9" s="4"/>
      <c r="AI9" s="4"/>
      <c r="AJ9" s="4"/>
      <c r="AK9" s="4"/>
    </row>
    <row r="10" spans="1:51" ht="10.5" customHeight="1">
      <c r="A10" s="4"/>
      <c r="B10" s="296" t="s">
        <v>7</v>
      </c>
      <c r="C10" s="295" t="s">
        <v>134</v>
      </c>
      <c r="D10" s="299" t="str">
        <f>I44</f>
        <v>R1</v>
      </c>
      <c r="E10" s="299"/>
      <c r="F10" s="299" t="str">
        <f>J44</f>
        <v/>
      </c>
      <c r="G10" s="299"/>
      <c r="H10" s="291" t="str">
        <f>L44</f>
        <v/>
      </c>
      <c r="I10" s="291"/>
      <c r="J10" s="291" t="str">
        <f>Q44</f>
        <v/>
      </c>
      <c r="K10" s="291"/>
      <c r="L10" s="291" t="str">
        <f>R44</f>
        <v/>
      </c>
      <c r="M10" s="291"/>
      <c r="N10" s="4"/>
      <c r="O10" s="4"/>
      <c r="P10" s="4"/>
      <c r="Q10" s="4"/>
      <c r="R10" s="4"/>
      <c r="S10" s="4"/>
      <c r="T10" s="4"/>
      <c r="U10" s="4"/>
      <c r="V10" s="4"/>
      <c r="W10" s="4"/>
      <c r="X10" s="4"/>
      <c r="Y10" s="4"/>
      <c r="Z10" s="4"/>
      <c r="AA10" s="4"/>
      <c r="AB10" s="4"/>
      <c r="AC10" s="4"/>
      <c r="AD10" s="4"/>
      <c r="AE10" s="4"/>
      <c r="AF10" s="4"/>
      <c r="AG10" s="4"/>
      <c r="AH10" s="4"/>
      <c r="AI10" s="4"/>
      <c r="AJ10" s="4"/>
      <c r="AK10" s="4"/>
    </row>
    <row r="11" spans="1:51" ht="10.5" customHeight="1">
      <c r="A11" s="4"/>
      <c r="B11" s="297"/>
      <c r="C11" s="295"/>
      <c r="D11" s="299"/>
      <c r="E11" s="299"/>
      <c r="F11" s="299"/>
      <c r="G11" s="299"/>
      <c r="H11" s="291"/>
      <c r="I11" s="291"/>
      <c r="J11" s="291"/>
      <c r="K11" s="291"/>
      <c r="L11" s="291"/>
      <c r="M11" s="291"/>
      <c r="N11" s="4"/>
      <c r="O11" s="4"/>
      <c r="P11" s="4"/>
      <c r="Q11" s="4"/>
      <c r="R11" s="4"/>
      <c r="S11" s="4"/>
      <c r="T11" s="4"/>
      <c r="U11" s="4"/>
      <c r="V11" s="4"/>
      <c r="W11" s="4"/>
      <c r="X11" s="4"/>
      <c r="Y11" s="4"/>
      <c r="Z11" s="4"/>
      <c r="AA11" s="4"/>
      <c r="AB11" s="4"/>
      <c r="AC11" s="4"/>
      <c r="AD11" s="4"/>
      <c r="AE11" s="4"/>
      <c r="AF11" s="4"/>
      <c r="AG11" s="4"/>
      <c r="AH11" s="4"/>
      <c r="AI11" s="4"/>
      <c r="AJ11" s="4"/>
      <c r="AK11" s="4"/>
    </row>
    <row r="12" spans="1:51" ht="10.5" customHeight="1">
      <c r="A12" s="4"/>
      <c r="B12" s="297"/>
      <c r="C12" s="295"/>
      <c r="D12" s="299"/>
      <c r="E12" s="299"/>
      <c r="F12" s="299"/>
      <c r="G12" s="299"/>
      <c r="H12" s="291"/>
      <c r="I12" s="291"/>
      <c r="J12" s="291"/>
      <c r="K12" s="291"/>
      <c r="L12" s="291"/>
      <c r="M12" s="291"/>
      <c r="N12" s="4"/>
      <c r="O12" s="4"/>
      <c r="P12" s="4"/>
      <c r="Q12" s="4"/>
      <c r="R12" s="4"/>
      <c r="S12" s="4"/>
      <c r="T12" s="4"/>
      <c r="U12" s="4"/>
      <c r="V12" s="4"/>
      <c r="W12" s="4"/>
      <c r="X12" s="4"/>
      <c r="Y12" s="4"/>
      <c r="Z12" s="4"/>
      <c r="AA12" s="4"/>
      <c r="AB12" s="4"/>
      <c r="AC12" s="4"/>
      <c r="AD12" s="4"/>
      <c r="AE12" s="4"/>
      <c r="AF12" s="4"/>
      <c r="AG12" s="4"/>
      <c r="AH12" s="4"/>
      <c r="AI12" s="4"/>
      <c r="AJ12" s="4"/>
      <c r="AK12" s="4"/>
    </row>
    <row r="13" spans="1:51" ht="10.5" customHeight="1">
      <c r="A13" s="4"/>
      <c r="B13" s="297"/>
      <c r="C13" s="295"/>
      <c r="D13" s="299"/>
      <c r="E13" s="299"/>
      <c r="F13" s="299"/>
      <c r="G13" s="299"/>
      <c r="H13" s="291"/>
      <c r="I13" s="291"/>
      <c r="J13" s="291"/>
      <c r="K13" s="291"/>
      <c r="L13" s="291"/>
      <c r="M13" s="291"/>
      <c r="N13" s="4"/>
      <c r="O13" s="4"/>
      <c r="P13" s="4"/>
      <c r="Q13" s="4"/>
      <c r="R13" s="4"/>
      <c r="S13" s="4"/>
      <c r="T13" s="4"/>
      <c r="U13" s="4"/>
      <c r="V13" s="4"/>
      <c r="W13" s="4"/>
      <c r="X13" s="4"/>
      <c r="Y13" s="4"/>
      <c r="Z13" s="4"/>
      <c r="AA13" s="4"/>
      <c r="AB13" s="4"/>
      <c r="AC13" s="4"/>
      <c r="AD13" s="4"/>
      <c r="AE13" s="4"/>
      <c r="AF13" s="4"/>
      <c r="AG13" s="4"/>
      <c r="AH13" s="4"/>
      <c r="AI13" s="4"/>
      <c r="AJ13" s="4"/>
      <c r="AK13" s="4"/>
      <c r="AY13" t="s">
        <v>127</v>
      </c>
    </row>
    <row r="14" spans="1:51" ht="10.5" customHeight="1">
      <c r="A14" s="4"/>
      <c r="B14" s="297"/>
      <c r="C14" s="295"/>
      <c r="D14" s="299"/>
      <c r="E14" s="299"/>
      <c r="F14" s="299"/>
      <c r="G14" s="299"/>
      <c r="H14" s="291"/>
      <c r="I14" s="291"/>
      <c r="J14" s="291"/>
      <c r="K14" s="291"/>
      <c r="L14" s="291"/>
      <c r="M14" s="291"/>
      <c r="N14" s="4"/>
      <c r="O14" s="4"/>
      <c r="P14" s="4"/>
      <c r="Q14" s="4"/>
      <c r="R14" s="4"/>
      <c r="S14" s="4"/>
      <c r="T14" s="4"/>
      <c r="U14" s="4"/>
      <c r="V14" s="4"/>
      <c r="W14" s="4"/>
      <c r="X14" s="4"/>
      <c r="Y14" s="4"/>
      <c r="Z14" s="4"/>
      <c r="AA14" s="4"/>
      <c r="AB14" s="4"/>
      <c r="AC14" s="4"/>
      <c r="AD14" s="4"/>
      <c r="AE14" s="4"/>
      <c r="AF14" s="4"/>
      <c r="AG14" s="4"/>
      <c r="AH14" s="4"/>
      <c r="AI14" s="4"/>
      <c r="AJ14" s="4"/>
      <c r="AK14" s="4"/>
    </row>
    <row r="15" spans="1:51" ht="10.5" customHeight="1">
      <c r="A15" s="4"/>
      <c r="B15" s="297"/>
      <c r="C15" s="295" t="s">
        <v>129</v>
      </c>
      <c r="D15" s="299" t="str">
        <f>K44</f>
        <v/>
      </c>
      <c r="E15" s="299"/>
      <c r="F15" s="291" t="str">
        <f>M44</f>
        <v/>
      </c>
      <c r="G15" s="291"/>
      <c r="H15" s="287" t="str">
        <f>S44</f>
        <v/>
      </c>
      <c r="I15" s="287"/>
      <c r="J15" s="287" t="str">
        <f>W44</f>
        <v/>
      </c>
      <c r="K15" s="287"/>
      <c r="L15" s="292" t="str">
        <f>X44</f>
        <v/>
      </c>
      <c r="M15" s="292"/>
      <c r="N15" s="4"/>
      <c r="O15" s="4"/>
      <c r="P15" s="4"/>
      <c r="Q15" s="4"/>
      <c r="R15" s="4"/>
      <c r="S15" s="4"/>
      <c r="T15" s="4"/>
      <c r="U15" s="4"/>
      <c r="V15" s="4"/>
      <c r="W15" s="4"/>
      <c r="X15" s="4"/>
      <c r="Y15" s="4"/>
      <c r="Z15" s="4"/>
      <c r="AA15" s="4"/>
      <c r="AB15" s="4"/>
      <c r="AC15" s="4"/>
      <c r="AD15" s="4"/>
      <c r="AE15" s="4"/>
      <c r="AF15" s="4"/>
      <c r="AG15" s="4"/>
      <c r="AH15" s="4"/>
      <c r="AI15" s="4" t="s">
        <v>161</v>
      </c>
      <c r="AJ15" s="4"/>
      <c r="AK15" s="4"/>
      <c r="AU15" t="s">
        <v>150</v>
      </c>
      <c r="AY15" t="s">
        <v>136</v>
      </c>
    </row>
    <row r="16" spans="1:51" ht="10.5" customHeight="1">
      <c r="A16" s="4"/>
      <c r="B16" s="297"/>
      <c r="C16" s="295"/>
      <c r="D16" s="299"/>
      <c r="E16" s="299"/>
      <c r="F16" s="291"/>
      <c r="G16" s="291"/>
      <c r="H16" s="287"/>
      <c r="I16" s="287"/>
      <c r="J16" s="287"/>
      <c r="K16" s="287"/>
      <c r="L16" s="292"/>
      <c r="M16" s="292"/>
      <c r="N16" s="4"/>
      <c r="O16" s="4"/>
      <c r="P16" s="4"/>
      <c r="Q16" s="4"/>
      <c r="R16" s="4"/>
      <c r="S16" s="4"/>
      <c r="T16" s="4"/>
      <c r="U16" s="4"/>
      <c r="V16" s="4"/>
      <c r="W16" s="4"/>
      <c r="X16" s="4"/>
      <c r="Y16" s="4"/>
      <c r="Z16" s="4"/>
      <c r="AA16" s="4"/>
      <c r="AB16" s="4"/>
      <c r="AC16" s="4"/>
      <c r="AD16" s="4"/>
      <c r="AE16" s="4"/>
      <c r="AF16" s="4"/>
      <c r="AG16" s="4"/>
      <c r="AH16" s="4"/>
      <c r="AI16" s="4"/>
      <c r="AJ16" s="4"/>
      <c r="AK16" s="4"/>
    </row>
    <row r="17" spans="1:37" ht="10.5" customHeight="1">
      <c r="A17" s="4"/>
      <c r="B17" s="297"/>
      <c r="C17" s="295"/>
      <c r="D17" s="299"/>
      <c r="E17" s="299"/>
      <c r="F17" s="291"/>
      <c r="G17" s="291"/>
      <c r="H17" s="287"/>
      <c r="I17" s="287"/>
      <c r="J17" s="287"/>
      <c r="K17" s="287"/>
      <c r="L17" s="292"/>
      <c r="M17" s="292"/>
      <c r="N17" s="4"/>
      <c r="O17" s="4"/>
      <c r="P17" s="4"/>
      <c r="Q17" s="4"/>
      <c r="R17" s="4"/>
      <c r="S17" s="4"/>
      <c r="T17" s="4"/>
      <c r="U17" s="4"/>
      <c r="V17" s="4"/>
      <c r="W17" s="4"/>
      <c r="X17" s="4"/>
      <c r="Y17" s="4"/>
      <c r="Z17" s="4"/>
      <c r="AA17" s="4"/>
      <c r="AB17" s="4"/>
      <c r="AC17" s="4"/>
      <c r="AD17" s="4"/>
      <c r="AE17" s="4"/>
      <c r="AF17" s="4"/>
      <c r="AG17" s="4"/>
      <c r="AH17" s="4"/>
      <c r="AI17" s="4" t="s">
        <v>163</v>
      </c>
      <c r="AJ17" s="4"/>
      <c r="AK17" s="4"/>
    </row>
    <row r="18" spans="1:37" ht="10.5" customHeight="1">
      <c r="A18" s="4"/>
      <c r="B18" s="297"/>
      <c r="C18" s="295"/>
      <c r="D18" s="299"/>
      <c r="E18" s="299"/>
      <c r="F18" s="291"/>
      <c r="G18" s="291"/>
      <c r="H18" s="287"/>
      <c r="I18" s="287"/>
      <c r="J18" s="287"/>
      <c r="K18" s="287"/>
      <c r="L18" s="292"/>
      <c r="M18" s="292"/>
      <c r="N18" s="4"/>
      <c r="O18" s="4"/>
      <c r="P18" s="4"/>
      <c r="Q18" s="4"/>
      <c r="R18" s="4"/>
      <c r="S18" s="4"/>
      <c r="T18" s="4"/>
      <c r="U18" s="4"/>
      <c r="V18" s="4"/>
      <c r="W18" s="4"/>
      <c r="X18" s="4"/>
      <c r="Y18" s="4"/>
      <c r="Z18" s="4"/>
      <c r="AA18" s="4"/>
      <c r="AB18" s="4"/>
      <c r="AC18" s="4"/>
      <c r="AD18" s="4"/>
      <c r="AE18" s="4"/>
      <c r="AF18" s="4"/>
      <c r="AG18" s="4"/>
      <c r="AH18" s="4"/>
      <c r="AI18" s="4"/>
      <c r="AJ18" s="4"/>
      <c r="AK18" s="4"/>
    </row>
    <row r="19" spans="1:37" ht="10.5" customHeight="1">
      <c r="A19" s="4"/>
      <c r="B19" s="297"/>
      <c r="C19" s="295"/>
      <c r="D19" s="299"/>
      <c r="E19" s="299"/>
      <c r="F19" s="291"/>
      <c r="G19" s="291"/>
      <c r="H19" s="287"/>
      <c r="I19" s="287"/>
      <c r="J19" s="287"/>
      <c r="K19" s="287"/>
      <c r="L19" s="292"/>
      <c r="M19" s="292"/>
      <c r="N19" s="4"/>
      <c r="O19" s="4"/>
      <c r="P19" s="4"/>
      <c r="Q19" s="4"/>
      <c r="R19" s="4"/>
      <c r="S19" s="4"/>
      <c r="T19" s="4"/>
      <c r="U19" s="4"/>
      <c r="V19" s="4"/>
      <c r="W19" s="4"/>
      <c r="X19" s="4"/>
      <c r="Y19" s="4"/>
      <c r="Z19" s="4"/>
      <c r="AA19" s="4"/>
      <c r="AB19" s="4"/>
      <c r="AC19" s="4"/>
      <c r="AD19" s="4"/>
      <c r="AE19" s="4"/>
      <c r="AF19" s="4"/>
      <c r="AG19" s="4"/>
      <c r="AH19" s="4"/>
      <c r="AI19" s="4" t="s">
        <v>272</v>
      </c>
      <c r="AJ19" s="4"/>
      <c r="AK19" s="4"/>
    </row>
    <row r="20" spans="1:37" ht="10.5" customHeight="1">
      <c r="A20" s="4"/>
      <c r="B20" s="297"/>
      <c r="C20" s="295" t="s">
        <v>133</v>
      </c>
      <c r="D20" s="291" t="str">
        <f>N44</f>
        <v/>
      </c>
      <c r="E20" s="291"/>
      <c r="F20" s="287" t="str">
        <f>T44</f>
        <v/>
      </c>
      <c r="G20" s="287"/>
      <c r="H20" s="287" t="str">
        <f>U44</f>
        <v/>
      </c>
      <c r="I20" s="287"/>
      <c r="J20" s="292" t="str">
        <f>Y44</f>
        <v/>
      </c>
      <c r="K20" s="292"/>
      <c r="L20" s="292" t="str">
        <f>Z44</f>
        <v/>
      </c>
      <c r="M20" s="292"/>
      <c r="N20" s="4"/>
      <c r="O20" s="4"/>
      <c r="P20" s="4"/>
      <c r="Q20" s="4"/>
      <c r="R20" s="4"/>
      <c r="S20" s="4"/>
      <c r="T20" s="4"/>
      <c r="U20" s="4"/>
      <c r="V20" s="4"/>
      <c r="W20" s="4"/>
      <c r="X20" s="4"/>
      <c r="Y20" s="4"/>
      <c r="Z20" s="4"/>
      <c r="AA20" s="4"/>
      <c r="AB20" s="4"/>
      <c r="AC20" s="4"/>
      <c r="AD20" s="4"/>
      <c r="AE20" s="4"/>
      <c r="AF20" s="4"/>
      <c r="AG20" s="4"/>
      <c r="AH20" s="4"/>
      <c r="AI20" s="4"/>
      <c r="AJ20" s="4"/>
      <c r="AK20" s="4"/>
    </row>
    <row r="21" spans="1:37" ht="10.5" customHeight="1">
      <c r="A21" s="4"/>
      <c r="B21" s="297"/>
      <c r="C21" s="295"/>
      <c r="D21" s="291"/>
      <c r="E21" s="291"/>
      <c r="F21" s="287"/>
      <c r="G21" s="287"/>
      <c r="H21" s="287"/>
      <c r="I21" s="287"/>
      <c r="J21" s="292"/>
      <c r="K21" s="292"/>
      <c r="L21" s="292"/>
      <c r="M21" s="292"/>
      <c r="N21" s="4"/>
      <c r="O21" s="4"/>
      <c r="P21" s="4"/>
      <c r="Q21" s="4"/>
      <c r="R21" s="4"/>
      <c r="S21" s="4"/>
      <c r="T21" s="4"/>
      <c r="U21" s="4"/>
      <c r="V21" s="4"/>
      <c r="W21" s="4"/>
      <c r="X21" s="4"/>
      <c r="Y21" s="4"/>
      <c r="Z21" s="4"/>
      <c r="AA21" s="4"/>
      <c r="AB21" s="4"/>
      <c r="AC21" s="4"/>
      <c r="AD21" s="4"/>
      <c r="AE21" s="4"/>
      <c r="AF21" s="4"/>
      <c r="AG21" s="4"/>
      <c r="AH21" s="4"/>
      <c r="AI21" s="4"/>
      <c r="AJ21" s="4"/>
      <c r="AK21" s="4"/>
    </row>
    <row r="22" spans="1:37" ht="10.5" customHeight="1">
      <c r="A22" s="4"/>
      <c r="B22" s="297"/>
      <c r="C22" s="295"/>
      <c r="D22" s="291"/>
      <c r="E22" s="291"/>
      <c r="F22" s="287"/>
      <c r="G22" s="287"/>
      <c r="H22" s="287"/>
      <c r="I22" s="287"/>
      <c r="J22" s="292"/>
      <c r="K22" s="292"/>
      <c r="L22" s="292"/>
      <c r="M22" s="292"/>
      <c r="N22" s="4"/>
      <c r="O22" s="4"/>
      <c r="P22" s="4"/>
      <c r="Q22" s="4"/>
      <c r="R22" s="4"/>
      <c r="S22" s="4"/>
      <c r="T22" s="4"/>
      <c r="U22" s="4"/>
      <c r="V22" s="4"/>
      <c r="W22" s="4"/>
      <c r="X22" s="4"/>
      <c r="Y22" s="4"/>
      <c r="Z22" s="4"/>
      <c r="AA22" s="4"/>
      <c r="AB22" s="4"/>
      <c r="AC22" s="4"/>
      <c r="AD22" s="4"/>
      <c r="AE22" s="4"/>
      <c r="AF22" s="4"/>
      <c r="AG22" s="4"/>
      <c r="AH22" s="4"/>
      <c r="AI22" s="4"/>
      <c r="AJ22" s="4"/>
      <c r="AK22" s="4"/>
    </row>
    <row r="23" spans="1:37" ht="10.5" customHeight="1">
      <c r="A23" s="4"/>
      <c r="B23" s="297"/>
      <c r="C23" s="295"/>
      <c r="D23" s="291"/>
      <c r="E23" s="291"/>
      <c r="F23" s="287"/>
      <c r="G23" s="287"/>
      <c r="H23" s="287"/>
      <c r="I23" s="287"/>
      <c r="J23" s="292"/>
      <c r="K23" s="292"/>
      <c r="L23" s="292"/>
      <c r="M23" s="292"/>
      <c r="N23" s="4"/>
      <c r="O23" s="4"/>
      <c r="P23" s="4"/>
      <c r="Q23" s="4"/>
      <c r="R23" s="4"/>
      <c r="S23" s="4"/>
      <c r="T23" s="4"/>
      <c r="U23" s="4"/>
      <c r="V23" s="4"/>
      <c r="W23" s="4"/>
      <c r="X23" s="4"/>
      <c r="Y23" s="4"/>
      <c r="Z23" s="4"/>
      <c r="AA23" s="4"/>
      <c r="AB23" s="4"/>
      <c r="AC23" s="4"/>
      <c r="AD23" s="4"/>
      <c r="AE23" s="4"/>
      <c r="AF23" s="4"/>
      <c r="AG23" s="4"/>
      <c r="AH23" s="4"/>
      <c r="AI23" s="4"/>
      <c r="AJ23" s="4"/>
      <c r="AK23" s="4"/>
    </row>
    <row r="24" spans="1:37" ht="10.5" customHeight="1">
      <c r="A24" s="4"/>
      <c r="B24" s="297"/>
      <c r="C24" s="295"/>
      <c r="D24" s="291"/>
      <c r="E24" s="291"/>
      <c r="F24" s="287"/>
      <c r="G24" s="287"/>
      <c r="H24" s="287"/>
      <c r="I24" s="287"/>
      <c r="J24" s="292"/>
      <c r="K24" s="292"/>
      <c r="L24" s="292"/>
      <c r="M24" s="292"/>
      <c r="N24" s="4"/>
      <c r="O24" s="4"/>
      <c r="P24" s="4"/>
      <c r="Q24" s="4"/>
      <c r="R24" s="4"/>
      <c r="S24" s="4"/>
      <c r="T24" s="4"/>
      <c r="U24" s="4"/>
      <c r="V24" s="4"/>
      <c r="W24" s="4"/>
      <c r="X24" s="4"/>
      <c r="Y24" s="4"/>
      <c r="Z24" s="4"/>
      <c r="AA24" s="4"/>
      <c r="AB24" s="4"/>
      <c r="AC24" s="4"/>
      <c r="AD24" s="4"/>
      <c r="AE24" s="4"/>
      <c r="AF24" s="4"/>
      <c r="AG24" s="4"/>
      <c r="AH24" s="4"/>
      <c r="AI24" s="4"/>
      <c r="AJ24" s="4"/>
      <c r="AK24" s="4"/>
    </row>
    <row r="25" spans="1:37" ht="10.5" customHeight="1">
      <c r="A25" s="4"/>
      <c r="B25" s="297"/>
      <c r="C25" s="295" t="s">
        <v>128</v>
      </c>
      <c r="D25" s="291" t="str">
        <f>O44</f>
        <v/>
      </c>
      <c r="E25" s="291"/>
      <c r="F25" s="287" t="str">
        <f>V44</f>
        <v/>
      </c>
      <c r="G25" s="287"/>
      <c r="H25" s="292" t="str">
        <f>AA44</f>
        <v/>
      </c>
      <c r="I25" s="292"/>
      <c r="J25" s="293" t="str">
        <f>AD44</f>
        <v/>
      </c>
      <c r="K25" s="293"/>
      <c r="L25" s="293" t="str">
        <f>AE44</f>
        <v/>
      </c>
      <c r="M25" s="293"/>
      <c r="N25" s="4"/>
      <c r="O25" s="4"/>
      <c r="P25" s="4"/>
      <c r="Q25" s="4"/>
      <c r="R25" s="4"/>
      <c r="S25" s="4"/>
      <c r="T25" s="4"/>
      <c r="U25" s="4"/>
      <c r="V25" s="4"/>
      <c r="W25" s="4"/>
      <c r="X25" s="4"/>
      <c r="Y25" s="4"/>
      <c r="Z25" s="4"/>
      <c r="AA25" s="4"/>
      <c r="AB25" s="4"/>
      <c r="AC25" s="4"/>
      <c r="AD25" s="4"/>
      <c r="AE25" s="4"/>
      <c r="AF25" s="4"/>
      <c r="AG25" s="4"/>
      <c r="AH25" s="4"/>
      <c r="AI25" s="4"/>
      <c r="AJ25" s="4"/>
      <c r="AK25" s="4"/>
    </row>
    <row r="26" spans="1:37" ht="10.5" customHeight="1">
      <c r="A26" s="4"/>
      <c r="B26" s="297"/>
      <c r="C26" s="295"/>
      <c r="D26" s="291"/>
      <c r="E26" s="291"/>
      <c r="F26" s="287"/>
      <c r="G26" s="287"/>
      <c r="H26" s="292"/>
      <c r="I26" s="292"/>
      <c r="J26" s="293"/>
      <c r="K26" s="293"/>
      <c r="L26" s="293"/>
      <c r="M26" s="293"/>
      <c r="N26" s="4"/>
      <c r="O26" s="4"/>
      <c r="P26" s="4"/>
      <c r="Q26" s="4"/>
      <c r="R26" s="4"/>
      <c r="S26" s="4"/>
      <c r="T26" s="4"/>
      <c r="U26" s="4"/>
      <c r="V26" s="4"/>
      <c r="W26" s="4"/>
      <c r="X26" s="4"/>
      <c r="Y26" s="4"/>
      <c r="Z26" s="4"/>
      <c r="AA26" s="4"/>
      <c r="AB26" s="4"/>
      <c r="AC26" s="4"/>
      <c r="AD26" s="4"/>
      <c r="AE26" s="4"/>
      <c r="AF26" s="4"/>
      <c r="AG26" s="4"/>
      <c r="AH26" s="4"/>
      <c r="AI26" s="4"/>
      <c r="AJ26" s="4"/>
      <c r="AK26" s="4"/>
    </row>
    <row r="27" spans="1:37" ht="10.5" customHeight="1">
      <c r="A27" s="4"/>
      <c r="B27" s="297"/>
      <c r="C27" s="295"/>
      <c r="D27" s="291"/>
      <c r="E27" s="291"/>
      <c r="F27" s="287"/>
      <c r="G27" s="287"/>
      <c r="H27" s="292"/>
      <c r="I27" s="292"/>
      <c r="J27" s="293"/>
      <c r="K27" s="293"/>
      <c r="L27" s="293"/>
      <c r="M27" s="293"/>
      <c r="N27" s="4"/>
      <c r="O27" s="4"/>
      <c r="P27" s="4"/>
      <c r="Q27" s="4"/>
      <c r="R27" s="4"/>
      <c r="S27" s="4"/>
      <c r="T27" s="4"/>
      <c r="U27" s="4"/>
      <c r="V27" s="4"/>
      <c r="W27" s="4"/>
      <c r="X27" s="4"/>
      <c r="Y27" s="4"/>
      <c r="Z27" s="4"/>
      <c r="AA27" s="4"/>
      <c r="AB27" s="4"/>
      <c r="AC27" s="4"/>
      <c r="AD27" s="4"/>
      <c r="AE27" s="4"/>
      <c r="AF27" s="4"/>
      <c r="AG27" s="4"/>
      <c r="AH27" s="4"/>
      <c r="AI27" s="4"/>
      <c r="AJ27" s="4"/>
      <c r="AK27" s="4"/>
    </row>
    <row r="28" spans="1:37" ht="10.5" customHeight="1">
      <c r="A28" s="4"/>
      <c r="B28" s="297"/>
      <c r="C28" s="295"/>
      <c r="D28" s="291"/>
      <c r="E28" s="291"/>
      <c r="F28" s="287"/>
      <c r="G28" s="287"/>
      <c r="H28" s="292"/>
      <c r="I28" s="292"/>
      <c r="J28" s="293"/>
      <c r="K28" s="293"/>
      <c r="L28" s="293"/>
      <c r="M28" s="293"/>
      <c r="N28" s="4"/>
      <c r="O28" s="4"/>
      <c r="P28" s="4"/>
      <c r="Q28" s="4"/>
      <c r="R28" s="4"/>
      <c r="S28" s="4"/>
      <c r="T28" s="4"/>
      <c r="U28" s="4"/>
      <c r="V28" s="4"/>
      <c r="W28" s="4"/>
      <c r="X28" s="4"/>
      <c r="Y28" s="4"/>
      <c r="Z28" s="4"/>
      <c r="AA28" s="4"/>
      <c r="AB28" s="4"/>
      <c r="AC28" s="4"/>
      <c r="AD28" s="4"/>
      <c r="AE28" s="4"/>
      <c r="AF28" s="4"/>
      <c r="AG28" s="4"/>
      <c r="AH28" s="4"/>
      <c r="AI28" s="4"/>
      <c r="AJ28" s="4"/>
      <c r="AK28" s="4"/>
    </row>
    <row r="29" spans="1:37" ht="10.5" customHeight="1">
      <c r="A29" s="4"/>
      <c r="B29" s="297"/>
      <c r="C29" s="295"/>
      <c r="D29" s="291"/>
      <c r="E29" s="291"/>
      <c r="F29" s="287"/>
      <c r="G29" s="287"/>
      <c r="H29" s="292"/>
      <c r="I29" s="292"/>
      <c r="J29" s="293"/>
      <c r="K29" s="293"/>
      <c r="L29" s="293"/>
      <c r="M29" s="293"/>
      <c r="N29" s="4"/>
      <c r="O29" s="4"/>
      <c r="P29" s="4"/>
      <c r="Q29" s="4"/>
      <c r="R29" s="4"/>
      <c r="S29" s="4"/>
      <c r="T29" s="4"/>
      <c r="U29" s="4"/>
      <c r="V29" s="4"/>
      <c r="W29" s="4"/>
      <c r="X29" s="4"/>
      <c r="Y29" s="4"/>
      <c r="Z29" s="4"/>
      <c r="AA29" s="4"/>
      <c r="AB29" s="4"/>
      <c r="AC29" s="4"/>
      <c r="AD29" s="4"/>
      <c r="AE29" s="4"/>
      <c r="AF29" s="4"/>
      <c r="AG29" s="4"/>
      <c r="AH29" s="4"/>
      <c r="AI29" s="4"/>
      <c r="AJ29" s="4"/>
      <c r="AK29" s="4"/>
    </row>
    <row r="30" spans="1:37" ht="10.5" customHeight="1">
      <c r="A30" s="4"/>
      <c r="B30" s="297"/>
      <c r="C30" s="295" t="s">
        <v>132</v>
      </c>
      <c r="D30" s="291" t="str">
        <f>P44</f>
        <v/>
      </c>
      <c r="E30" s="291"/>
      <c r="F30" s="292" t="str">
        <f>AB44</f>
        <v/>
      </c>
      <c r="G30" s="292"/>
      <c r="H30" s="292" t="str">
        <f>AC44</f>
        <v/>
      </c>
      <c r="I30" s="292"/>
      <c r="J30" s="293" t="str">
        <f>AF44</f>
        <v/>
      </c>
      <c r="K30" s="293"/>
      <c r="L30" s="293" t="str">
        <f>AG44</f>
        <v/>
      </c>
      <c r="M30" s="293"/>
      <c r="N30" s="4"/>
      <c r="O30" s="4"/>
      <c r="P30" s="4"/>
      <c r="Q30" s="4"/>
      <c r="R30" s="4"/>
      <c r="S30" s="4"/>
      <c r="T30" s="4"/>
      <c r="U30" s="4"/>
      <c r="V30" s="4"/>
      <c r="W30" s="4"/>
      <c r="X30" s="4"/>
      <c r="Y30" s="4"/>
      <c r="Z30" s="4"/>
      <c r="AA30" s="4"/>
      <c r="AB30" s="4"/>
      <c r="AC30" s="4"/>
      <c r="AD30" s="4"/>
      <c r="AE30" s="4"/>
      <c r="AF30" s="4"/>
      <c r="AG30" s="4"/>
      <c r="AH30" s="4"/>
      <c r="AI30" s="4"/>
      <c r="AJ30" s="4"/>
      <c r="AK30" s="4"/>
    </row>
    <row r="31" spans="1:37" ht="10.5" customHeight="1">
      <c r="A31" s="4"/>
      <c r="B31" s="297"/>
      <c r="C31" s="295"/>
      <c r="D31" s="291"/>
      <c r="E31" s="291"/>
      <c r="F31" s="292"/>
      <c r="G31" s="292"/>
      <c r="H31" s="292"/>
      <c r="I31" s="292"/>
      <c r="J31" s="293"/>
      <c r="K31" s="293"/>
      <c r="L31" s="293"/>
      <c r="M31" s="293"/>
      <c r="N31" s="4"/>
      <c r="O31" s="4"/>
      <c r="P31" s="4"/>
      <c r="Q31" s="4"/>
      <c r="R31" s="4"/>
      <c r="S31" s="4"/>
      <c r="T31" s="4"/>
      <c r="U31" s="4"/>
      <c r="V31" s="4"/>
      <c r="W31" s="4"/>
      <c r="X31" s="4"/>
      <c r="Y31" s="4"/>
      <c r="Z31" s="4"/>
      <c r="AA31" s="4"/>
      <c r="AB31" s="4"/>
      <c r="AC31" s="4"/>
      <c r="AD31" s="4"/>
      <c r="AE31" s="4"/>
      <c r="AF31" s="4"/>
      <c r="AG31" s="4"/>
      <c r="AH31" s="4"/>
      <c r="AI31" s="4"/>
      <c r="AJ31" s="4"/>
      <c r="AK31" s="4"/>
    </row>
    <row r="32" spans="1:37" ht="10.5" customHeight="1">
      <c r="A32" s="4"/>
      <c r="B32" s="297"/>
      <c r="C32" s="295"/>
      <c r="D32" s="291"/>
      <c r="E32" s="291"/>
      <c r="F32" s="292"/>
      <c r="G32" s="292"/>
      <c r="H32" s="292"/>
      <c r="I32" s="292"/>
      <c r="J32" s="293"/>
      <c r="K32" s="293"/>
      <c r="L32" s="293"/>
      <c r="M32" s="293"/>
      <c r="N32" s="4"/>
      <c r="O32" s="4"/>
      <c r="P32" s="4"/>
      <c r="Q32" s="4"/>
      <c r="R32" s="4"/>
      <c r="S32" s="4"/>
      <c r="T32" s="4"/>
      <c r="U32" s="4"/>
      <c r="V32" s="4"/>
      <c r="W32" s="4"/>
      <c r="X32" s="4"/>
      <c r="Y32" s="4"/>
      <c r="Z32" s="4"/>
      <c r="AA32" s="4"/>
      <c r="AB32" s="4"/>
      <c r="AC32" s="4"/>
      <c r="AD32" s="4"/>
      <c r="AE32" s="4"/>
      <c r="AF32" s="4"/>
      <c r="AG32" s="4"/>
      <c r="AH32" s="4"/>
      <c r="AI32" s="4"/>
      <c r="AJ32" s="4"/>
      <c r="AK32" s="4"/>
    </row>
    <row r="33" spans="1:37" ht="10.5" customHeight="1">
      <c r="A33" s="4"/>
      <c r="B33" s="297"/>
      <c r="C33" s="295"/>
      <c r="D33" s="291"/>
      <c r="E33" s="291"/>
      <c r="F33" s="292"/>
      <c r="G33" s="292"/>
      <c r="H33" s="292"/>
      <c r="I33" s="292"/>
      <c r="J33" s="293"/>
      <c r="K33" s="293"/>
      <c r="L33" s="293"/>
      <c r="M33" s="293"/>
      <c r="N33" s="4"/>
      <c r="O33" s="4"/>
      <c r="P33" s="4"/>
      <c r="Q33" s="4"/>
      <c r="R33" s="4"/>
      <c r="S33" s="4"/>
      <c r="T33" s="4"/>
      <c r="U33" s="4"/>
      <c r="V33" s="4"/>
      <c r="W33" s="4"/>
      <c r="X33" s="4"/>
      <c r="Y33" s="4"/>
      <c r="Z33" s="4"/>
      <c r="AA33" s="4"/>
      <c r="AB33" s="4"/>
      <c r="AC33" s="4"/>
      <c r="AD33" s="4"/>
      <c r="AE33" s="4"/>
      <c r="AF33" s="4"/>
      <c r="AG33" s="4"/>
      <c r="AH33" s="4"/>
      <c r="AI33" s="4"/>
      <c r="AJ33" s="4"/>
      <c r="AK33" s="4"/>
    </row>
    <row r="34" spans="1:37" ht="10.5" customHeight="1">
      <c r="A34" s="4"/>
      <c r="B34" s="298"/>
      <c r="C34" s="295"/>
      <c r="D34" s="291"/>
      <c r="E34" s="291"/>
      <c r="F34" s="292"/>
      <c r="G34" s="292"/>
      <c r="H34" s="292"/>
      <c r="I34" s="292"/>
      <c r="J34" s="293"/>
      <c r="K34" s="293"/>
      <c r="L34" s="293"/>
      <c r="M34" s="293"/>
      <c r="N34" s="4"/>
      <c r="O34" s="4"/>
      <c r="P34" s="4"/>
      <c r="Q34" s="4"/>
      <c r="R34" s="4"/>
      <c r="S34" s="4"/>
      <c r="T34" s="4"/>
      <c r="U34" s="4"/>
      <c r="V34" s="4"/>
      <c r="W34" s="4"/>
      <c r="X34" s="4"/>
      <c r="Y34" s="4"/>
      <c r="Z34" s="4"/>
      <c r="AA34" s="4"/>
      <c r="AB34" s="4"/>
      <c r="AC34" s="4"/>
      <c r="AD34" s="4"/>
      <c r="AE34" s="4"/>
      <c r="AF34" s="4"/>
      <c r="AG34" s="4"/>
      <c r="AH34" s="4"/>
      <c r="AI34" s="4"/>
      <c r="AJ34" s="4"/>
      <c r="AK34" s="4"/>
    </row>
    <row r="35" spans="1:37">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c r="A37" s="4"/>
      <c r="B37" s="4"/>
      <c r="C37" s="4"/>
      <c r="D37" s="4"/>
      <c r="E37" s="4"/>
      <c r="F37" s="4"/>
      <c r="G37" s="4"/>
      <c r="H37" s="4"/>
      <c r="I37" s="4"/>
      <c r="J37" s="4"/>
      <c r="K37" s="4"/>
      <c r="L37" s="47"/>
      <c r="M37" s="23" t="s">
        <v>105</v>
      </c>
      <c r="N37" s="4"/>
      <c r="O37" s="4"/>
      <c r="P37" s="4"/>
      <c r="Q37" s="4"/>
      <c r="R37" s="4"/>
      <c r="S37" s="4"/>
      <c r="T37" s="4"/>
      <c r="U37" s="4"/>
      <c r="V37" s="4"/>
      <c r="W37" s="4"/>
      <c r="X37" s="4"/>
      <c r="Y37" s="4"/>
      <c r="Z37" s="4"/>
      <c r="AA37" s="4"/>
      <c r="AB37" s="4"/>
      <c r="AC37" s="4"/>
      <c r="AD37" s="4"/>
      <c r="AE37" s="4"/>
      <c r="AF37" s="4"/>
      <c r="AG37" s="4"/>
      <c r="AH37" s="4"/>
      <c r="AI37" s="4"/>
      <c r="AJ37" s="4"/>
      <c r="AK37" s="4"/>
    </row>
    <row r="38" spans="1:37">
      <c r="A38" s="4"/>
      <c r="B38" s="4"/>
      <c r="C38" s="288" t="s">
        <v>92</v>
      </c>
      <c r="D38" s="288"/>
      <c r="E38" s="288"/>
      <c r="F38" s="288" t="s">
        <v>93</v>
      </c>
      <c r="G38" s="288"/>
      <c r="H38" s="4"/>
      <c r="I38" s="4"/>
      <c r="J38" s="4"/>
      <c r="K38" s="4"/>
      <c r="L38" s="20"/>
      <c r="M38" s="23" t="s">
        <v>137</v>
      </c>
      <c r="N38" s="4"/>
      <c r="O38" s="4"/>
      <c r="P38" s="4"/>
      <c r="Q38" s="4"/>
      <c r="R38" s="4"/>
      <c r="S38" s="4"/>
      <c r="T38" s="4"/>
      <c r="U38" s="4"/>
      <c r="V38" s="4"/>
      <c r="W38" s="4"/>
      <c r="X38" s="4"/>
      <c r="Y38" s="4"/>
      <c r="Z38" s="4"/>
      <c r="AA38" s="4"/>
      <c r="AB38" s="4"/>
      <c r="AC38" s="4"/>
      <c r="AD38" s="4"/>
      <c r="AE38" s="4"/>
      <c r="AF38" s="4"/>
      <c r="AG38" s="4"/>
      <c r="AH38" s="4"/>
      <c r="AI38" s="4"/>
      <c r="AJ38" s="4"/>
      <c r="AK38" s="4"/>
    </row>
    <row r="39" spans="1:37">
      <c r="A39" s="4"/>
      <c r="B39" s="4"/>
      <c r="C39" s="290">
        <f>IF(AVERAGE(F43:F43)=1,0,AVERAGE(F43:F43))</f>
        <v>0</v>
      </c>
      <c r="D39" s="290"/>
      <c r="E39" s="290"/>
      <c r="F39" s="289" t="str">
        <f>IF(AND(C39&gt;=0,C39&lt;3),"ACEPTABLE",IF(AND(C39&gt;=3,C39&lt;6),"MODERADA","INACEPTABLE"))</f>
        <v>ACEPTABLE</v>
      </c>
      <c r="G39" s="289"/>
      <c r="H39" s="4"/>
      <c r="I39" s="4"/>
      <c r="J39" s="4"/>
      <c r="K39" s="4"/>
      <c r="L39" s="22"/>
      <c r="M39" s="23" t="s">
        <v>138</v>
      </c>
      <c r="N39" s="4"/>
      <c r="O39" s="4"/>
      <c r="P39" s="4"/>
      <c r="Q39" s="4"/>
      <c r="R39" s="4"/>
      <c r="S39" s="4"/>
      <c r="T39" s="4"/>
      <c r="U39" s="4"/>
      <c r="V39" s="4"/>
      <c r="W39" s="4"/>
      <c r="X39" s="4"/>
      <c r="Y39" s="4"/>
      <c r="Z39" s="4"/>
      <c r="AA39" s="4"/>
      <c r="AB39" s="4"/>
      <c r="AC39" s="4"/>
      <c r="AD39" s="4"/>
      <c r="AE39" s="4"/>
      <c r="AF39" s="4"/>
      <c r="AG39" s="4"/>
      <c r="AH39" s="4"/>
      <c r="AI39" s="4"/>
      <c r="AJ39" s="4"/>
      <c r="AK39" s="4"/>
    </row>
    <row r="40" spans="1:37">
      <c r="A40" s="4"/>
      <c r="B40" s="4"/>
      <c r="C40" s="4"/>
      <c r="D40" s="4"/>
      <c r="E40" s="4"/>
      <c r="F40" s="4"/>
      <c r="G40" s="4"/>
      <c r="H40" s="4"/>
      <c r="I40" s="4"/>
      <c r="J40" s="4"/>
      <c r="K40" s="4"/>
      <c r="L40" s="32"/>
      <c r="M40" s="23" t="s">
        <v>139</v>
      </c>
      <c r="N40" s="4"/>
      <c r="O40" s="4"/>
      <c r="P40" s="4"/>
      <c r="Q40" s="4"/>
      <c r="R40" s="4"/>
      <c r="S40" s="4"/>
      <c r="T40" s="4"/>
      <c r="U40" s="4"/>
      <c r="V40" s="4"/>
      <c r="W40" s="4"/>
      <c r="X40" s="4"/>
      <c r="Y40" s="4"/>
      <c r="Z40" s="4"/>
      <c r="AA40" s="4"/>
      <c r="AB40" s="4"/>
      <c r="AC40" s="4"/>
      <c r="AD40" s="4"/>
      <c r="AE40" s="4"/>
      <c r="AF40" s="4"/>
      <c r="AG40" s="4"/>
      <c r="AH40" s="4"/>
      <c r="AI40" s="4"/>
      <c r="AJ40" s="4"/>
      <c r="AK40" s="4"/>
    </row>
    <row r="41" spans="1:37">
      <c r="A41" s="4"/>
      <c r="B41" s="4"/>
      <c r="C41" s="4"/>
      <c r="D41" s="4"/>
      <c r="E41" s="4"/>
      <c r="F41" s="4"/>
      <c r="G41" s="4"/>
      <c r="H41" s="4"/>
      <c r="I41" s="4"/>
      <c r="J41" s="4"/>
      <c r="K41" s="4"/>
      <c r="L41" s="33"/>
      <c r="M41" s="23" t="s">
        <v>107</v>
      </c>
      <c r="N41" s="4"/>
      <c r="O41" s="4"/>
      <c r="P41" s="4"/>
      <c r="Q41" s="4"/>
      <c r="R41" s="4"/>
      <c r="S41" s="4"/>
      <c r="T41" s="4"/>
      <c r="U41" s="4"/>
      <c r="V41" s="4"/>
      <c r="W41" s="4"/>
      <c r="X41" s="4"/>
      <c r="Y41" s="4"/>
      <c r="Z41" s="4"/>
      <c r="AA41" s="4"/>
      <c r="AB41" s="4"/>
      <c r="AC41" s="4"/>
      <c r="AD41" s="4"/>
      <c r="AE41" s="4"/>
      <c r="AF41" s="4"/>
      <c r="AG41" s="4"/>
      <c r="AH41" s="4"/>
      <c r="AI41" s="4"/>
      <c r="AJ41" s="4"/>
      <c r="AK41" s="4"/>
    </row>
    <row r="42" spans="1:37" ht="25.5" hidden="1">
      <c r="A42" s="19"/>
      <c r="B42" s="26" t="s">
        <v>68</v>
      </c>
      <c r="C42" s="24" t="s">
        <v>96</v>
      </c>
      <c r="D42" s="25" t="s">
        <v>95</v>
      </c>
      <c r="E42" s="31" t="s">
        <v>118</v>
      </c>
      <c r="F42" s="30" t="s">
        <v>117</v>
      </c>
      <c r="G42" s="31" t="s">
        <v>119</v>
      </c>
      <c r="H42" s="30" t="s">
        <v>120</v>
      </c>
      <c r="I42" s="25" t="s">
        <v>279</v>
      </c>
      <c r="J42" s="25" t="s">
        <v>140</v>
      </c>
      <c r="K42" s="25" t="s">
        <v>280</v>
      </c>
      <c r="L42" s="25" t="s">
        <v>141</v>
      </c>
      <c r="M42" s="25" t="s">
        <v>142</v>
      </c>
      <c r="N42" s="25" t="s">
        <v>281</v>
      </c>
      <c r="O42" s="25" t="s">
        <v>282</v>
      </c>
      <c r="P42" s="25" t="s">
        <v>283</v>
      </c>
      <c r="Q42" s="25" t="s">
        <v>143</v>
      </c>
      <c r="R42" s="34" t="s">
        <v>144</v>
      </c>
      <c r="S42" s="36" t="s">
        <v>145</v>
      </c>
      <c r="T42" s="36" t="s">
        <v>146</v>
      </c>
      <c r="U42" s="36" t="s">
        <v>147</v>
      </c>
      <c r="V42" s="36" t="s">
        <v>148</v>
      </c>
      <c r="W42" s="34" t="s">
        <v>149</v>
      </c>
      <c r="X42" s="34" t="s">
        <v>151</v>
      </c>
      <c r="Y42" s="34" t="s">
        <v>152</v>
      </c>
      <c r="Z42" s="34" t="s">
        <v>153</v>
      </c>
      <c r="AA42" s="34" t="s">
        <v>154</v>
      </c>
      <c r="AB42" s="34" t="s">
        <v>155</v>
      </c>
      <c r="AC42" s="34" t="s">
        <v>156</v>
      </c>
      <c r="AD42" s="34" t="s">
        <v>157</v>
      </c>
      <c r="AE42" s="34" t="s">
        <v>158</v>
      </c>
      <c r="AF42" s="34" t="s">
        <v>159</v>
      </c>
      <c r="AG42" s="34" t="s">
        <v>160</v>
      </c>
      <c r="AH42" s="34"/>
      <c r="AI42" s="34"/>
      <c r="AJ42" s="25"/>
      <c r="AK42" s="31"/>
    </row>
    <row r="43" spans="1:37" hidden="1">
      <c r="A43" s="27"/>
      <c r="B43" s="144" t="str">
        <f>'PLE-PIN-F001'!B19</f>
        <v>R1</v>
      </c>
      <c r="C43" s="144">
        <f>'PLE-PIN-F001'!K19</f>
        <v>3</v>
      </c>
      <c r="D43" s="144">
        <f>'PLE-PIN-F001'!M19</f>
        <v>3</v>
      </c>
      <c r="E43" s="145">
        <f>C43*D43</f>
        <v>9</v>
      </c>
      <c r="F43" s="146">
        <f>H43*G43</f>
        <v>1</v>
      </c>
      <c r="G43" s="145">
        <f>'PLE-PIN-F001'!AF19</f>
        <v>1</v>
      </c>
      <c r="H43" s="145">
        <f>'PLE-PIN-F001'!AH19</f>
        <v>1</v>
      </c>
      <c r="I43" s="144" t="str">
        <f>IF(AND($G43=1,$H43=1),$B43,"")</f>
        <v>R1</v>
      </c>
      <c r="J43" s="144" t="str">
        <f>IF(AND($G43=1,$H43=2),$B43,"")</f>
        <v/>
      </c>
      <c r="K43" s="147" t="str">
        <f>IF(AND($G43=2,$H43=1),$B43,"")</f>
        <v/>
      </c>
      <c r="L43" s="147" t="str">
        <f>IF(AND($G43=1,$H43=3),$B43,"")</f>
        <v/>
      </c>
      <c r="M43" s="147" t="str">
        <f>IF(AND($G43=2,$H43=2),$B43,"")</f>
        <v/>
      </c>
      <c r="N43" s="147" t="str">
        <f>IF(AND($G43=3,$H43=1),$B43,"")</f>
        <v/>
      </c>
      <c r="O43" s="147" t="str">
        <f>IF(AND($G43=4,$H43=1),$B43,"")</f>
        <v/>
      </c>
      <c r="P43" s="147" t="str">
        <f>IF(AND($G43=5,$H43=1),$B43,"")</f>
        <v/>
      </c>
      <c r="Q43" s="147" t="str">
        <f>IF(AND($G43=1,$H43=4),$B43,"")</f>
        <v/>
      </c>
      <c r="R43" s="147" t="str">
        <f>IF(AND($G43=1,$H43=5),$B43,"")</f>
        <v/>
      </c>
      <c r="S43" s="147"/>
      <c r="T43" s="147" t="str">
        <f>IF(AND($G43=3,$H43=2),$B43,"")</f>
        <v/>
      </c>
      <c r="U43" s="147" t="str">
        <f>IF(AND($G43=3,$H43=3),$B43,"")</f>
        <v/>
      </c>
      <c r="V43" s="147" t="str">
        <f>IF(AND($G43=4,$H43=2),$B43,"")</f>
        <v/>
      </c>
      <c r="W43" s="147" t="str">
        <f>IF(AND($G43=2,$H43=4),$B43,"")</f>
        <v/>
      </c>
      <c r="X43" s="147" t="str">
        <f>IF(AND($G43=2,$H43=5),$B43,"")</f>
        <v/>
      </c>
      <c r="Y43" s="147" t="str">
        <f>IF(AND($G43=3,$H43=4),$B43,"")</f>
        <v/>
      </c>
      <c r="Z43" s="147" t="str">
        <f>IF(AND($G43=3,$H43=5),$B43,"")</f>
        <v/>
      </c>
      <c r="AA43" s="147" t="str">
        <f>IF(AND($G43=4,$H43=3),$B43,"")</f>
        <v/>
      </c>
      <c r="AB43" s="147" t="str">
        <f>IF(AND($G43=5,$H43=2),$B43,"")</f>
        <v/>
      </c>
      <c r="AC43" s="147" t="str">
        <f>IF(AND($G43=5,$H43=3),$B43,"")</f>
        <v/>
      </c>
      <c r="AD43" s="147" t="str">
        <f>IF(AND($G43=4,$H43=4),$B43,"")</f>
        <v/>
      </c>
      <c r="AE43" s="147" t="str">
        <f>IF(AND($G43=4,$H43=5),$B43,"")</f>
        <v/>
      </c>
      <c r="AF43" s="147" t="str">
        <f>IF(AND($G43=5,$H43=4),$B43,"")</f>
        <v/>
      </c>
      <c r="AG43" s="147" t="str">
        <f>IF(AND($G43=5,$H43=5),$B43,"")</f>
        <v/>
      </c>
      <c r="AH43" s="35"/>
      <c r="AI43" s="35"/>
      <c r="AJ43" s="27"/>
    </row>
    <row r="44" spans="1:37" ht="65.25" hidden="1" customHeight="1">
      <c r="A44" s="19"/>
      <c r="B44" s="148"/>
      <c r="C44" s="148"/>
      <c r="D44" s="148"/>
      <c r="E44" s="149"/>
      <c r="F44" s="149"/>
      <c r="G44" s="149"/>
      <c r="H44" s="149"/>
      <c r="I44" s="150" t="str">
        <f>TRIM(CONCATENATE(I43))</f>
        <v>R1</v>
      </c>
      <c r="J44" s="150" t="str">
        <f t="shared" ref="J44:AG44" si="0">TRIM(CONCATENATE(J43))</f>
        <v/>
      </c>
      <c r="K44" s="150" t="str">
        <f t="shared" si="0"/>
        <v/>
      </c>
      <c r="L44" s="150" t="str">
        <f t="shared" si="0"/>
        <v/>
      </c>
      <c r="M44" s="150" t="str">
        <f t="shared" si="0"/>
        <v/>
      </c>
      <c r="N44" s="150" t="str">
        <f t="shared" si="0"/>
        <v/>
      </c>
      <c r="O44" s="150" t="str">
        <f t="shared" si="0"/>
        <v/>
      </c>
      <c r="P44" s="150" t="str">
        <f t="shared" si="0"/>
        <v/>
      </c>
      <c r="Q44" s="150" t="str">
        <f t="shared" si="0"/>
        <v/>
      </c>
      <c r="R44" s="150" t="str">
        <f t="shared" si="0"/>
        <v/>
      </c>
      <c r="S44" s="150" t="str">
        <f t="shared" si="0"/>
        <v/>
      </c>
      <c r="T44" s="150" t="str">
        <f t="shared" si="0"/>
        <v/>
      </c>
      <c r="U44" s="150" t="str">
        <f t="shared" si="0"/>
        <v/>
      </c>
      <c r="V44" s="150" t="str">
        <f t="shared" si="0"/>
        <v/>
      </c>
      <c r="W44" s="150" t="str">
        <f t="shared" si="0"/>
        <v/>
      </c>
      <c r="X44" s="150" t="str">
        <f t="shared" si="0"/>
        <v/>
      </c>
      <c r="Y44" s="150" t="str">
        <f t="shared" si="0"/>
        <v/>
      </c>
      <c r="Z44" s="150" t="str">
        <f t="shared" si="0"/>
        <v/>
      </c>
      <c r="AA44" s="150" t="str">
        <f t="shared" si="0"/>
        <v/>
      </c>
      <c r="AB44" s="150" t="str">
        <f t="shared" si="0"/>
        <v/>
      </c>
      <c r="AC44" s="150" t="str">
        <f t="shared" si="0"/>
        <v/>
      </c>
      <c r="AD44" s="150" t="str">
        <f t="shared" si="0"/>
        <v/>
      </c>
      <c r="AE44" s="150" t="str">
        <f t="shared" si="0"/>
        <v/>
      </c>
      <c r="AF44" s="150" t="str">
        <f t="shared" si="0"/>
        <v/>
      </c>
      <c r="AG44" s="150" t="str">
        <f t="shared" si="0"/>
        <v/>
      </c>
      <c r="AH44" s="34"/>
      <c r="AI44" s="34"/>
      <c r="AJ44" s="25"/>
    </row>
    <row r="45" spans="1:37" ht="15.75" customHeight="1">
      <c r="A45" s="19"/>
      <c r="B45" s="19"/>
      <c r="C45" s="19"/>
      <c r="D45" s="19"/>
      <c r="E45" s="19"/>
      <c r="F45" s="19"/>
      <c r="G45" s="4"/>
      <c r="H45" s="4"/>
      <c r="I45" s="4"/>
      <c r="J45" s="4"/>
      <c r="K45" s="4"/>
      <c r="L45" s="7"/>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c r="A46" s="19"/>
      <c r="B46" s="19"/>
      <c r="C46" s="19"/>
      <c r="D46" s="19"/>
      <c r="E46" s="19"/>
      <c r="F46" s="19"/>
      <c r="G46" s="4"/>
      <c r="H46" s="4"/>
      <c r="I46" s="4"/>
      <c r="J46" s="4"/>
      <c r="K46" s="4"/>
      <c r="L46" s="7"/>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c r="A47" s="19"/>
      <c r="B47" s="19"/>
      <c r="C47" s="19"/>
      <c r="D47" s="19"/>
      <c r="E47" s="19"/>
      <c r="F47" s="19"/>
      <c r="G47" s="4"/>
      <c r="H47" s="4"/>
      <c r="I47" s="4"/>
      <c r="J47" s="4"/>
      <c r="K47" s="4"/>
      <c r="L47" s="7"/>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c r="A48" s="4"/>
      <c r="B48" s="4"/>
      <c r="C48" s="4"/>
      <c r="D48" s="4"/>
      <c r="E48" s="4"/>
      <c r="F48" s="19"/>
      <c r="G48" s="4"/>
      <c r="H48" s="4"/>
      <c r="I48" s="4"/>
      <c r="J48" s="4"/>
      <c r="K48" s="4"/>
      <c r="L48" s="7"/>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c r="A49" s="4"/>
      <c r="B49" s="4"/>
      <c r="C49" s="4"/>
      <c r="D49" s="4"/>
      <c r="E49" s="4"/>
      <c r="F49" s="19"/>
      <c r="G49" s="4"/>
      <c r="H49" s="4"/>
      <c r="I49" s="4"/>
      <c r="J49" s="4"/>
      <c r="K49" s="4"/>
      <c r="L49" s="7"/>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c r="A50" s="4"/>
      <c r="B50" s="4"/>
      <c r="C50" s="4"/>
      <c r="D50" s="4"/>
      <c r="E50" s="4"/>
      <c r="F50" s="19"/>
      <c r="G50" s="4"/>
      <c r="H50" s="4"/>
      <c r="I50" s="4"/>
      <c r="J50" s="4"/>
      <c r="K50" s="4"/>
      <c r="L50" s="7"/>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c r="A51" s="4"/>
      <c r="B51" s="4"/>
      <c r="C51" s="4"/>
      <c r="D51" s="4"/>
      <c r="E51" s="4"/>
      <c r="F51" s="19"/>
      <c r="G51" s="4"/>
      <c r="H51" s="4"/>
      <c r="I51" s="4"/>
      <c r="J51" s="4"/>
      <c r="K51" s="4"/>
      <c r="L51" s="7"/>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c r="A52" s="4"/>
      <c r="B52" s="4"/>
      <c r="C52" s="4"/>
      <c r="D52" s="4"/>
      <c r="E52" s="4"/>
      <c r="F52" s="19"/>
      <c r="G52" s="4"/>
      <c r="H52" s="4"/>
      <c r="I52" s="4"/>
      <c r="J52" s="4"/>
      <c r="K52" s="4"/>
      <c r="L52" s="7"/>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4"/>
      <c r="B53" s="4"/>
      <c r="C53" s="4"/>
      <c r="D53" s="4"/>
      <c r="E53" s="4"/>
      <c r="F53" s="19"/>
      <c r="G53" s="4"/>
      <c r="H53" s="4"/>
      <c r="I53" s="4"/>
      <c r="J53" s="4"/>
      <c r="K53" s="4"/>
      <c r="L53" s="7"/>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c r="A54" s="4"/>
      <c r="B54" s="4"/>
      <c r="C54" s="4"/>
      <c r="D54" s="4"/>
      <c r="E54" s="4"/>
      <c r="F54" s="19"/>
      <c r="G54" s="4"/>
      <c r="H54" s="4"/>
      <c r="I54" s="4"/>
      <c r="J54" s="4"/>
      <c r="K54" s="4"/>
      <c r="L54" s="7"/>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6" s="4" customFormat="1"/>
    <row r="67" s="4" customFormat="1"/>
  </sheetData>
  <sheetProtection algorithmName="SHA-512" hashValue="D0olF/9jtgfK5pyyObXCCqS+39EGgfGUUhpXOMvDx8xVl/c1TiPW1DJVRFBiQYIB/03BRawk8nJRlDYcuLp6dw==" saltValue="ctqhuajAxmc+FrkPFO4fAw=="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2"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IV31"/>
  <sheetViews>
    <sheetView zoomScale="85" workbookViewId="0">
      <selection activeCell="F36" sqref="F36"/>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2.75" customHeight="1">
      <c r="A4" s="4"/>
      <c r="B4" s="307" t="s">
        <v>25</v>
      </c>
      <c r="C4" s="307"/>
      <c r="D4" s="307"/>
      <c r="E4" s="307"/>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2.75" customHeight="1">
      <c r="A5" s="4"/>
      <c r="B5" s="307"/>
      <c r="C5" s="307"/>
      <c r="D5" s="307"/>
      <c r="E5" s="30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47.25" customHeight="1">
      <c r="A6" s="4"/>
      <c r="B6" s="4"/>
      <c r="C6" s="49"/>
      <c r="D6" s="48" t="s">
        <v>25</v>
      </c>
      <c r="E6" s="48" t="s">
        <v>59</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76.5">
      <c r="A7" s="4"/>
      <c r="B7" s="4"/>
      <c r="C7" s="4"/>
      <c r="D7" s="5" t="s">
        <v>60</v>
      </c>
      <c r="E7" s="51" t="s">
        <v>228</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102">
      <c r="A8" s="4"/>
      <c r="B8" s="4"/>
      <c r="C8" s="4"/>
      <c r="D8" s="5" t="s">
        <v>61</v>
      </c>
      <c r="E8" s="51" t="s">
        <v>229</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ht="99.75" customHeight="1">
      <c r="A9" s="4"/>
      <c r="B9" s="4"/>
      <c r="C9" s="4"/>
      <c r="D9" s="50" t="s">
        <v>227</v>
      </c>
      <c r="E9" s="51" t="s">
        <v>230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c r="A10" s="4"/>
      <c r="B10" s="4"/>
      <c r="C10" s="4"/>
      <c r="D10" s="4"/>
      <c r="E10" s="4"/>
      <c r="F10" s="4"/>
      <c r="G10" s="4"/>
      <c r="H10" s="4"/>
      <c r="I10" s="4"/>
      <c r="J10" s="4"/>
      <c r="K10" s="4"/>
      <c r="L10" s="4"/>
      <c r="M10" s="4"/>
      <c r="N10" s="4"/>
      <c r="O10" s="4"/>
    </row>
    <row r="11" spans="1:256">
      <c r="A11" s="4"/>
      <c r="B11" s="4"/>
      <c r="C11" s="4"/>
      <c r="D11" s="4"/>
      <c r="E11" s="4"/>
      <c r="F11" s="4"/>
      <c r="G11" s="4"/>
      <c r="H11" s="4"/>
      <c r="I11" s="4"/>
      <c r="J11" s="4"/>
      <c r="K11" s="4"/>
      <c r="L11" s="4"/>
      <c r="M11" s="4"/>
      <c r="N11" s="4"/>
      <c r="O11" s="4"/>
    </row>
    <row r="12" spans="1:256" hidden="1">
      <c r="A12" s="4"/>
      <c r="B12" s="4"/>
      <c r="C12" s="4"/>
      <c r="D12" s="4"/>
      <c r="E12" s="4"/>
      <c r="F12" s="4"/>
      <c r="G12" s="4"/>
      <c r="H12" s="4"/>
      <c r="I12" s="4"/>
      <c r="J12" s="4"/>
    </row>
    <row r="13" spans="1:256" hidden="1">
      <c r="A13" s="4"/>
      <c r="B13" s="4"/>
      <c r="C13" s="4"/>
      <c r="D13" s="4"/>
      <c r="E13" s="4"/>
      <c r="F13" s="4"/>
      <c r="G13" s="4"/>
      <c r="H13" s="4"/>
      <c r="I13" s="4"/>
      <c r="J13" s="4"/>
    </row>
    <row r="14" spans="1:256" hidden="1">
      <c r="A14" s="4"/>
      <c r="B14" s="4"/>
      <c r="C14" s="4"/>
      <c r="D14" s="4"/>
      <c r="E14" s="4"/>
      <c r="F14" s="4"/>
      <c r="G14" s="4"/>
      <c r="H14" s="4"/>
      <c r="I14" s="4"/>
      <c r="J14" s="4"/>
    </row>
    <row r="15" spans="1:256" hidden="1">
      <c r="A15" s="4"/>
      <c r="B15" s="4"/>
      <c r="C15" s="4"/>
      <c r="D15" s="4"/>
      <c r="E15" s="4"/>
      <c r="F15" s="4"/>
      <c r="G15" s="4"/>
      <c r="H15" s="4"/>
      <c r="I15" s="4"/>
      <c r="J15" s="4"/>
    </row>
    <row r="16" spans="1:256" hidden="1">
      <c r="A16" s="4"/>
      <c r="B16" s="4"/>
      <c r="C16" s="4"/>
      <c r="D16" s="4"/>
      <c r="E16" s="4"/>
      <c r="F16" s="4"/>
      <c r="G16" s="4"/>
      <c r="H16" s="4"/>
      <c r="I16" s="4"/>
      <c r="J16" s="4"/>
    </row>
    <row r="17" spans="1:35" hidden="1">
      <c r="A17" s="4"/>
      <c r="B17" s="4"/>
      <c r="C17" s="4"/>
      <c r="D17" s="4"/>
      <c r="E17" s="4"/>
      <c r="F17" s="4"/>
      <c r="G17" s="4"/>
      <c r="H17" s="4"/>
      <c r="I17" s="4"/>
      <c r="J17" s="4"/>
    </row>
    <row r="18" spans="1:35" ht="12.75" hidden="1" customHeight="1"/>
    <row r="19" spans="1:35" ht="12.75" hidden="1" customHeight="1">
      <c r="AI19" t="s">
        <v>231</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2"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AI54"/>
  <sheetViews>
    <sheetView topLeftCell="A49" zoomScale="85" workbookViewId="0">
      <selection activeCell="F36" sqref="F36"/>
    </sheetView>
  </sheetViews>
  <sheetFormatPr baseColWidth="10" defaultColWidth="88.42578125" defaultRowHeight="12.75"/>
  <cols>
    <col min="3" max="5" width="9.42578125" customWidth="1"/>
    <col min="6" max="8" width="8.28515625" customWidth="1"/>
  </cols>
  <sheetData>
    <row r="1" spans="1:11" ht="16.5" thickTop="1" thickBot="1">
      <c r="A1" s="152" t="s">
        <v>285</v>
      </c>
      <c r="B1" s="153" t="s">
        <v>286</v>
      </c>
      <c r="C1" s="151"/>
      <c r="D1" s="151"/>
      <c r="E1" s="151"/>
      <c r="F1" s="151"/>
      <c r="G1" s="151"/>
      <c r="H1" s="4"/>
      <c r="I1" s="4"/>
      <c r="J1" s="4"/>
      <c r="K1" s="4"/>
    </row>
    <row r="2" spans="1:11" ht="30.75" thickTop="1">
      <c r="A2" s="154" t="s">
        <v>287</v>
      </c>
      <c r="B2" s="158" t="s">
        <v>289</v>
      </c>
      <c r="C2" s="151"/>
      <c r="D2" s="151"/>
      <c r="E2" s="151"/>
      <c r="F2" s="151"/>
      <c r="G2" s="151"/>
      <c r="H2" s="4"/>
      <c r="I2" s="4"/>
      <c r="J2" s="4"/>
      <c r="K2" s="4"/>
    </row>
    <row r="3" spans="1:11" ht="15">
      <c r="A3" s="154"/>
      <c r="B3" s="158"/>
      <c r="C3" s="151"/>
      <c r="D3" s="151"/>
      <c r="E3" s="151"/>
      <c r="F3" s="151"/>
      <c r="G3" s="151"/>
      <c r="H3" s="4"/>
      <c r="I3" s="4"/>
      <c r="J3" s="4"/>
      <c r="K3" s="4"/>
    </row>
    <row r="4" spans="1:11" ht="30">
      <c r="A4" s="154" t="s">
        <v>288</v>
      </c>
      <c r="B4" s="158" t="s">
        <v>290</v>
      </c>
      <c r="C4" s="151"/>
      <c r="D4" s="151"/>
      <c r="E4" s="151"/>
      <c r="F4" s="151"/>
      <c r="G4" s="151"/>
      <c r="H4" s="4"/>
      <c r="I4" s="4"/>
      <c r="J4" s="4"/>
      <c r="K4" s="4"/>
    </row>
    <row r="5" spans="1:11" ht="15">
      <c r="A5" s="155"/>
      <c r="B5" s="158"/>
      <c r="C5" s="151"/>
      <c r="D5" s="151"/>
      <c r="E5" s="151"/>
      <c r="F5" s="151"/>
      <c r="G5" s="151"/>
      <c r="H5" s="4"/>
      <c r="I5" s="4"/>
      <c r="J5" s="4"/>
      <c r="K5" s="4"/>
    </row>
    <row r="6" spans="1:11" ht="15">
      <c r="A6" s="156"/>
      <c r="B6" s="159" t="s">
        <v>291</v>
      </c>
      <c r="C6" s="151"/>
      <c r="D6" s="151"/>
      <c r="E6" s="151"/>
      <c r="F6" s="151"/>
      <c r="G6" s="151"/>
      <c r="H6" s="4"/>
      <c r="I6" s="4"/>
      <c r="J6" s="4"/>
      <c r="K6" s="4"/>
    </row>
    <row r="7" spans="1:11" ht="15">
      <c r="A7" s="156"/>
      <c r="B7" s="159" t="s">
        <v>292</v>
      </c>
      <c r="C7" s="151"/>
      <c r="D7" s="151"/>
      <c r="E7" s="151"/>
      <c r="F7" s="151"/>
      <c r="G7" s="151"/>
      <c r="H7" s="4"/>
      <c r="I7" s="4"/>
      <c r="J7" s="4"/>
      <c r="K7" s="4"/>
    </row>
    <row r="8" spans="1:11" ht="15">
      <c r="A8" s="156"/>
      <c r="B8" s="160" t="s">
        <v>293</v>
      </c>
      <c r="C8" s="151"/>
      <c r="D8" s="151"/>
      <c r="E8" s="151"/>
      <c r="F8" s="151"/>
      <c r="G8" s="151"/>
      <c r="H8" s="4"/>
      <c r="I8" s="4"/>
      <c r="J8" s="4"/>
      <c r="K8" s="4"/>
    </row>
    <row r="9" spans="1:11" ht="15">
      <c r="A9" s="156"/>
      <c r="B9" s="160" t="s">
        <v>294</v>
      </c>
      <c r="C9" s="151"/>
      <c r="D9" s="151"/>
      <c r="E9" s="151"/>
      <c r="F9" s="151"/>
      <c r="G9" s="151"/>
      <c r="H9" s="4"/>
      <c r="I9" s="4"/>
      <c r="J9" s="4"/>
      <c r="K9" s="4"/>
    </row>
    <row r="10" spans="1:11" ht="15.75" thickBot="1">
      <c r="A10" s="157"/>
      <c r="B10" s="161" t="s">
        <v>295</v>
      </c>
      <c r="C10" s="151"/>
      <c r="D10" s="151"/>
      <c r="E10" s="151"/>
      <c r="F10" s="151"/>
      <c r="G10" s="151"/>
      <c r="H10" s="4"/>
      <c r="I10" s="4"/>
      <c r="J10" s="4"/>
      <c r="K10" s="4"/>
    </row>
    <row r="11" spans="1:11" ht="60.75" thickTop="1">
      <c r="A11" s="154" t="s">
        <v>296</v>
      </c>
      <c r="B11" s="163" t="s">
        <v>298</v>
      </c>
      <c r="C11" s="151"/>
      <c r="D11" s="151"/>
      <c r="E11" s="151"/>
      <c r="F11" s="151"/>
      <c r="G11" s="151"/>
      <c r="H11" s="4"/>
      <c r="I11" s="4"/>
      <c r="J11" s="4"/>
      <c r="K11" s="4"/>
    </row>
    <row r="12" spans="1:11" ht="15">
      <c r="A12" s="154"/>
      <c r="B12" s="163"/>
      <c r="C12" s="151"/>
      <c r="D12" s="151"/>
      <c r="E12" s="151"/>
      <c r="F12" s="151"/>
      <c r="G12" s="151"/>
      <c r="H12" s="4"/>
      <c r="I12" s="4"/>
      <c r="J12" s="4"/>
      <c r="K12" s="4"/>
    </row>
    <row r="13" spans="1:11" ht="45">
      <c r="A13" s="154" t="s">
        <v>297</v>
      </c>
      <c r="B13" s="163" t="s">
        <v>299</v>
      </c>
      <c r="C13" s="151"/>
      <c r="D13" s="151"/>
      <c r="E13" s="151"/>
      <c r="F13" s="151"/>
      <c r="G13" s="151"/>
      <c r="H13" s="4"/>
      <c r="I13" s="4"/>
      <c r="J13" s="4"/>
      <c r="K13" s="4"/>
    </row>
    <row r="14" spans="1:11" ht="15">
      <c r="A14" s="154"/>
      <c r="B14" s="158"/>
      <c r="C14" s="151"/>
      <c r="D14" s="151"/>
      <c r="E14" s="151"/>
      <c r="F14" s="151"/>
      <c r="G14" s="151"/>
      <c r="H14" s="4"/>
      <c r="I14" s="4"/>
      <c r="J14" s="4"/>
      <c r="K14" s="4"/>
    </row>
    <row r="15" spans="1:11" ht="60">
      <c r="A15" s="162"/>
      <c r="B15" s="163" t="s">
        <v>300</v>
      </c>
      <c r="C15" s="151"/>
      <c r="D15" s="151"/>
      <c r="E15" s="151"/>
      <c r="F15" s="151"/>
      <c r="G15" s="151"/>
      <c r="H15" s="4"/>
      <c r="I15" s="4"/>
      <c r="J15" s="4"/>
      <c r="K15" s="4"/>
    </row>
    <row r="16" spans="1:11" ht="15">
      <c r="A16" s="156"/>
      <c r="B16" s="163" t="s">
        <v>301</v>
      </c>
      <c r="C16" s="151"/>
      <c r="D16" s="151"/>
      <c r="E16" s="151"/>
      <c r="F16" s="151"/>
      <c r="G16" s="151"/>
      <c r="H16" s="4"/>
      <c r="I16" s="4"/>
      <c r="J16" s="4"/>
      <c r="K16" s="4"/>
    </row>
    <row r="17" spans="1:35" ht="15">
      <c r="A17" s="156"/>
      <c r="B17" s="159" t="s">
        <v>292</v>
      </c>
      <c r="C17" s="151"/>
      <c r="D17" s="151"/>
      <c r="E17" s="151"/>
      <c r="F17" s="151"/>
      <c r="G17" s="151"/>
      <c r="H17" s="4"/>
      <c r="I17" s="4"/>
      <c r="J17" s="4"/>
      <c r="K17" s="4"/>
    </row>
    <row r="18" spans="1:35" ht="30">
      <c r="A18" s="156"/>
      <c r="B18" s="164" t="s">
        <v>302</v>
      </c>
      <c r="C18" s="151"/>
      <c r="D18" s="151"/>
      <c r="E18" s="151"/>
      <c r="F18" s="151"/>
      <c r="G18" s="151"/>
      <c r="H18" s="4"/>
      <c r="I18" s="4"/>
      <c r="J18" s="4"/>
      <c r="K18" s="4"/>
    </row>
    <row r="19" spans="1:35" ht="15">
      <c r="A19" s="156"/>
      <c r="B19" s="164" t="s">
        <v>303</v>
      </c>
      <c r="C19" s="151"/>
      <c r="D19" s="151"/>
      <c r="E19" s="151"/>
      <c r="F19" s="151"/>
      <c r="G19" s="151"/>
      <c r="H19" s="4"/>
      <c r="I19" s="4"/>
      <c r="J19" s="4"/>
      <c r="K19" s="4"/>
      <c r="AI19" t="s">
        <v>268</v>
      </c>
    </row>
    <row r="20" spans="1:35" ht="15.75" thickBot="1">
      <c r="A20" s="157"/>
      <c r="B20" s="165" t="s">
        <v>304</v>
      </c>
      <c r="C20" s="151"/>
      <c r="D20" s="151"/>
      <c r="E20" s="151"/>
      <c r="F20" s="151"/>
      <c r="G20" s="151"/>
      <c r="H20" s="4"/>
      <c r="I20" s="4"/>
      <c r="J20" s="4"/>
      <c r="K20" s="4"/>
    </row>
    <row r="21" spans="1:35" ht="75.75" thickTop="1">
      <c r="A21" s="154" t="s">
        <v>305</v>
      </c>
      <c r="B21" s="163" t="s">
        <v>307</v>
      </c>
      <c r="C21" s="151"/>
      <c r="D21" s="151"/>
      <c r="E21" s="151"/>
      <c r="F21" s="151"/>
      <c r="G21" s="151"/>
      <c r="H21" s="4"/>
      <c r="I21" s="4"/>
      <c r="J21" s="4"/>
      <c r="K21" s="4"/>
    </row>
    <row r="22" spans="1:35" ht="15">
      <c r="A22" s="154"/>
      <c r="B22" s="163"/>
      <c r="C22" s="4"/>
      <c r="D22" s="4"/>
      <c r="E22" s="4"/>
      <c r="F22" s="4"/>
      <c r="G22" s="4"/>
      <c r="H22" s="4"/>
      <c r="I22" s="4"/>
      <c r="J22" s="4"/>
      <c r="K22" s="4"/>
    </row>
    <row r="23" spans="1:35" ht="45">
      <c r="A23" s="154" t="s">
        <v>306</v>
      </c>
      <c r="B23" s="163" t="s">
        <v>308</v>
      </c>
      <c r="C23" s="4"/>
      <c r="D23" s="4"/>
      <c r="E23" s="4"/>
      <c r="F23" s="4"/>
      <c r="G23" s="4"/>
      <c r="H23" s="4"/>
    </row>
    <row r="24" spans="1:35" ht="15">
      <c r="A24" s="155"/>
      <c r="B24" s="166"/>
      <c r="C24" s="4"/>
      <c r="D24" s="4"/>
      <c r="E24" s="4"/>
      <c r="F24" s="4"/>
      <c r="G24" s="4"/>
      <c r="H24" s="4"/>
    </row>
    <row r="25" spans="1:35" ht="15">
      <c r="A25" s="155"/>
      <c r="B25" s="166" t="s">
        <v>309</v>
      </c>
      <c r="C25" s="4"/>
      <c r="D25" s="4"/>
      <c r="E25" s="4"/>
      <c r="F25" s="4"/>
      <c r="G25" s="4"/>
      <c r="H25" s="4"/>
    </row>
    <row r="26" spans="1:35" ht="15">
      <c r="A26" s="156"/>
      <c r="B26" s="159" t="s">
        <v>292</v>
      </c>
      <c r="C26" s="4"/>
      <c r="D26" s="4"/>
      <c r="E26" s="4"/>
      <c r="F26" s="4"/>
      <c r="G26" s="4"/>
      <c r="H26" s="4"/>
    </row>
    <row r="27" spans="1:35" ht="45">
      <c r="A27" s="156"/>
      <c r="B27" s="160" t="s">
        <v>310</v>
      </c>
      <c r="C27" s="4"/>
      <c r="D27" s="4"/>
      <c r="E27" s="4"/>
      <c r="F27" s="4"/>
      <c r="G27" s="4"/>
      <c r="H27" s="4"/>
    </row>
    <row r="28" spans="1:35" ht="30">
      <c r="A28" s="156"/>
      <c r="B28" s="160" t="s">
        <v>311</v>
      </c>
      <c r="C28" s="4"/>
      <c r="D28" s="4"/>
      <c r="E28" s="4"/>
      <c r="F28" s="4"/>
      <c r="G28" s="4"/>
      <c r="H28" s="4"/>
      <c r="AI28" t="s">
        <v>164</v>
      </c>
    </row>
    <row r="29" spans="1:35" ht="30.75" thickBot="1">
      <c r="A29" s="157"/>
      <c r="B29" s="167" t="s">
        <v>312</v>
      </c>
      <c r="C29" s="4"/>
      <c r="D29" s="4"/>
      <c r="E29" s="4"/>
      <c r="F29" s="4"/>
      <c r="G29" s="4"/>
      <c r="H29" s="4"/>
      <c r="AI29" t="s">
        <v>161</v>
      </c>
    </row>
    <row r="30" spans="1:35" ht="30.75" thickTop="1">
      <c r="A30" s="154" t="s">
        <v>313</v>
      </c>
      <c r="B30" s="163" t="s">
        <v>315</v>
      </c>
      <c r="C30" s="4"/>
      <c r="D30" s="4"/>
      <c r="E30" s="4"/>
      <c r="F30" s="4"/>
      <c r="G30" s="4"/>
      <c r="H30" s="4"/>
      <c r="AI30" t="s">
        <v>165</v>
      </c>
    </row>
    <row r="31" spans="1:35" ht="15">
      <c r="A31" s="154"/>
      <c r="B31" s="163" t="s">
        <v>316</v>
      </c>
      <c r="C31" s="4"/>
      <c r="D31" s="4"/>
      <c r="E31" s="4"/>
      <c r="F31" s="4"/>
      <c r="G31" s="4"/>
      <c r="H31" s="4"/>
    </row>
    <row r="32" spans="1:35" ht="15">
      <c r="A32" s="154" t="s">
        <v>314</v>
      </c>
      <c r="B32" s="163"/>
      <c r="C32" s="4"/>
      <c r="D32" s="4"/>
      <c r="E32" s="4"/>
      <c r="F32" s="4"/>
      <c r="G32" s="4"/>
      <c r="H32" s="4"/>
    </row>
    <row r="33" spans="1:8" ht="15">
      <c r="A33" s="154"/>
      <c r="B33" s="163" t="s">
        <v>292</v>
      </c>
      <c r="C33" s="4"/>
      <c r="D33" s="4"/>
      <c r="E33" s="4"/>
      <c r="F33" s="4"/>
      <c r="G33" s="4"/>
      <c r="H33" s="4"/>
    </row>
    <row r="34" spans="1:8" ht="45">
      <c r="A34" s="162"/>
      <c r="B34" s="163" t="s">
        <v>317</v>
      </c>
      <c r="C34" s="4"/>
      <c r="D34" s="4"/>
      <c r="E34" s="4"/>
      <c r="F34" s="4"/>
      <c r="G34" s="4"/>
      <c r="H34" s="4"/>
    </row>
    <row r="35" spans="1:8" ht="60">
      <c r="A35" s="156"/>
      <c r="B35" s="168" t="s">
        <v>318</v>
      </c>
      <c r="C35" s="4"/>
      <c r="D35" s="4"/>
      <c r="E35" s="4"/>
      <c r="F35" s="4"/>
      <c r="G35" s="4"/>
      <c r="H35" s="4"/>
    </row>
    <row r="36" spans="1:8" ht="60.75" thickBot="1">
      <c r="A36" s="157"/>
      <c r="B36" s="169" t="s">
        <v>319</v>
      </c>
      <c r="C36" s="4"/>
      <c r="D36" s="4"/>
      <c r="E36" s="4"/>
      <c r="F36" s="4"/>
      <c r="G36" s="4"/>
      <c r="H36" s="4"/>
    </row>
    <row r="37" spans="1:8" ht="105.75" thickTop="1">
      <c r="A37" s="154" t="s">
        <v>320</v>
      </c>
      <c r="B37" s="163" t="s">
        <v>322</v>
      </c>
      <c r="C37" s="4"/>
      <c r="D37" s="4"/>
      <c r="G37" s="4"/>
      <c r="H37" s="4"/>
    </row>
    <row r="38" spans="1:8" ht="15">
      <c r="A38" s="154"/>
      <c r="B38" s="170" t="s">
        <v>292</v>
      </c>
      <c r="C38" s="4"/>
      <c r="D38" s="4"/>
      <c r="E38" s="4"/>
      <c r="F38" s="4"/>
      <c r="G38" s="4"/>
      <c r="H38" s="4"/>
    </row>
    <row r="39" spans="1:8" ht="75">
      <c r="A39" s="154" t="s">
        <v>321</v>
      </c>
      <c r="B39" s="160" t="s">
        <v>323</v>
      </c>
      <c r="C39" s="4"/>
      <c r="D39" s="4"/>
      <c r="E39" s="4"/>
      <c r="F39" s="4"/>
      <c r="G39" s="4"/>
      <c r="H39" s="4"/>
    </row>
    <row r="40" spans="1:8" ht="15">
      <c r="A40" s="154"/>
      <c r="B40" s="170"/>
      <c r="C40" s="4"/>
      <c r="D40" s="4"/>
      <c r="E40" s="4"/>
      <c r="F40" s="4"/>
      <c r="G40" s="4"/>
      <c r="H40" s="4"/>
    </row>
    <row r="41" spans="1:8" ht="75">
      <c r="A41" s="162"/>
      <c r="B41" s="160" t="s">
        <v>324</v>
      </c>
    </row>
    <row r="42" spans="1:8" ht="45.75" thickBot="1">
      <c r="A42" s="157"/>
      <c r="B42" s="167" t="s">
        <v>325</v>
      </c>
    </row>
    <row r="43" spans="1:8" ht="60.75" thickTop="1">
      <c r="A43" s="154" t="s">
        <v>326</v>
      </c>
      <c r="B43" s="163" t="s">
        <v>328</v>
      </c>
    </row>
    <row r="44" spans="1:8" ht="15">
      <c r="A44" s="154"/>
      <c r="B44" s="163"/>
    </row>
    <row r="45" spans="1:8" ht="15">
      <c r="A45" s="154" t="s">
        <v>327</v>
      </c>
      <c r="B45" s="171" t="s">
        <v>329</v>
      </c>
    </row>
    <row r="46" spans="1:8" ht="15">
      <c r="A46" s="162"/>
      <c r="B46" s="171" t="s">
        <v>330</v>
      </c>
    </row>
    <row r="47" spans="1:8" ht="15">
      <c r="A47" s="156"/>
      <c r="B47" s="171" t="s">
        <v>331</v>
      </c>
    </row>
    <row r="48" spans="1:8" ht="15">
      <c r="A48" s="156"/>
      <c r="B48" s="171" t="s">
        <v>332</v>
      </c>
    </row>
    <row r="49" spans="1:2" ht="15">
      <c r="A49" s="156"/>
      <c r="B49" s="172" t="s">
        <v>333</v>
      </c>
    </row>
    <row r="50" spans="1:2" ht="15">
      <c r="A50" s="156"/>
      <c r="B50" s="170"/>
    </row>
    <row r="51" spans="1:2" ht="15">
      <c r="A51" s="156"/>
      <c r="B51" s="170" t="s">
        <v>292</v>
      </c>
    </row>
    <row r="52" spans="1:2" ht="60">
      <c r="A52" s="156"/>
      <c r="B52" s="173" t="s">
        <v>334</v>
      </c>
    </row>
    <row r="53" spans="1:2" ht="30.75" thickBot="1">
      <c r="A53" s="157"/>
      <c r="B53" s="174" t="s">
        <v>335</v>
      </c>
    </row>
    <row r="54" spans="1:2" ht="13.5" thickTop="1"/>
  </sheetData>
  <phoneticPr fontId="12"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AI55"/>
  <sheetViews>
    <sheetView zoomScale="85" workbookViewId="0">
      <selection activeCell="F36" sqref="F36"/>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4"/>
      <c r="B1" s="4"/>
      <c r="C1" s="4"/>
      <c r="D1" s="4"/>
      <c r="E1" s="4"/>
      <c r="F1" s="4"/>
      <c r="G1" s="4"/>
      <c r="H1" s="4"/>
      <c r="I1" s="4"/>
      <c r="J1" s="4"/>
      <c r="K1" s="4"/>
    </row>
    <row r="2" spans="1:11" ht="23.25">
      <c r="A2" s="4"/>
      <c r="B2" s="307" t="s">
        <v>90</v>
      </c>
      <c r="C2" s="316"/>
      <c r="D2" s="4"/>
      <c r="G2" s="4"/>
      <c r="H2" s="4"/>
      <c r="I2" s="4"/>
      <c r="J2" s="4"/>
      <c r="K2" s="4"/>
    </row>
    <row r="3" spans="1:11">
      <c r="A3" s="4"/>
      <c r="B3" s="4"/>
      <c r="C3" s="4"/>
      <c r="D3" s="4"/>
      <c r="E3" s="4"/>
      <c r="F3" s="4"/>
      <c r="G3" s="4"/>
      <c r="H3" s="4"/>
      <c r="I3" s="4"/>
      <c r="J3" s="4"/>
      <c r="K3" s="4"/>
    </row>
    <row r="4" spans="1:11">
      <c r="A4" s="4"/>
      <c r="B4" s="4"/>
      <c r="C4" s="4"/>
      <c r="D4" s="4"/>
      <c r="E4" s="4"/>
      <c r="F4" s="4"/>
      <c r="G4" s="4"/>
      <c r="H4" s="4"/>
      <c r="I4" s="4"/>
      <c r="J4" s="4"/>
      <c r="K4" s="4"/>
    </row>
    <row r="5" spans="1:11" ht="13.5" thickBot="1">
      <c r="A5" s="4"/>
      <c r="B5" s="4"/>
      <c r="C5" s="4"/>
      <c r="D5" s="4"/>
      <c r="E5" s="4"/>
      <c r="F5" s="4"/>
      <c r="G5" s="4"/>
      <c r="H5" s="4"/>
      <c r="I5" s="4"/>
      <c r="J5" s="4"/>
      <c r="K5" s="4"/>
    </row>
    <row r="6" spans="1:11" ht="15.75" thickTop="1">
      <c r="A6" s="317" t="s">
        <v>336</v>
      </c>
      <c r="B6" s="317" t="s">
        <v>337</v>
      </c>
      <c r="C6" s="317" t="s">
        <v>286</v>
      </c>
      <c r="D6" s="175"/>
      <c r="E6" s="4"/>
      <c r="F6" s="4"/>
      <c r="G6" s="4"/>
      <c r="H6" s="4"/>
      <c r="I6" s="4"/>
      <c r="J6" s="4"/>
      <c r="K6" s="4"/>
    </row>
    <row r="7" spans="1:11" ht="15">
      <c r="A7" s="318"/>
      <c r="B7" s="318"/>
      <c r="C7" s="318"/>
      <c r="D7" s="176" t="s">
        <v>338</v>
      </c>
      <c r="E7" s="4"/>
      <c r="F7" s="4"/>
      <c r="G7" s="4"/>
      <c r="H7" s="4"/>
      <c r="I7" s="4"/>
      <c r="J7" s="4"/>
      <c r="K7" s="4"/>
    </row>
    <row r="8" spans="1:11" ht="15.75" thickBot="1">
      <c r="A8" s="319"/>
      <c r="B8" s="319"/>
      <c r="C8" s="319"/>
      <c r="D8" s="177"/>
      <c r="E8" s="4"/>
      <c r="F8" s="4"/>
      <c r="G8" s="4"/>
      <c r="H8" s="4"/>
      <c r="I8" s="4"/>
      <c r="J8" s="4"/>
      <c r="K8" s="4"/>
    </row>
    <row r="9" spans="1:11" ht="31.5" thickTop="1" thickBot="1">
      <c r="A9" s="178">
        <v>5</v>
      </c>
      <c r="B9" s="179" t="s">
        <v>339</v>
      </c>
      <c r="C9" s="180" t="s">
        <v>340</v>
      </c>
      <c r="D9" s="180" t="s">
        <v>341</v>
      </c>
      <c r="E9" s="4"/>
      <c r="F9" s="4"/>
      <c r="G9" s="4"/>
      <c r="H9" s="4"/>
      <c r="I9" s="4"/>
      <c r="J9" s="4"/>
      <c r="K9" s="4"/>
    </row>
    <row r="10" spans="1:11" ht="31.5" thickTop="1" thickBot="1">
      <c r="A10" s="178">
        <v>4</v>
      </c>
      <c r="B10" s="181" t="s">
        <v>342</v>
      </c>
      <c r="C10" s="180" t="s">
        <v>343</v>
      </c>
      <c r="D10" s="180" t="s">
        <v>344</v>
      </c>
      <c r="E10" s="4"/>
      <c r="F10" s="4"/>
      <c r="G10" s="4"/>
      <c r="H10" s="4"/>
      <c r="I10" s="4"/>
      <c r="J10" s="4"/>
      <c r="K10" s="4"/>
    </row>
    <row r="11" spans="1:11" ht="13.5" thickTop="1">
      <c r="A11" s="308">
        <v>3</v>
      </c>
      <c r="B11" s="320" t="s">
        <v>345</v>
      </c>
      <c r="C11" s="312" t="s">
        <v>346</v>
      </c>
      <c r="D11" s="312" t="s">
        <v>347</v>
      </c>
      <c r="E11" s="4"/>
      <c r="F11" s="4"/>
      <c r="G11" s="4"/>
      <c r="H11" s="4"/>
      <c r="I11" s="4"/>
      <c r="J11" s="4"/>
      <c r="K11" s="4"/>
    </row>
    <row r="12" spans="1:11" ht="13.5" thickBot="1">
      <c r="A12" s="309"/>
      <c r="B12" s="321"/>
      <c r="C12" s="313"/>
      <c r="D12" s="313"/>
      <c r="E12" s="4"/>
      <c r="F12" s="4"/>
      <c r="G12" s="4"/>
      <c r="H12" s="4"/>
      <c r="I12" s="4"/>
      <c r="J12" s="4"/>
      <c r="K12" s="4"/>
    </row>
    <row r="13" spans="1:11" ht="13.5" thickTop="1">
      <c r="A13" s="308">
        <v>2</v>
      </c>
      <c r="B13" s="310" t="s">
        <v>348</v>
      </c>
      <c r="C13" s="312" t="s">
        <v>349</v>
      </c>
      <c r="D13" s="314" t="s">
        <v>350</v>
      </c>
      <c r="E13" s="4"/>
      <c r="F13" s="4"/>
      <c r="G13" s="4"/>
      <c r="H13" s="4"/>
      <c r="I13" s="4"/>
      <c r="J13" s="4"/>
      <c r="K13" s="4"/>
    </row>
    <row r="14" spans="1:11" ht="13.5" thickBot="1">
      <c r="A14" s="309"/>
      <c r="B14" s="311"/>
      <c r="C14" s="313"/>
      <c r="D14" s="315"/>
      <c r="E14" s="4"/>
      <c r="F14" s="4"/>
      <c r="G14" s="4"/>
      <c r="H14" s="4"/>
      <c r="I14" s="4"/>
      <c r="J14" s="4"/>
      <c r="K14" s="4"/>
    </row>
    <row r="15" spans="1:11" ht="31.5" thickTop="1" thickBot="1">
      <c r="A15" s="178">
        <v>1</v>
      </c>
      <c r="B15" s="182" t="s">
        <v>351</v>
      </c>
      <c r="C15" s="180" t="s">
        <v>352</v>
      </c>
      <c r="D15" s="180" t="s">
        <v>353</v>
      </c>
      <c r="E15" s="4"/>
      <c r="F15" s="4"/>
      <c r="G15" s="4"/>
      <c r="H15" s="4"/>
    </row>
    <row r="16" spans="1:11" ht="13.5" thickTop="1">
      <c r="A16" s="4"/>
      <c r="B16" s="4"/>
      <c r="C16" s="4"/>
      <c r="D16" s="4"/>
      <c r="E16" s="4"/>
      <c r="F16" s="4"/>
      <c r="G16" s="4"/>
      <c r="H16" s="4"/>
    </row>
    <row r="17" spans="1:35">
      <c r="A17" s="4"/>
      <c r="B17" s="4"/>
      <c r="C17" s="4"/>
      <c r="D17" s="4"/>
      <c r="E17" s="4"/>
      <c r="F17" s="4"/>
      <c r="G17" s="4"/>
      <c r="H17" s="4"/>
    </row>
    <row r="18" spans="1:35">
      <c r="A18" s="4"/>
      <c r="B18" s="4"/>
      <c r="C18" s="4"/>
      <c r="D18" s="4"/>
      <c r="E18" s="4"/>
      <c r="F18" s="4"/>
      <c r="G18" s="4"/>
      <c r="H18" s="4"/>
    </row>
    <row r="19" spans="1:35">
      <c r="A19" s="4"/>
      <c r="B19" s="4"/>
      <c r="C19" s="4"/>
      <c r="D19" s="4"/>
      <c r="E19" s="4"/>
      <c r="F19" s="4"/>
      <c r="G19" s="4"/>
      <c r="H19" s="4"/>
      <c r="AI19" t="s">
        <v>165</v>
      </c>
    </row>
    <row r="20" spans="1:35">
      <c r="A20" s="4"/>
      <c r="B20" s="4"/>
      <c r="C20" s="4"/>
      <c r="D20" s="4"/>
      <c r="E20" s="4"/>
      <c r="F20" s="4"/>
      <c r="G20" s="4"/>
      <c r="H20" s="4"/>
    </row>
    <row r="21" spans="1:35">
      <c r="A21" s="4"/>
      <c r="B21" s="4"/>
      <c r="C21" s="4"/>
      <c r="D21" s="4"/>
      <c r="E21" s="4"/>
      <c r="F21" s="4"/>
      <c r="G21" s="4"/>
      <c r="H21" s="4"/>
    </row>
    <row r="22" spans="1:35">
      <c r="A22" s="4"/>
      <c r="B22" s="4"/>
      <c r="C22" s="4"/>
      <c r="D22" s="4"/>
      <c r="E22" s="4"/>
      <c r="F22" s="4"/>
      <c r="G22" s="4"/>
      <c r="H22" s="4"/>
    </row>
    <row r="23" spans="1:35">
      <c r="A23" s="4"/>
      <c r="B23" s="4"/>
      <c r="C23" s="4"/>
      <c r="D23" s="4"/>
      <c r="E23" s="4"/>
      <c r="F23" s="4"/>
      <c r="G23" s="4"/>
      <c r="H23" s="4"/>
    </row>
    <row r="24" spans="1:35">
      <c r="A24" s="4"/>
      <c r="B24" s="4"/>
      <c r="C24" s="4"/>
      <c r="D24" s="4"/>
      <c r="E24" s="4"/>
      <c r="F24" s="4"/>
      <c r="G24" s="4"/>
      <c r="H24" s="4"/>
    </row>
    <row r="25" spans="1:35">
      <c r="A25" s="4"/>
      <c r="B25" s="4"/>
      <c r="C25" s="4"/>
      <c r="D25" s="4"/>
      <c r="E25" s="4"/>
      <c r="F25" s="4"/>
      <c r="G25" s="4"/>
      <c r="H25" s="4"/>
    </row>
    <row r="26" spans="1:35">
      <c r="A26" s="4"/>
      <c r="B26" s="4"/>
      <c r="C26" s="4"/>
      <c r="D26" s="4"/>
      <c r="E26" s="4"/>
      <c r="F26" s="4"/>
      <c r="G26" s="4"/>
      <c r="H26" s="4"/>
    </row>
    <row r="27" spans="1:35">
      <c r="A27" s="4"/>
      <c r="B27" s="4"/>
      <c r="C27" s="4"/>
      <c r="D27" s="4"/>
      <c r="E27" s="4"/>
      <c r="F27" s="4"/>
      <c r="G27" s="4"/>
      <c r="H27" s="4"/>
    </row>
    <row r="28" spans="1:35">
      <c r="A28" s="4"/>
      <c r="B28" s="4"/>
      <c r="C28" s="4"/>
      <c r="D28" s="4"/>
      <c r="E28" s="4"/>
      <c r="F28" s="4"/>
      <c r="G28" s="4"/>
      <c r="H28" s="4"/>
    </row>
    <row r="29" spans="1:35">
      <c r="A29" s="4"/>
      <c r="B29" s="4"/>
      <c r="C29" s="4"/>
      <c r="D29" s="4"/>
      <c r="E29" s="4"/>
      <c r="F29" s="4"/>
      <c r="G29" s="4"/>
      <c r="H29" s="4"/>
    </row>
    <row r="30" spans="1:35">
      <c r="A30" s="4"/>
      <c r="B30" s="4"/>
      <c r="C30" s="4"/>
      <c r="D30" s="4"/>
      <c r="E30" s="4"/>
      <c r="F30" s="4"/>
      <c r="G30" s="4"/>
      <c r="H30" s="4"/>
    </row>
    <row r="31" spans="1:35">
      <c r="A31" s="4"/>
      <c r="B31" s="4"/>
      <c r="C31" s="4"/>
      <c r="D31" s="4"/>
      <c r="E31" s="4"/>
      <c r="F31" s="4"/>
      <c r="G31" s="4"/>
      <c r="H31" s="4"/>
    </row>
    <row r="32" spans="1:35">
      <c r="A32" s="4"/>
      <c r="B32" s="4"/>
      <c r="C32" s="4"/>
      <c r="D32" s="4"/>
      <c r="E32" s="4"/>
      <c r="F32" s="4"/>
      <c r="G32" s="4"/>
      <c r="H32" s="4"/>
    </row>
    <row r="33" spans="1:8">
      <c r="A33" s="4"/>
      <c r="B33" s="4"/>
      <c r="C33" s="4"/>
      <c r="D33" s="4"/>
      <c r="E33" s="4"/>
      <c r="F33" s="4"/>
      <c r="G33" s="4"/>
      <c r="H33" s="4"/>
    </row>
    <row r="34" spans="1:8">
      <c r="A34" s="4"/>
      <c r="B34" s="4"/>
      <c r="C34" s="4"/>
      <c r="D34" s="4"/>
      <c r="E34" s="4"/>
      <c r="F34" s="4"/>
      <c r="G34" s="4"/>
      <c r="H34" s="4"/>
    </row>
    <row r="35" spans="1:8">
      <c r="A35" s="4"/>
      <c r="B35" s="4"/>
      <c r="C35" s="4"/>
      <c r="D35" s="4"/>
      <c r="E35" s="4"/>
      <c r="F35" s="4"/>
      <c r="G35" s="4"/>
      <c r="H35" s="4"/>
    </row>
    <row r="36" spans="1:8">
      <c r="A36" s="4"/>
      <c r="B36" s="4"/>
      <c r="C36" s="4"/>
      <c r="D36" s="4"/>
      <c r="E36" s="4"/>
      <c r="F36" s="4"/>
      <c r="G36" s="4"/>
      <c r="H36" s="4"/>
    </row>
    <row r="37" spans="1:8">
      <c r="A37" s="4"/>
      <c r="B37" s="4"/>
      <c r="C37" s="4"/>
      <c r="D37" s="4"/>
      <c r="E37" s="4"/>
      <c r="F37" s="4"/>
      <c r="G37" s="4"/>
      <c r="H37" s="4"/>
    </row>
    <row r="38" spans="1:8">
      <c r="A38" s="4"/>
      <c r="B38" s="4"/>
      <c r="C38" s="4"/>
      <c r="D38" s="4"/>
      <c r="E38" s="4"/>
      <c r="F38" s="4"/>
      <c r="G38" s="4"/>
      <c r="H38" s="4"/>
    </row>
    <row r="39" spans="1:8">
      <c r="A39" s="4"/>
      <c r="B39" s="4"/>
      <c r="C39" s="4"/>
      <c r="D39" s="4"/>
      <c r="E39" s="4"/>
      <c r="F39" s="4"/>
      <c r="G39" s="4"/>
      <c r="H39" s="4"/>
    </row>
    <row r="40" spans="1:8">
      <c r="A40" s="4"/>
      <c r="B40" s="4"/>
      <c r="C40" s="4"/>
      <c r="D40" s="4"/>
      <c r="E40" s="4"/>
      <c r="F40" s="4"/>
      <c r="G40" s="4"/>
      <c r="H40" s="4"/>
    </row>
    <row r="41" spans="1:8">
      <c r="A41" s="4"/>
      <c r="B41" s="4"/>
      <c r="C41" s="4"/>
      <c r="D41" s="4"/>
      <c r="E41" s="4"/>
      <c r="F41" s="4"/>
      <c r="G41" s="4"/>
      <c r="H41" s="4"/>
    </row>
    <row r="42" spans="1:8">
      <c r="A42" s="4"/>
      <c r="B42" s="4"/>
      <c r="C42" s="4"/>
      <c r="D42" s="4"/>
      <c r="E42" s="4"/>
      <c r="F42" s="4"/>
      <c r="G42" s="4"/>
      <c r="H42" s="4"/>
    </row>
    <row r="43" spans="1:8">
      <c r="A43" s="4"/>
      <c r="B43" s="4"/>
      <c r="C43" s="4"/>
      <c r="D43" s="4"/>
      <c r="E43" s="4"/>
      <c r="F43" s="4"/>
      <c r="G43" s="4"/>
      <c r="H43" s="4"/>
    </row>
    <row r="44" spans="1:8">
      <c r="A44" s="4"/>
      <c r="B44" s="4"/>
      <c r="C44" s="4"/>
      <c r="D44" s="4"/>
      <c r="E44" s="4"/>
      <c r="F44" s="4"/>
      <c r="G44" s="4"/>
      <c r="H44" s="4"/>
    </row>
    <row r="45" spans="1:8">
      <c r="A45" s="4"/>
      <c r="B45" s="4"/>
      <c r="C45" s="4"/>
      <c r="D45" s="4"/>
      <c r="E45" s="4"/>
      <c r="F45" s="4"/>
      <c r="G45" s="4"/>
      <c r="H45" s="4"/>
    </row>
    <row r="46" spans="1:8">
      <c r="A46" s="4"/>
      <c r="B46" s="4"/>
      <c r="C46" s="4"/>
      <c r="D46" s="4"/>
      <c r="E46" s="4"/>
      <c r="F46" s="4"/>
      <c r="G46" s="4"/>
      <c r="H46" s="4"/>
    </row>
    <row r="47" spans="1:8">
      <c r="A47" s="4"/>
      <c r="B47" s="4"/>
      <c r="C47" s="4"/>
      <c r="D47" s="4"/>
      <c r="E47" s="4"/>
      <c r="F47" s="4"/>
      <c r="G47" s="4"/>
      <c r="H47" s="4"/>
    </row>
    <row r="48" spans="1:8">
      <c r="A48" s="4"/>
      <c r="B48" s="4"/>
      <c r="C48" s="4"/>
      <c r="D48" s="4"/>
      <c r="E48" s="4"/>
      <c r="F48" s="4"/>
      <c r="G48" s="4"/>
      <c r="H48" s="4"/>
    </row>
    <row r="49" spans="1:8">
      <c r="A49" s="4"/>
      <c r="B49" s="4"/>
      <c r="C49" s="4"/>
      <c r="D49" s="4"/>
      <c r="E49" s="4"/>
      <c r="F49" s="4"/>
      <c r="G49" s="4"/>
      <c r="H49" s="4"/>
    </row>
    <row r="50" spans="1:8">
      <c r="A50" s="4"/>
      <c r="B50" s="4"/>
      <c r="C50" s="4"/>
      <c r="D50" s="4"/>
      <c r="E50" s="4"/>
      <c r="F50" s="4"/>
      <c r="G50" s="4"/>
      <c r="H50" s="4"/>
    </row>
    <row r="51" spans="1:8">
      <c r="A51" s="4"/>
      <c r="B51" s="4"/>
      <c r="C51" s="4"/>
      <c r="D51" s="4"/>
      <c r="E51" s="4"/>
      <c r="F51" s="4"/>
      <c r="G51" s="4"/>
      <c r="H51" s="4"/>
    </row>
    <row r="52" spans="1:8">
      <c r="A52" s="4"/>
      <c r="B52" s="4"/>
      <c r="C52" s="4"/>
      <c r="D52" s="4"/>
      <c r="E52" s="4"/>
      <c r="F52" s="4"/>
      <c r="G52" s="4"/>
      <c r="H52" s="4"/>
    </row>
    <row r="53" spans="1:8">
      <c r="A53" s="4"/>
      <c r="B53" s="4"/>
      <c r="C53" s="4"/>
      <c r="D53" s="4"/>
      <c r="E53" s="4"/>
      <c r="F53" s="4"/>
      <c r="G53" s="4"/>
      <c r="H53" s="4"/>
    </row>
    <row r="54" spans="1:8">
      <c r="A54" s="4"/>
      <c r="B54" s="4"/>
      <c r="C54" s="4"/>
      <c r="D54" s="4"/>
      <c r="E54" s="4"/>
      <c r="F54" s="4"/>
      <c r="G54" s="4"/>
      <c r="H54" s="4"/>
    </row>
    <row r="55" spans="1:8">
      <c r="A55" s="4"/>
      <c r="B55" s="4"/>
      <c r="C55" s="4"/>
      <c r="D55" s="4"/>
      <c r="E55" s="4"/>
      <c r="F55" s="4"/>
      <c r="G55" s="4"/>
      <c r="H55" s="4"/>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2"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AM50"/>
  <sheetViews>
    <sheetView zoomScale="70" zoomScaleNormal="70" workbookViewId="0">
      <selection activeCell="F36" sqref="F36"/>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4"/>
      <c r="B1" s="4"/>
      <c r="C1" s="4"/>
      <c r="D1" s="4"/>
      <c r="E1" s="4"/>
      <c r="F1" s="4"/>
      <c r="G1" s="4"/>
      <c r="H1" s="4"/>
      <c r="I1" s="4"/>
      <c r="J1" s="4"/>
      <c r="K1" s="4"/>
      <c r="L1" s="4"/>
      <c r="M1" s="4"/>
      <c r="N1" s="4"/>
      <c r="O1" s="4"/>
      <c r="P1" s="4"/>
      <c r="Q1" s="4"/>
      <c r="R1" s="4"/>
      <c r="S1" s="4"/>
      <c r="T1" s="4"/>
    </row>
    <row r="2" spans="1:20" ht="23.25" customHeight="1">
      <c r="A2" s="4"/>
      <c r="B2" s="4"/>
      <c r="C2" s="325" t="s">
        <v>91</v>
      </c>
      <c r="D2" s="325"/>
      <c r="E2" s="325"/>
      <c r="F2" s="325"/>
      <c r="G2" s="325"/>
      <c r="H2" s="325"/>
      <c r="I2" s="325"/>
      <c r="J2" s="325"/>
      <c r="K2" s="325"/>
      <c r="L2" s="325"/>
      <c r="M2" s="325"/>
      <c r="N2" s="325"/>
      <c r="O2" s="6"/>
      <c r="P2" s="4"/>
      <c r="Q2" s="4"/>
      <c r="R2" s="4"/>
      <c r="S2" s="4"/>
      <c r="T2" s="4"/>
    </row>
    <row r="3" spans="1:20">
      <c r="A3" s="4"/>
      <c r="B3" s="4"/>
      <c r="C3" s="4"/>
      <c r="D3" s="4"/>
      <c r="E3" s="4"/>
      <c r="F3" s="4"/>
      <c r="G3" s="4"/>
      <c r="H3" s="4"/>
      <c r="I3" s="4"/>
      <c r="J3" s="4"/>
      <c r="K3" s="4"/>
      <c r="L3" s="4"/>
      <c r="M3" s="4"/>
      <c r="N3" s="4"/>
      <c r="O3" s="4"/>
      <c r="P3" s="4"/>
      <c r="Q3" s="4"/>
      <c r="R3" s="4"/>
      <c r="S3" s="4"/>
      <c r="T3" s="4"/>
    </row>
    <row r="4" spans="1:20">
      <c r="A4" s="4"/>
      <c r="B4" s="4"/>
      <c r="C4" s="4"/>
      <c r="D4" s="4"/>
      <c r="E4" s="4"/>
      <c r="F4" s="4"/>
      <c r="G4" s="4"/>
      <c r="H4" s="4"/>
      <c r="I4" s="4"/>
      <c r="J4" s="4"/>
      <c r="K4" s="4"/>
      <c r="L4" s="4"/>
      <c r="M4" s="4"/>
      <c r="N4" s="4"/>
      <c r="O4" s="4"/>
      <c r="P4" s="4"/>
      <c r="Q4" s="4"/>
      <c r="R4" s="4"/>
      <c r="S4" s="4"/>
      <c r="T4" s="4"/>
    </row>
    <row r="5" spans="1:20">
      <c r="A5" s="4"/>
      <c r="B5" s="4"/>
      <c r="C5" s="4"/>
      <c r="D5" s="4"/>
      <c r="E5" s="4"/>
      <c r="F5" s="4"/>
      <c r="G5" s="4"/>
      <c r="H5" s="4"/>
      <c r="I5" s="4"/>
      <c r="J5" s="4"/>
      <c r="K5" s="4"/>
      <c r="L5" s="4"/>
      <c r="M5" s="4"/>
      <c r="N5" s="4"/>
      <c r="O5" s="4"/>
      <c r="P5" s="4"/>
      <c r="Q5" s="4"/>
      <c r="R5" s="4"/>
      <c r="S5" s="4"/>
      <c r="T5" s="4"/>
    </row>
    <row r="6" spans="1:20" s="13" customFormat="1" ht="17.25" customHeight="1">
      <c r="A6" s="12"/>
      <c r="B6" s="12"/>
      <c r="C6" s="322" t="s">
        <v>199</v>
      </c>
      <c r="D6" s="323"/>
      <c r="E6" s="323"/>
      <c r="F6" s="323"/>
      <c r="G6" s="324"/>
      <c r="H6" s="12"/>
      <c r="I6" s="12"/>
      <c r="J6" s="322" t="s">
        <v>200</v>
      </c>
      <c r="K6" s="323"/>
      <c r="L6" s="323"/>
      <c r="M6" s="323"/>
      <c r="N6" s="324"/>
      <c r="O6" s="12"/>
      <c r="P6" s="12"/>
      <c r="Q6" s="12"/>
      <c r="R6" s="12"/>
      <c r="S6" s="12"/>
      <c r="T6" s="12"/>
    </row>
    <row r="7" spans="1:20" s="8" customFormat="1">
      <c r="A7" s="7"/>
      <c r="B7" s="7"/>
      <c r="C7" s="38" t="s">
        <v>167</v>
      </c>
      <c r="D7" s="9" t="s">
        <v>131</v>
      </c>
      <c r="E7" s="10" t="s">
        <v>21</v>
      </c>
      <c r="F7" s="39" t="s">
        <v>130</v>
      </c>
      <c r="G7" s="11" t="s">
        <v>65</v>
      </c>
      <c r="H7" s="7"/>
      <c r="I7" s="7"/>
      <c r="J7" s="38" t="s">
        <v>167</v>
      </c>
      <c r="K7" s="9" t="s">
        <v>131</v>
      </c>
      <c r="L7" s="10" t="s">
        <v>21</v>
      </c>
      <c r="M7" s="39" t="s">
        <v>130</v>
      </c>
      <c r="N7" s="11" t="s">
        <v>65</v>
      </c>
      <c r="O7" s="7"/>
      <c r="P7" s="7"/>
      <c r="Q7" s="7"/>
      <c r="R7" s="7"/>
      <c r="S7" s="7"/>
      <c r="T7" s="7"/>
    </row>
    <row r="8" spans="1:20" s="17" customFormat="1" ht="210" customHeight="1">
      <c r="A8" s="14"/>
      <c r="B8" s="15"/>
      <c r="C8" s="16" t="s">
        <v>354</v>
      </c>
      <c r="D8" s="16" t="s">
        <v>355</v>
      </c>
      <c r="E8" s="16" t="s">
        <v>356</v>
      </c>
      <c r="F8" s="16" t="s">
        <v>357</v>
      </c>
      <c r="G8" s="16" t="s">
        <v>358</v>
      </c>
      <c r="H8" s="14"/>
      <c r="I8" s="15"/>
      <c r="J8" s="40" t="s">
        <v>364</v>
      </c>
      <c r="K8" s="40" t="s">
        <v>365</v>
      </c>
      <c r="L8" s="40" t="s">
        <v>366</v>
      </c>
      <c r="M8" s="40" t="s">
        <v>367</v>
      </c>
      <c r="N8" s="40" t="s">
        <v>368</v>
      </c>
      <c r="O8" s="14"/>
      <c r="P8" s="14"/>
      <c r="Q8" s="14"/>
      <c r="R8" s="14"/>
      <c r="S8" s="14"/>
      <c r="T8" s="14"/>
    </row>
    <row r="9" spans="1:20">
      <c r="A9" s="4"/>
      <c r="B9" s="4"/>
      <c r="C9" s="4"/>
      <c r="D9" s="4"/>
      <c r="E9" s="4"/>
      <c r="F9" s="4"/>
      <c r="G9" s="4"/>
      <c r="H9" s="4"/>
      <c r="I9" s="4"/>
      <c r="J9" s="4"/>
      <c r="K9" s="4"/>
      <c r="L9" s="4"/>
      <c r="M9" s="4"/>
      <c r="N9" s="4"/>
      <c r="O9" s="4"/>
      <c r="P9" s="4"/>
      <c r="Q9" s="4"/>
      <c r="R9" s="4"/>
      <c r="S9" s="4"/>
      <c r="T9" s="4"/>
    </row>
    <row r="10" spans="1:20">
      <c r="A10" s="4"/>
      <c r="B10" s="4"/>
      <c r="C10" s="4"/>
      <c r="D10" s="4"/>
      <c r="E10" s="4"/>
      <c r="F10" s="4"/>
      <c r="G10" s="4"/>
      <c r="H10" s="4"/>
      <c r="I10" s="4"/>
      <c r="J10" s="4"/>
      <c r="K10" s="4"/>
      <c r="L10" s="4"/>
      <c r="M10" s="4"/>
      <c r="N10" s="4"/>
      <c r="O10" s="4"/>
      <c r="P10" s="4"/>
      <c r="Q10" s="4"/>
      <c r="R10" s="4"/>
      <c r="S10" s="4"/>
      <c r="T10" s="4"/>
    </row>
    <row r="11" spans="1:20" s="13" customFormat="1" ht="17.25" customHeight="1">
      <c r="A11" s="12"/>
      <c r="B11" s="12"/>
      <c r="C11" s="322" t="s">
        <v>201</v>
      </c>
      <c r="D11" s="323"/>
      <c r="E11" s="323"/>
      <c r="F11" s="323"/>
      <c r="G11" s="324"/>
      <c r="H11" s="12"/>
      <c r="I11" s="12"/>
      <c r="J11" s="322" t="s">
        <v>202</v>
      </c>
      <c r="K11" s="323"/>
      <c r="L11" s="323"/>
      <c r="M11" s="323"/>
      <c r="N11" s="324"/>
      <c r="O11" s="12"/>
      <c r="P11" s="12"/>
      <c r="Q11" s="12"/>
      <c r="R11" s="12"/>
      <c r="S11" s="12"/>
      <c r="T11" s="12"/>
    </row>
    <row r="12" spans="1:20">
      <c r="A12" s="4"/>
      <c r="B12" s="4"/>
      <c r="C12" s="38" t="s">
        <v>167</v>
      </c>
      <c r="D12" s="9" t="s">
        <v>131</v>
      </c>
      <c r="E12" s="10" t="s">
        <v>21</v>
      </c>
      <c r="F12" s="39" t="s">
        <v>130</v>
      </c>
      <c r="G12" s="11" t="s">
        <v>65</v>
      </c>
      <c r="H12" s="4"/>
      <c r="I12" s="4"/>
      <c r="J12" s="38" t="s">
        <v>167</v>
      </c>
      <c r="K12" s="9" t="s">
        <v>131</v>
      </c>
      <c r="L12" s="10" t="s">
        <v>21</v>
      </c>
      <c r="M12" s="39" t="s">
        <v>130</v>
      </c>
      <c r="N12" s="11" t="s">
        <v>65</v>
      </c>
      <c r="O12" s="4"/>
      <c r="P12" s="4"/>
      <c r="Q12" s="4"/>
      <c r="R12" s="4"/>
      <c r="S12" s="4"/>
      <c r="T12" s="4"/>
    </row>
    <row r="13" spans="1:20" s="17" customFormat="1" ht="173.25" customHeight="1">
      <c r="A13" s="14"/>
      <c r="B13" s="15"/>
      <c r="C13" s="16" t="s">
        <v>359</v>
      </c>
      <c r="D13" s="16" t="s">
        <v>360</v>
      </c>
      <c r="E13" s="16" t="s">
        <v>361</v>
      </c>
      <c r="F13" s="16" t="s">
        <v>362</v>
      </c>
      <c r="G13" s="16" t="s">
        <v>363</v>
      </c>
      <c r="H13" s="14"/>
      <c r="I13" s="15"/>
      <c r="J13" s="16" t="s">
        <v>177</v>
      </c>
      <c r="K13" s="16" t="s">
        <v>178</v>
      </c>
      <c r="L13" s="16" t="s">
        <v>179</v>
      </c>
      <c r="M13" s="16" t="s">
        <v>180</v>
      </c>
      <c r="N13" s="16" t="s">
        <v>181</v>
      </c>
      <c r="O13" s="14"/>
      <c r="P13" s="14"/>
      <c r="Q13" s="14"/>
      <c r="R13" s="14"/>
      <c r="S13" s="14"/>
      <c r="T13" s="14"/>
    </row>
    <row r="14" spans="1:20">
      <c r="A14" s="4"/>
      <c r="B14" s="4"/>
      <c r="C14" s="4"/>
      <c r="D14" s="4"/>
      <c r="E14" s="4"/>
      <c r="F14" s="4"/>
      <c r="G14" s="4"/>
      <c r="H14" s="4"/>
      <c r="I14" s="4"/>
      <c r="J14" s="4"/>
      <c r="K14" s="4"/>
      <c r="L14" s="4"/>
      <c r="M14" s="4"/>
      <c r="N14" s="4"/>
      <c r="O14" s="4"/>
      <c r="P14" s="4"/>
      <c r="Q14" s="4"/>
    </row>
    <row r="15" spans="1:20">
      <c r="A15" s="4"/>
      <c r="B15" s="4"/>
      <c r="C15" s="4"/>
      <c r="D15" s="4"/>
      <c r="E15" s="4"/>
      <c r="F15" s="4"/>
      <c r="G15" s="4"/>
      <c r="H15" s="4"/>
      <c r="I15" s="4"/>
      <c r="J15" s="4"/>
      <c r="K15" s="4"/>
      <c r="L15" s="4"/>
      <c r="M15" s="4"/>
      <c r="N15" s="4"/>
      <c r="O15" s="4"/>
      <c r="P15" s="4"/>
      <c r="Q15" s="4"/>
    </row>
    <row r="16" spans="1:20" s="13" customFormat="1" ht="17.25" customHeight="1">
      <c r="A16" s="12"/>
      <c r="B16" s="12"/>
      <c r="C16" s="4"/>
      <c r="D16" s="4"/>
      <c r="E16" s="4"/>
      <c r="F16" s="4"/>
      <c r="G16" s="4"/>
      <c r="H16" s="12"/>
      <c r="I16" s="12"/>
      <c r="J16" s="322" t="s">
        <v>203</v>
      </c>
      <c r="K16" s="323"/>
      <c r="L16" s="323"/>
      <c r="M16" s="323"/>
      <c r="N16" s="324"/>
      <c r="O16" s="12"/>
      <c r="P16" s="12"/>
      <c r="Q16" s="12"/>
      <c r="R16" s="12"/>
      <c r="S16" s="12"/>
      <c r="T16" s="12"/>
    </row>
    <row r="17" spans="1:39">
      <c r="A17" s="4"/>
      <c r="B17" s="4"/>
      <c r="C17" s="4"/>
      <c r="D17" s="4"/>
      <c r="E17" s="4"/>
      <c r="F17" s="4"/>
      <c r="G17" s="4"/>
      <c r="H17" s="4"/>
      <c r="I17" s="4"/>
      <c r="J17" s="38" t="s">
        <v>167</v>
      </c>
      <c r="K17" s="9" t="s">
        <v>131</v>
      </c>
      <c r="L17" s="10" t="s">
        <v>21</v>
      </c>
      <c r="M17" s="39" t="s">
        <v>130</v>
      </c>
      <c r="N17" s="11" t="s">
        <v>65</v>
      </c>
      <c r="O17" s="4"/>
      <c r="P17" s="4"/>
      <c r="Q17" s="4"/>
      <c r="R17" s="4"/>
      <c r="S17" s="4"/>
      <c r="T17" s="4"/>
    </row>
    <row r="18" spans="1:39" s="17" customFormat="1" ht="157.5" customHeight="1">
      <c r="A18" s="14"/>
      <c r="B18" s="15"/>
      <c r="C18" s="4"/>
      <c r="D18" s="4"/>
      <c r="E18" s="4"/>
      <c r="F18" s="4"/>
      <c r="G18" s="4"/>
      <c r="H18" s="14"/>
      <c r="I18" s="15"/>
      <c r="J18" s="16" t="s">
        <v>172</v>
      </c>
      <c r="K18" s="16" t="s">
        <v>173</v>
      </c>
      <c r="L18" s="16" t="s">
        <v>174</v>
      </c>
      <c r="M18" s="16" t="s">
        <v>175</v>
      </c>
      <c r="N18" s="16" t="s">
        <v>176</v>
      </c>
      <c r="O18" s="14"/>
      <c r="P18" s="14"/>
      <c r="Q18" s="14"/>
      <c r="R18" s="14"/>
      <c r="S18" s="14"/>
      <c r="T18" s="14"/>
    </row>
    <row r="19" spans="1:39">
      <c r="A19" s="4"/>
      <c r="B19" s="4"/>
      <c r="C19" s="4"/>
      <c r="D19" s="4"/>
      <c r="E19" s="4"/>
      <c r="F19" s="4"/>
      <c r="G19" s="4"/>
      <c r="H19" s="4"/>
      <c r="I19" s="4"/>
      <c r="J19" s="4"/>
      <c r="K19" s="4"/>
      <c r="L19" s="4"/>
      <c r="M19" s="4"/>
      <c r="N19" s="4"/>
      <c r="O19" s="4"/>
      <c r="P19" s="4"/>
      <c r="Q19" s="4"/>
      <c r="AI19" t="s">
        <v>205</v>
      </c>
      <c r="AJ19" t="s">
        <v>171</v>
      </c>
      <c r="AK19" t="s">
        <v>170</v>
      </c>
      <c r="AL19" t="s">
        <v>169</v>
      </c>
      <c r="AM19" t="s">
        <v>168</v>
      </c>
    </row>
    <row r="20" spans="1:39" s="13" customFormat="1" ht="14.25">
      <c r="A20" s="12"/>
      <c r="B20" s="12"/>
      <c r="C20" s="4"/>
      <c r="D20" s="4"/>
      <c r="E20" s="4"/>
      <c r="F20" s="4"/>
      <c r="G20" s="4"/>
      <c r="H20" s="4"/>
      <c r="I20" s="4"/>
      <c r="J20" s="4"/>
      <c r="K20" s="4"/>
      <c r="L20" s="4"/>
      <c r="M20" s="4"/>
      <c r="N20" s="4"/>
      <c r="O20" s="12"/>
      <c r="P20" s="12"/>
      <c r="Q20" s="12"/>
      <c r="R20" s="12"/>
      <c r="S20" s="12"/>
      <c r="T20" s="12"/>
    </row>
    <row r="21" spans="1:39">
      <c r="A21" s="4"/>
      <c r="B21" s="4"/>
      <c r="C21" s="4"/>
      <c r="D21" s="4"/>
      <c r="E21" s="4"/>
      <c r="F21" s="4"/>
      <c r="G21" s="4"/>
      <c r="H21" s="4"/>
      <c r="I21" s="4"/>
      <c r="J21" s="4"/>
      <c r="K21" s="4"/>
      <c r="L21" s="4"/>
      <c r="M21" s="4"/>
      <c r="N21" s="4"/>
      <c r="O21" s="4"/>
      <c r="P21" s="4"/>
      <c r="Q21" s="4"/>
      <c r="R21" s="4"/>
      <c r="S21" s="4"/>
      <c r="T21" s="4"/>
    </row>
    <row r="22" spans="1:39" s="17" customFormat="1">
      <c r="A22" s="14"/>
      <c r="B22" s="15"/>
      <c r="C22" s="4"/>
      <c r="D22" s="4"/>
      <c r="E22" s="4"/>
      <c r="F22" s="4"/>
      <c r="G22" s="4"/>
      <c r="H22" s="4"/>
      <c r="I22" s="4"/>
      <c r="J22" s="4"/>
      <c r="K22" s="4"/>
      <c r="L22" s="4"/>
      <c r="M22" s="4"/>
      <c r="N22" s="4"/>
      <c r="O22" s="14"/>
      <c r="P22" s="14"/>
      <c r="Q22" s="14"/>
      <c r="R22" s="14"/>
      <c r="S22" s="14"/>
      <c r="T22" s="14"/>
    </row>
    <row r="23" spans="1:39">
      <c r="A23" s="4"/>
      <c r="B23" s="4"/>
      <c r="C23" s="4"/>
      <c r="D23" s="4"/>
      <c r="E23" s="4"/>
      <c r="F23" s="4"/>
      <c r="G23" s="4"/>
      <c r="H23" s="4"/>
      <c r="I23" s="4"/>
      <c r="J23" s="4"/>
      <c r="K23" s="4"/>
      <c r="L23" s="4"/>
      <c r="M23" s="4"/>
      <c r="N23" s="4"/>
      <c r="O23" s="4"/>
      <c r="P23" s="4"/>
      <c r="Q23" s="4"/>
    </row>
    <row r="24" spans="1:39">
      <c r="A24" s="4"/>
      <c r="B24" s="4"/>
      <c r="C24" s="4"/>
      <c r="D24" s="4"/>
      <c r="E24" s="4"/>
      <c r="F24" s="4"/>
      <c r="G24" s="4"/>
      <c r="H24" s="4"/>
      <c r="I24" s="4"/>
      <c r="J24" s="4"/>
      <c r="K24" s="4"/>
      <c r="L24" s="4"/>
      <c r="M24" s="4"/>
      <c r="N24" s="4"/>
      <c r="O24" s="4"/>
      <c r="P24" s="4"/>
      <c r="Q24" s="4"/>
    </row>
    <row r="25" spans="1:39" s="13" customFormat="1" ht="14.25">
      <c r="A25" s="12"/>
      <c r="B25" s="12"/>
      <c r="C25" s="4"/>
      <c r="D25" s="4"/>
      <c r="E25" s="4"/>
      <c r="F25" s="4"/>
      <c r="G25" s="4"/>
      <c r="H25" s="4"/>
      <c r="I25" s="4"/>
      <c r="J25" s="4"/>
      <c r="K25" s="4"/>
      <c r="L25" s="4"/>
      <c r="M25" s="4"/>
      <c r="N25" s="4"/>
      <c r="O25" s="12"/>
      <c r="P25" s="12"/>
      <c r="Q25" s="12"/>
      <c r="R25" s="12"/>
      <c r="S25" s="12"/>
      <c r="T25" s="12"/>
    </row>
    <row r="26" spans="1:39">
      <c r="A26" s="4"/>
      <c r="B26" s="4"/>
      <c r="C26" s="4"/>
      <c r="D26" s="4"/>
      <c r="E26" s="4"/>
      <c r="F26" s="4"/>
      <c r="G26" s="4"/>
      <c r="H26" s="4"/>
      <c r="I26" s="4"/>
      <c r="J26" s="4"/>
      <c r="K26" s="4"/>
      <c r="L26" s="4"/>
      <c r="M26" s="4"/>
      <c r="N26" s="4"/>
      <c r="O26" s="4"/>
      <c r="P26" s="4"/>
      <c r="Q26" s="4"/>
      <c r="R26" s="4"/>
      <c r="S26" s="4"/>
      <c r="T26" s="4"/>
    </row>
    <row r="27" spans="1:39" s="17" customFormat="1">
      <c r="A27" s="14"/>
      <c r="B27" s="15"/>
      <c r="C27" s="4"/>
      <c r="D27" s="4"/>
      <c r="E27" s="4"/>
      <c r="F27" s="4"/>
      <c r="G27" s="4"/>
      <c r="H27" s="4"/>
      <c r="I27" s="4"/>
      <c r="J27" s="4"/>
      <c r="K27" s="4"/>
      <c r="L27" s="4"/>
      <c r="M27" s="4"/>
      <c r="N27" s="4"/>
      <c r="O27" s="14"/>
      <c r="P27" s="14"/>
      <c r="Q27" s="14"/>
      <c r="R27" s="14"/>
      <c r="S27" s="14"/>
      <c r="T27" s="14"/>
    </row>
    <row r="28" spans="1:39" ht="12.75" customHeight="1">
      <c r="A28" s="4"/>
      <c r="B28" s="4"/>
      <c r="C28" s="4"/>
      <c r="D28" s="4"/>
      <c r="E28" s="4"/>
      <c r="F28" s="4"/>
      <c r="G28" s="4"/>
      <c r="H28" s="4"/>
      <c r="I28" s="4"/>
      <c r="J28" s="4"/>
      <c r="K28" s="4"/>
      <c r="L28" s="4"/>
      <c r="M28" s="4"/>
      <c r="N28" s="4"/>
      <c r="O28" s="4"/>
      <c r="P28" s="4"/>
      <c r="Q28" s="4"/>
    </row>
    <row r="29" spans="1:39" ht="12.75" customHeight="1">
      <c r="A29" s="4"/>
      <c r="B29" s="4"/>
      <c r="C29" s="4"/>
      <c r="D29" s="4"/>
      <c r="E29" s="4"/>
      <c r="F29" s="4"/>
      <c r="G29" s="4"/>
      <c r="H29" s="4"/>
      <c r="I29" s="4"/>
      <c r="J29" s="4"/>
      <c r="K29" s="4"/>
      <c r="L29" s="4"/>
      <c r="M29" s="4"/>
      <c r="N29" s="4"/>
      <c r="O29" s="4"/>
      <c r="P29" s="4"/>
      <c r="Q29" s="4"/>
    </row>
    <row r="30" spans="1:39" ht="12.75" customHeight="1">
      <c r="A30" s="4"/>
      <c r="B30" s="4"/>
      <c r="C30" s="4"/>
      <c r="D30" s="4"/>
      <c r="E30" s="4"/>
      <c r="F30" s="4"/>
      <c r="G30" s="4"/>
      <c r="H30" s="4"/>
      <c r="I30" s="4"/>
      <c r="J30" s="4"/>
      <c r="K30" s="4"/>
      <c r="L30" s="4"/>
      <c r="M30" s="4"/>
      <c r="N30" s="4"/>
      <c r="O30" s="4"/>
      <c r="P30" s="4"/>
      <c r="Q30" s="4"/>
    </row>
    <row r="31" spans="1:39" ht="12.75" customHeight="1">
      <c r="A31" s="4"/>
      <c r="B31" s="4"/>
      <c r="C31" s="4"/>
      <c r="D31" s="4"/>
      <c r="E31" s="4"/>
      <c r="F31" s="4"/>
      <c r="G31" s="4"/>
      <c r="H31" s="4"/>
      <c r="I31" s="4"/>
      <c r="J31" s="4"/>
      <c r="K31" s="4"/>
      <c r="L31" s="4"/>
      <c r="M31" s="4"/>
      <c r="N31" s="4"/>
      <c r="O31" s="4"/>
      <c r="P31" s="4"/>
      <c r="Q31" s="4"/>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2" type="noConversion"/>
  <pageMargins left="0.75" right="0.75" top="1" bottom="1" header="0" footer="0"/>
  <pageSetup orientation="portrait" horizontalDpi="4294967292"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0" ma:contentTypeDescription="Crear nuevo documento." ma:contentTypeScope="" ma:versionID="dac63f457e71bab36c2ad95b06443728">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dc7b2ae31086afe36f320644f7d19c9b"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3CBACD-3625-4DF4-BF42-057D86B803DC}">
  <ds:schemaRefs>
    <ds:schemaRef ds:uri="http://schemas.microsoft.com/sharepoint/v3/contenttype/forms"/>
  </ds:schemaRefs>
</ds:datastoreItem>
</file>

<file path=customXml/itemProps2.xml><?xml version="1.0" encoding="utf-8"?>
<ds:datastoreItem xmlns:ds="http://schemas.openxmlformats.org/officeDocument/2006/customXml" ds:itemID="{F0838ACD-848A-4504-B43B-8488B7136978}">
  <ds:schemaRefs>
    <ds:schemaRef ds:uri="http://schemas.microsoft.com/office/2006/documentManagement/types"/>
    <ds:schemaRef ds:uri="4d1d2e24-7be0-47eb-a1db-99cc6d75caff"/>
    <ds:schemaRef ds:uri="d6eaa91c-3afb-4015-aba1-5ff992c1a5ca"/>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0EB8C7F-EB6F-4639-9A25-B3FC02ECF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FuenteRiesgo_AImpacto</vt:lpstr>
      <vt:lpstr>Mapa_Riesgo_Inherente</vt:lpstr>
      <vt:lpstr>Mapa_RResidual</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2019-10-15T15:45:47Z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