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hidePivotFieldList="1" defaultThemeVersion="124226"/>
  <mc:AlternateContent xmlns:mc="http://schemas.openxmlformats.org/markup-compatibility/2006">
    <mc:Choice Requires="x15">
      <x15ac:absPath xmlns:x15ac="http://schemas.microsoft.com/office/spreadsheetml/2010/11/ac" url="C:\Users\SDG\Downloads\"/>
    </mc:Choice>
  </mc:AlternateContent>
  <xr:revisionPtr revIDLastSave="0" documentId="8_{CFE37026-4D4A-4E7B-9E86-9C4C015DCE7F}" xr6:coauthVersionLast="47" xr6:coauthVersionMax="47" xr10:uidLastSave="{00000000-0000-0000-0000-000000000000}"/>
  <bookViews>
    <workbookView xWindow="-120" yWindow="-120" windowWidth="20730" windowHeight="11160" tabRatio="882" activeTab="2" xr2:uid="{00000000-000D-0000-FFFF-FFFF00000000}"/>
  </bookViews>
  <sheets>
    <sheet name="Instructivo" sheetId="20" r:id="rId1"/>
    <sheet name="Contexto proceso" sheetId="21" r:id="rId2"/>
    <sheet name="Mapa final"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 r:id="rId12"/>
    <externalReference r:id="rId13"/>
    <externalReference r:id="rId14"/>
    <externalReference r:id="rId15"/>
  </externalReferences>
  <definedNames>
    <definedName name="_1_SE">#REF!</definedName>
    <definedName name="A">#REF!</definedName>
    <definedName name="AA">#REF!</definedName>
    <definedName name="aaaa">#REF!</definedName>
    <definedName name="accion">#REF!</definedName>
    <definedName name="AGENTE">#REF!</definedName>
    <definedName name="AREA_IMPACTO">#REF!</definedName>
    <definedName name="areaimpacto">'[1]SM-FO-27'!$BQ$476:$BQ$482</definedName>
    <definedName name="B">#REF!</definedName>
    <definedName name="CALIFICACION">#REF!</definedName>
    <definedName name="CAUSAS">[2]CAUSAS!$C$6:$O$11</definedName>
    <definedName name="cl">'[1]SM-FO-27'!#REF!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ODIGO">#REF!</definedName>
    <definedName name="CODIGO_RIESGO">#REF!</definedName>
    <definedName name="CODIGO1">#REF!</definedName>
    <definedName name="Con">#REF!</definedName>
    <definedName name="CONFLICTOS_SOCIALES">#REF!</definedName>
    <definedName name="CONTROL">'[2]NO BORRAR'!$C$41:$C$53</definedName>
    <definedName name="Control_Existente">[3]Hoja4!$H$3:$H$4</definedName>
    <definedName name="CONTROLES">#REF!</definedName>
    <definedName name="DIRECCION_ACTIVIDADES_MARITIMAS">#REF!</definedName>
    <definedName name="ESTABILIDAD_POLITICA">#REF!</definedName>
    <definedName name="EVENTOS_NATURALES">#REF!</definedName>
    <definedName name="FRECUENCIA">#REF!</definedName>
    <definedName name="FUENTE">#REF!</definedName>
    <definedName name="FUENTES_RIESGO">#REF!</definedName>
    <definedName name="fuentesriesgo">'[1]SM-FO-27'!$BP$476:$BP$480</definedName>
    <definedName name="g">#REF!</definedName>
    <definedName name="GRAVEDAD">#REF!</definedName>
    <definedName name="Impacto">[3]Hoja4!$F$3:$F$7</definedName>
    <definedName name="INSTALACIONES">#REF!</definedName>
    <definedName name="LET">#REF!</definedName>
    <definedName name="MACROPROCESO">#REF!</definedName>
    <definedName name="nivelorgriesgo">'[1]SM-FO-27'!$BR$481:$BR$483</definedName>
    <definedName name="NN">#REF!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#REF!</definedName>
    <definedName name="Probabilidad">[3]Hoja4!$E$3:$E$7</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#REF!</definedName>
    <definedName name="SE">#REF!</definedName>
    <definedName name="SI_NO">'[4]NO BORRAR'!$F$1:$F$2</definedName>
    <definedName name="SINO">#REF!</definedName>
    <definedName name="SISTEMAS">#REF!</definedName>
    <definedName name="TECNOLOGIA">#REF!</definedName>
    <definedName name="Tipificacionriesgo">'[1]SM-FO-27'!$BR$486:$BR$499</definedName>
    <definedName name="TIPO">'[5]Base de Datos'!$A$4:$A$8</definedName>
    <definedName name="Tipo_de_Riesgo">[3]Hoja4!$D$3:$D$9</definedName>
    <definedName name="TIPOACCION">'[2]NO BORRAR'!$I$1:$I$9</definedName>
    <definedName name="TOTAL_PUNTAJE_RIESGO">#REF!</definedName>
    <definedName name="TRATAMIENTO">#REF!</definedName>
    <definedName name="TRATAMIENTO_RIESGO">'[4]NO BORRAR'!$G$1:$G$5</definedName>
    <definedName name="trIANGULO">#REF!</definedName>
    <definedName name="X">#REF!</definedName>
    <definedName name="Y">#REF!</definedName>
    <definedName name="Z">#REF!</definedName>
    <definedName name="zona">#REF!</definedName>
  </definedNames>
  <calcPr calcId="191029"/>
  <pivotCaches>
    <pivotCache cacheId="0" r:id="rId1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30" i="1" l="1"/>
  <c r="Q30" i="1"/>
  <c r="H30" i="1"/>
  <c r="I30" i="1" s="1"/>
  <c r="X30" i="1" s="1"/>
  <c r="K82" i="1"/>
  <c r="K79" i="1"/>
  <c r="K77" i="1"/>
  <c r="K51" i="1"/>
  <c r="K89" i="1"/>
  <c r="K37" i="1"/>
  <c r="K49" i="1"/>
  <c r="K69" i="1"/>
  <c r="K80" i="1"/>
  <c r="K74" i="1"/>
  <c r="K50" i="1"/>
  <c r="K58" i="1"/>
  <c r="K68" i="1"/>
  <c r="K47" i="1"/>
  <c r="K55" i="1"/>
  <c r="K83" i="1"/>
  <c r="K67" i="1"/>
  <c r="K76" i="1"/>
  <c r="K59" i="1"/>
  <c r="K44" i="1"/>
  <c r="K85" i="1"/>
  <c r="K70" i="1"/>
  <c r="K86" i="1"/>
  <c r="K57" i="1"/>
  <c r="K61" i="1"/>
  <c r="K41" i="1"/>
  <c r="K39" i="1"/>
  <c r="K75" i="1"/>
  <c r="K38" i="1"/>
  <c r="K52" i="1"/>
  <c r="K46" i="1"/>
  <c r="K53" i="1"/>
  <c r="K62" i="1"/>
  <c r="K40" i="1"/>
  <c r="K56" i="1"/>
  <c r="K87" i="1"/>
  <c r="K43" i="1"/>
  <c r="K88" i="1"/>
  <c r="K73" i="1"/>
  <c r="K63" i="1"/>
  <c r="K45" i="1"/>
  <c r="K71" i="1"/>
  <c r="K81" i="1"/>
  <c r="K64" i="1"/>
  <c r="K65" i="1"/>
  <c r="F221" i="13"/>
  <c r="F211" i="13"/>
  <c r="F212" i="13"/>
  <c r="F213" i="13"/>
  <c r="F214" i="13"/>
  <c r="F215" i="13"/>
  <c r="F216" i="13"/>
  <c r="F217" i="13"/>
  <c r="F218" i="13"/>
  <c r="F219" i="13"/>
  <c r="F220" i="13"/>
  <c r="F210" i="13"/>
  <c r="K35" i="1"/>
  <c r="K34" i="1"/>
  <c r="K31" i="1"/>
  <c r="K32" i="1"/>
  <c r="B221" i="13" a="1"/>
  <c r="K33" i="1"/>
  <c r="B221" i="13"/>
  <c r="Q72" i="1"/>
  <c r="Q67" i="1"/>
  <c r="Q61"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89" i="1"/>
  <c r="Q89" i="1"/>
  <c r="T88" i="1"/>
  <c r="Q88" i="1"/>
  <c r="T87" i="1"/>
  <c r="Q87" i="1"/>
  <c r="T86" i="1"/>
  <c r="Q86" i="1"/>
  <c r="T85" i="1"/>
  <c r="Q85" i="1"/>
  <c r="T84" i="1"/>
  <c r="Q84" i="1"/>
  <c r="AB85" i="1"/>
  <c r="H84" i="1"/>
  <c r="I84" i="1"/>
  <c r="T83" i="1"/>
  <c r="Q83" i="1"/>
  <c r="X83" i="1" s="1"/>
  <c r="T82" i="1"/>
  <c r="Q82" i="1"/>
  <c r="T81" i="1"/>
  <c r="Q81" i="1"/>
  <c r="T80" i="1"/>
  <c r="Q80" i="1"/>
  <c r="T79" i="1"/>
  <c r="Q79" i="1"/>
  <c r="T78" i="1"/>
  <c r="Q78" i="1"/>
  <c r="H78" i="1"/>
  <c r="I78" i="1"/>
  <c r="T77" i="1"/>
  <c r="Q77" i="1"/>
  <c r="T76" i="1"/>
  <c r="Q76" i="1"/>
  <c r="T75" i="1"/>
  <c r="Q75" i="1"/>
  <c r="T74" i="1"/>
  <c r="Q74" i="1"/>
  <c r="T73" i="1"/>
  <c r="Q73" i="1"/>
  <c r="AB73" i="1"/>
  <c r="T72" i="1"/>
  <c r="H72" i="1"/>
  <c r="I72" i="1" s="1"/>
  <c r="T71" i="1"/>
  <c r="Q71" i="1"/>
  <c r="T70" i="1"/>
  <c r="Q70" i="1"/>
  <c r="T69" i="1"/>
  <c r="Q69" i="1"/>
  <c r="T68" i="1"/>
  <c r="Q68" i="1"/>
  <c r="T67" i="1"/>
  <c r="T66" i="1"/>
  <c r="Q66" i="1"/>
  <c r="AB67" i="1" s="1"/>
  <c r="AA67" i="1" s="1"/>
  <c r="H66" i="1"/>
  <c r="I66" i="1"/>
  <c r="T65" i="1"/>
  <c r="Q65" i="1"/>
  <c r="T64" i="1"/>
  <c r="Q64" i="1"/>
  <c r="T63" i="1"/>
  <c r="Q63" i="1"/>
  <c r="T62" i="1"/>
  <c r="Q62" i="1"/>
  <c r="X62" i="1" s="1"/>
  <c r="T61" i="1"/>
  <c r="T60" i="1"/>
  <c r="Q60" i="1"/>
  <c r="AB61" i="1" s="1"/>
  <c r="AA61" i="1" s="1"/>
  <c r="H60" i="1"/>
  <c r="I60" i="1" s="1"/>
  <c r="T59" i="1"/>
  <c r="Q59" i="1"/>
  <c r="T58" i="1"/>
  <c r="Q58" i="1"/>
  <c r="T57" i="1"/>
  <c r="Q57" i="1"/>
  <c r="T56" i="1"/>
  <c r="Q56" i="1"/>
  <c r="T55" i="1"/>
  <c r="Q55" i="1"/>
  <c r="T54" i="1"/>
  <c r="Q54" i="1"/>
  <c r="H54" i="1"/>
  <c r="I54" i="1" s="1"/>
  <c r="T53" i="1"/>
  <c r="Q53" i="1"/>
  <c r="T52" i="1"/>
  <c r="Q52" i="1"/>
  <c r="T51" i="1"/>
  <c r="Q51" i="1"/>
  <c r="T50" i="1"/>
  <c r="Q50" i="1"/>
  <c r="T49" i="1"/>
  <c r="Q49" i="1"/>
  <c r="T48" i="1"/>
  <c r="Q48" i="1"/>
  <c r="H48" i="1"/>
  <c r="I48" i="1" s="1"/>
  <c r="T47" i="1"/>
  <c r="Q47" i="1"/>
  <c r="T46" i="1"/>
  <c r="Q46" i="1"/>
  <c r="T45" i="1"/>
  <c r="Q45" i="1"/>
  <c r="T44" i="1"/>
  <c r="Q44" i="1"/>
  <c r="T43" i="1"/>
  <c r="Q43" i="1"/>
  <c r="T42" i="1"/>
  <c r="Q42" i="1"/>
  <c r="AB43" i="1"/>
  <c r="H42" i="1"/>
  <c r="I42" i="1" s="1"/>
  <c r="H36" i="1"/>
  <c r="I36" i="1" s="1"/>
  <c r="T36" i="1"/>
  <c r="Q36" i="1"/>
  <c r="X36" i="1" s="1"/>
  <c r="AB70" i="1"/>
  <c r="AA70" i="1" s="1"/>
  <c r="AB71" i="1"/>
  <c r="AA71" i="1" s="1"/>
  <c r="X84" i="1"/>
  <c r="X78" i="1"/>
  <c r="Y78" i="1" s="1"/>
  <c r="X72" i="1"/>
  <c r="X66" i="1"/>
  <c r="X71" i="1"/>
  <c r="Y71" i="1" s="1"/>
  <c r="X60" i="1"/>
  <c r="X54" i="1"/>
  <c r="X42" i="1"/>
  <c r="Y84" i="1"/>
  <c r="AB15" i="19" s="1"/>
  <c r="Z84" i="1"/>
  <c r="X85" i="1"/>
  <c r="Y85" i="1" s="1"/>
  <c r="X73" i="1"/>
  <c r="Y73" i="1" s="1"/>
  <c r="X74" i="1"/>
  <c r="Z71" i="1"/>
  <c r="Y66" i="1"/>
  <c r="Z66" i="1"/>
  <c r="Y60" i="1"/>
  <c r="Z60" i="1"/>
  <c r="X61" i="1"/>
  <c r="Z61" i="1"/>
  <c r="Y54" i="1"/>
  <c r="Z54" i="1"/>
  <c r="X50" i="1"/>
  <c r="Z50" i="1" s="1"/>
  <c r="Y50" i="1"/>
  <c r="Y42" i="1"/>
  <c r="Z42" i="1"/>
  <c r="X43" i="1"/>
  <c r="Z43" i="1" s="1"/>
  <c r="X37" i="1"/>
  <c r="X44" i="1"/>
  <c r="Y44" i="1" s="1"/>
  <c r="Y61" i="1"/>
  <c r="X81" i="1"/>
  <c r="Z74" i="1"/>
  <c r="X75" i="1"/>
  <c r="Y74" i="1"/>
  <c r="Z85" i="1"/>
  <c r="X86" i="1"/>
  <c r="X67" i="1"/>
  <c r="X68" i="1"/>
  <c r="T31" i="1"/>
  <c r="Y81" i="1"/>
  <c r="Z81" i="1"/>
  <c r="Y75" i="1"/>
  <c r="Z75" i="1"/>
  <c r="Z44" i="1"/>
  <c r="X45" i="1"/>
  <c r="Y68" i="1"/>
  <c r="Z68" i="1"/>
  <c r="X87" i="1"/>
  <c r="Y87" i="1" s="1"/>
  <c r="Y67" i="1"/>
  <c r="Z67" i="1"/>
  <c r="X51" i="1"/>
  <c r="Y51" i="1" s="1"/>
  <c r="X38" i="1"/>
  <c r="X57" i="1"/>
  <c r="Z57" i="1" s="1"/>
  <c r="X58" i="1"/>
  <c r="X82" i="1"/>
  <c r="Y82" i="1" s="1"/>
  <c r="X64" i="1"/>
  <c r="Z64" i="1" s="1"/>
  <c r="Y64" i="1"/>
  <c r="Z87" i="1"/>
  <c r="X39" i="1"/>
  <c r="Y57" i="1"/>
  <c r="Z82" i="1"/>
  <c r="X88" i="1"/>
  <c r="Y88" i="1" s="1"/>
  <c r="AF25" i="19" s="1"/>
  <c r="X89" i="1"/>
  <c r="X65" i="1"/>
  <c r="Y65" i="1" s="1"/>
  <c r="Z58" i="1"/>
  <c r="X59" i="1"/>
  <c r="Z59" i="1" s="1"/>
  <c r="Y58" i="1"/>
  <c r="X47" i="1"/>
  <c r="Y47" i="1"/>
  <c r="X40" i="1"/>
  <c r="X41" i="1"/>
  <c r="Y89" i="1"/>
  <c r="Z89" i="1"/>
  <c r="Y59" i="1"/>
  <c r="Z65" i="1"/>
  <c r="Z47" i="1"/>
  <c r="Q31" i="1"/>
  <c r="X32" i="1"/>
  <c r="X33" i="1"/>
  <c r="X34" i="1"/>
  <c r="X35" i="1"/>
  <c r="AB86" i="1"/>
  <c r="AB78" i="1"/>
  <c r="AA78" i="1" s="1"/>
  <c r="AB60" i="1"/>
  <c r="AA60" i="1" s="1"/>
  <c r="AB72" i="1"/>
  <c r="AA72" i="1"/>
  <c r="AB42" i="1"/>
  <c r="AA42" i="1" s="1"/>
  <c r="AB66" i="1"/>
  <c r="AA66" i="1"/>
  <c r="AB32" i="19" s="1"/>
  <c r="AB54" i="1"/>
  <c r="AA54" i="1" s="1"/>
  <c r="AH10" i="19"/>
  <c r="AB10" i="19"/>
  <c r="P20" i="19"/>
  <c r="P31" i="19"/>
  <c r="AB51" i="19"/>
  <c r="AH31" i="19"/>
  <c r="AA43" i="1"/>
  <c r="AB44" i="1"/>
  <c r="AA85" i="1"/>
  <c r="AA86" i="1"/>
  <c r="AB87" i="1"/>
  <c r="V22" i="19"/>
  <c r="AB68" i="1"/>
  <c r="AA68" i="1"/>
  <c r="AA73" i="1"/>
  <c r="AC23" i="19" s="1"/>
  <c r="AB74" i="1"/>
  <c r="AB50" i="1"/>
  <c r="W37" i="19"/>
  <c r="AI7" i="19"/>
  <c r="W17" i="19"/>
  <c r="W27" i="19"/>
  <c r="Q47" i="19"/>
  <c r="W7" i="19"/>
  <c r="AI17" i="19"/>
  <c r="K47" i="19"/>
  <c r="AI47" i="19"/>
  <c r="Q27" i="19"/>
  <c r="AC27" i="19"/>
  <c r="AC47" i="19"/>
  <c r="AC37" i="19"/>
  <c r="AI37" i="19"/>
  <c r="AC17" i="19"/>
  <c r="K37" i="19"/>
  <c r="AC7" i="19"/>
  <c r="W47" i="19"/>
  <c r="Q37" i="19"/>
  <c r="AI27" i="19"/>
  <c r="Q7" i="19"/>
  <c r="K27" i="19"/>
  <c r="K17" i="19"/>
  <c r="K7" i="19"/>
  <c r="Q17" i="19"/>
  <c r="AA87" i="1"/>
  <c r="AB88" i="1"/>
  <c r="AC15" i="19"/>
  <c r="W15" i="19"/>
  <c r="W35" i="19"/>
  <c r="W21" i="19"/>
  <c r="K31" i="19"/>
  <c r="Q41" i="19"/>
  <c r="V14" i="19"/>
  <c r="AB34" i="19"/>
  <c r="J44" i="19"/>
  <c r="AJ52" i="19"/>
  <c r="AJ32" i="19"/>
  <c r="L32" i="19"/>
  <c r="AJ42" i="19"/>
  <c r="L12" i="19"/>
  <c r="L52" i="19"/>
  <c r="X12" i="19"/>
  <c r="R12" i="19"/>
  <c r="AD42" i="19"/>
  <c r="X42" i="19"/>
  <c r="AJ12" i="19"/>
  <c r="X32" i="19"/>
  <c r="R52" i="19"/>
  <c r="R32" i="19"/>
  <c r="X22" i="19"/>
  <c r="AJ22" i="19"/>
  <c r="L22" i="19"/>
  <c r="R22" i="19"/>
  <c r="AC68" i="1"/>
  <c r="AD12" i="19"/>
  <c r="AD32" i="19"/>
  <c r="AD22" i="19"/>
  <c r="X52" i="19"/>
  <c r="AD52" i="19"/>
  <c r="L42" i="19"/>
  <c r="R42" i="19"/>
  <c r="AA50" i="1"/>
  <c r="AB51" i="1"/>
  <c r="AA74" i="1"/>
  <c r="AB75" i="1"/>
  <c r="Q32" i="19"/>
  <c r="AI42" i="19"/>
  <c r="AC67" i="1"/>
  <c r="AA44" i="1"/>
  <c r="AB81" i="1"/>
  <c r="AB65" i="1"/>
  <c r="AA65" i="1" s="1"/>
  <c r="AB64" i="1"/>
  <c r="AA64" i="1"/>
  <c r="Z51" i="19" s="1"/>
  <c r="AB57" i="1"/>
  <c r="AA75" i="1"/>
  <c r="AA88" i="1"/>
  <c r="AB89" i="1"/>
  <c r="AA89"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B46" i="1"/>
  <c r="AA46" i="1"/>
  <c r="AB47" i="1"/>
  <c r="AA47" i="1" s="1"/>
  <c r="U18" i="19" s="1"/>
  <c r="AJ43" i="19"/>
  <c r="AD33" i="19"/>
  <c r="X33" i="19"/>
  <c r="X13" i="19"/>
  <c r="AD43" i="19"/>
  <c r="L43" i="19"/>
  <c r="AC74" i="1"/>
  <c r="X23" i="19"/>
  <c r="R33" i="19"/>
  <c r="R43" i="19"/>
  <c r="AD53" i="19"/>
  <c r="AJ13" i="19"/>
  <c r="R23" i="19"/>
  <c r="R13" i="19"/>
  <c r="AJ53" i="19"/>
  <c r="L33" i="19"/>
  <c r="L23" i="19"/>
  <c r="X43" i="19"/>
  <c r="X53" i="19"/>
  <c r="AD13" i="19"/>
  <c r="L53" i="19"/>
  <c r="L13" i="19"/>
  <c r="AD23" i="19"/>
  <c r="AJ33" i="19"/>
  <c r="AJ23" i="19"/>
  <c r="R53" i="19"/>
  <c r="M55" i="19"/>
  <c r="AK15" i="19"/>
  <c r="AE25" i="19"/>
  <c r="AC87" i="1"/>
  <c r="Y35" i="19"/>
  <c r="M25" i="19"/>
  <c r="S55" i="19"/>
  <c r="S45" i="19"/>
  <c r="S35" i="19"/>
  <c r="M15" i="19"/>
  <c r="AE45" i="19"/>
  <c r="Y15" i="19"/>
  <c r="AK45" i="19"/>
  <c r="AE55" i="19"/>
  <c r="M35" i="19"/>
  <c r="M45" i="19"/>
  <c r="S25" i="19"/>
  <c r="AK35" i="19"/>
  <c r="Y25" i="19"/>
  <c r="AE15" i="19"/>
  <c r="Y45" i="19"/>
  <c r="AE35" i="19"/>
  <c r="AK25" i="19"/>
  <c r="Y55" i="19"/>
  <c r="S15" i="19"/>
  <c r="AK55" i="19"/>
  <c r="R48" i="19"/>
  <c r="X18" i="19"/>
  <c r="Z11" i="19"/>
  <c r="AF21" i="19"/>
  <c r="AL31" i="19"/>
  <c r="T31" i="19"/>
  <c r="Z21" i="19"/>
  <c r="AC64" i="1"/>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M31" i="19"/>
  <c r="AG51" i="19"/>
  <c r="AM21" i="19"/>
  <c r="AM51" i="19"/>
  <c r="U51" i="19"/>
  <c r="AA81" i="1"/>
  <c r="AB82" i="1"/>
  <c r="AA82" i="1" s="1"/>
  <c r="AA51" i="1"/>
  <c r="Y9" i="19" s="1"/>
  <c r="AB52" i="1"/>
  <c r="AA52" i="1" s="1"/>
  <c r="AB53" i="1"/>
  <c r="AA53"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57" i="1"/>
  <c r="AB58" i="1"/>
  <c r="AA58" i="1" s="1"/>
  <c r="AL30" i="19" s="1"/>
  <c r="AD29" i="19"/>
  <c r="AD19" i="19"/>
  <c r="R39" i="19"/>
  <c r="R9" i="19"/>
  <c r="X49" i="19"/>
  <c r="X9" i="19"/>
  <c r="AD39" i="19"/>
  <c r="R29" i="19"/>
  <c r="L49" i="19"/>
  <c r="X19" i="19"/>
  <c r="X29" i="19"/>
  <c r="X39" i="19"/>
  <c r="L9" i="19"/>
  <c r="AC50" i="1"/>
  <c r="AD9" i="19"/>
  <c r="AJ49" i="19"/>
  <c r="L39" i="19"/>
  <c r="R19" i="19"/>
  <c r="AJ39" i="19"/>
  <c r="AJ29" i="19"/>
  <c r="AJ19" i="19"/>
  <c r="AJ9" i="19"/>
  <c r="AD49" i="19"/>
  <c r="L19" i="19"/>
  <c r="L29" i="19"/>
  <c r="R49" i="19"/>
  <c r="AB59" i="1"/>
  <c r="AA59" i="1"/>
  <c r="AE34" i="19"/>
  <c r="Y54" i="19"/>
  <c r="AK14" i="19"/>
  <c r="Y24" i="19"/>
  <c r="S44" i="19"/>
  <c r="M34" i="19"/>
  <c r="S3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AA55" i="19"/>
  <c r="AA25" i="19"/>
  <c r="AM45" i="19"/>
  <c r="AG45" i="19"/>
  <c r="U15" i="19"/>
  <c r="AG55" i="19"/>
  <c r="U55" i="19"/>
  <c r="AK20" i="19"/>
  <c r="S40" i="19"/>
  <c r="AE30" i="19"/>
  <c r="Y10" i="19"/>
  <c r="AK50" i="19"/>
  <c r="AE10" i="19"/>
  <c r="S20" i="19"/>
  <c r="AL25" i="19"/>
  <c r="S49" i="19"/>
  <c r="AK19" i="19"/>
  <c r="M29" i="19"/>
  <c r="AE49" i="19"/>
  <c r="AK39" i="19"/>
  <c r="S19" i="19"/>
  <c r="M19" i="19"/>
  <c r="AE9" i="19"/>
  <c r="AE39" i="19"/>
  <c r="S9" i="19"/>
  <c r="AE29" i="19"/>
  <c r="Y49" i="19"/>
  <c r="AC51" i="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M38" i="19"/>
  <c r="U48" i="19"/>
  <c r="AA18" i="19"/>
  <c r="AG18" i="19"/>
  <c r="AG48" i="19"/>
  <c r="AA8" i="19"/>
  <c r="AG38" i="19"/>
  <c r="U38" i="19"/>
  <c r="AM8" i="19"/>
  <c r="O38" i="19"/>
  <c r="U8" i="19"/>
  <c r="AG8" i="19"/>
  <c r="AC47" i="1"/>
  <c r="O18" i="19"/>
  <c r="Y33" i="19"/>
  <c r="AE13" i="19"/>
  <c r="S23" i="19"/>
  <c r="Y13" i="19"/>
  <c r="AE23" i="19"/>
  <c r="M23" i="19"/>
  <c r="Y43" i="19"/>
  <c r="M43" i="19"/>
  <c r="AE43" i="19"/>
  <c r="AE53" i="19"/>
  <c r="Y23" i="19"/>
  <c r="AE33" i="19"/>
  <c r="M53" i="19"/>
  <c r="S13" i="19"/>
  <c r="S33" i="19"/>
  <c r="AC75"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L34" i="19"/>
  <c r="AF34" i="19"/>
  <c r="AL44" i="19"/>
  <c r="N34" i="19"/>
  <c r="Z44" i="19"/>
  <c r="Z24" i="19"/>
  <c r="AL54" i="19"/>
  <c r="AC82" i="1"/>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AM50" i="19"/>
  <c r="AA50" i="19"/>
  <c r="AM30" i="19"/>
  <c r="AA10" i="19"/>
  <c r="U40" i="19"/>
  <c r="O40" i="19"/>
  <c r="U20" i="19"/>
  <c r="AG10" i="19"/>
  <c r="AA40" i="19"/>
  <c r="AG2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AC58" i="1"/>
  <c r="T10" i="19"/>
  <c r="T50" i="19"/>
  <c r="T40" i="19"/>
  <c r="AL20" i="19"/>
  <c r="Z10" i="19"/>
  <c r="AF20" i="19"/>
  <c r="N10" i="19"/>
  <c r="AL10" i="19"/>
  <c r="K60" i="1"/>
  <c r="L60" i="1" s="1"/>
  <c r="AF32" i="18" s="1"/>
  <c r="K30" i="1"/>
  <c r="L30" i="1" s="1"/>
  <c r="K48" i="1"/>
  <c r="L48" i="1"/>
  <c r="K42" i="1"/>
  <c r="L42" i="1" s="1"/>
  <c r="K72" i="1"/>
  <c r="L72" i="1" s="1"/>
  <c r="X34" i="18" s="1"/>
  <c r="K66" i="1"/>
  <c r="L66" i="1" s="1"/>
  <c r="K54" i="1"/>
  <c r="L54" i="1"/>
  <c r="X8" i="18" s="1"/>
  <c r="K36" i="1"/>
  <c r="L36" i="1"/>
  <c r="K84" i="1"/>
  <c r="L84" i="1" s="1"/>
  <c r="P28" i="18" s="1"/>
  <c r="K78" i="1"/>
  <c r="L78" i="1" s="1"/>
  <c r="AJ6" i="18"/>
  <c r="R8" i="18"/>
  <c r="AD24" i="18"/>
  <c r="AJ32" i="18"/>
  <c r="L24" i="18"/>
  <c r="AJ24" i="18"/>
  <c r="X32" i="18"/>
  <c r="M66" i="1"/>
  <c r="J42" i="18"/>
  <c r="P34" i="18"/>
  <c r="AB18" i="18"/>
  <c r="AB42" i="18"/>
  <c r="P42" i="18"/>
  <c r="AH42" i="18"/>
  <c r="AB26" i="18"/>
  <c r="AH26" i="18"/>
  <c r="AH18" i="18"/>
  <c r="J34" i="18"/>
  <c r="J10" i="18"/>
  <c r="AB10" i="18"/>
  <c r="AH10" i="18"/>
  <c r="P18" i="18"/>
  <c r="V18" i="18"/>
  <c r="X42" i="18"/>
  <c r="AD34" i="18"/>
  <c r="L42" i="18"/>
  <c r="L26" i="18"/>
  <c r="AJ34" i="18"/>
  <c r="R26" i="18"/>
  <c r="M72" i="1"/>
  <c r="L18" i="18"/>
  <c r="AJ26" i="18"/>
  <c r="R10" i="18"/>
  <c r="X26" i="18"/>
  <c r="AJ18" i="18"/>
  <c r="AB40" i="18"/>
  <c r="AH32" i="18"/>
  <c r="AB16" i="18"/>
  <c r="V8" i="18"/>
  <c r="P8" i="18"/>
  <c r="N48" i="1"/>
  <c r="Z42" i="18"/>
  <c r="AF34" i="18"/>
  <c r="N42" i="18"/>
  <c r="Z18" i="18"/>
  <c r="AL10" i="18"/>
  <c r="AL26" i="18"/>
  <c r="AF26" i="18"/>
  <c r="N18" i="18"/>
  <c r="AF10" i="18"/>
  <c r="T34" i="18"/>
  <c r="N26" i="18"/>
  <c r="AL18" i="18"/>
  <c r="N10" i="18"/>
  <c r="Z26" i="18"/>
  <c r="M78" i="1"/>
  <c r="Z34" i="18"/>
  <c r="T10" i="18"/>
  <c r="N78" i="1"/>
  <c r="AL42" i="18"/>
  <c r="T42" i="18"/>
  <c r="V14" i="18"/>
  <c r="P22" i="18"/>
  <c r="V38" i="18"/>
  <c r="J30" i="18"/>
  <c r="P38" i="18"/>
  <c r="M30" i="1"/>
  <c r="AB31" i="1" s="1"/>
  <c r="AA31" i="1" s="1"/>
  <c r="P30" i="18"/>
  <c r="P6" i="18"/>
  <c r="N30" i="1"/>
  <c r="AB12" i="18"/>
  <c r="AB20" i="18"/>
  <c r="AB84" i="1"/>
  <c r="AA84" i="1"/>
  <c r="AF24" i="18"/>
  <c r="Z40" i="18"/>
  <c r="AL8" i="18"/>
  <c r="AF8" i="18"/>
  <c r="T8" i="18"/>
  <c r="Z16" i="18"/>
  <c r="N32" i="18"/>
  <c r="N16" i="18"/>
  <c r="Z8" i="18"/>
  <c r="AL40" i="18"/>
  <c r="N8" i="18"/>
  <c r="AF40" i="18"/>
  <c r="AF16" i="18"/>
  <c r="AL32" i="18"/>
  <c r="N40" i="18"/>
  <c r="Z24" i="18"/>
  <c r="AH55" i="19"/>
  <c r="AB35" i="19"/>
  <c r="P55" i="19"/>
  <c r="Y62" i="1" l="1"/>
  <c r="Z62" i="1"/>
  <c r="N22" i="18"/>
  <c r="AL30" i="18"/>
  <c r="AL6" i="18"/>
  <c r="T14" i="18"/>
  <c r="N42" i="1"/>
  <c r="AL22" i="18"/>
  <c r="Z14" i="18"/>
  <c r="AL38" i="18"/>
  <c r="AF22" i="18"/>
  <c r="T6" i="18"/>
  <c r="Z38" i="18"/>
  <c r="T22" i="18"/>
  <c r="AF30" i="18"/>
  <c r="T38" i="18"/>
  <c r="AL14" i="18"/>
  <c r="Z22" i="18"/>
  <c r="N38" i="18"/>
  <c r="N6" i="18"/>
  <c r="T30" i="18"/>
  <c r="AF6" i="18"/>
  <c r="Z30" i="18"/>
  <c r="AF38" i="18"/>
  <c r="N30" i="18"/>
  <c r="N14" i="18"/>
  <c r="M42" i="1"/>
  <c r="AF14" i="18"/>
  <c r="Z6" i="18"/>
  <c r="X22" i="18"/>
  <c r="X14" i="18"/>
  <c r="AJ22" i="18"/>
  <c r="X38" i="18"/>
  <c r="L30" i="18"/>
  <c r="X30" i="18"/>
  <c r="AD38" i="18"/>
  <c r="R38" i="18"/>
  <c r="L14" i="18"/>
  <c r="X6" i="18"/>
  <c r="N36" i="1"/>
  <c r="AD38" i="19"/>
  <c r="X48" i="19"/>
  <c r="AJ38" i="19"/>
  <c r="AD48" i="19"/>
  <c r="R28" i="19"/>
  <c r="L48" i="19"/>
  <c r="AD8" i="19"/>
  <c r="L18" i="19"/>
  <c r="AJ48" i="19"/>
  <c r="R18" i="19"/>
  <c r="X28" i="19"/>
  <c r="AJ18" i="19"/>
  <c r="L8" i="19"/>
  <c r="AD18" i="19"/>
  <c r="L38" i="19"/>
  <c r="R38" i="19"/>
  <c r="AC44" i="1"/>
  <c r="AD28" i="19"/>
  <c r="AJ28" i="19"/>
  <c r="L28" i="19"/>
  <c r="AC71" i="1"/>
  <c r="AG12" i="19"/>
  <c r="AA32" i="19"/>
  <c r="AM32" i="19"/>
  <c r="X70" i="1"/>
  <c r="X69" i="1"/>
  <c r="AB69" i="1"/>
  <c r="AA69" i="1" s="1"/>
  <c r="J25" i="19"/>
  <c r="V16" i="18"/>
  <c r="P40" i="18"/>
  <c r="J8" i="18"/>
  <c r="M48" i="1"/>
  <c r="V32" i="18"/>
  <c r="J16" i="18"/>
  <c r="AH16" i="18"/>
  <c r="AB8" i="18"/>
  <c r="AB25" i="19"/>
  <c r="P16" i="18"/>
  <c r="AJ38" i="18"/>
  <c r="Z15" i="19"/>
  <c r="AH38" i="18"/>
  <c r="AB6" i="18"/>
  <c r="J6" i="18"/>
  <c r="P14" i="18"/>
  <c r="AB22" i="18"/>
  <c r="AH30" i="18"/>
  <c r="AH22" i="18"/>
  <c r="AB83" i="1"/>
  <c r="AA83" i="1" s="1"/>
  <c r="N55" i="19"/>
  <c r="AA15" i="19"/>
  <c r="AG25" i="19"/>
  <c r="U45" i="19"/>
  <c r="AM55" i="19"/>
  <c r="AA35" i="19"/>
  <c r="O35" i="19"/>
  <c r="O55" i="19"/>
  <c r="O25" i="19"/>
  <c r="O15" i="19"/>
  <c r="O45" i="19"/>
  <c r="U35" i="19"/>
  <c r="AG35" i="19"/>
  <c r="AA45" i="19"/>
  <c r="AM25" i="19"/>
  <c r="AM15" i="19"/>
  <c r="AM35" i="19"/>
  <c r="AC89" i="1"/>
  <c r="W33" i="19"/>
  <c r="Y36" i="1"/>
  <c r="Z36" i="1"/>
  <c r="Y83" i="1"/>
  <c r="Z83" i="1"/>
  <c r="J12" i="18"/>
  <c r="T45" i="19"/>
  <c r="AB38" i="18"/>
  <c r="V40" i="18"/>
  <c r="AJ16" i="18"/>
  <c r="V55" i="19"/>
  <c r="P24" i="18"/>
  <c r="AJ8" i="18"/>
  <c r="R32" i="18"/>
  <c r="AD6" i="18"/>
  <c r="L6" i="18"/>
  <c r="AM10" i="19"/>
  <c r="AC59" i="1"/>
  <c r="AA20" i="19"/>
  <c r="AM20" i="19"/>
  <c r="AG40" i="19"/>
  <c r="U10" i="19"/>
  <c r="O20" i="19"/>
  <c r="O50" i="19"/>
  <c r="AG50" i="19"/>
  <c r="AG30" i="19"/>
  <c r="AM40" i="19"/>
  <c r="U30" i="19"/>
  <c r="U50" i="19"/>
  <c r="O10" i="19"/>
  <c r="N14" i="19"/>
  <c r="T14" i="19"/>
  <c r="T54" i="19"/>
  <c r="N44" i="19"/>
  <c r="N54" i="19"/>
  <c r="AL24" i="19"/>
  <c r="AF54" i="19"/>
  <c r="T24" i="19"/>
  <c r="T34" i="19"/>
  <c r="Z34" i="19"/>
  <c r="AL14" i="19"/>
  <c r="Z14" i="19"/>
  <c r="AF44" i="19"/>
  <c r="AF24" i="19"/>
  <c r="T44" i="19"/>
  <c r="AF14" i="19"/>
  <c r="N24" i="19"/>
  <c r="Z54" i="19"/>
  <c r="AB28" i="18"/>
  <c r="J36" i="18"/>
  <c r="AH44" i="18"/>
  <c r="N84" i="1"/>
  <c r="AB44" i="18"/>
  <c r="AB36" i="18"/>
  <c r="V28" i="18"/>
  <c r="P44" i="18"/>
  <c r="L22" i="18"/>
  <c r="AH20" i="18"/>
  <c r="AC84" i="1"/>
  <c r="J35" i="19"/>
  <c r="J15" i="19"/>
  <c r="AH36" i="18"/>
  <c r="J24" i="18"/>
  <c r="M54" i="1"/>
  <c r="R30" i="18"/>
  <c r="V45" i="19"/>
  <c r="J28" i="18"/>
  <c r="AB30" i="18"/>
  <c r="AB14" i="18"/>
  <c r="AB32" i="18"/>
  <c r="AF55" i="19"/>
  <c r="P35" i="19"/>
  <c r="J55" i="19"/>
  <c r="P45" i="19"/>
  <c r="V25" i="19"/>
  <c r="AB30" i="1"/>
  <c r="AA30" i="1" s="1"/>
  <c r="T16" i="18"/>
  <c r="Z32" i="18"/>
  <c r="M60" i="1"/>
  <c r="V20" i="18"/>
  <c r="V44" i="18"/>
  <c r="J44" i="18"/>
  <c r="V6" i="18"/>
  <c r="V30" i="18"/>
  <c r="AH40" i="18"/>
  <c r="V24" i="18"/>
  <c r="R42" i="18"/>
  <c r="X10" i="18"/>
  <c r="X24" i="18"/>
  <c r="R6" i="18"/>
  <c r="R14" i="18"/>
  <c r="R22" i="18"/>
  <c r="AH34" i="18"/>
  <c r="V26" i="18"/>
  <c r="N66" i="1"/>
  <c r="P10" i="18"/>
  <c r="AB34" i="18"/>
  <c r="P26" i="18"/>
  <c r="V34" i="18"/>
  <c r="V10" i="18"/>
  <c r="J26" i="18"/>
  <c r="N20" i="19"/>
  <c r="N15" i="19"/>
  <c r="AG15" i="19"/>
  <c r="AK54" i="19"/>
  <c r="AK44" i="19"/>
  <c r="AC81" i="1"/>
  <c r="AE54" i="19"/>
  <c r="M24" i="19"/>
  <c r="M54" i="19"/>
  <c r="AE24" i="19"/>
  <c r="S24" i="19"/>
  <c r="AK34" i="19"/>
  <c r="Y44" i="19"/>
  <c r="S14" i="19"/>
  <c r="AE14" i="19"/>
  <c r="S54" i="19"/>
  <c r="Y34" i="19"/>
  <c r="AK24" i="19"/>
  <c r="M44" i="19"/>
  <c r="M14" i="19"/>
  <c r="Y14" i="19"/>
  <c r="AE44" i="19"/>
  <c r="AL21" i="19"/>
  <c r="AJ8" i="19"/>
  <c r="AF31" i="19"/>
  <c r="N21" i="19"/>
  <c r="AL51" i="19"/>
  <c r="AF41" i="19"/>
  <c r="T51" i="19"/>
  <c r="N31" i="19"/>
  <c r="N11" i="19"/>
  <c r="N51" i="19"/>
  <c r="AL11" i="19"/>
  <c r="AF51" i="19"/>
  <c r="Z41" i="19"/>
  <c r="T11" i="19"/>
  <c r="N41" i="19"/>
  <c r="Z31" i="19"/>
  <c r="T41" i="19"/>
  <c r="AF11" i="19"/>
  <c r="AL41" i="19"/>
  <c r="T21" i="19"/>
  <c r="AH35" i="19"/>
  <c r="J40" i="18"/>
  <c r="AD22" i="18"/>
  <c r="Y86" i="1"/>
  <c r="Z86" i="1"/>
  <c r="X63" i="1"/>
  <c r="AB62" i="1"/>
  <c r="AA62" i="1" s="1"/>
  <c r="AB63" i="1"/>
  <c r="AA63" i="1" s="1"/>
  <c r="AD30" i="18"/>
  <c r="AB55" i="19"/>
  <c r="M84" i="1"/>
  <c r="AH8" i="18"/>
  <c r="P32" i="18"/>
  <c r="R16" i="18"/>
  <c r="AD14" i="18"/>
  <c r="AJ14" i="18"/>
  <c r="AJ30" i="18"/>
  <c r="X38" i="19"/>
  <c r="P18" i="19"/>
  <c r="J48" i="19"/>
  <c r="AB8" i="19"/>
  <c r="AB28" i="19"/>
  <c r="AH28" i="19"/>
  <c r="V48" i="19"/>
  <c r="P38" i="19"/>
  <c r="P48" i="19"/>
  <c r="J8" i="19"/>
  <c r="AB48" i="19"/>
  <c r="AH48" i="19"/>
  <c r="V18" i="19"/>
  <c r="J28" i="19"/>
  <c r="V28" i="19"/>
  <c r="P28" i="19"/>
  <c r="V38" i="19"/>
  <c r="AB38" i="19"/>
  <c r="P8" i="19"/>
  <c r="AC42" i="1"/>
  <c r="AH38" i="19"/>
  <c r="AB18" i="19"/>
  <c r="J18" i="19"/>
  <c r="AH8" i="19"/>
  <c r="V8" i="19"/>
  <c r="AH18" i="19"/>
  <c r="AA41" i="19"/>
  <c r="AG31" i="19"/>
  <c r="U31" i="19"/>
  <c r="AM11" i="19"/>
  <c r="U41" i="19"/>
  <c r="AA11" i="19"/>
  <c r="O11" i="19"/>
  <c r="U21" i="19"/>
  <c r="AC65" i="1"/>
  <c r="AG21" i="19"/>
  <c r="O21" i="19"/>
  <c r="AG41" i="19"/>
  <c r="AG11" i="19"/>
  <c r="O31" i="19"/>
  <c r="O41" i="19"/>
  <c r="U11" i="19"/>
  <c r="O51" i="19"/>
  <c r="AM41" i="19"/>
  <c r="AA31" i="19"/>
  <c r="AA21" i="19"/>
  <c r="Z35" i="19"/>
  <c r="N35" i="19"/>
  <c r="AF45" i="19"/>
  <c r="N25" i="19"/>
  <c r="AL35" i="19"/>
  <c r="AF15" i="19"/>
  <c r="Z55" i="19"/>
  <c r="Z25" i="19"/>
  <c r="AC88" i="1"/>
  <c r="AL55" i="19"/>
  <c r="T15" i="19"/>
  <c r="AF35" i="19"/>
  <c r="Z45" i="19"/>
  <c r="T55" i="19"/>
  <c r="N45" i="19"/>
  <c r="AL45" i="19"/>
  <c r="T35" i="19"/>
  <c r="T25" i="19"/>
  <c r="X77" i="1"/>
  <c r="X76" i="1"/>
  <c r="AB77" i="1"/>
  <c r="AA77" i="1" s="1"/>
  <c r="AB76" i="1"/>
  <c r="AA76" i="1" s="1"/>
  <c r="AB80" i="1"/>
  <c r="AA80" i="1" s="1"/>
  <c r="X79" i="1"/>
  <c r="AB79" i="1"/>
  <c r="AA79" i="1" s="1"/>
  <c r="X80" i="1"/>
  <c r="AH25" i="19"/>
  <c r="M36" i="1"/>
  <c r="AB36" i="1" s="1"/>
  <c r="AA36" i="1" s="1"/>
  <c r="K23" i="19"/>
  <c r="AC53" i="19"/>
  <c r="K33" i="19"/>
  <c r="AC33" i="19"/>
  <c r="Q23" i="19"/>
  <c r="AH45" i="19"/>
  <c r="AB45" i="19"/>
  <c r="V12" i="18"/>
  <c r="J32" i="18"/>
  <c r="X8" i="19"/>
  <c r="P12" i="18"/>
  <c r="J22" i="18"/>
  <c r="V22" i="18"/>
  <c r="L16" i="18"/>
  <c r="AD8" i="18"/>
  <c r="R40" i="18"/>
  <c r="AD40" i="18"/>
  <c r="R24" i="18"/>
  <c r="X40" i="18"/>
  <c r="L40" i="18"/>
  <c r="AD32" i="18"/>
  <c r="L8" i="18"/>
  <c r="N54" i="1"/>
  <c r="X16" i="18"/>
  <c r="AD16" i="18"/>
  <c r="V15" i="19"/>
  <c r="P25" i="19"/>
  <c r="V35" i="19"/>
  <c r="P15" i="19"/>
  <c r="N60" i="1"/>
  <c r="T32" i="18"/>
  <c r="AL24" i="18"/>
  <c r="T40" i="18"/>
  <c r="V36" i="18"/>
  <c r="P36" i="18"/>
  <c r="J20" i="18"/>
  <c r="AH6" i="18"/>
  <c r="J14" i="18"/>
  <c r="AD10" i="18"/>
  <c r="R18" i="18"/>
  <c r="AD18" i="18"/>
  <c r="N72" i="1"/>
  <c r="AD26" i="18"/>
  <c r="AJ10" i="18"/>
  <c r="R34" i="18"/>
  <c r="L10" i="18"/>
  <c r="AD42" i="18"/>
  <c r="L34" i="18"/>
  <c r="AF10" i="19"/>
  <c r="AF40" i="19"/>
  <c r="Z50" i="19"/>
  <c r="T20" i="19"/>
  <c r="AF30" i="19"/>
  <c r="AL50" i="19"/>
  <c r="N30" i="19"/>
  <c r="N50" i="19"/>
  <c r="N40" i="19"/>
  <c r="Z20" i="19"/>
  <c r="AL40" i="19"/>
  <c r="T30" i="19"/>
  <c r="J45" i="19"/>
  <c r="AH15" i="19"/>
  <c r="AL16" i="18"/>
  <c r="N24" i="18"/>
  <c r="T24" i="18"/>
  <c r="AH28" i="18"/>
  <c r="P20" i="18"/>
  <c r="AH12" i="18"/>
  <c r="J38" i="18"/>
  <c r="AH14" i="18"/>
  <c r="AH24" i="18"/>
  <c r="AB24" i="18"/>
  <c r="AJ42" i="18"/>
  <c r="X18" i="18"/>
  <c r="J18" i="18"/>
  <c r="V42" i="18"/>
  <c r="AJ40" i="18"/>
  <c r="L32" i="18"/>
  <c r="L38" i="18"/>
  <c r="T18" i="18"/>
  <c r="Z10" i="18"/>
  <c r="AF18" i="18"/>
  <c r="N34" i="18"/>
  <c r="AF42" i="18"/>
  <c r="T26" i="18"/>
  <c r="AL34" i="18"/>
  <c r="Z30" i="19"/>
  <c r="AF50" i="19"/>
  <c r="AA30" i="19"/>
  <c r="O30" i="19"/>
  <c r="AL15" i="19"/>
  <c r="U25" i="19"/>
  <c r="AE40" i="19"/>
  <c r="AK10" i="19"/>
  <c r="AE20" i="19"/>
  <c r="M50" i="19"/>
  <c r="Y30" i="19"/>
  <c r="AK30" i="19"/>
  <c r="S50" i="19"/>
  <c r="AK40" i="19"/>
  <c r="M20" i="19"/>
  <c r="Y40" i="19"/>
  <c r="S10" i="19"/>
  <c r="AC57" i="1"/>
  <c r="M30" i="19"/>
  <c r="Y20" i="19"/>
  <c r="AE50" i="19"/>
  <c r="M40" i="19"/>
  <c r="Y50" i="19"/>
  <c r="M10" i="19"/>
  <c r="S30" i="19"/>
  <c r="AA51" i="19"/>
  <c r="R8" i="19"/>
  <c r="J38" i="19"/>
  <c r="S29" i="19"/>
  <c r="Z45" i="1"/>
  <c r="Y45" i="1"/>
  <c r="AM18" i="19"/>
  <c r="AA38" i="19"/>
  <c r="O28" i="19"/>
  <c r="O8" i="19"/>
  <c r="AA28" i="19"/>
  <c r="AM48" i="19"/>
  <c r="O48" i="19"/>
  <c r="AA48" i="19"/>
  <c r="AG28" i="19"/>
  <c r="U28" i="19"/>
  <c r="AM28" i="19"/>
  <c r="AK33" i="19"/>
  <c r="M13" i="19"/>
  <c r="AK53" i="19"/>
  <c r="AK13" i="19"/>
  <c r="AK43" i="19"/>
  <c r="Y53" i="19"/>
  <c r="S43" i="19"/>
  <c r="AK23" i="19"/>
  <c r="S53" i="19"/>
  <c r="S39" i="19"/>
  <c r="Y39" i="19"/>
  <c r="M39" i="19"/>
  <c r="M9" i="19"/>
  <c r="M49" i="19"/>
  <c r="AK49" i="19"/>
  <c r="AK9" i="19"/>
  <c r="Y29" i="19"/>
  <c r="AE19" i="19"/>
  <c r="AK29" i="19"/>
  <c r="Y19" i="19"/>
  <c r="J31" i="19"/>
  <c r="P21" i="19"/>
  <c r="V51" i="19"/>
  <c r="AB41" i="19"/>
  <c r="V41" i="19"/>
  <c r="J51" i="19"/>
  <c r="AC60" i="1"/>
  <c r="V31" i="19"/>
  <c r="AH51" i="19"/>
  <c r="AH41" i="19"/>
  <c r="AH21" i="19"/>
  <c r="AH11" i="19"/>
  <c r="J11" i="19"/>
  <c r="P41" i="19"/>
  <c r="AB11" i="19"/>
  <c r="J41" i="19"/>
  <c r="V11" i="19"/>
  <c r="J21" i="19"/>
  <c r="P51" i="19"/>
  <c r="P11" i="19"/>
  <c r="AB21" i="19"/>
  <c r="AB31" i="19"/>
  <c r="V21" i="19"/>
  <c r="X31" i="1"/>
  <c r="AI12" i="19"/>
  <c r="W32" i="19"/>
  <c r="K32" i="19"/>
  <c r="AC52" i="19"/>
  <c r="AI22" i="19"/>
  <c r="W22" i="19"/>
  <c r="K42" i="19"/>
  <c r="Q42" i="19"/>
  <c r="W12" i="19"/>
  <c r="K52" i="19"/>
  <c r="AC32" i="19"/>
  <c r="AC42" i="19"/>
  <c r="AI32" i="19"/>
  <c r="AC22" i="19"/>
  <c r="W42" i="19"/>
  <c r="K12" i="19"/>
  <c r="AC12" i="19"/>
  <c r="AI52" i="19"/>
  <c r="Q22" i="19"/>
  <c r="Q12" i="19"/>
  <c r="K22" i="19"/>
  <c r="W52" i="19"/>
  <c r="Q52" i="19"/>
  <c r="W43" i="19"/>
  <c r="AC73" i="1"/>
  <c r="Q13" i="19"/>
  <c r="K13" i="19"/>
  <c r="Q33" i="19"/>
  <c r="W13" i="19"/>
  <c r="Q53" i="19"/>
  <c r="AI23" i="19"/>
  <c r="AI13" i="19"/>
  <c r="AI53" i="19"/>
  <c r="K53" i="19"/>
  <c r="Q43" i="19"/>
  <c r="AI43" i="19"/>
  <c r="K43" i="19"/>
  <c r="AC13" i="19"/>
  <c r="W53" i="19"/>
  <c r="AC43" i="19"/>
  <c r="AI33" i="19"/>
  <c r="W23" i="19"/>
  <c r="U42" i="19"/>
  <c r="AG42" i="19"/>
  <c r="U52" i="19"/>
  <c r="O12" i="19"/>
  <c r="AA12" i="19"/>
  <c r="AG32" i="19"/>
  <c r="U22" i="19"/>
  <c r="AG52" i="19"/>
  <c r="O22" i="19"/>
  <c r="AM52" i="19"/>
  <c r="O42" i="19"/>
  <c r="O52" i="19"/>
  <c r="AA42" i="19"/>
  <c r="AA22" i="19"/>
  <c r="AM12" i="19"/>
  <c r="AM42" i="19"/>
  <c r="AM22" i="19"/>
  <c r="AA52" i="19"/>
  <c r="O32" i="19"/>
  <c r="U32" i="19"/>
  <c r="U12" i="19"/>
  <c r="AG22" i="19"/>
  <c r="X55" i="1"/>
  <c r="AB56" i="1"/>
  <c r="AA56" i="1" s="1"/>
  <c r="X56" i="1"/>
  <c r="AB55" i="1"/>
  <c r="AA55" i="1" s="1"/>
  <c r="P22" i="19"/>
  <c r="AB49" i="1"/>
  <c r="AA49" i="1" s="1"/>
  <c r="X49" i="1"/>
  <c r="AB48" i="1"/>
  <c r="AA48" i="1" s="1"/>
  <c r="X48" i="1"/>
  <c r="X53" i="1"/>
  <c r="X52" i="1"/>
  <c r="P10" i="19"/>
  <c r="AH30" i="19"/>
  <c r="J20" i="19"/>
  <c r="AB50" i="19"/>
  <c r="AH40" i="19"/>
  <c r="P40" i="19"/>
  <c r="J40" i="19"/>
  <c r="J50" i="19"/>
  <c r="J10" i="19"/>
  <c r="V40" i="19"/>
  <c r="V30" i="19"/>
  <c r="AB40" i="19"/>
  <c r="AB20" i="19"/>
  <c r="AB30" i="19"/>
  <c r="AH20" i="19"/>
  <c r="P30" i="19"/>
  <c r="AH50" i="19"/>
  <c r="J30" i="19"/>
  <c r="V50" i="19"/>
  <c r="AC54" i="1"/>
  <c r="V20" i="19"/>
  <c r="P50" i="19"/>
  <c r="V10" i="19"/>
  <c r="K35" i="19"/>
  <c r="Q15" i="19"/>
  <c r="K15" i="19"/>
  <c r="AI55" i="19"/>
  <c r="AC25" i="19"/>
  <c r="AC35" i="19"/>
  <c r="W25" i="19"/>
  <c r="AI15" i="19"/>
  <c r="K45" i="19"/>
  <c r="AI35" i="19"/>
  <c r="AC45" i="19"/>
  <c r="AI45" i="19"/>
  <c r="Q55" i="19"/>
  <c r="Q25" i="19"/>
  <c r="W45" i="19"/>
  <c r="AI25" i="19"/>
  <c r="W55" i="19"/>
  <c r="Q35" i="19"/>
  <c r="AC85" i="1"/>
  <c r="K25" i="19"/>
  <c r="K55" i="19"/>
  <c r="AC55" i="19"/>
  <c r="Q45" i="19"/>
  <c r="Y72" i="1"/>
  <c r="Z72" i="1"/>
  <c r="X46" i="1"/>
  <c r="AB45" i="1"/>
  <c r="AA45" i="1" s="1"/>
  <c r="V32" i="19"/>
  <c r="J52" i="19"/>
  <c r="AB42" i="19"/>
  <c r="P12" i="19"/>
  <c r="P42" i="19"/>
  <c r="AH12" i="19"/>
  <c r="V42" i="19"/>
  <c r="P52" i="19"/>
  <c r="J12" i="19"/>
  <c r="J42" i="19"/>
  <c r="V12" i="19"/>
  <c r="J32" i="19"/>
  <c r="AH42" i="19"/>
  <c r="V52" i="19"/>
  <c r="AB52" i="19"/>
  <c r="P32" i="19"/>
  <c r="AB22" i="19"/>
  <c r="AC66" i="1"/>
  <c r="AB12" i="19"/>
  <c r="AH52" i="19"/>
  <c r="J22" i="19"/>
  <c r="AH32" i="19"/>
  <c r="AH22" i="19"/>
  <c r="P54" i="19"/>
  <c r="J54" i="19"/>
  <c r="P14" i="19"/>
  <c r="J24" i="19"/>
  <c r="AH14" i="19"/>
  <c r="AH44" i="19"/>
  <c r="V24" i="19"/>
  <c r="P44" i="19"/>
  <c r="AB14" i="19"/>
  <c r="V54" i="19"/>
  <c r="AB24" i="19"/>
  <c r="AH34" i="19"/>
  <c r="J14" i="19"/>
  <c r="V44" i="19"/>
  <c r="AB54" i="19"/>
  <c r="AH24" i="19"/>
  <c r="P34" i="19"/>
  <c r="AH54" i="19"/>
  <c r="V34" i="19"/>
  <c r="J34" i="19"/>
  <c r="AC78" i="1"/>
  <c r="AB44" i="19"/>
  <c r="P24" i="19"/>
  <c r="AC11" i="19"/>
  <c r="W51" i="19"/>
  <c r="K11" i="19"/>
  <c r="AI51" i="19"/>
  <c r="Q21" i="19"/>
  <c r="AC31" i="19"/>
  <c r="W41" i="19"/>
  <c r="Q31" i="19"/>
  <c r="AC51" i="19"/>
  <c r="K41" i="19"/>
  <c r="AI21" i="19"/>
  <c r="W31" i="19"/>
  <c r="AI41" i="19"/>
  <c r="AI11" i="19"/>
  <c r="K51" i="19"/>
  <c r="Q11" i="19"/>
  <c r="W11" i="19"/>
  <c r="AC41" i="19"/>
  <c r="K21" i="19"/>
  <c r="AC61" i="1"/>
  <c r="Q51" i="19"/>
  <c r="AC21" i="19"/>
  <c r="AI31" i="19"/>
  <c r="Y30" i="1"/>
  <c r="Z30" i="1"/>
  <c r="Z88" i="1"/>
  <c r="Z51" i="1"/>
  <c r="Z78" i="1"/>
  <c r="Y43" i="1"/>
  <c r="Z73" i="1"/>
  <c r="Z49" i="1" l="1"/>
  <c r="Y49" i="1"/>
  <c r="Y63" i="1"/>
  <c r="Z63" i="1"/>
  <c r="AI28" i="19"/>
  <c r="W48" i="19"/>
  <c r="AI38" i="19"/>
  <c r="K8" i="19"/>
  <c r="AI18" i="19"/>
  <c r="Q18" i="19"/>
  <c r="AC18" i="19"/>
  <c r="W18" i="19"/>
  <c r="Q48" i="19"/>
  <c r="Q28" i="19"/>
  <c r="W28" i="19"/>
  <c r="W8" i="19"/>
  <c r="K48" i="19"/>
  <c r="AC43" i="1"/>
  <c r="K18" i="19"/>
  <c r="K28" i="19"/>
  <c r="AC8" i="19"/>
  <c r="AC38" i="19"/>
  <c r="AI48" i="19"/>
  <c r="AC48" i="19"/>
  <c r="K38" i="19"/>
  <c r="Q8" i="19"/>
  <c r="Q38" i="19"/>
  <c r="W38" i="19"/>
  <c r="AI8" i="19"/>
  <c r="AC28" i="19"/>
  <c r="Z79" i="1"/>
  <c r="Y79" i="1"/>
  <c r="O24" i="19"/>
  <c r="AM44" i="19"/>
  <c r="AA24" i="19"/>
  <c r="AM14" i="19"/>
  <c r="AA34" i="19"/>
  <c r="AG54" i="19"/>
  <c r="AG34" i="19"/>
  <c r="AM24" i="19"/>
  <c r="U34" i="19"/>
  <c r="O34" i="19"/>
  <c r="U54" i="19"/>
  <c r="AA44" i="19"/>
  <c r="AG44" i="19"/>
  <c r="O14" i="19"/>
  <c r="U24" i="19"/>
  <c r="AA54" i="19"/>
  <c r="AC83" i="1"/>
  <c r="AM54" i="19"/>
  <c r="AG14" i="19"/>
  <c r="U44" i="19"/>
  <c r="O44" i="19"/>
  <c r="AM34" i="19"/>
  <c r="AA14" i="19"/>
  <c r="U14" i="19"/>
  <c r="O54" i="19"/>
  <c r="AG24" i="19"/>
  <c r="AJ35" i="19"/>
  <c r="X55" i="19"/>
  <c r="X35" i="19"/>
  <c r="AC86" i="1"/>
  <c r="AD15" i="19"/>
  <c r="X25" i="19"/>
  <c r="X45" i="19"/>
  <c r="L35" i="19"/>
  <c r="R35" i="19"/>
  <c r="AJ15" i="19"/>
  <c r="L15" i="19"/>
  <c r="AJ25" i="19"/>
  <c r="AJ55" i="19"/>
  <c r="L45" i="19"/>
  <c r="AD35" i="19"/>
  <c r="R25" i="19"/>
  <c r="AD45" i="19"/>
  <c r="R45" i="19"/>
  <c r="AD55" i="19"/>
  <c r="X15" i="19"/>
  <c r="L25" i="19"/>
  <c r="AJ45" i="19"/>
  <c r="L55" i="19"/>
  <c r="AD25" i="19"/>
  <c r="R15" i="19"/>
  <c r="R55" i="19"/>
  <c r="Y31" i="1"/>
  <c r="Z31" i="1"/>
  <c r="Y46" i="1"/>
  <c r="Z46" i="1"/>
  <c r="Y76" i="1"/>
  <c r="Z76" i="1"/>
  <c r="P37" i="19"/>
  <c r="P27" i="19"/>
  <c r="J47" i="19"/>
  <c r="P47" i="19"/>
  <c r="V37" i="19"/>
  <c r="AC36" i="1"/>
  <c r="AH27" i="19"/>
  <c r="AH37" i="19"/>
  <c r="P17" i="19"/>
  <c r="AB37" i="19"/>
  <c r="AH47" i="19"/>
  <c r="P7" i="19"/>
  <c r="V7" i="19"/>
  <c r="V47" i="19"/>
  <c r="V17" i="19"/>
  <c r="AB17" i="19"/>
  <c r="AB27" i="19"/>
  <c r="AH17" i="19"/>
  <c r="J7" i="19"/>
  <c r="J17" i="19"/>
  <c r="AB47" i="19"/>
  <c r="AB7" i="19"/>
  <c r="V27" i="19"/>
  <c r="J37" i="19"/>
  <c r="AH7" i="19"/>
  <c r="J27" i="19"/>
  <c r="P16" i="19"/>
  <c r="AB26" i="19"/>
  <c r="V36" i="19"/>
  <c r="J26" i="19"/>
  <c r="P6" i="19"/>
  <c r="AB16" i="19"/>
  <c r="J46" i="19"/>
  <c r="V6" i="19"/>
  <c r="AH36" i="19"/>
  <c r="AB6" i="19"/>
  <c r="AC30" i="1"/>
  <c r="V46" i="19"/>
  <c r="AH6" i="19"/>
  <c r="AH26" i="19"/>
  <c r="AH16" i="19"/>
  <c r="J16" i="19"/>
  <c r="AH46" i="19"/>
  <c r="AB36" i="19"/>
  <c r="AB46" i="19"/>
  <c r="P36" i="19"/>
  <c r="V16" i="19"/>
  <c r="V26" i="19"/>
  <c r="P26" i="19"/>
  <c r="J36" i="19"/>
  <c r="J6" i="19"/>
  <c r="P46" i="19"/>
  <c r="Y52" i="1"/>
  <c r="Z52" i="1"/>
  <c r="Z56" i="1"/>
  <c r="Y56" i="1"/>
  <c r="Z77" i="1"/>
  <c r="Y77" i="1"/>
  <c r="AC72" i="1"/>
  <c r="V33" i="19"/>
  <c r="V43" i="19"/>
  <c r="P23" i="19"/>
  <c r="AB33" i="19"/>
  <c r="P13" i="19"/>
  <c r="J13" i="19"/>
  <c r="AB13" i="19"/>
  <c r="V13" i="19"/>
  <c r="J43" i="19"/>
  <c r="P33" i="19"/>
  <c r="AH23" i="19"/>
  <c r="V23" i="19"/>
  <c r="J33" i="19"/>
  <c r="J23" i="19"/>
  <c r="J53" i="19"/>
  <c r="V53" i="19"/>
  <c r="AB43" i="19"/>
  <c r="AH43" i="19"/>
  <c r="AH33" i="19"/>
  <c r="P43" i="19"/>
  <c r="AH13" i="19"/>
  <c r="AB23" i="19"/>
  <c r="AB53" i="19"/>
  <c r="P53" i="19"/>
  <c r="AH53" i="19"/>
  <c r="Y53" i="1"/>
  <c r="Z53" i="1"/>
  <c r="Z80" i="1"/>
  <c r="Y80" i="1"/>
  <c r="Y69" i="1"/>
  <c r="Z69" i="1"/>
  <c r="Y48" i="1"/>
  <c r="Z48" i="1"/>
  <c r="Y55" i="1"/>
  <c r="Z55" i="1"/>
  <c r="M38" i="19"/>
  <c r="Y8" i="19"/>
  <c r="AK8" i="19"/>
  <c r="AE18" i="19"/>
  <c r="M28" i="19"/>
  <c r="Y38" i="19"/>
  <c r="AK48" i="19"/>
  <c r="AK38" i="19"/>
  <c r="S8" i="19"/>
  <c r="AE8" i="19"/>
  <c r="Y28" i="19"/>
  <c r="AE38" i="19"/>
  <c r="S38" i="19"/>
  <c r="AK18" i="19"/>
  <c r="AE48" i="19"/>
  <c r="AK28" i="19"/>
  <c r="Y18" i="19"/>
  <c r="M8" i="19"/>
  <c r="Y48" i="19"/>
  <c r="M18" i="19"/>
  <c r="S18" i="19"/>
  <c r="AC45" i="1"/>
  <c r="M48" i="19"/>
  <c r="AE28" i="19"/>
  <c r="S48" i="19"/>
  <c r="S28" i="19"/>
  <c r="Z70" i="1"/>
  <c r="Y70" i="1"/>
  <c r="AJ11" i="19"/>
  <c r="X21" i="19"/>
  <c r="X41" i="19"/>
  <c r="AJ51" i="19"/>
  <c r="R11" i="19"/>
  <c r="AJ31" i="19"/>
  <c r="AC62" i="1"/>
  <c r="R31" i="19"/>
  <c r="AD51" i="19"/>
  <c r="L41" i="19"/>
  <c r="AJ41" i="19"/>
  <c r="R41" i="19"/>
  <c r="AJ21" i="19"/>
  <c r="AD11" i="19"/>
  <c r="L31" i="19"/>
  <c r="AD21" i="19"/>
  <c r="AD31" i="19"/>
  <c r="L21" i="19"/>
  <c r="R51" i="19"/>
  <c r="L51" i="19"/>
  <c r="R21" i="19"/>
  <c r="L11" i="19"/>
  <c r="X31" i="19"/>
  <c r="AD41" i="19"/>
  <c r="X51" i="19"/>
  <c r="X11" i="19"/>
  <c r="Q30" i="19" l="1"/>
  <c r="K30" i="19"/>
  <c r="AI10" i="19"/>
  <c r="W50" i="19"/>
  <c r="AI50" i="19"/>
  <c r="AC20" i="19"/>
  <c r="K40" i="19"/>
  <c r="AI20" i="19"/>
  <c r="AI30" i="19"/>
  <c r="Q50" i="19"/>
  <c r="K50" i="19"/>
  <c r="AC30" i="19"/>
  <c r="AC40" i="19"/>
  <c r="W20" i="19"/>
  <c r="AI40" i="19"/>
  <c r="W30" i="19"/>
  <c r="W10" i="19"/>
  <c r="AC55" i="1"/>
  <c r="W40" i="19"/>
  <c r="Q20" i="19"/>
  <c r="AC50" i="19"/>
  <c r="K10" i="19"/>
  <c r="K20" i="19"/>
  <c r="Q40" i="19"/>
  <c r="AC10" i="19"/>
  <c r="Q10" i="19"/>
  <c r="AG29" i="19"/>
  <c r="U49" i="19"/>
  <c r="AM29" i="19"/>
  <c r="AA29" i="19"/>
  <c r="AM19" i="19"/>
  <c r="AA19" i="19"/>
  <c r="O9" i="19"/>
  <c r="O39" i="19"/>
  <c r="U39" i="19"/>
  <c r="AM9" i="19"/>
  <c r="AG49" i="19"/>
  <c r="AM39" i="19"/>
  <c r="O29" i="19"/>
  <c r="AA49" i="19"/>
  <c r="U29" i="19"/>
  <c r="AG19" i="19"/>
  <c r="O49" i="19"/>
  <c r="U9" i="19"/>
  <c r="AM49" i="19"/>
  <c r="O19" i="19"/>
  <c r="U19" i="19"/>
  <c r="AA39" i="19"/>
  <c r="AA9" i="19"/>
  <c r="AG39" i="19"/>
  <c r="AC53" i="1"/>
  <c r="AG9" i="19"/>
  <c r="AL29" i="19"/>
  <c r="N19" i="19"/>
  <c r="T19" i="19"/>
  <c r="AL39" i="19"/>
  <c r="Z39" i="19"/>
  <c r="AL49" i="19"/>
  <c r="AF39" i="19"/>
  <c r="AF49" i="19"/>
  <c r="T9" i="19"/>
  <c r="T29" i="19"/>
  <c r="N39" i="19"/>
  <c r="Z49" i="19"/>
  <c r="Z19" i="19"/>
  <c r="T39" i="19"/>
  <c r="AF19" i="19"/>
  <c r="Z29" i="19"/>
  <c r="N29" i="19"/>
  <c r="N9" i="19"/>
  <c r="N49" i="19"/>
  <c r="Z9" i="19"/>
  <c r="T49" i="19"/>
  <c r="AC52" i="1"/>
  <c r="AL9" i="19"/>
  <c r="AF29" i="19"/>
  <c r="AL19" i="19"/>
  <c r="AF9" i="19"/>
  <c r="AF38" i="19"/>
  <c r="AL28" i="19"/>
  <c r="T8" i="19"/>
  <c r="Z28" i="19"/>
  <c r="N38" i="19"/>
  <c r="T38" i="19"/>
  <c r="Z18" i="19"/>
  <c r="AL38" i="19"/>
  <c r="Z38" i="19"/>
  <c r="N48" i="19"/>
  <c r="AF28" i="19"/>
  <c r="N8" i="19"/>
  <c r="AF18" i="19"/>
  <c r="T28" i="19"/>
  <c r="AL18" i="19"/>
  <c r="AF8" i="19"/>
  <c r="Z8" i="19"/>
  <c r="Z48" i="19"/>
  <c r="AL48" i="19"/>
  <c r="T48" i="19"/>
  <c r="AF48" i="19"/>
  <c r="AL8" i="19"/>
  <c r="N18" i="19"/>
  <c r="N28" i="19"/>
  <c r="T18" i="19"/>
  <c r="AC46" i="1"/>
  <c r="P39" i="19"/>
  <c r="V29" i="19"/>
  <c r="AH39" i="19"/>
  <c r="P9" i="19"/>
  <c r="P29" i="19"/>
  <c r="V19" i="19"/>
  <c r="AB9" i="19"/>
  <c r="AB49" i="19"/>
  <c r="AH19" i="19"/>
  <c r="V39" i="19"/>
  <c r="AB29" i="19"/>
  <c r="AH29" i="19"/>
  <c r="AC48" i="1"/>
  <c r="V9" i="19"/>
  <c r="P49" i="19"/>
  <c r="AB19" i="19"/>
  <c r="J39" i="19"/>
  <c r="AH9" i="19"/>
  <c r="J49" i="19"/>
  <c r="J9" i="19"/>
  <c r="AB39" i="19"/>
  <c r="J29" i="19"/>
  <c r="P19" i="19"/>
  <c r="V49" i="19"/>
  <c r="J19" i="19"/>
  <c r="AH49" i="19"/>
  <c r="AI6" i="19"/>
  <c r="AI26" i="19"/>
  <c r="Q46" i="19"/>
  <c r="AI16" i="19"/>
  <c r="AC26" i="19"/>
  <c r="AC36" i="19"/>
  <c r="AC31" i="1"/>
  <c r="K26" i="19"/>
  <c r="K46" i="19"/>
  <c r="W46" i="19"/>
  <c r="AC6" i="19"/>
  <c r="W16" i="19"/>
  <c r="AI36" i="19"/>
  <c r="Q36" i="19"/>
  <c r="W36" i="19"/>
  <c r="AC16" i="19"/>
  <c r="W6" i="19"/>
  <c r="K16" i="19"/>
  <c r="Q6" i="19"/>
  <c r="K6" i="19"/>
  <c r="W26" i="19"/>
  <c r="K36" i="19"/>
  <c r="Q26" i="19"/>
  <c r="AI46" i="19"/>
  <c r="Q16" i="19"/>
  <c r="AC46" i="19"/>
  <c r="W24" i="19"/>
  <c r="AI24" i="19"/>
  <c r="K14" i="19"/>
  <c r="AC44" i="19"/>
  <c r="W44" i="19"/>
  <c r="W54" i="19"/>
  <c r="AC14" i="19"/>
  <c r="K54" i="19"/>
  <c r="Q44" i="19"/>
  <c r="K34" i="19"/>
  <c r="Q14" i="19"/>
  <c r="AI34" i="19"/>
  <c r="AC54" i="19"/>
  <c r="AC34" i="19"/>
  <c r="AI54" i="19"/>
  <c r="W14" i="19"/>
  <c r="AC79" i="1"/>
  <c r="Q54" i="19"/>
  <c r="K24" i="19"/>
  <c r="K44" i="19"/>
  <c r="Q24" i="19"/>
  <c r="AC24" i="19"/>
  <c r="Q34" i="19"/>
  <c r="W34" i="19"/>
  <c r="AI44" i="19"/>
  <c r="AI14" i="19"/>
  <c r="N52" i="19"/>
  <c r="N12" i="19"/>
  <c r="N42" i="19"/>
  <c r="AL12" i="19"/>
  <c r="Z52" i="19"/>
  <c r="Z22" i="19"/>
  <c r="AL52" i="19"/>
  <c r="Z42" i="19"/>
  <c r="AF42" i="19"/>
  <c r="AL42" i="19"/>
  <c r="AL22" i="19"/>
  <c r="Z12" i="19"/>
  <c r="T52" i="19"/>
  <c r="T32" i="19"/>
  <c r="T12" i="19"/>
  <c r="AF22" i="19"/>
  <c r="AF32" i="19"/>
  <c r="AF12" i="19"/>
  <c r="T22" i="19"/>
  <c r="N22" i="19"/>
  <c r="N32" i="19"/>
  <c r="Z32" i="19"/>
  <c r="AC70" i="1"/>
  <c r="AL32" i="19"/>
  <c r="T42" i="19"/>
  <c r="AF52" i="19"/>
  <c r="U43" i="19"/>
  <c r="AG43" i="19"/>
  <c r="AA33" i="19"/>
  <c r="AM43" i="19"/>
  <c r="U13" i="19"/>
  <c r="U33" i="19"/>
  <c r="AM33" i="19"/>
  <c r="O33" i="19"/>
  <c r="AM53" i="19"/>
  <c r="U23" i="19"/>
  <c r="AA13" i="19"/>
  <c r="AA43" i="19"/>
  <c r="AG33" i="19"/>
  <c r="O53" i="19"/>
  <c r="AC77" i="1"/>
  <c r="O23" i="19"/>
  <c r="AG23" i="19"/>
  <c r="O13" i="19"/>
  <c r="U53" i="19"/>
  <c r="AM23" i="19"/>
  <c r="AG13" i="19"/>
  <c r="AA23" i="19"/>
  <c r="AG53" i="19"/>
  <c r="AM13" i="19"/>
  <c r="O43" i="19"/>
  <c r="AA53" i="19"/>
  <c r="AE32" i="19"/>
  <c r="M52" i="19"/>
  <c r="AE12" i="19"/>
  <c r="S12" i="19"/>
  <c r="Y22" i="19"/>
  <c r="S52" i="19"/>
  <c r="AK42" i="19"/>
  <c r="AK52" i="19"/>
  <c r="AE52" i="19"/>
  <c r="AC69" i="1"/>
  <c r="M22" i="19"/>
  <c r="AK22" i="19"/>
  <c r="M32" i="19"/>
  <c r="AK32" i="19"/>
  <c r="S42" i="19"/>
  <c r="Y52" i="19"/>
  <c r="AE22" i="19"/>
  <c r="M42" i="19"/>
  <c r="M12" i="19"/>
  <c r="Y12" i="19"/>
  <c r="Y42" i="19"/>
  <c r="AK12" i="19"/>
  <c r="Y32" i="19"/>
  <c r="AE42" i="19"/>
  <c r="S22" i="19"/>
  <c r="S32" i="19"/>
  <c r="M41" i="19"/>
  <c r="AK31" i="19"/>
  <c r="AE31" i="19"/>
  <c r="Y21" i="19"/>
  <c r="Y11" i="19"/>
  <c r="AC63" i="1"/>
  <c r="AK41" i="19"/>
  <c r="AE41" i="19"/>
  <c r="S41" i="19"/>
  <c r="S31" i="19"/>
  <c r="AE21" i="19"/>
  <c r="AK11" i="19"/>
  <c r="M31" i="19"/>
  <c r="S11" i="19"/>
  <c r="M51" i="19"/>
  <c r="Y31" i="19"/>
  <c r="Y51" i="19"/>
  <c r="S21" i="19"/>
  <c r="AK21" i="19"/>
  <c r="M11" i="19"/>
  <c r="M21" i="19"/>
  <c r="AE11" i="19"/>
  <c r="AE51" i="19"/>
  <c r="Y41" i="19"/>
  <c r="S51" i="19"/>
  <c r="AK51" i="19"/>
  <c r="L54" i="19"/>
  <c r="L34" i="19"/>
  <c r="L14" i="19"/>
  <c r="AJ54" i="19"/>
  <c r="AJ14" i="19"/>
  <c r="AJ34" i="19"/>
  <c r="AD14" i="19"/>
  <c r="L24" i="19"/>
  <c r="AD44" i="19"/>
  <c r="X24" i="19"/>
  <c r="L44" i="19"/>
  <c r="X54" i="19"/>
  <c r="AJ24" i="19"/>
  <c r="X44" i="19"/>
  <c r="R34" i="19"/>
  <c r="R24" i="19"/>
  <c r="AC80" i="1"/>
  <c r="X34" i="19"/>
  <c r="R14" i="19"/>
  <c r="AD24" i="19"/>
  <c r="X14" i="19"/>
  <c r="AD34" i="19"/>
  <c r="AD54" i="19"/>
  <c r="R54" i="19"/>
  <c r="AJ44" i="19"/>
  <c r="R44" i="19"/>
  <c r="R50" i="19"/>
  <c r="AD30" i="19"/>
  <c r="X50" i="19"/>
  <c r="X10" i="19"/>
  <c r="R20" i="19"/>
  <c r="X20" i="19"/>
  <c r="R30" i="19"/>
  <c r="AD50" i="19"/>
  <c r="AD40" i="19"/>
  <c r="AC56" i="1"/>
  <c r="AJ30" i="19"/>
  <c r="R10" i="19"/>
  <c r="L50" i="19"/>
  <c r="L20" i="19"/>
  <c r="AJ20" i="19"/>
  <c r="AJ40" i="19"/>
  <c r="R40" i="19"/>
  <c r="AJ50" i="19"/>
  <c r="L40" i="19"/>
  <c r="AD20" i="19"/>
  <c r="L30" i="19"/>
  <c r="X30" i="19"/>
  <c r="AD10" i="19"/>
  <c r="L10" i="19"/>
  <c r="X40" i="19"/>
  <c r="AJ10" i="19"/>
  <c r="Q49" i="19"/>
  <c r="K9" i="19"/>
  <c r="K49" i="19"/>
  <c r="W49" i="19"/>
  <c r="W19" i="19"/>
  <c r="Q19" i="19"/>
  <c r="K39" i="19"/>
  <c r="AC9" i="19"/>
  <c r="AI39" i="19"/>
  <c r="Q9" i="19"/>
  <c r="AC39" i="19"/>
  <c r="AI9" i="19"/>
  <c r="K29" i="19"/>
  <c r="AI29" i="19"/>
  <c r="W29" i="19"/>
  <c r="Q29" i="19"/>
  <c r="AI49" i="19"/>
  <c r="W39" i="19"/>
  <c r="AI19" i="19"/>
  <c r="W9" i="19"/>
  <c r="Q39" i="19"/>
  <c r="AC29" i="19"/>
  <c r="AC19" i="19"/>
  <c r="AC49" i="1"/>
  <c r="AC49" i="19"/>
  <c r="K19" i="19"/>
  <c r="T23" i="19"/>
  <c r="AF13" i="19"/>
  <c r="AF43" i="19"/>
  <c r="AL23" i="19"/>
  <c r="AC76" i="1"/>
  <c r="Z13" i="19"/>
  <c r="N13" i="19"/>
  <c r="Z53" i="19"/>
  <c r="AL53" i="19"/>
  <c r="Z33" i="19"/>
  <c r="N43" i="19"/>
  <c r="N23" i="19"/>
  <c r="Z43" i="19"/>
  <c r="N53" i="19"/>
  <c r="AF23" i="19"/>
  <c r="AF33" i="19"/>
  <c r="Z23" i="19"/>
  <c r="AL33" i="19"/>
  <c r="T13" i="19"/>
  <c r="AL13" i="19"/>
  <c r="AL43" i="19"/>
  <c r="T33" i="19"/>
  <c r="N33" i="19"/>
  <c r="T53" i="19"/>
  <c r="AF53" i="19"/>
  <c r="T43"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<sst xmlns="http://schemas.openxmlformats.org/spreadsheetml/2006/main" count="403" uniqueCount="287">
  <si>
    <t>Matriz Mapa de Riesgos</t>
  </si>
  <si>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</si>
  <si>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</si>
  <si>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</si>
  <si>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</si>
  <si>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</si>
  <si>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</si>
  <si>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</si>
  <si>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</si>
  <si>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</si>
  <si>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</si>
  <si>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</si>
  <si>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</si>
  <si>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</si>
  <si>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</si>
  <si>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</si>
  <si>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</si>
  <si>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</si>
  <si>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</si>
  <si>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</si>
  <si>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</si>
  <si>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</si>
  <si>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</si>
  <si>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</si>
  <si>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</si>
  <si>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</si>
  <si>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</si>
  <si>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</si>
  <si>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</si>
  <si>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</si>
  <si>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</si>
  <si>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</si>
  <si>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</si>
  <si>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</si>
  <si>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</si>
  <si>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</si>
  <si>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</si>
  <si>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</si>
  <si>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</si>
  <si>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</si>
  <si>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</si>
  <si>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</si>
  <si>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</si>
  <si>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</si>
  <si>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</si>
  <si>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</si>
  <si>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</si>
  <si>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</si>
  <si>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</si>
  <si>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</si>
  <si>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</si>
  <si>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</si>
  <si>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</si>
  <si>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</si>
  <si>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</si>
  <si>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</si>
  <si>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</si>
  <si>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</si>
  <si>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</si>
  <si>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</si>
  <si>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</si>
  <si>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</si>
  <si>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</si>
  <si>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</si>
  <si>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</si>
  <si>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</si>
  <si>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</si>
  <si>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</si>
  <si>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</si>
  <si>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</si>
  <si>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</si>
  <si>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</si>
  <si>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</si>
  <si>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</si>
  <si>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</si>
  <si>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</si>
  <si>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</si>
  <si>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</si>
  <si>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</si>
  <si>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</si>
  <si>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Implementación</t>
  </si>
  <si>
    <t>Fecha Seguimiento</t>
  </si>
  <si>
    <t>Seguimiento</t>
  </si>
  <si>
    <t>Tipo</t>
  </si>
  <si>
    <t>Implementación</t>
  </si>
  <si>
    <t>Calificación</t>
  </si>
  <si>
    <t>Documentación</t>
  </si>
  <si>
    <t>Frecuencia</t>
  </si>
  <si>
    <t>Evidencia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</si>
  <si>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</si>
  <si>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</si>
  <si>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</si>
  <si>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</si>
  <si>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</si>
  <si>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</si>
  <si>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</si>
  <si>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</si>
  <si>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</si>
  <si>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</si>
  <si>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</si>
  <si>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</si>
  <si>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</si>
  <si>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</si>
  <si>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</si>
  <si>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</si>
  <si>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</si>
  <si>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</si>
  <si>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</si>
  <si>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</si>
  <si>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</si>
  <si>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</si>
  <si>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</si>
  <si>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</si>
  <si>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</si>
  <si>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</si>
  <si>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</si>
  <si>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</si>
  <si>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</si>
  <si>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</si>
  <si>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</si>
  <si>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</si>
  <si>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</si>
  <si>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</si>
  <si>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</si>
  <si>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</si>
  <si>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</si>
  <si>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</si>
  <si>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</si>
  <si>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</si>
  <si>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</si>
  <si>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</si>
  <si>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</si>
  <si>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</si>
  <si>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</si>
  <si>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</si>
  <si>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</si>
  <si>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</si>
  <si>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</si>
  <si>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</si>
  <si>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</si>
  <si>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</si>
  <si>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</si>
  <si>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</si>
  <si>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</si>
  <si>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</si>
  <si>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</si>
  <si>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</si>
  <si>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</si>
  <si>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</si>
  <si>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</si>
  <si>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</si>
  <si>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</si>
  <si>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</si>
  <si>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</si>
  <si>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</si>
  <si>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</si>
  <si>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</si>
  <si>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</si>
  <si>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</si>
  <si>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</si>
  <si>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</si>
  <si>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</si>
  <si>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</si>
  <si>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</si>
  <si>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</si>
  <si>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</si>
  <si>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</si>
  <si>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</si>
  <si>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</si>
  <si>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</si>
  <si>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</si>
  <si>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</si>
  <si>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</si>
  <si>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</si>
  <si>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</si>
  <si>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</si>
  <si>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</si>
  <si>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</si>
  <si>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</si>
  <si>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</si>
  <si>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Continua</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</si>
  <si>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</si>
  <si>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</si>
  <si>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</si>
  <si>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</si>
  <si>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</si>
  <si>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</si>
  <si>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</si>
  <si>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</si>
  <si>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</si>
  <si>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</si>
  <si>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</si>
  <si>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</si>
  <si>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</si>
  <si>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Económico y Reputacional</t>
  </si>
  <si>
    <t>Reducir (mitigar)</t>
  </si>
  <si>
    <t>Plan de accion (solo para la opción reducir)</t>
  </si>
  <si>
    <t>Finalizado</t>
  </si>
  <si>
    <t>En curso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</si>
  <si>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</si>
  <si>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</si>
  <si>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</si>
  <si>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</si>
  <si>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</si>
  <si>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</si>
  <si>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</si>
  <si>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</si>
  <si>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</si>
  <si>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</si>
  <si>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</si>
  <si>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t>
  </si>
  <si>
    <t xml:space="preserve">ANÁLISIS DOFA        </t>
  </si>
  <si>
    <t>Origen Interno</t>
  </si>
  <si>
    <t>Fortalezas</t>
  </si>
  <si>
    <t>Debilidades</t>
  </si>
  <si>
    <t>Origen Externo</t>
  </si>
  <si>
    <t>Oportunidades</t>
  </si>
  <si>
    <t>Amenazas</t>
  </si>
  <si>
    <r>
      <t xml:space="preserve">El archivo contiene las siguientes hojas:
- Instructivo
-   </t>
    </r>
    <r>
      <rPr>
        <b/>
        <sz val="11"/>
        <rFont val="Arial Narrow"/>
        <family val="2"/>
      </rPr>
      <t xml:space="preserve">Hoja 1 Contexto del proceso:  </t>
    </r>
    <r>
      <rPr>
        <sz val="11"/>
        <rFont val="Arial Narrow"/>
        <family val="2"/>
      </rPr>
      <t xml:space="preserve">Diligenciar analisis DOFA para cada proceso </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</si>
  <si>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Código</t>
  </si>
  <si>
    <t>PLE-PIN-F001</t>
  </si>
  <si>
    <t>Versión</t>
  </si>
  <si>
    <t>Vigencia</t>
  </si>
  <si>
    <t>Caso HOLA:</t>
  </si>
  <si>
    <t>CONTROL DE CAMBIOS MATRIZ DE RIESGOS</t>
  </si>
  <si>
    <t>VERSIÓN</t>
  </si>
  <si>
    <t>FECHA</t>
  </si>
  <si>
    <t>DESCRIPCIÓN DE LA MODIFICACIÓN</t>
  </si>
  <si>
    <t>NOTA: Para el diligenciamiento de esta matriz tenga en cuenta el manual "Gestión del Riesgo" PLE-PIN-M001</t>
  </si>
  <si>
    <t>MATRIZ MAPA DE RIESGO</t>
  </si>
  <si>
    <t>22 de diciembre de 2021</t>
  </si>
  <si>
    <t>F4 Normativa interna que propicia el fortalecimiento de la Entidad.</t>
  </si>
  <si>
    <t>D1 Rotación del personal del Servicio Atención a la Ciudadanía.</t>
  </si>
  <si>
    <t>Servicio a la Ciudadanía</t>
  </si>
  <si>
    <t>Creación del documento</t>
  </si>
  <si>
    <t>Se incluyeron tres riesgos relacinados con el talento humano y con el proceso en el sentido de atender las solicitudes con diferentes criterios en los puntos de atención a la ciudadanía, inadecuado manejo de los aplicativos o sin las compentencias para el cargo.</t>
  </si>
  <si>
    <t>Se eliminan tres riesgos relacionados con rotación de personal, competencia del personal y reconocimiento de un solo proceso y se incluye el reconocimiento de la matriz de seguimiento</t>
  </si>
  <si>
    <t>Cambio de formato, se mantienen los riesgos y los controles</t>
  </si>
  <si>
    <t>Cambio de formato. Cambio de redaccion de los riegos, inclusion de controles</t>
  </si>
  <si>
    <t>Elaboración del documento, remplaza la matriz de riesgo del proceso de Servicio de Atención a la Ciudadanía. Se actualizaron todos los elementos de la matriz de riesgo de acuerdo con el objetivo. Alcance y servicios del proceso “Servicio a la Ciudadanía” en el nuevo modelo de operación por proceso, así como la alineación con el marco estratégico aprobado por la Resolución 162 de 2017.</t>
  </si>
  <si>
    <t>Ajuste y actuallización a la  matriz de acuerdo con la guía del DAFP V4 -2018 a través del manual de gestión del riesgo versión 11- 2019, se ingresa las columnas para las características  y la evaluación de los controles. Se ajusta propuesta en la identificación del control y se identifica la numeración en la matriz DOFA,</t>
  </si>
  <si>
    <t xml:space="preserve">Se ajusta los riesgos R1 y R2 en cada uno de ellos se establecen modificaciones en las causas y consecuencias </t>
  </si>
  <si>
    <t>Se ajusta en el riesgo R1, dos causas, modificando la valoración del riesgo inherente en la probabilidad que se valora de posible a casi seguro, y el impacto conserva su escala de valoración de "Mayor";  se incluye un control para este riesgo, se actualiza valoración de riesgo inherente, valoración de controles y valoración de riesgo residual.  
Caso HOLA 185990</t>
  </si>
  <si>
    <t xml:space="preserve">Clasificación inadecuada de los derechos de petición por la ciudadanía cuando se asigna a la dependencia responsable de dar respuesta. </t>
  </si>
  <si>
    <t xml:space="preserve">Incurrir  en reprocesos por la rotación de personal que ralentiza los tiempos de respuesta </t>
  </si>
  <si>
    <t>Inadecuado manejo de las herramientas e información en los puntos de atención.</t>
  </si>
  <si>
    <t>Deficiencias en la infraestructura física y tecnológica en los puntos de atención al ciudadano.</t>
  </si>
  <si>
    <t>El Profesional Especializado del grupo  de Servicio Atención a la Ciudadanía, realiza mensualmente el seguimiento a la aplicación de los protocolos de atención  por parte de los servidores públicos asignados. 
En caso de evidenciar que no se cumple la aplicación de estos protocolos, se realizarán jornadas de inducción y reinducción en el  puesto de trabajo al equipo del grupo de Servicio de Atención a la Ciudadanía, con énfasis en la aplicación de los protocolos del proceso,  aplicativo BOGOTÁ TE ESCUCHA  y aplicativo de Gestión Documental ORFEO. 
Como evidencia de la ejecución del control, quedan las actas de capacitación y entrenamiento.</t>
  </si>
  <si>
    <t xml:space="preserve">Ralentización de los aplicativos que se utilizan en el desarrollo del proceso (Bogotá te escucha, ORFEO). </t>
  </si>
  <si>
    <t>Andrea Johanna Jiménez</t>
  </si>
  <si>
    <t>Estrategia de descongestión y depuración de peticiones pendientes de respuesta y/o cierre en los aplicativos, de cada Alcaldía local y dependencia de Nivel Central denominada Jornada 911</t>
  </si>
  <si>
    <t>Posibilidad de afectación reputacional por la inobservancia de las normas y/o criterios de servicio establecidos para la atención de la ciudadanía</t>
  </si>
  <si>
    <t>Posibilidad de afectación reputacional por la extemporaneidad en los tiempos de respuesta de acuerdo con los términos de la Ley 1755-2015 de los Derechos de Petición.</t>
  </si>
  <si>
    <t>Incumplimiento de los terminos de ley por parte del responsable funcional de brindar respuesta a las peticiones.</t>
  </si>
  <si>
    <t>Desactualización de la información que brindan los Servidores Públicos   vinculados al proceso de Atención a la Ciudadanía.</t>
  </si>
  <si>
    <t>Identificar respuestas brindadas por los responsables funcionales sin el cumplimiento de los criterios de calidad de la respuesta.</t>
  </si>
  <si>
    <t>Realizar cierres de los derechos de petición por parte de los responsables funcionales de brindar respuestas, sin la adecuada aplicación del procedimiento.</t>
  </si>
  <si>
    <t xml:space="preserve">Se realiza actualización de matriz de riesgos de gestión de acuerdo con los lineamientos establecidos en el manual de gestión del riesgo PLE-PIN-M001 versión 6. Se realizó a través de mesa de trabajo a la que asistió el promotor de mejora con el acompañamiento técnico del grupo de riesgos de la Oficina Asesora de Planeación. Se aprobó bajo caso HOLA N. 240527		</t>
  </si>
  <si>
    <t>F2 Retroalimentación constante de los servidores que conforman el equipo de Servicio Atención a la Ciudadanía (SAC).</t>
  </si>
  <si>
    <t>F3 Constante uso y aplicación de tecnologías de la información para la optimización de las actividades realizadas. </t>
  </si>
  <si>
    <t>F5 Se cuenta con 20 puntos de atención presencial propios ubicados en las Alcaldías Locales (excepto Sumapaz-atención virtual) y el nivel central de la Secretaría Distrital de Gobierno. Así como 5 puntos de atención ubicados en puntos de la red CADE. (Suba, Bosa, Manitas, CAD 30 y Engativá).</t>
  </si>
  <si>
    <t>D2 Puntos de atención en los que aún no se implementa un sistema de asignación de turnos.</t>
  </si>
  <si>
    <t>D3 El Talento humano vinculado al proceso de Servicio a la Ciudadanía en algunos casos presenta carencias en cuanto al dominio de herramientas ofimáticas.</t>
  </si>
  <si>
    <t>D5 Falta de respuesta y gestión oportuna a las peticiones ciudadanas por parte del Talento Humano vinculado a las dependencias del nivel central y local de la Secretaría Distrital de Gobierno.</t>
  </si>
  <si>
    <t>A1 Ausencia de acciones disciplinarias por parte de los competentes para tal fin, frente al vencimiento de términos para dar respuesta a peticiones ciudadanas.</t>
  </si>
  <si>
    <t>A2 Fallas de índole tecnológico y de conectividad que impidan el normal desarrollo y ejecución de actividades asociadas al proceso de Servicio a la Ciudadanía.</t>
  </si>
  <si>
    <t>D4 Errores en la tipificación y clasificación de las peticiones ciudadanas.</t>
  </si>
  <si>
    <t>El Profesional Especializado coordinador del grupo de Servicio de Atención a la Ciudadanía con apoyo de los funcionarios de los puntos de atención a la ciudadanía en Alcaldías locales y Nivel Central, realiza el seguimiento semanal de las respuestas a los Derechos de Petición, a través del aplicativo ORFEO.
En caso de identificar respuestas sin cumplimiento de términos de tiempo establecidos, el  Profesional Especializado del grupo de Servicio de Atención a la Ciudadanía generará alertas al responsable de la respuesta por medio de reuniones, comunicaciones a través de Teams o comunicaciones vía correo insttucional. 
Como evidencia de la ejecución del control quedan soportes de reunión y/o comunicaciones a través de Microsoft Teams y el  informe semanal al promotor de mejora  de cada Alcaldía Local y Dependencia de Nivel Central,  publicado en carpeta sharepoint.</t>
  </si>
  <si>
    <t xml:space="preserve">El Profesional Especializado  coordinador del Grupo de Servicio de Atención a la Ciudadanía  realiza el  seguimiento mensual  a las respuestas de las peticiones de vigencias anteriores y actuales, a través del aplicativo  BOGOTÁ TE ESCUCHA.
En caso de identificar posibles desviaciones en la ejecución del control, se generarán las alertas en el informe mensual de seguimiento de cada alcaldía local y dependencias del Nivel Central, responsables funcionales de dar respuesta a los derechos de petición; con el fin de realizar la depuración y descongestión de los derechos de petición.   
Como evidencia de la ejecución del control se generan  los informes mensuales de seguimiento a peticiones registradas en el aplicativo BOGOTÁ TE ESCUCHA. </t>
  </si>
  <si>
    <t xml:space="preserve">F1 Aplicación y fortalecimiento de las competencias de los servidores de Atención a la Ciudadanía asociadas al cumplimiento de protocolos de atención, conforme a los principios establecidos por la Política Pública Distrital de Atención a la Ciudadanía. </t>
  </si>
  <si>
    <t>F8 Alineación con el Plan Estratégico Institucional a través del Plan Anticorrupción.</t>
  </si>
  <si>
    <t>A3 Adiciones, cambios y lineas definitorias poco claras en las competencias entre la Secretaría Distrital de Gobierno y otras entidades del distrito.</t>
  </si>
  <si>
    <t>A4 Las fallas registradas en el aplicativo Bogotá Te Escucha (administrado y operado por la Secretaría General) repercuten negativamente en la generación de reportes extraídos desde dicho aplicativo y usados por la Oficina de Atención a la Ciudadanía de la Secretaría Distrital de Gobierno en la proyección y consolidación de informes internos y externos.</t>
  </si>
  <si>
    <t>D6 Aplicación parcial o insuficiente de los protocolos de gestión y tratamiento de peticiones por parte de los servidores a los cuales se les asigna un derecho de petición ciudadano.</t>
  </si>
  <si>
    <t>D7 Baja disponibilidad y asignación de recursos presupuestales que permitan garantizar la prestación continua e ininterrumpida del servicio sin generar traumatismos de cara a la ciudadanía.</t>
  </si>
  <si>
    <t>D8 Adiciones, cambios y lineas definitorias poco claras en las competencias entre dependencias de la Secretaría Distrital de Gobierno.</t>
  </si>
  <si>
    <t xml:space="preserve">D9 Acciones insuficientes desarrolladas por parte de las Alcaldías Locales respecto de la adecuación de los puntos de atención conforme la norma técnica 6047 en términos de accesibilidad a medios físicos. </t>
  </si>
  <si>
    <t>O1 Retroalimentación que brinda la ciudadanía respecto a la percepción del Servicio.</t>
  </si>
  <si>
    <t>O2 Actualización de Protocolos de Atención conforme a las dinámicas del servicio, incluyendo criterios de atención diferencial, preferencial e incluyente.</t>
  </si>
  <si>
    <t>O3 Convenios y Acuerdos Interinstitucionales en pro de la mejora del Servicio Atención a la Ciudadanía (SAC). </t>
  </si>
  <si>
    <t>O4 Mediciones de la calidad del servicio y cumplimiento de protocolos de atención, realizadas por la Secretaría General, la Veeduría Distrital, entre otras entidades.</t>
  </si>
  <si>
    <t>F6 Seguimiento y monitoreo constante a la gestión de las peticiones ciudadanas por parte de las dependencias de la Secretaría Distrital de Gobierno en el nivel central y local.</t>
  </si>
  <si>
    <t>F7 Interoperabilidad automática del sistema de gestión de peticiones ciudadanas Bogotá Te Escucha, con el gestor documental ORFEO</t>
  </si>
  <si>
    <t>F9 El fortalecimiento de la gestión institucional.</t>
  </si>
  <si>
    <t>Orientar con calidad y oportunidad a todos los ciudadanos que acudan a la Secretaría Distrital de Gobierno. Así mismo, atender las peticiones, quejas, reclamos, sugerencias, consultas, denuncias por actos de corrupción, felicitaciones, solicitud de acceso a la información y copias en el marco de los trámites y servicios de la entidad, a través de sus canales presencial, telefónico, virtual y redes sociales, reportando periódicamente la percepción de los ciudadanos en relación con la calidad del servicio prestado, lo anterior, con el fin de garantizar sus derechos y brindar una adecuada atención.</t>
  </si>
  <si>
    <t>El proceso de servicio a la ciudadanía inicia con la solicitud del ciudadano realizada mediante los distintos canales de atención con que cuenta la entidad, incluye la respuesta de fondo y finaliza con el seguimiento y monitoreo a la gestión de los servidores públicos responsables de emitir respuesta con calidad, coherencia, calidez y oportunidad.</t>
  </si>
  <si>
    <t>Se realiza actualización del contexto interno y externo con el acompañamiento técnico del grupo de riesgos de la Oficina Asesora de Planeación. Se aprobó bajo caso HOLA No. 442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</si>
</sst>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8"/>
      <color indexed="60"/>
      <name val="Arial"/>
      <family val="2"/>
    </font>
    <font>
      <b/>
      <sz val="48"/>
      <color indexed="60"/>
      <name val="Arial"/>
      <family val="2"/>
    </font>
    <font>
      <b/>
      <sz val="10"/>
      <name val="Arial"/>
      <family val="2"/>
    </font>
    <font>
      <b/>
      <sz val="12"/>
      <color indexed="16"/>
      <name val="Arial"/>
      <family val="2"/>
    </font>
    <font>
      <b/>
      <sz val="20"/>
      <color rgb="FFC00000"/>
      <name val="Arial Narrow"/>
      <family val="2"/>
    </font>
    <font>
      <sz val="11"/>
      <color rgb="FF000000"/>
      <name val="Calibri"/>
      <family val="2"/>
      <scheme val="minor"/>
    </font>
    <font>
      <b/>
      <sz val="48"/>
      <color rgb="FF993300"/>
      <name val="Arial"/>
      <family val="2"/>
    </font>
    <font>
      <b/>
      <sz val="18"/>
      <name val="Arial"/>
      <family val="2"/>
    </font>
    <font>
      <b/>
      <sz val="12"/>
      <name val="Arial"/>
      <family val="2"/>
    </font>
    <font>
      <sz val="10"/>
      <color rgb="FF000000"/>
      <name val="Arial"/>
      <family val="2"/>
    </font>
    <font>
      <sz val="12"/>
      <name val="Arial"/>
      <family val="2"/>
    </font>
    <font>
      <b/>
      <sz val="11"/>
      <color rgb="FF800000"/>
      <name val="Arial"/>
      <family val="2"/>
    </font>
    <font>
      <sz val="11"/>
      <color rgb="FF000000"/>
      <name val="Arial"/>
      <family val="2"/>
    </font>
    <font>
      <b/>
      <sz val="11"/>
      <color rgb="FF000000"/>
      <name val="Arial"/>
      <family val="2"/>
    </font>
    <font>
      <sz val="10"/>
      <color rgb="FFFFFFFF"/>
      <name val="Arial"/>
      <family val="2"/>
    </font>
    <font>
      <b/>
      <sz val="12"/>
      <color rgb="FFFF0000"/>
      <name val="Arial"/>
      <family val="2"/>
    </font>
    <font>
      <b/>
      <sz val="9"/>
      <color rgb="FFFFFFFF"/>
      <name val="Arial"/>
      <family val="2"/>
    </font>
    <font>
      <b/>
      <sz val="11"/>
      <name val="Arial"/>
      <family val="2"/>
    </font>
    <font>
      <b/>
      <i/>
      <sz val="14"/>
      <color rgb="FFA6A6A6"/>
      <name val="Arial"/>
      <family val="2"/>
    </font>
    <font>
      <b/>
      <sz val="28"/>
      <color rgb="FF993300"/>
      <name val="Arial"/>
      <family val="2"/>
    </font>
    <font>
      <sz val="11"/>
      <name val="Arial"/>
      <family val="2"/>
    </font>
    <font>
      <b/>
      <sz val="12"/>
      <color theme="0" tint="-0.34998626667073579"/>
      <name val="Titillium Web"/>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
      <patternFill patternType="solid">
        <fgColor theme="0"/>
        <bgColor rgb="FF000000"/>
      </patternFill>
    </fill>
  </fills>
  <borders count="8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rgb="FFFFFFFF"/>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32">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4" fillId="3" borderId="0" xfId="0" applyFont="1" applyFill="1" applyAlignment="1">
      <alignment horizontal="left" vertical="center" wrapText="1"/>
    </xf>
    <xf numFmtId="0" fontId="55"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3"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1" fillId="3" borderId="14" xfId="2" quotePrefix="1" applyFont="1" applyFill="1" applyBorder="1" applyAlignment="1">
      <alignment horizontal="left" vertical="top" wrapText="1"/>
    </xf>
    <xf numFmtId="0" fontId="52" fillId="3" borderId="0" xfId="2" quotePrefix="1" applyFont="1" applyFill="1" applyAlignment="1">
      <alignment horizontal="left" vertical="top" wrapText="1"/>
    </xf>
    <xf numFmtId="0" fontId="52"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49" fontId="58" fillId="16" borderId="0" xfId="0" applyNumberFormat="1" applyFont="1" applyFill="1" applyAlignment="1" applyProtection="1">
      <alignment horizontal="center" vertical="center" wrapText="1"/>
      <protection locked="0"/>
    </xf>
    <xf numFmtId="0" fontId="60" fillId="18" borderId="33" xfId="0" applyFont="1" applyFill="1" applyBorder="1" applyAlignment="1" applyProtection="1">
      <alignment horizontal="center" vertical="center" wrapText="1"/>
      <protection locked="0"/>
    </xf>
    <xf numFmtId="49" fontId="64" fillId="19" borderId="0" xfId="0" applyNumberFormat="1" applyFont="1" applyFill="1" applyAlignment="1" applyProtection="1">
      <alignment vertical="center" wrapText="1"/>
      <protection locked="0"/>
    </xf>
    <xf numFmtId="0" fontId="62" fillId="19" borderId="0" xfId="0" applyFont="1" applyFill="1" applyProtection="1">
      <protection locked="0"/>
    </xf>
    <xf numFmtId="0" fontId="65" fillId="19" borderId="0" xfId="0" applyFont="1" applyFill="1" applyAlignment="1" applyProtection="1">
      <alignment horizontal="left" vertical="center" wrapText="1"/>
      <protection locked="0"/>
    </xf>
    <xf numFmtId="0" fontId="66" fillId="19" borderId="0" xfId="0" applyFont="1" applyFill="1" applyAlignment="1" applyProtection="1">
      <alignment vertical="center" wrapText="1"/>
      <protection locked="0"/>
    </xf>
    <xf numFmtId="0" fontId="66" fillId="19" borderId="0" xfId="0" applyFont="1" applyFill="1" applyProtection="1">
      <protection locked="0"/>
    </xf>
    <xf numFmtId="0" fontId="66" fillId="19" borderId="0" xfId="0" applyFont="1" applyFill="1" applyAlignment="1" applyProtection="1">
      <alignment horizontal="center"/>
      <protection locked="0"/>
    </xf>
    <xf numFmtId="0" fontId="62" fillId="19" borderId="0" xfId="0" applyFont="1" applyFill="1" applyAlignment="1" applyProtection="1">
      <alignment horizontal="center"/>
      <protection locked="0"/>
    </xf>
    <xf numFmtId="0" fontId="67" fillId="0" borderId="69" xfId="0" applyFont="1" applyBorder="1" applyAlignment="1" applyProtection="1">
      <alignment horizontal="right"/>
      <protection locked="0"/>
    </xf>
    <xf numFmtId="0" fontId="69" fillId="19" borderId="0" xfId="0" applyFont="1" applyFill="1" applyAlignment="1" applyProtection="1">
      <alignment horizontal="center" vertical="center" wrapText="1"/>
      <protection locked="0"/>
    </xf>
    <xf numFmtId="14" fontId="67" fillId="0" borderId="69" xfId="0" applyNumberFormat="1" applyFont="1" applyBorder="1" applyAlignment="1" applyProtection="1">
      <alignment horizontal="right"/>
      <protection locked="0"/>
    </xf>
    <xf numFmtId="0" fontId="69" fillId="19" borderId="0" xfId="0" applyFont="1" applyFill="1" applyAlignment="1" applyProtection="1">
      <alignment vertical="center" wrapText="1"/>
      <protection locked="0"/>
    </xf>
    <xf numFmtId="0" fontId="70" fillId="19" borderId="0" xfId="0" applyFont="1" applyFill="1" applyAlignment="1" applyProtection="1">
      <alignment vertical="center" wrapText="1"/>
      <protection locked="0"/>
    </xf>
    <xf numFmtId="0" fontId="65" fillId="19" borderId="0" xfId="0" applyFont="1" applyFill="1" applyAlignment="1" applyProtection="1">
      <alignment horizontal="center" vertical="center" wrapText="1"/>
      <protection locked="0"/>
    </xf>
    <xf numFmtId="0" fontId="62" fillId="19" borderId="0" xfId="0" applyFont="1" applyFill="1" applyAlignment="1" applyProtection="1">
      <alignment horizontal="center" vertical="center"/>
      <protection locked="0"/>
    </xf>
    <xf numFmtId="0" fontId="66" fillId="19" borderId="0" xfId="0" applyFont="1" applyFill="1" applyAlignment="1" applyProtection="1">
      <alignment horizontal="center" vertical="center" wrapText="1"/>
      <protection locked="0"/>
    </xf>
    <xf numFmtId="0" fontId="66" fillId="19" borderId="0" xfId="0" applyFont="1" applyFill="1" applyAlignment="1" applyProtection="1">
      <alignment horizontal="center" vertical="center"/>
      <protection locked="0"/>
    </xf>
    <xf numFmtId="0" fontId="71" fillId="19" borderId="0" xfId="0" applyFont="1" applyFill="1" applyAlignment="1" applyProtection="1">
      <alignment horizontal="center" vertical="center"/>
      <protection locked="0"/>
    </xf>
    <xf numFmtId="2" fontId="67" fillId="19" borderId="0" xfId="0" applyNumberFormat="1" applyFont="1" applyFill="1" applyAlignment="1" applyProtection="1">
      <alignment horizontal="center" vertical="center" wrapText="1"/>
      <protection locked="0"/>
    </xf>
    <xf numFmtId="0" fontId="71" fillId="19" borderId="0" xfId="0" applyFont="1" applyFill="1" applyProtection="1">
      <protection locked="0"/>
    </xf>
    <xf numFmtId="0" fontId="71" fillId="19" borderId="0" xfId="0" applyFont="1" applyFill="1" applyAlignment="1" applyProtection="1">
      <alignment horizontal="center"/>
      <protection locked="0"/>
    </xf>
    <xf numFmtId="0" fontId="72" fillId="19" borderId="0" xfId="0" applyFont="1" applyFill="1" applyAlignment="1" applyProtection="1">
      <alignment horizontal="left" vertical="center"/>
      <protection locked="0"/>
    </xf>
    <xf numFmtId="165" fontId="65" fillId="19" borderId="0" xfId="0" applyNumberFormat="1" applyFont="1" applyFill="1" applyAlignment="1" applyProtection="1">
      <alignment horizontal="center" vertical="center"/>
      <protection locked="0"/>
    </xf>
    <xf numFmtId="0" fontId="67" fillId="19" borderId="0" xfId="0" applyFont="1" applyFill="1" applyAlignment="1" applyProtection="1">
      <alignment horizontal="left" vertical="center" wrapText="1"/>
      <protection locked="0"/>
    </xf>
    <xf numFmtId="0" fontId="67" fillId="19" borderId="0" xfId="0" applyFont="1" applyFill="1" applyAlignment="1" applyProtection="1">
      <alignment vertical="justify" wrapText="1"/>
      <protection locked="0"/>
    </xf>
    <xf numFmtId="0" fontId="62" fillId="0" borderId="0" xfId="0" applyFont="1" applyProtection="1">
      <protection locked="0"/>
    </xf>
    <xf numFmtId="0" fontId="48" fillId="19" borderId="0" xfId="0" applyFont="1" applyFill="1" applyAlignment="1" applyProtection="1">
      <alignment vertical="center" wrapText="1"/>
      <protection locked="0"/>
    </xf>
    <xf numFmtId="0" fontId="73" fillId="20" borderId="0" xfId="0" applyFont="1" applyFill="1" applyAlignment="1" applyProtection="1">
      <alignment horizontal="center" vertical="center" wrapText="1"/>
      <protection locked="0"/>
    </xf>
    <xf numFmtId="2" fontId="67" fillId="20" borderId="0" xfId="0" applyNumberFormat="1" applyFont="1" applyFill="1" applyAlignment="1" applyProtection="1">
      <alignment horizontal="center" vertical="center" wrapText="1"/>
      <protection hidden="1"/>
    </xf>
    <xf numFmtId="0" fontId="74" fillId="20" borderId="0" xfId="0" applyFont="1" applyFill="1" applyAlignment="1" applyProtection="1">
      <alignment horizontal="center" vertical="center" wrapText="1"/>
      <protection hidden="1"/>
    </xf>
    <xf numFmtId="0" fontId="67" fillId="20" borderId="0" xfId="0" applyFont="1" applyFill="1" applyAlignment="1" applyProtection="1">
      <alignment horizontal="center" vertical="justify" wrapText="1"/>
      <protection locked="0"/>
    </xf>
    <xf numFmtId="0" fontId="67" fillId="20" borderId="0" xfId="0" applyFont="1" applyFill="1" applyAlignment="1" applyProtection="1">
      <alignment vertical="justify" wrapText="1"/>
      <protection locked="0"/>
    </xf>
    <xf numFmtId="0" fontId="69" fillId="19" borderId="69" xfId="0" applyFont="1" applyFill="1" applyBorder="1" applyAlignment="1" applyProtection="1">
      <alignment vertical="center" wrapText="1"/>
      <protection locked="0"/>
    </xf>
    <xf numFmtId="0" fontId="68" fillId="0" borderId="33" xfId="0" applyFont="1" applyBorder="1" applyAlignment="1" applyProtection="1">
      <alignment horizontal="center" vertical="center" wrapText="1"/>
      <protection locked="0"/>
    </xf>
    <xf numFmtId="0" fontId="68" fillId="19" borderId="0" xfId="0" applyFont="1" applyFill="1" applyAlignment="1" applyProtection="1">
      <alignment horizontal="right" wrapText="1"/>
      <protection locked="0"/>
    </xf>
    <xf numFmtId="49" fontId="63" fillId="19" borderId="0" xfId="0" applyNumberFormat="1" applyFont="1" applyFill="1" applyAlignment="1" applyProtection="1">
      <alignment vertical="center" wrapText="1"/>
      <protection locked="0"/>
    </xf>
    <xf numFmtId="0" fontId="1" fillId="0" borderId="8" xfId="0" applyFont="1" applyBorder="1" applyAlignment="1">
      <alignment vertical="top"/>
    </xf>
    <xf numFmtId="0" fontId="1" fillId="0" borderId="5" xfId="0" applyFont="1" applyBorder="1" applyAlignment="1">
      <alignment vertical="top"/>
    </xf>
    <xf numFmtId="0" fontId="1" fillId="0" borderId="2" xfId="0" applyFont="1" applyBorder="1" applyAlignment="1" applyProtection="1">
      <alignment horizontal="left" vertical="center" wrapText="1"/>
      <protection locked="0"/>
    </xf>
    <xf numFmtId="0" fontId="1" fillId="0" borderId="2" xfId="0" applyFont="1" applyBorder="1" applyAlignment="1">
      <alignment vertical="top"/>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77" fillId="19" borderId="33" xfId="0" applyFont="1" applyFill="1" applyBorder="1" applyAlignment="1" applyProtection="1">
      <alignment horizontal="center" vertical="center" wrapText="1"/>
      <protection locked="0"/>
    </xf>
    <xf numFmtId="14" fontId="77" fillId="19" borderId="33" xfId="0" applyNumberFormat="1" applyFont="1" applyFill="1" applyBorder="1" applyAlignment="1" applyProtection="1">
      <alignment horizontal="center" vertical="center" wrapText="1"/>
      <protection locked="0"/>
    </xf>
    <xf numFmtId="0" fontId="6" fillId="3" borderId="2"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14" fontId="77" fillId="0" borderId="33" xfId="0" applyNumberFormat="1" applyFont="1" applyBorder="1" applyAlignment="1" applyProtection="1">
      <alignment horizontal="center" vertical="center" wrapText="1"/>
      <protection locked="0"/>
    </xf>
    <xf numFmtId="0" fontId="59" fillId="17" borderId="76" xfId="0" applyFont="1" applyFill="1" applyBorder="1" applyAlignment="1">
      <alignment horizontal="center" vertical="center" wrapText="1"/>
    </xf>
    <xf numFmtId="0" fontId="78" fillId="0" borderId="33" xfId="0" applyFont="1" applyBorder="1" applyAlignment="1">
      <alignment horizontal="left" vertical="center" wrapText="1"/>
    </xf>
    <xf numFmtId="0" fontId="78" fillId="0" borderId="38" xfId="0" applyFont="1" applyBorder="1" applyAlignment="1">
      <alignment horizontal="left" vertical="center" wrapText="1"/>
    </xf>
    <xf numFmtId="0" fontId="78" fillId="0" borderId="33" xfId="0" applyFont="1" applyBorder="1" applyAlignment="1">
      <alignment vertical="center" wrapText="1"/>
    </xf>
    <xf numFmtId="0" fontId="78" fillId="0" borderId="43" xfId="0" applyFont="1" applyBorder="1" applyAlignment="1">
      <alignment vertical="center" wrapText="1"/>
    </xf>
    <xf numFmtId="0" fontId="61" fillId="3" borderId="48" xfId="2" applyFont="1" applyFill="1" applyBorder="1" applyAlignment="1">
      <alignment horizontal="center" vertical="center" wrapText="1"/>
    </xf>
    <xf numFmtId="0" fontId="61" fillId="3" borderId="49" xfId="2" applyFont="1" applyFill="1" applyBorder="1" applyAlignment="1">
      <alignment horizontal="center" vertical="center" wrapText="1"/>
    </xf>
    <xf numFmtId="0" fontId="61" fillId="3"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1" fillId="3" borderId="51" xfId="2" quotePrefix="1" applyFont="1" applyFill="1" applyBorder="1" applyAlignment="1">
      <alignment horizontal="left" vertical="top" wrapText="1"/>
    </xf>
    <xf numFmtId="0" fontId="52" fillId="3" borderId="52" xfId="2" quotePrefix="1" applyFont="1" applyFill="1" applyBorder="1" applyAlignment="1">
      <alignment horizontal="left" vertical="top" wrapText="1"/>
    </xf>
    <xf numFmtId="0" fontId="52"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4" fillId="14" borderId="54" xfId="3" applyFont="1" applyFill="1" applyBorder="1" applyAlignment="1">
      <alignment horizontal="center" vertical="center" wrapText="1"/>
    </xf>
    <xf numFmtId="0" fontId="54" fillId="14" borderId="55" xfId="3" applyFont="1" applyFill="1" applyBorder="1" applyAlignment="1">
      <alignment horizontal="center" vertical="center" wrapText="1"/>
    </xf>
    <xf numFmtId="0" fontId="54" fillId="14" borderId="56" xfId="2" applyFont="1" applyFill="1" applyBorder="1" applyAlignment="1">
      <alignment horizontal="center" vertical="center"/>
    </xf>
    <xf numFmtId="0" fontId="54"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54" fillId="3" borderId="58" xfId="3" applyFont="1" applyFill="1" applyBorder="1" applyAlignment="1">
      <alignment horizontal="left" vertical="top" wrapText="1" readingOrder="1"/>
    </xf>
    <xf numFmtId="0" fontId="54" fillId="3" borderId="59" xfId="3" applyFont="1" applyFill="1" applyBorder="1" applyAlignment="1">
      <alignment horizontal="left" vertical="top" wrapText="1" readingOrder="1"/>
    </xf>
    <xf numFmtId="0" fontId="55" fillId="3" borderId="60" xfId="2" applyFont="1" applyFill="1" applyBorder="1" applyAlignment="1">
      <alignment horizontal="justify" vertical="center" wrapText="1"/>
    </xf>
    <xf numFmtId="0" fontId="55" fillId="3" borderId="61" xfId="2" applyFont="1" applyFill="1" applyBorder="1" applyAlignment="1">
      <alignment horizontal="justify" vertical="center" wrapText="1"/>
    </xf>
    <xf numFmtId="0" fontId="54" fillId="3" borderId="62" xfId="0" applyFont="1" applyFill="1" applyBorder="1" applyAlignment="1">
      <alignment horizontal="left" vertical="center" wrapText="1"/>
    </xf>
    <xf numFmtId="0" fontId="54" fillId="3" borderId="63" xfId="0" applyFont="1" applyFill="1" applyBorder="1" applyAlignment="1">
      <alignment horizontal="left" vertical="center" wrapText="1"/>
    </xf>
    <xf numFmtId="0" fontId="55" fillId="3" borderId="64" xfId="2" applyFont="1" applyFill="1" applyBorder="1" applyAlignment="1">
      <alignment horizontal="justify" vertical="center" wrapText="1"/>
    </xf>
    <xf numFmtId="0" fontId="55" fillId="3" borderId="65" xfId="2" applyFont="1" applyFill="1" applyBorder="1" applyAlignment="1">
      <alignment horizontal="justify"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4" fillId="3" borderId="71" xfId="0" applyFont="1" applyFill="1" applyBorder="1" applyAlignment="1">
      <alignment horizontal="left" vertical="center" wrapText="1"/>
    </xf>
    <xf numFmtId="0" fontId="54" fillId="3" borderId="72" xfId="0" applyFont="1" applyFill="1" applyBorder="1" applyAlignment="1">
      <alignment horizontal="left" vertical="center" wrapText="1"/>
    </xf>
    <xf numFmtId="0" fontId="54" fillId="3" borderId="73" xfId="0" applyFont="1" applyFill="1" applyBorder="1" applyAlignment="1">
      <alignment horizontal="left" vertical="center" wrapText="1"/>
    </xf>
    <xf numFmtId="0" fontId="54" fillId="3" borderId="74" xfId="0" applyFont="1" applyFill="1" applyBorder="1" applyAlignment="1">
      <alignment horizontal="left" vertical="center" wrapText="1"/>
    </xf>
    <xf numFmtId="0" fontId="55" fillId="3" borderId="66" xfId="0" applyFont="1" applyFill="1" applyBorder="1" applyAlignment="1">
      <alignment horizontal="justify" vertical="center" wrapText="1"/>
    </xf>
    <xf numFmtId="0" fontId="55" fillId="3" borderId="67" xfId="0" applyFont="1" applyFill="1" applyBorder="1" applyAlignment="1">
      <alignment horizontal="justify" vertical="center" wrapText="1"/>
    </xf>
    <xf numFmtId="49" fontId="57" fillId="16" borderId="0" xfId="0" applyNumberFormat="1" applyFont="1" applyFill="1" applyAlignment="1" applyProtection="1">
      <alignment horizontal="right" vertical="center" wrapText="1"/>
      <protection locked="0"/>
    </xf>
    <xf numFmtId="0" fontId="59" fillId="17" borderId="75" xfId="0" applyFont="1" applyFill="1" applyBorder="1" applyAlignment="1">
      <alignment horizontal="center" vertical="center" wrapText="1"/>
    </xf>
    <xf numFmtId="0" fontId="59" fillId="17" borderId="76" xfId="0" applyFont="1" applyFill="1" applyBorder="1" applyAlignment="1">
      <alignment horizontal="center" vertical="center" wrapText="1"/>
    </xf>
    <xf numFmtId="0" fontId="59" fillId="17" borderId="33" xfId="0" applyFont="1" applyFill="1" applyBorder="1" applyAlignment="1">
      <alignment horizontal="center" vertical="center" wrapText="1"/>
    </xf>
    <xf numFmtId="0" fontId="78" fillId="0" borderId="81" xfId="0" applyFont="1" applyBorder="1" applyAlignment="1">
      <alignment horizontal="left" vertical="center" wrapText="1"/>
    </xf>
    <xf numFmtId="0" fontId="78" fillId="0" borderId="82" xfId="0" applyFont="1" applyBorder="1" applyAlignment="1">
      <alignment horizontal="left" vertical="center" wrapText="1"/>
    </xf>
    <xf numFmtId="14" fontId="1" fillId="0" borderId="4" xfId="0" applyNumberFormat="1" applyFont="1" applyBorder="1" applyAlignment="1" applyProtection="1">
      <alignment horizontal="center" vertical="top"/>
      <protection locked="0"/>
    </xf>
    <xf numFmtId="14" fontId="1" fillId="0" borderId="8" xfId="0" applyNumberFormat="1" applyFont="1" applyBorder="1" applyAlignment="1" applyProtection="1">
      <alignment horizontal="center" vertical="top"/>
      <protection locked="0"/>
    </xf>
    <xf numFmtId="14" fontId="1" fillId="0" borderId="5" xfId="0" applyNumberFormat="1" applyFont="1" applyBorder="1" applyAlignment="1" applyProtection="1">
      <alignment horizontal="center" vertical="top"/>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1" fillId="0" borderId="2" xfId="0" applyFont="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1" fillId="0" borderId="2" xfId="0" applyFont="1" applyBorder="1" applyAlignment="1">
      <alignment horizontal="center" vertical="center"/>
    </xf>
    <xf numFmtId="0" fontId="1" fillId="0" borderId="4"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textRotation="90"/>
      <protection locked="0"/>
    </xf>
    <xf numFmtId="0" fontId="1" fillId="0" borderId="8" xfId="0" applyFont="1" applyBorder="1" applyAlignment="1" applyProtection="1">
      <alignment horizontal="center" vertical="center" textRotation="90"/>
      <protection locked="0"/>
    </xf>
    <xf numFmtId="0" fontId="1" fillId="0" borderId="5" xfId="0" applyFont="1" applyBorder="1" applyAlignment="1" applyProtection="1">
      <alignment horizontal="center" vertical="center" textRotation="90"/>
      <protection locked="0"/>
    </xf>
    <xf numFmtId="9" fontId="1" fillId="0" borderId="4" xfId="0" applyNumberFormat="1" applyFont="1" applyBorder="1" applyAlignment="1" applyProtection="1">
      <alignment horizontal="center" vertical="center"/>
      <protection hidden="1"/>
    </xf>
    <xf numFmtId="9" fontId="1" fillId="0" borderId="8" xfId="0" applyNumberFormat="1" applyFont="1" applyBorder="1" applyAlignment="1" applyProtection="1">
      <alignment horizontal="center" vertical="center"/>
      <protection hidden="1"/>
    </xf>
    <xf numFmtId="9" fontId="1" fillId="0" borderId="5" xfId="0" applyNumberFormat="1" applyFont="1" applyBorder="1" applyAlignment="1" applyProtection="1">
      <alignment horizontal="center" vertical="center"/>
      <protection hidden="1"/>
    </xf>
    <xf numFmtId="0" fontId="4" fillId="0" borderId="4" xfId="0" applyFont="1" applyBorder="1" applyAlignment="1" applyProtection="1">
      <alignment horizontal="center" vertical="center" textRotation="90" wrapText="1"/>
      <protection hidden="1"/>
    </xf>
    <xf numFmtId="0" fontId="4" fillId="0" borderId="8" xfId="0" applyFont="1" applyBorder="1" applyAlignment="1" applyProtection="1">
      <alignment horizontal="center" vertical="center" textRotation="90" wrapText="1"/>
      <protection hidden="1"/>
    </xf>
    <xf numFmtId="0" fontId="4" fillId="0" borderId="5" xfId="0" applyFont="1" applyBorder="1" applyAlignment="1" applyProtection="1">
      <alignment horizontal="center" vertical="center" textRotation="90" wrapText="1"/>
      <protection hidden="1"/>
    </xf>
    <xf numFmtId="0" fontId="4" fillId="0" borderId="4" xfId="0" applyFont="1" applyBorder="1" applyAlignment="1" applyProtection="1">
      <alignment horizontal="center" vertical="center" textRotation="90"/>
      <protection hidden="1"/>
    </xf>
    <xf numFmtId="0" fontId="4" fillId="0" borderId="8" xfId="0" applyFont="1" applyBorder="1" applyAlignment="1" applyProtection="1">
      <alignment horizontal="center" vertical="center" textRotation="90"/>
      <protection hidden="1"/>
    </xf>
    <xf numFmtId="0" fontId="4" fillId="0" borderId="5" xfId="0" applyFont="1" applyBorder="1" applyAlignment="1" applyProtection="1">
      <alignment horizontal="center" vertical="center" textRotation="90"/>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6" fillId="3" borderId="4"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5" xfId="0" applyFont="1" applyFill="1" applyBorder="1" applyAlignment="1" applyProtection="1">
      <alignment horizontal="left" vertical="center" wrapText="1"/>
      <protection locked="0"/>
    </xf>
    <xf numFmtId="49" fontId="76" fillId="19" borderId="0" xfId="0" applyNumberFormat="1" applyFont="1" applyFill="1" applyAlignment="1" applyProtection="1">
      <alignment horizontal="center" vertical="center" wrapText="1"/>
      <protection locked="0"/>
    </xf>
    <xf numFmtId="2" fontId="67" fillId="20" borderId="0" xfId="0" applyNumberFormat="1" applyFont="1" applyFill="1" applyAlignment="1" applyProtection="1">
      <alignment horizontal="center" vertical="center" wrapText="1"/>
      <protection hidden="1"/>
    </xf>
    <xf numFmtId="0" fontId="67" fillId="20" borderId="0" xfId="0" applyFont="1" applyFill="1" applyAlignment="1" applyProtection="1">
      <alignment horizontal="center" vertical="justify" wrapText="1"/>
      <protection locked="0"/>
    </xf>
    <xf numFmtId="0" fontId="75" fillId="19" borderId="0" xfId="0" applyFont="1" applyFill="1" applyAlignment="1" applyProtection="1">
      <alignment horizontal="left" vertical="top"/>
      <protection locked="0"/>
    </xf>
    <xf numFmtId="0" fontId="68" fillId="0" borderId="77" xfId="0" applyFont="1" applyBorder="1" applyAlignment="1" applyProtection="1">
      <alignment horizontal="center" vertical="center" wrapText="1"/>
      <protection locked="0"/>
    </xf>
    <xf numFmtId="0" fontId="73" fillId="20" borderId="0" xfId="0" applyFont="1" applyFill="1" applyAlignment="1" applyProtection="1">
      <alignment horizontal="center" vertical="center" wrapText="1"/>
      <protection locked="0"/>
    </xf>
    <xf numFmtId="0" fontId="68" fillId="0" borderId="78" xfId="0" applyFont="1" applyBorder="1" applyAlignment="1" applyProtection="1">
      <alignment horizontal="center" vertical="center" wrapText="1"/>
      <protection locked="0"/>
    </xf>
    <xf numFmtId="0" fontId="68" fillId="0" borderId="79" xfId="0" applyFont="1" applyBorder="1" applyAlignment="1" applyProtection="1">
      <alignment horizontal="center" vertical="center" wrapText="1"/>
      <protection locked="0"/>
    </xf>
    <xf numFmtId="0" fontId="68" fillId="0" borderId="80" xfId="0" applyFont="1" applyBorder="1" applyAlignment="1" applyProtection="1">
      <alignment horizontal="center" vertical="center" wrapText="1"/>
      <protection locked="0"/>
    </xf>
    <xf numFmtId="0" fontId="77" fillId="19" borderId="78" xfId="0" applyFont="1" applyFill="1" applyBorder="1" applyAlignment="1" applyProtection="1">
      <alignment vertical="center" wrapText="1"/>
      <protection locked="0"/>
    </xf>
    <xf numFmtId="0" fontId="77" fillId="19" borderId="79" xfId="0" applyFont="1" applyFill="1" applyBorder="1" applyAlignment="1" applyProtection="1">
      <alignment vertical="center" wrapText="1"/>
      <protection locked="0"/>
    </xf>
    <xf numFmtId="0" fontId="77" fillId="19" borderId="80" xfId="0" applyFont="1" applyFill="1" applyBorder="1" applyAlignment="1" applyProtection="1">
      <alignment vertical="center" wrapText="1"/>
      <protection locked="0"/>
    </xf>
    <xf numFmtId="0" fontId="77" fillId="0" borderId="78" xfId="0" applyFont="1" applyBorder="1" applyAlignment="1" applyProtection="1">
      <alignment vertical="center" wrapText="1"/>
      <protection locked="0"/>
    </xf>
    <xf numFmtId="0" fontId="77" fillId="0" borderId="79" xfId="0" applyFont="1" applyBorder="1" applyAlignment="1" applyProtection="1">
      <alignment vertical="center" wrapText="1"/>
      <protection locked="0"/>
    </xf>
    <xf numFmtId="0" fontId="77" fillId="0" borderId="80" xfId="0" applyFont="1" applyBorder="1" applyAlignment="1" applyProtection="1">
      <alignment vertical="center"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1" fillId="3" borderId="4" xfId="0" applyFont="1" applyFill="1" applyBorder="1" applyAlignment="1" applyProtection="1">
      <alignment horizontal="left" vertical="center" wrapText="1"/>
      <protection locked="0"/>
    </xf>
    <xf numFmtId="0" fontId="1" fillId="3" borderId="8"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left" vertical="center" wrapText="1"/>
      <protection locked="0"/>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1" fillId="0" borderId="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8"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77" fillId="0" borderId="33" xfId="0" applyFont="1" applyFill="1" applyBorder="1" applyAlignment="1" applyProtection="1">
      <alignment horizontal="center" vertical="center" wrapText="1"/>
      <protection locked="0"/>
    </xf>
    <xf numFmtId="14" fontId="77" fillId="0" borderId="33" xfId="0" applyNumberFormat="1" applyFont="1" applyFill="1" applyBorder="1" applyAlignment="1" applyProtection="1">
      <alignment horizontal="center" vertical="center" wrapText="1"/>
      <protection locked="0"/>
    </xf>
    <xf numFmtId="0" fontId="77" fillId="0" borderId="78" xfId="0" applyFont="1" applyFill="1" applyBorder="1" applyAlignment="1" applyProtection="1">
      <alignment vertical="center" wrapText="1"/>
      <protection locked="0"/>
    </xf>
    <xf numFmtId="0" fontId="77" fillId="0" borderId="79" xfId="0" applyFont="1" applyFill="1" applyBorder="1" applyAlignment="1" applyProtection="1">
      <alignment vertical="center" wrapText="1"/>
      <protection locked="0"/>
    </xf>
    <xf numFmtId="0" fontId="77" fillId="0" borderId="80" xfId="0" applyFont="1" applyFill="1" applyBorder="1" applyAlignment="1" applyProtection="1">
      <alignment vertical="center" wrapText="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37">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ont>
        <color auto="1"/>
      </font>
      <fill>
        <patternFill>
          <bgColor rgb="FF92D050"/>
        </patternFill>
      </fill>
    </dxf>
    <dxf>
      <fill>
        <patternFill>
          <bgColor rgb="FF00B050"/>
        </patternFill>
      </fill>
    </dxf>
    <dxf>
      <fill>
        <patternFill>
          <bgColor rgb="FFFFC000"/>
        </patternFill>
      </fill>
    </dxf>
    <dxf>
      <fill>
        <patternFill>
          <bgColor rgb="FFFFFF66"/>
        </patternFill>
      </fill>
    </dxf>
    <dxf>
      <fill>
        <patternFill>
          <bgColor rgb="FFFF0000"/>
        </patternFill>
      </fill>
    </dxf>
    <dxf>
      <font>
        <color rgb="FF9C0006"/>
      </font>
      <fill>
        <patternFill>
          <bgColor rgb="FFFFC7CE"/>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FF0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FF66"/>
        </patternFill>
      </fill>
    </dxf>
    <dxf>
      <fill>
        <patternFill>
          <bgColor rgb="FFFFC000"/>
        </patternFill>
      </fill>
    </dxf>
    <dxf>
      <font>
        <color auto="1"/>
      </font>
      <fill>
        <patternFill>
          <bgColor rgb="FF92D050"/>
        </patternFill>
      </fill>
    </dxf>
    <dxf>
      <fill>
        <patternFill>
          <bgColor rgb="FFFFFF66"/>
        </patternFill>
      </fill>
    </dxf>
    <dxf>
      <fill>
        <patternFill>
          <bgColor rgb="FFFFC000"/>
        </patternFill>
      </fill>
    </dxf>
    <dxf>
      <fill>
        <patternFill>
          <bgColor rgb="FF00B05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115454</xdr:colOff>
      <xdr:row>11</xdr:row>
      <xdr:rowOff>242454</xdr:rowOff>
    </xdr:from>
    <xdr:to>
      <xdr:col>2</xdr:col>
      <xdr:colOff>735445</xdr:colOff>
      <xdr:row>11</xdr:row>
      <xdr:rowOff>1013978</xdr:rowOff>
    </xdr:to>
    <xdr:pic>
      <xdr:nvPicPr>
        <xdr:cNvPr id="2" name="Imagen 135">
          <a:extLst>
            <a:ext uri="{FF2B5EF4-FFF2-40B4-BE49-F238E27FC236}">
              <a16:creationId xmlns:a16="http://schemas.microsoft.com/office/drawing/2014/main" id="{8A041215-B7E0-234C-BC46-44CB965B0C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818" y="92363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495300</xdr:colOff>
      <xdr:row>2</xdr:row>
      <xdr:rowOff>9526</xdr:rowOff>
    </xdr:from>
    <xdr:to>
      <xdr:col>2</xdr:col>
      <xdr:colOff>2171700</xdr:colOff>
      <xdr:row>3</xdr:row>
      <xdr:rowOff>590550</xdr:rowOff>
    </xdr:to>
    <xdr:pic>
      <xdr:nvPicPr>
        <xdr:cNvPr id="2" name="Imagen 135">
          <a:extLst>
            <a:ext uri="{FF2B5EF4-FFF2-40B4-BE49-F238E27FC236}">
              <a16:creationId xmlns:a16="http://schemas.microsoft.com/office/drawing/2014/main" id="{0446CEC4-8D36-6247-8AE3-2F67F317BA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0800" y="39052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25400</xdr:colOff>
      <xdr:row>18</xdr:row>
      <xdr:rowOff>0</xdr:rowOff>
    </xdr:from>
    <xdr:to>
      <xdr:col>16</xdr:col>
      <xdr:colOff>320675</xdr:colOff>
      <xdr:row>18</xdr:row>
      <xdr:rowOff>304800</xdr:rowOff>
    </xdr:to>
    <xdr:sp macro="" textlink="">
      <xdr:nvSpPr>
        <xdr:cNvPr id="2" name="AutoShape 38" descr="Resultado de imagen para boton agregar icono">
          <a:extLst>
            <a:ext uri="{FF2B5EF4-FFF2-40B4-BE49-F238E27FC236}">
              <a16:creationId xmlns:a16="http://schemas.microsoft.com/office/drawing/2014/main" id="{5CCAC519-8FCC-4ECD-BBC1-191D238B5548}"/>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18</xdr:row>
      <xdr:rowOff>0</xdr:rowOff>
    </xdr:from>
    <xdr:to>
      <xdr:col>16</xdr:col>
      <xdr:colOff>320675</xdr:colOff>
      <xdr:row>18</xdr:row>
      <xdr:rowOff>304800</xdr:rowOff>
    </xdr:to>
    <xdr:sp macro="" textlink="">
      <xdr:nvSpPr>
        <xdr:cNvPr id="3" name="AutoShape 39" descr="Resultado de imagen para boton agregar icono">
          <a:extLst>
            <a:ext uri="{FF2B5EF4-FFF2-40B4-BE49-F238E27FC236}">
              <a16:creationId xmlns:a16="http://schemas.microsoft.com/office/drawing/2014/main" id="{212298C9-1C90-422A-B33A-5B9110C76EB4}"/>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18</xdr:row>
      <xdr:rowOff>0</xdr:rowOff>
    </xdr:from>
    <xdr:to>
      <xdr:col>16</xdr:col>
      <xdr:colOff>320675</xdr:colOff>
      <xdr:row>18</xdr:row>
      <xdr:rowOff>304800</xdr:rowOff>
    </xdr:to>
    <xdr:sp macro="" textlink="">
      <xdr:nvSpPr>
        <xdr:cNvPr id="4" name="AutoShape 40" descr="Resultado de imagen para boton agregar icono">
          <a:extLst>
            <a:ext uri="{FF2B5EF4-FFF2-40B4-BE49-F238E27FC236}">
              <a16:creationId xmlns:a16="http://schemas.microsoft.com/office/drawing/2014/main" id="{B5279E58-EA1A-4043-A3F3-3775086B4600}"/>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18</xdr:row>
      <xdr:rowOff>0</xdr:rowOff>
    </xdr:from>
    <xdr:to>
      <xdr:col>16</xdr:col>
      <xdr:colOff>320675</xdr:colOff>
      <xdr:row>18</xdr:row>
      <xdr:rowOff>304800</xdr:rowOff>
    </xdr:to>
    <xdr:sp macro="" textlink="">
      <xdr:nvSpPr>
        <xdr:cNvPr id="5" name="AutoShape 42" descr="Z">
          <a:extLst>
            <a:ext uri="{FF2B5EF4-FFF2-40B4-BE49-F238E27FC236}">
              <a16:creationId xmlns:a16="http://schemas.microsoft.com/office/drawing/2014/main" id="{72D5F597-052C-4F5A-9378-56A3A52B91F6}"/>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8</xdr:row>
      <xdr:rowOff>127000</xdr:rowOff>
    </xdr:from>
    <xdr:to>
      <xdr:col>16</xdr:col>
      <xdr:colOff>25400</xdr:colOff>
      <xdr:row>9</xdr:row>
      <xdr:rowOff>52532</xdr:rowOff>
    </xdr:to>
    <xdr:sp macro="" textlink="">
      <xdr:nvSpPr>
        <xdr:cNvPr id="6" name="Rectangle 53">
          <a:extLst>
            <a:ext uri="{FF2B5EF4-FFF2-40B4-BE49-F238E27FC236}">
              <a16:creationId xmlns:a16="http://schemas.microsoft.com/office/drawing/2014/main" id="{30F52F8A-3743-471F-A917-088E199F2384}"/>
            </a:ext>
          </a:extLst>
        </xdr:cNvPr>
        <xdr:cNvSpPr>
          <a:spLocks noChangeArrowheads="1"/>
        </xdr:cNvSpPr>
      </xdr:nvSpPr>
      <xdr:spPr bwMode="auto">
        <a:xfrm>
          <a:off x="16042105" y="5760843"/>
          <a:ext cx="0" cy="27622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0</xdr:col>
      <xdr:colOff>162791</xdr:colOff>
      <xdr:row>5</xdr:row>
      <xdr:rowOff>30018</xdr:rowOff>
    </xdr:from>
    <xdr:to>
      <xdr:col>32</xdr:col>
      <xdr:colOff>1707067</xdr:colOff>
      <xdr:row>5</xdr:row>
      <xdr:rowOff>95373</xdr:rowOff>
    </xdr:to>
    <xdr:cxnSp macro="">
      <xdr:nvCxnSpPr>
        <xdr:cNvPr id="7" name="Conector recto 6">
          <a:extLst>
            <a:ext uri="{FF2B5EF4-FFF2-40B4-BE49-F238E27FC236}">
              <a16:creationId xmlns:a16="http://schemas.microsoft.com/office/drawing/2014/main" id="{FF79EB7A-1C4D-4552-9713-538E56CE04FB}"/>
            </a:ext>
          </a:extLst>
        </xdr:cNvPr>
        <xdr:cNvCxnSpPr/>
      </xdr:nvCxnSpPr>
      <xdr:spPr>
        <a:xfrm flipV="1">
          <a:off x="162791" y="2608118"/>
          <a:ext cx="35990645" cy="65355"/>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40409</xdr:colOff>
      <xdr:row>0</xdr:row>
      <xdr:rowOff>165101</xdr:rowOff>
    </xdr:from>
    <xdr:to>
      <xdr:col>5</xdr:col>
      <xdr:colOff>76200</xdr:colOff>
      <xdr:row>5</xdr:row>
      <xdr:rowOff>15261</xdr:rowOff>
    </xdr:to>
    <xdr:pic>
      <xdr:nvPicPr>
        <xdr:cNvPr id="8" name="Imagen 7">
          <a:extLst>
            <a:ext uri="{FF2B5EF4-FFF2-40B4-BE49-F238E27FC236}">
              <a16:creationId xmlns:a16="http://schemas.microsoft.com/office/drawing/2014/main" id="{4F137EE6-AF90-4845-9503-7974EF38A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8009" y="165101"/>
          <a:ext cx="3744191" cy="1259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16</xdr:col>
      <xdr:colOff>25400</xdr:colOff>
      <xdr:row>9</xdr:row>
      <xdr:rowOff>127000</xdr:rowOff>
    </xdr:from>
    <xdr:ext cx="0" cy="277957"/>
    <xdr:sp macro="" textlink="">
      <xdr:nvSpPr>
        <xdr:cNvPr id="9" name="Rectangle 53">
          <a:extLst>
            <a:ext uri="{FF2B5EF4-FFF2-40B4-BE49-F238E27FC236}">
              <a16:creationId xmlns:a16="http://schemas.microsoft.com/office/drawing/2014/main" id="{25A1683B-938C-419C-8574-1D84BEFB08AF}"/>
            </a:ext>
          </a:extLst>
        </xdr:cNvPr>
        <xdr:cNvSpPr>
          <a:spLocks noChangeArrowheads="1"/>
        </xdr:cNvSpPr>
      </xdr:nvSpPr>
      <xdr:spPr bwMode="auto">
        <a:xfrm>
          <a:off x="17084675" y="2289175"/>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10</xdr:row>
      <xdr:rowOff>127000</xdr:rowOff>
    </xdr:from>
    <xdr:ext cx="0" cy="277957"/>
    <xdr:sp macro="" textlink="">
      <xdr:nvSpPr>
        <xdr:cNvPr id="10" name="Rectangle 53">
          <a:extLst>
            <a:ext uri="{FF2B5EF4-FFF2-40B4-BE49-F238E27FC236}">
              <a16:creationId xmlns:a16="http://schemas.microsoft.com/office/drawing/2014/main" id="{647FF33A-E035-479D-B0F2-84ED0BC787EE}"/>
            </a:ext>
          </a:extLst>
        </xdr:cNvPr>
        <xdr:cNvSpPr>
          <a:spLocks noChangeArrowheads="1"/>
        </xdr:cNvSpPr>
      </xdr:nvSpPr>
      <xdr:spPr bwMode="auto">
        <a:xfrm>
          <a:off x="17084675" y="2289175"/>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11</xdr:row>
      <xdr:rowOff>127000</xdr:rowOff>
    </xdr:from>
    <xdr:ext cx="0" cy="277957"/>
    <xdr:sp macro="" textlink="">
      <xdr:nvSpPr>
        <xdr:cNvPr id="11" name="Rectangle 53">
          <a:extLst>
            <a:ext uri="{FF2B5EF4-FFF2-40B4-BE49-F238E27FC236}">
              <a16:creationId xmlns:a16="http://schemas.microsoft.com/office/drawing/2014/main" id="{973810F2-CE83-425F-9673-894E5A784193}"/>
            </a:ext>
          </a:extLst>
        </xdr:cNvPr>
        <xdr:cNvSpPr>
          <a:spLocks noChangeArrowheads="1"/>
        </xdr:cNvSpPr>
      </xdr:nvSpPr>
      <xdr:spPr bwMode="auto">
        <a:xfrm>
          <a:off x="17084675" y="2289175"/>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12</xdr:row>
      <xdr:rowOff>127000</xdr:rowOff>
    </xdr:from>
    <xdr:ext cx="0" cy="277957"/>
    <xdr:sp macro="" textlink="">
      <xdr:nvSpPr>
        <xdr:cNvPr id="12" name="Rectangle 53">
          <a:extLst>
            <a:ext uri="{FF2B5EF4-FFF2-40B4-BE49-F238E27FC236}">
              <a16:creationId xmlns:a16="http://schemas.microsoft.com/office/drawing/2014/main" id="{60B92F3A-3408-47AF-9E24-980C1297CDE2}"/>
            </a:ext>
          </a:extLst>
        </xdr:cNvPr>
        <xdr:cNvSpPr>
          <a:spLocks noChangeArrowheads="1"/>
        </xdr:cNvSpPr>
      </xdr:nvSpPr>
      <xdr:spPr bwMode="auto">
        <a:xfrm>
          <a:off x="17084675" y="2289175"/>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13</xdr:row>
      <xdr:rowOff>127000</xdr:rowOff>
    </xdr:from>
    <xdr:ext cx="0" cy="277957"/>
    <xdr:sp macro="" textlink="">
      <xdr:nvSpPr>
        <xdr:cNvPr id="13" name="Rectangle 53">
          <a:extLst>
            <a:ext uri="{FF2B5EF4-FFF2-40B4-BE49-F238E27FC236}">
              <a16:creationId xmlns:a16="http://schemas.microsoft.com/office/drawing/2014/main" id="{D01CCADF-BED9-4A98-A1C3-43E50AF7DF7F}"/>
            </a:ext>
          </a:extLst>
        </xdr:cNvPr>
        <xdr:cNvSpPr>
          <a:spLocks noChangeArrowheads="1"/>
        </xdr:cNvSpPr>
      </xdr:nvSpPr>
      <xdr:spPr bwMode="auto">
        <a:xfrm>
          <a:off x="17084675" y="2289175"/>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14</xdr:row>
      <xdr:rowOff>127000</xdr:rowOff>
    </xdr:from>
    <xdr:ext cx="0" cy="277957"/>
    <xdr:sp macro="" textlink="">
      <xdr:nvSpPr>
        <xdr:cNvPr id="14" name="Rectangle 53">
          <a:extLst>
            <a:ext uri="{FF2B5EF4-FFF2-40B4-BE49-F238E27FC236}">
              <a16:creationId xmlns:a16="http://schemas.microsoft.com/office/drawing/2014/main" id="{FEC9F3F8-5951-4AA3-9B22-02377379D23E}"/>
            </a:ext>
          </a:extLst>
        </xdr:cNvPr>
        <xdr:cNvSpPr>
          <a:spLocks noChangeArrowheads="1"/>
        </xdr:cNvSpPr>
      </xdr:nvSpPr>
      <xdr:spPr bwMode="auto">
        <a:xfrm>
          <a:off x="17084675" y="2289175"/>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15</xdr:row>
      <xdr:rowOff>127000</xdr:rowOff>
    </xdr:from>
    <xdr:ext cx="0" cy="277957"/>
    <xdr:sp macro="" textlink="">
      <xdr:nvSpPr>
        <xdr:cNvPr id="15" name="Rectangle 53">
          <a:extLst>
            <a:ext uri="{FF2B5EF4-FFF2-40B4-BE49-F238E27FC236}">
              <a16:creationId xmlns:a16="http://schemas.microsoft.com/office/drawing/2014/main" id="{98354D13-0771-4CD9-9251-9B0F5E0E2D62}"/>
            </a:ext>
          </a:extLst>
        </xdr:cNvPr>
        <xdr:cNvSpPr>
          <a:spLocks noChangeArrowheads="1"/>
        </xdr:cNvSpPr>
      </xdr:nvSpPr>
      <xdr:spPr bwMode="auto">
        <a:xfrm>
          <a:off x="17084675" y="2289175"/>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16</xdr:row>
      <xdr:rowOff>127000</xdr:rowOff>
    </xdr:from>
    <xdr:ext cx="0" cy="277957"/>
    <xdr:sp macro="" textlink="">
      <xdr:nvSpPr>
        <xdr:cNvPr id="16" name="Rectangle 53">
          <a:extLst>
            <a:ext uri="{FF2B5EF4-FFF2-40B4-BE49-F238E27FC236}">
              <a16:creationId xmlns:a16="http://schemas.microsoft.com/office/drawing/2014/main" id="{7AC1988D-49C4-4C6C-BA5D-16AB54E29DA9}"/>
            </a:ext>
          </a:extLst>
        </xdr:cNvPr>
        <xdr:cNvSpPr>
          <a:spLocks noChangeArrowheads="1"/>
        </xdr:cNvSpPr>
      </xdr:nvSpPr>
      <xdr:spPr bwMode="auto">
        <a:xfrm>
          <a:off x="17084675" y="2289175"/>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18</xdr:row>
      <xdr:rowOff>127000</xdr:rowOff>
    </xdr:from>
    <xdr:ext cx="0" cy="277957"/>
    <xdr:sp macro="" textlink="">
      <xdr:nvSpPr>
        <xdr:cNvPr id="17" name="Rectangle 53">
          <a:extLst>
            <a:ext uri="{FF2B5EF4-FFF2-40B4-BE49-F238E27FC236}">
              <a16:creationId xmlns:a16="http://schemas.microsoft.com/office/drawing/2014/main" id="{D1F46BD4-33E1-431D-8DB1-B64AD567CCA8}"/>
            </a:ext>
          </a:extLst>
        </xdr:cNvPr>
        <xdr:cNvSpPr>
          <a:spLocks noChangeArrowheads="1"/>
        </xdr:cNvSpPr>
      </xdr:nvSpPr>
      <xdr:spPr bwMode="auto">
        <a:xfrm>
          <a:off x="17084675" y="2289175"/>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17</xdr:row>
      <xdr:rowOff>0</xdr:rowOff>
    </xdr:from>
    <xdr:ext cx="295275" cy="304800"/>
    <xdr:sp macro="" textlink="">
      <xdr:nvSpPr>
        <xdr:cNvPr id="18" name="AutoShape 38" descr="Resultado de imagen para boton agregar icono">
          <a:extLst>
            <a:ext uri="{FF2B5EF4-FFF2-40B4-BE49-F238E27FC236}">
              <a16:creationId xmlns:a16="http://schemas.microsoft.com/office/drawing/2014/main" id="{0890F4CC-42DB-4F88-AC66-72845115487C}"/>
            </a:ext>
          </a:extLst>
        </xdr:cNvPr>
        <xdr:cNvSpPr>
          <a:spLocks noChangeAspect="1" noChangeArrowheads="1"/>
        </xdr:cNvSpPr>
      </xdr:nvSpPr>
      <xdr:spPr bwMode="auto">
        <a:xfrm>
          <a:off x="19532600" y="906780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17</xdr:row>
      <xdr:rowOff>0</xdr:rowOff>
    </xdr:from>
    <xdr:ext cx="295275" cy="304800"/>
    <xdr:sp macro="" textlink="">
      <xdr:nvSpPr>
        <xdr:cNvPr id="19" name="AutoShape 39" descr="Resultado de imagen para boton agregar icono">
          <a:extLst>
            <a:ext uri="{FF2B5EF4-FFF2-40B4-BE49-F238E27FC236}">
              <a16:creationId xmlns:a16="http://schemas.microsoft.com/office/drawing/2014/main" id="{C88C5698-5C26-46AB-B7B8-C06CC0A7403C}"/>
            </a:ext>
          </a:extLst>
        </xdr:cNvPr>
        <xdr:cNvSpPr>
          <a:spLocks noChangeAspect="1" noChangeArrowheads="1"/>
        </xdr:cNvSpPr>
      </xdr:nvSpPr>
      <xdr:spPr bwMode="auto">
        <a:xfrm>
          <a:off x="19532600" y="906780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17</xdr:row>
      <xdr:rowOff>0</xdr:rowOff>
    </xdr:from>
    <xdr:ext cx="295275" cy="304800"/>
    <xdr:sp macro="" textlink="">
      <xdr:nvSpPr>
        <xdr:cNvPr id="20" name="AutoShape 40" descr="Resultado de imagen para boton agregar icono">
          <a:extLst>
            <a:ext uri="{FF2B5EF4-FFF2-40B4-BE49-F238E27FC236}">
              <a16:creationId xmlns:a16="http://schemas.microsoft.com/office/drawing/2014/main" id="{3A6D312B-CF9A-4512-9992-1C7F52EA4A98}"/>
            </a:ext>
          </a:extLst>
        </xdr:cNvPr>
        <xdr:cNvSpPr>
          <a:spLocks noChangeAspect="1" noChangeArrowheads="1"/>
        </xdr:cNvSpPr>
      </xdr:nvSpPr>
      <xdr:spPr bwMode="auto">
        <a:xfrm>
          <a:off x="19532600" y="906780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17</xdr:row>
      <xdr:rowOff>0</xdr:rowOff>
    </xdr:from>
    <xdr:ext cx="295275" cy="304800"/>
    <xdr:sp macro="" textlink="">
      <xdr:nvSpPr>
        <xdr:cNvPr id="21" name="AutoShape 42" descr="Z">
          <a:extLst>
            <a:ext uri="{FF2B5EF4-FFF2-40B4-BE49-F238E27FC236}">
              <a16:creationId xmlns:a16="http://schemas.microsoft.com/office/drawing/2014/main" id="{3011E8C7-E9D0-46ED-88A4-12BAE88FD272}"/>
            </a:ext>
          </a:extLst>
        </xdr:cNvPr>
        <xdr:cNvSpPr>
          <a:spLocks noChangeAspect="1" noChangeArrowheads="1"/>
        </xdr:cNvSpPr>
      </xdr:nvSpPr>
      <xdr:spPr bwMode="auto">
        <a:xfrm>
          <a:off x="19532600" y="906780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17</xdr:row>
      <xdr:rowOff>127000</xdr:rowOff>
    </xdr:from>
    <xdr:ext cx="0" cy="277957"/>
    <xdr:sp macro="" textlink="">
      <xdr:nvSpPr>
        <xdr:cNvPr id="22" name="Rectangle 53">
          <a:extLst>
            <a:ext uri="{FF2B5EF4-FFF2-40B4-BE49-F238E27FC236}">
              <a16:creationId xmlns:a16="http://schemas.microsoft.com/office/drawing/2014/main" id="{A13C53D3-ADEF-47C9-A146-2FACD7933CF2}"/>
            </a:ext>
          </a:extLst>
        </xdr:cNvPr>
        <xdr:cNvSpPr>
          <a:spLocks noChangeArrowheads="1"/>
        </xdr:cNvSpPr>
      </xdr:nvSpPr>
      <xdr:spPr bwMode="auto">
        <a:xfrm>
          <a:off x="19532600" y="9194800"/>
          <a:ext cx="0" cy="277957"/>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leonardol/Dropbox/SGR/Gesti&#243;n%20de%20riesgos/Herramientas%20gesti&#243;n%20de%20riesgos/Formatos%20Matriz%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my.sharepoint.com/Unacional33/meci/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gobiernobogota-my.sharepoint.com/Users/dpyate/Downloads/MC-FO-07%20MAPA%20DE%20RIEGOS%20DEL%20PROCESO%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gobiernobogota-my.sharepoint.com/Unacional33/meci/Documents%20and%20Settings/JENITH%20%20LINARES/Mis%20documentos/CONTROL%20INTERNO%20CGC/TALLER/GESTION%20DEL%20RIESGO%20Y%20CONTRO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gobiernobogota-my.sharepoint.com/Users/JOSECAR/Downloads/2.%20Mapa%20de%20riesgos%20DIRyPLA__%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 val="_Formatos_Matriz_de_riesgos_x_2"/>
    </sheetNames>
    <sheetDataSet>
      <sheetData sheetId="0" refreshError="1"/>
      <sheetData sheetId="1" refreshError="1"/>
      <sheetData sheetId="2" refreshError="1">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136" dataDxfId="135">
  <autoFilter ref="B209:C219" xr:uid="{00000000-0009-0000-0100-000001000000}"/>
  <tableColumns count="2">
    <tableColumn id="1" xr3:uid="{00000000-0010-0000-0000-000001000000}" name="Criterios" dataDxfId="134"/>
    <tableColumn id="2" xr3:uid="{00000000-0010-0000-0000-000002000000}" name="Subcriterios" dataDxfId="133"/>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H55"/>
  <sheetViews>
    <sheetView topLeftCell="A4" zoomScale="110" zoomScaleNormal="110" workbookViewId="0">
      <selection activeCell="B12" sqref="B12:H12"/>
    </sheetView>
  </sheetViews>
  <sheetFormatPr baseColWidth="10" defaultColWidth="11.42578125" defaultRowHeight="15" x14ac:dyDescent="0.25"/>
  <cols>
    <col min="1" max="1" width="2.85546875" style="83" customWidth="1"/>
    <col min="2" max="3" width="24.7109375" style="83" customWidth="1"/>
    <col min="4" max="4" width="16" style="83" customWidth="1"/>
    <col min="5" max="5" width="24.7109375" style="83" customWidth="1"/>
    <col min="6" max="6" width="27.7109375" style="83" customWidth="1"/>
    <col min="7" max="8" width="24.7109375" style="83" customWidth="1"/>
    <col min="9" max="16384" width="11.42578125" style="83"/>
  </cols>
  <sheetData>
    <row r="4" spans="2:8" ht="6.95" customHeight="1" thickBot="1" x14ac:dyDescent="0.3"/>
    <row r="5" spans="2:8" hidden="1" x14ac:dyDescent="0.25"/>
    <row r="6" spans="2:8" ht="15.75" hidden="1" thickBot="1" x14ac:dyDescent="0.3"/>
    <row r="7" spans="2:8" ht="15.75" hidden="1" thickBot="1" x14ac:dyDescent="0.3"/>
    <row r="8" spans="2:8" ht="0.95" hidden="1" customHeight="1" thickBot="1" x14ac:dyDescent="0.3"/>
    <row r="9" spans="2:8" ht="15.75" hidden="1" thickBot="1" x14ac:dyDescent="0.3"/>
    <row r="10" spans="2:8" ht="15.75" hidden="1" thickBot="1" x14ac:dyDescent="0.3"/>
    <row r="11" spans="2:8" ht="15.75" hidden="1" thickBot="1" x14ac:dyDescent="0.3"/>
    <row r="12" spans="2:8" ht="95.1" customHeight="1" x14ac:dyDescent="0.25">
      <c r="B12" s="199" t="s">
        <v>0</v>
      </c>
      <c r="C12" s="200"/>
      <c r="D12" s="200"/>
      <c r="E12" s="200"/>
      <c r="F12" s="200"/>
      <c r="G12" s="200"/>
      <c r="H12" s="201"/>
    </row>
    <row r="13" spans="2:8" ht="11.1" customHeight="1" x14ac:dyDescent="0.25">
      <c r="B13" s="84"/>
      <c r="C13" s="85"/>
      <c r="D13" s="85"/>
      <c r="E13" s="85"/>
      <c r="F13" s="85"/>
      <c r="G13" s="85"/>
      <c r="H13" s="86"/>
    </row>
    <row r="14" spans="2:8" ht="29.1" hidden="1" customHeight="1" x14ac:dyDescent="0.25">
      <c r="B14" s="202" t="s">
        <v>210</v>
      </c>
      <c r="C14" s="203"/>
      <c r="D14" s="203"/>
      <c r="E14" s="203"/>
      <c r="F14" s="203"/>
      <c r="G14" s="203"/>
      <c r="H14" s="204"/>
    </row>
    <row r="15" spans="2:8" ht="63" hidden="1" customHeight="1" x14ac:dyDescent="0.25">
      <c r="B15" s="205"/>
      <c r="C15" s="206"/>
      <c r="D15" s="206"/>
      <c r="E15" s="206"/>
      <c r="F15" s="206"/>
      <c r="G15" s="206"/>
      <c r="H15" s="207"/>
    </row>
    <row r="16" spans="2:8" ht="16.5" x14ac:dyDescent="0.25">
      <c r="B16" s="208" t="s">
        <v>1</v>
      </c>
      <c r="C16" s="209"/>
      <c r="D16" s="209"/>
      <c r="E16" s="209"/>
      <c r="F16" s="209"/>
      <c r="G16" s="209"/>
      <c r="H16" s="210"/>
    </row>
    <row r="17" spans="2:8" ht="95.25" customHeight="1" x14ac:dyDescent="0.25">
      <c r="B17" s="218" t="s">
        <v>2</v>
      </c>
      <c r="C17" s="219"/>
      <c r="D17" s="219"/>
      <c r="E17" s="219"/>
      <c r="F17" s="219"/>
      <c r="G17" s="219"/>
      <c r="H17" s="220"/>
    </row>
    <row r="18" spans="2:8" ht="16.5" x14ac:dyDescent="0.25">
      <c r="B18" s="120"/>
      <c r="C18" s="121"/>
      <c r="D18" s="121"/>
      <c r="E18" s="121"/>
      <c r="F18" s="121"/>
      <c r="G18" s="121"/>
      <c r="H18" s="122"/>
    </row>
    <row r="19" spans="2:8" ht="16.5" customHeight="1" x14ac:dyDescent="0.25">
      <c r="B19" s="211" t="s">
        <v>218</v>
      </c>
      <c r="C19" s="212"/>
      <c r="D19" s="212"/>
      <c r="E19" s="212"/>
      <c r="F19" s="212"/>
      <c r="G19" s="212"/>
      <c r="H19" s="213"/>
    </row>
    <row r="20" spans="2:8" ht="44.25" customHeight="1" x14ac:dyDescent="0.25">
      <c r="B20" s="211"/>
      <c r="C20" s="212"/>
      <c r="D20" s="212"/>
      <c r="E20" s="212"/>
      <c r="F20" s="212"/>
      <c r="G20" s="212"/>
      <c r="H20" s="213"/>
    </row>
    <row r="21" spans="2:8" ht="15.75" thickBot="1" x14ac:dyDescent="0.3">
      <c r="B21" s="109"/>
      <c r="C21" s="112"/>
      <c r="D21" s="117"/>
      <c r="E21" s="118"/>
      <c r="F21" s="118"/>
      <c r="G21" s="119"/>
      <c r="H21" s="113"/>
    </row>
    <row r="22" spans="2:8" ht="15.75" thickTop="1" x14ac:dyDescent="0.25">
      <c r="B22" s="109"/>
      <c r="C22" s="214" t="s">
        <v>3</v>
      </c>
      <c r="D22" s="215"/>
      <c r="E22" s="216" t="s">
        <v>4</v>
      </c>
      <c r="F22" s="217"/>
      <c r="G22" s="112"/>
      <c r="H22" s="113"/>
    </row>
    <row r="23" spans="2:8" ht="35.25" customHeight="1" x14ac:dyDescent="0.25">
      <c r="B23" s="109"/>
      <c r="C23" s="221" t="s">
        <v>5</v>
      </c>
      <c r="D23" s="222"/>
      <c r="E23" s="223" t="s">
        <v>6</v>
      </c>
      <c r="F23" s="224"/>
      <c r="G23" s="112"/>
      <c r="H23" s="113"/>
    </row>
    <row r="24" spans="2:8" ht="17.25" customHeight="1" x14ac:dyDescent="0.25">
      <c r="B24" s="109"/>
      <c r="C24" s="221" t="s">
        <v>7</v>
      </c>
      <c r="D24" s="222"/>
      <c r="E24" s="223" t="s">
        <v>8</v>
      </c>
      <c r="F24" s="224"/>
      <c r="G24" s="112"/>
      <c r="H24" s="113"/>
    </row>
    <row r="25" spans="2:8" ht="19.5" customHeight="1" x14ac:dyDescent="0.25">
      <c r="B25" s="109"/>
      <c r="C25" s="221" t="s">
        <v>9</v>
      </c>
      <c r="D25" s="222"/>
      <c r="E25" s="223" t="s">
        <v>10</v>
      </c>
      <c r="F25" s="224"/>
      <c r="G25" s="112"/>
      <c r="H25" s="113"/>
    </row>
    <row r="26" spans="2:8" ht="69.75" customHeight="1" x14ac:dyDescent="0.25">
      <c r="B26" s="109"/>
      <c r="C26" s="221" t="s">
        <v>11</v>
      </c>
      <c r="D26" s="222"/>
      <c r="E26" s="223" t="s">
        <v>12</v>
      </c>
      <c r="F26" s="224"/>
      <c r="G26" s="112"/>
      <c r="H26" s="113"/>
    </row>
    <row r="27" spans="2:8" ht="34.5" customHeight="1" x14ac:dyDescent="0.25">
      <c r="B27" s="109"/>
      <c r="C27" s="225" t="s">
        <v>13</v>
      </c>
      <c r="D27" s="226"/>
      <c r="E27" s="227" t="s">
        <v>14</v>
      </c>
      <c r="F27" s="228"/>
      <c r="G27" s="112"/>
      <c r="H27" s="113"/>
    </row>
    <row r="28" spans="2:8" ht="27.75" customHeight="1" x14ac:dyDescent="0.25">
      <c r="B28" s="109"/>
      <c r="C28" s="225" t="s">
        <v>15</v>
      </c>
      <c r="D28" s="226"/>
      <c r="E28" s="227" t="s">
        <v>16</v>
      </c>
      <c r="F28" s="228"/>
      <c r="G28" s="112"/>
      <c r="H28" s="113"/>
    </row>
    <row r="29" spans="2:8" ht="28.5" customHeight="1" x14ac:dyDescent="0.25">
      <c r="B29" s="109"/>
      <c r="C29" s="225" t="s">
        <v>17</v>
      </c>
      <c r="D29" s="226"/>
      <c r="E29" s="227" t="s">
        <v>18</v>
      </c>
      <c r="F29" s="228"/>
      <c r="G29" s="112"/>
      <c r="H29" s="113"/>
    </row>
    <row r="30" spans="2:8" ht="72.75" customHeight="1" x14ac:dyDescent="0.25">
      <c r="B30" s="109"/>
      <c r="C30" s="225" t="s">
        <v>19</v>
      </c>
      <c r="D30" s="226"/>
      <c r="E30" s="227" t="s">
        <v>20</v>
      </c>
      <c r="F30" s="228"/>
      <c r="G30" s="112"/>
      <c r="H30" s="113"/>
    </row>
    <row r="31" spans="2:8" ht="64.5" customHeight="1" x14ac:dyDescent="0.25">
      <c r="B31" s="109"/>
      <c r="C31" s="225" t="s">
        <v>21</v>
      </c>
      <c r="D31" s="226"/>
      <c r="E31" s="227" t="s">
        <v>22</v>
      </c>
      <c r="F31" s="228"/>
      <c r="G31" s="112"/>
      <c r="H31" s="113"/>
    </row>
    <row r="32" spans="2:8" ht="71.25" customHeight="1" x14ac:dyDescent="0.25">
      <c r="B32" s="109"/>
      <c r="C32" s="225" t="s">
        <v>23</v>
      </c>
      <c r="D32" s="226"/>
      <c r="E32" s="227" t="s">
        <v>24</v>
      </c>
      <c r="F32" s="228"/>
      <c r="G32" s="112"/>
      <c r="H32" s="113"/>
    </row>
    <row r="33" spans="2:8" ht="55.5" customHeight="1" x14ac:dyDescent="0.25">
      <c r="B33" s="109"/>
      <c r="C33" s="232" t="s">
        <v>25</v>
      </c>
      <c r="D33" s="233"/>
      <c r="E33" s="227" t="s">
        <v>26</v>
      </c>
      <c r="F33" s="228"/>
      <c r="G33" s="112"/>
      <c r="H33" s="113"/>
    </row>
    <row r="34" spans="2:8" ht="42" customHeight="1" x14ac:dyDescent="0.25">
      <c r="B34" s="109"/>
      <c r="C34" s="232" t="s">
        <v>27</v>
      </c>
      <c r="D34" s="233"/>
      <c r="E34" s="227" t="s">
        <v>28</v>
      </c>
      <c r="F34" s="228"/>
      <c r="G34" s="112"/>
      <c r="H34" s="113"/>
    </row>
    <row r="35" spans="2:8" ht="59.25" customHeight="1" x14ac:dyDescent="0.25">
      <c r="B35" s="109"/>
      <c r="C35" s="232" t="s">
        <v>29</v>
      </c>
      <c r="D35" s="233"/>
      <c r="E35" s="227" t="s">
        <v>30</v>
      </c>
      <c r="F35" s="228"/>
      <c r="G35" s="112"/>
      <c r="H35" s="113"/>
    </row>
    <row r="36" spans="2:8" ht="23.25" customHeight="1" x14ac:dyDescent="0.25">
      <c r="B36" s="109"/>
      <c r="C36" s="232" t="s">
        <v>31</v>
      </c>
      <c r="D36" s="233"/>
      <c r="E36" s="227" t="s">
        <v>32</v>
      </c>
      <c r="F36" s="228"/>
      <c r="G36" s="112"/>
      <c r="H36" s="113"/>
    </row>
    <row r="37" spans="2:8" ht="30.75" customHeight="1" x14ac:dyDescent="0.25">
      <c r="B37" s="109"/>
      <c r="C37" s="232" t="s">
        <v>33</v>
      </c>
      <c r="D37" s="233"/>
      <c r="E37" s="227" t="s">
        <v>34</v>
      </c>
      <c r="F37" s="228"/>
      <c r="G37" s="112"/>
      <c r="H37" s="113"/>
    </row>
    <row r="38" spans="2:8" ht="35.25" customHeight="1" x14ac:dyDescent="0.25">
      <c r="B38" s="109"/>
      <c r="C38" s="232" t="s">
        <v>35</v>
      </c>
      <c r="D38" s="233"/>
      <c r="E38" s="227" t="s">
        <v>36</v>
      </c>
      <c r="F38" s="228"/>
      <c r="G38" s="112"/>
      <c r="H38" s="113"/>
    </row>
    <row r="39" spans="2:8" ht="33" customHeight="1" x14ac:dyDescent="0.25">
      <c r="B39" s="109"/>
      <c r="C39" s="232" t="s">
        <v>35</v>
      </c>
      <c r="D39" s="233"/>
      <c r="E39" s="227" t="s">
        <v>36</v>
      </c>
      <c r="F39" s="228"/>
      <c r="G39" s="112"/>
      <c r="H39" s="113"/>
    </row>
    <row r="40" spans="2:8" ht="30" customHeight="1" x14ac:dyDescent="0.25">
      <c r="B40" s="109"/>
      <c r="C40" s="232" t="s">
        <v>37</v>
      </c>
      <c r="D40" s="233"/>
      <c r="E40" s="227" t="s">
        <v>38</v>
      </c>
      <c r="F40" s="228"/>
      <c r="G40" s="112"/>
      <c r="H40" s="113"/>
    </row>
    <row r="41" spans="2:8" ht="35.25" customHeight="1" x14ac:dyDescent="0.25">
      <c r="B41" s="109"/>
      <c r="C41" s="232" t="s">
        <v>39</v>
      </c>
      <c r="D41" s="233"/>
      <c r="E41" s="227" t="s">
        <v>40</v>
      </c>
      <c r="F41" s="228"/>
      <c r="G41" s="112"/>
      <c r="H41" s="113"/>
    </row>
    <row r="42" spans="2:8" ht="31.5" customHeight="1" x14ac:dyDescent="0.25">
      <c r="B42" s="109"/>
      <c r="C42" s="232" t="s">
        <v>41</v>
      </c>
      <c r="D42" s="233"/>
      <c r="E42" s="227" t="s">
        <v>42</v>
      </c>
      <c r="F42" s="228"/>
      <c r="G42" s="112"/>
      <c r="H42" s="113"/>
    </row>
    <row r="43" spans="2:8" ht="35.25" customHeight="1" x14ac:dyDescent="0.25">
      <c r="B43" s="109"/>
      <c r="C43" s="232" t="s">
        <v>43</v>
      </c>
      <c r="D43" s="233"/>
      <c r="E43" s="227" t="s">
        <v>44</v>
      </c>
      <c r="F43" s="228"/>
      <c r="G43" s="112"/>
      <c r="H43" s="113"/>
    </row>
    <row r="44" spans="2:8" ht="59.25" customHeight="1" x14ac:dyDescent="0.25">
      <c r="B44" s="109"/>
      <c r="C44" s="232" t="s">
        <v>45</v>
      </c>
      <c r="D44" s="233"/>
      <c r="E44" s="227" t="s">
        <v>46</v>
      </c>
      <c r="F44" s="228"/>
      <c r="G44" s="112"/>
      <c r="H44" s="113"/>
    </row>
    <row r="45" spans="2:8" ht="29.25" customHeight="1" x14ac:dyDescent="0.25">
      <c r="B45" s="109"/>
      <c r="C45" s="232" t="s">
        <v>47</v>
      </c>
      <c r="D45" s="233"/>
      <c r="E45" s="227" t="s">
        <v>48</v>
      </c>
      <c r="F45" s="228"/>
      <c r="G45" s="112"/>
      <c r="H45" s="113"/>
    </row>
    <row r="46" spans="2:8" ht="82.5" customHeight="1" x14ac:dyDescent="0.25">
      <c r="B46" s="109"/>
      <c r="C46" s="232" t="s">
        <v>49</v>
      </c>
      <c r="D46" s="233"/>
      <c r="E46" s="227" t="s">
        <v>50</v>
      </c>
      <c r="F46" s="228"/>
      <c r="G46" s="112"/>
      <c r="H46" s="113"/>
    </row>
    <row r="47" spans="2:8" ht="46.5" customHeight="1" x14ac:dyDescent="0.25">
      <c r="B47" s="109"/>
      <c r="C47" s="232" t="s">
        <v>51</v>
      </c>
      <c r="D47" s="233"/>
      <c r="E47" s="227" t="s">
        <v>52</v>
      </c>
      <c r="F47" s="228"/>
      <c r="G47" s="112"/>
      <c r="H47" s="113"/>
    </row>
    <row r="48" spans="2:8" ht="6.75" customHeight="1" thickBot="1" x14ac:dyDescent="0.3">
      <c r="B48" s="109"/>
      <c r="C48" s="234"/>
      <c r="D48" s="235"/>
      <c r="E48" s="236"/>
      <c r="F48" s="237"/>
      <c r="G48" s="112"/>
      <c r="H48" s="113"/>
    </row>
    <row r="49" spans="2:8" ht="15.75" thickTop="1" x14ac:dyDescent="0.25">
      <c r="B49" s="109"/>
      <c r="C49" s="110"/>
      <c r="D49" s="110"/>
      <c r="E49" s="111"/>
      <c r="F49" s="111"/>
      <c r="G49" s="112"/>
      <c r="H49" s="113"/>
    </row>
    <row r="50" spans="2:8" ht="21" customHeight="1" x14ac:dyDescent="0.25">
      <c r="B50" s="229" t="s">
        <v>53</v>
      </c>
      <c r="C50" s="230"/>
      <c r="D50" s="230"/>
      <c r="E50" s="230"/>
      <c r="F50" s="230"/>
      <c r="G50" s="230"/>
      <c r="H50" s="231"/>
    </row>
    <row r="51" spans="2:8" ht="20.25" customHeight="1" x14ac:dyDescent="0.25">
      <c r="B51" s="229" t="s">
        <v>54</v>
      </c>
      <c r="C51" s="230"/>
      <c r="D51" s="230"/>
      <c r="E51" s="230"/>
      <c r="F51" s="230"/>
      <c r="G51" s="230"/>
      <c r="H51" s="231"/>
    </row>
    <row r="52" spans="2:8" ht="20.25" customHeight="1" x14ac:dyDescent="0.25">
      <c r="B52" s="229" t="s">
        <v>55</v>
      </c>
      <c r="C52" s="230"/>
      <c r="D52" s="230"/>
      <c r="E52" s="230"/>
      <c r="F52" s="230"/>
      <c r="G52" s="230"/>
      <c r="H52" s="231"/>
    </row>
    <row r="53" spans="2:8" ht="20.25" customHeight="1" x14ac:dyDescent="0.25">
      <c r="B53" s="229" t="s">
        <v>56</v>
      </c>
      <c r="C53" s="230"/>
      <c r="D53" s="230"/>
      <c r="E53" s="230"/>
      <c r="F53" s="230"/>
      <c r="G53" s="230"/>
      <c r="H53" s="231"/>
    </row>
    <row r="54" spans="2:8" x14ac:dyDescent="0.25">
      <c r="B54" s="229" t="s">
        <v>57</v>
      </c>
      <c r="C54" s="230"/>
      <c r="D54" s="230"/>
      <c r="E54" s="230"/>
      <c r="F54" s="230"/>
      <c r="G54" s="230"/>
      <c r="H54" s="231"/>
    </row>
    <row r="55" spans="2:8" ht="15.75" thickBot="1" x14ac:dyDescent="0.3">
      <c r="B55" s="114"/>
      <c r="C55" s="115"/>
      <c r="D55" s="115"/>
      <c r="E55" s="115"/>
      <c r="F55" s="115"/>
      <c r="G55" s="115"/>
      <c r="H55" s="116"/>
    </row>
  </sheetData>
  <mergeCells count="64">
    <mergeCell ref="E38:F38"/>
    <mergeCell ref="C38:D38"/>
    <mergeCell ref="C26:D26"/>
    <mergeCell ref="E26:F26"/>
    <mergeCell ref="C24:D24"/>
    <mergeCell ref="E24:F24"/>
    <mergeCell ref="C25:D25"/>
    <mergeCell ref="E25:F25"/>
    <mergeCell ref="E32:F32"/>
    <mergeCell ref="C32:D32"/>
    <mergeCell ref="C35:D35"/>
    <mergeCell ref="E35:F35"/>
    <mergeCell ref="B51:H51"/>
    <mergeCell ref="C48:D48"/>
    <mergeCell ref="E48:F48"/>
    <mergeCell ref="C47:D47"/>
    <mergeCell ref="E47:F47"/>
    <mergeCell ref="C43:D43"/>
    <mergeCell ref="B50:H50"/>
    <mergeCell ref="C39:D39"/>
    <mergeCell ref="E39:F39"/>
    <mergeCell ref="C40:D40"/>
    <mergeCell ref="E40:F40"/>
    <mergeCell ref="E43:F43"/>
    <mergeCell ref="C44:D44"/>
    <mergeCell ref="C45:D45"/>
    <mergeCell ref="E45:F45"/>
    <mergeCell ref="C46:D46"/>
    <mergeCell ref="E46:F46"/>
    <mergeCell ref="B52:H52"/>
    <mergeCell ref="B53:H53"/>
    <mergeCell ref="B54:H54"/>
    <mergeCell ref="E33:F33"/>
    <mergeCell ref="C33:D33"/>
    <mergeCell ref="C34:D34"/>
    <mergeCell ref="E34:F34"/>
    <mergeCell ref="C36:D36"/>
    <mergeCell ref="E36:F36"/>
    <mergeCell ref="E44:F44"/>
    <mergeCell ref="C42:D42"/>
    <mergeCell ref="C41:D41"/>
    <mergeCell ref="E41:F41"/>
    <mergeCell ref="E42:F42"/>
    <mergeCell ref="C37:D37"/>
    <mergeCell ref="E37:F37"/>
    <mergeCell ref="C23:D23"/>
    <mergeCell ref="E23:F23"/>
    <mergeCell ref="C27:D27"/>
    <mergeCell ref="E27:F27"/>
    <mergeCell ref="C31:D31"/>
    <mergeCell ref="C28:D28"/>
    <mergeCell ref="C29:D29"/>
    <mergeCell ref="C30:D30"/>
    <mergeCell ref="E28:F28"/>
    <mergeCell ref="E29:F29"/>
    <mergeCell ref="E30:F30"/>
    <mergeCell ref="E31:F31"/>
    <mergeCell ref="B12:H12"/>
    <mergeCell ref="B14:H15"/>
    <mergeCell ref="B16:H16"/>
    <mergeCell ref="B19:H20"/>
    <mergeCell ref="C22:D22"/>
    <mergeCell ref="E22:F22"/>
    <mergeCell ref="B17:H1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164</v>
      </c>
    </row>
    <row r="4" spans="1:1" x14ac:dyDescent="0.2">
      <c r="A4" s="10" t="s">
        <v>166</v>
      </c>
    </row>
    <row r="5" spans="1:1" x14ac:dyDescent="0.2">
      <c r="A5" s="10" t="s">
        <v>168</v>
      </c>
    </row>
    <row r="6" spans="1:1" x14ac:dyDescent="0.2">
      <c r="A6" s="10" t="s">
        <v>170</v>
      </c>
    </row>
    <row r="7" spans="1:1" x14ac:dyDescent="0.2">
      <c r="A7" s="10" t="s">
        <v>172</v>
      </c>
    </row>
    <row r="8" spans="1:1" x14ac:dyDescent="0.2">
      <c r="A8" s="10" t="s">
        <v>175</v>
      </c>
    </row>
    <row r="9" spans="1:1" x14ac:dyDescent="0.2">
      <c r="A9" s="10" t="s">
        <v>178</v>
      </c>
    </row>
    <row r="10" spans="1:1" x14ac:dyDescent="0.2">
      <c r="A10" s="10" t="s">
        <v>180</v>
      </c>
    </row>
    <row r="11" spans="1:1" x14ac:dyDescent="0.2">
      <c r="A11" s="10" t="s">
        <v>182</v>
      </c>
    </row>
    <row r="12" spans="1:1" x14ac:dyDescent="0.2">
      <c r="A12" s="10" t="s">
        <v>206</v>
      </c>
    </row>
    <row r="13" spans="1:1" x14ac:dyDescent="0.2">
      <c r="A13" s="10" t="s">
        <v>207</v>
      </c>
    </row>
    <row r="14" spans="1:1" x14ac:dyDescent="0.2">
      <c r="A14" s="10" t="s">
        <v>208</v>
      </c>
    </row>
    <row r="16" spans="1:1" x14ac:dyDescent="0.2">
      <c r="A16" s="10" t="s">
        <v>209</v>
      </c>
    </row>
    <row r="17" spans="1:1" x14ac:dyDescent="0.2">
      <c r="A17" s="10" t="s">
        <v>189</v>
      </c>
    </row>
    <row r="18" spans="1:1" x14ac:dyDescent="0.2">
      <c r="A18" s="10" t="s">
        <v>191</v>
      </c>
    </row>
    <row r="20" spans="1:1" x14ac:dyDescent="0.2">
      <c r="A20" s="10" t="s">
        <v>197</v>
      </c>
    </row>
    <row r="21" spans="1:1" x14ac:dyDescent="0.2">
      <c r="A21" s="10"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8C7F2-2557-0141-AE89-C47E0A8CCE40}">
  <sheetPr>
    <pageSetUpPr fitToPage="1"/>
  </sheetPr>
  <dimension ref="B4:D21"/>
  <sheetViews>
    <sheetView showGridLines="0" zoomScaleNormal="100" workbookViewId="0">
      <selection activeCell="H21" sqref="H21"/>
    </sheetView>
  </sheetViews>
  <sheetFormatPr baseColWidth="10" defaultRowHeight="15" x14ac:dyDescent="0.25"/>
  <cols>
    <col min="3" max="3" width="46.42578125" customWidth="1"/>
    <col min="4" max="4" width="58" customWidth="1"/>
  </cols>
  <sheetData>
    <row r="4" spans="2:4" ht="52.5" customHeight="1" x14ac:dyDescent="0.25">
      <c r="B4" s="238" t="s">
        <v>211</v>
      </c>
      <c r="C4" s="238"/>
      <c r="D4" s="238"/>
    </row>
    <row r="5" spans="2:4" ht="6.75" customHeight="1" x14ac:dyDescent="0.25">
      <c r="D5" s="138"/>
    </row>
    <row r="6" spans="2:4" ht="15" customHeight="1" x14ac:dyDescent="0.25">
      <c r="B6" s="239" t="s">
        <v>212</v>
      </c>
      <c r="C6" s="139" t="s">
        <v>213</v>
      </c>
      <c r="D6" s="139" t="s">
        <v>214</v>
      </c>
    </row>
    <row r="7" spans="2:4" ht="121.5" x14ac:dyDescent="0.25">
      <c r="B7" s="240"/>
      <c r="C7" s="195" t="s">
        <v>269</v>
      </c>
      <c r="D7" s="196" t="s">
        <v>232</v>
      </c>
    </row>
    <row r="8" spans="2:4" ht="60.75" x14ac:dyDescent="0.25">
      <c r="B8" s="240"/>
      <c r="C8" s="195" t="s">
        <v>258</v>
      </c>
      <c r="D8" s="196" t="s">
        <v>261</v>
      </c>
    </row>
    <row r="9" spans="2:4" ht="60.75" x14ac:dyDescent="0.25">
      <c r="B9" s="240"/>
      <c r="C9" s="195" t="s">
        <v>259</v>
      </c>
      <c r="D9" s="196" t="s">
        <v>262</v>
      </c>
    </row>
    <row r="10" spans="2:4" ht="40.5" x14ac:dyDescent="0.25">
      <c r="B10" s="240"/>
      <c r="C10" s="195" t="s">
        <v>231</v>
      </c>
      <c r="D10" s="242" t="s">
        <v>266</v>
      </c>
    </row>
    <row r="11" spans="2:4" ht="166.5" customHeight="1" x14ac:dyDescent="0.25">
      <c r="B11" s="240"/>
      <c r="C11" s="195" t="s">
        <v>260</v>
      </c>
      <c r="D11" s="243"/>
    </row>
    <row r="12" spans="2:4" ht="101.25" x14ac:dyDescent="0.25">
      <c r="B12" s="240"/>
      <c r="C12" s="195" t="s">
        <v>281</v>
      </c>
      <c r="D12" s="195" t="s">
        <v>263</v>
      </c>
    </row>
    <row r="13" spans="2:4" ht="158.25" customHeight="1" x14ac:dyDescent="0.25">
      <c r="B13" s="240"/>
      <c r="C13" s="195" t="s">
        <v>282</v>
      </c>
      <c r="D13" s="195" t="s">
        <v>273</v>
      </c>
    </row>
    <row r="14" spans="2:4" ht="158.25" customHeight="1" x14ac:dyDescent="0.25">
      <c r="B14" s="194"/>
      <c r="C14" s="195" t="s">
        <v>270</v>
      </c>
      <c r="D14" s="197" t="s">
        <v>274</v>
      </c>
    </row>
    <row r="15" spans="2:4" ht="158.25" customHeight="1" x14ac:dyDescent="0.25">
      <c r="B15" s="194"/>
      <c r="C15" s="195" t="s">
        <v>283</v>
      </c>
      <c r="D15" s="197" t="s">
        <v>275</v>
      </c>
    </row>
    <row r="16" spans="2:4" ht="158.25" customHeight="1" x14ac:dyDescent="0.25">
      <c r="B16" s="194"/>
      <c r="C16" s="195"/>
      <c r="D16" s="197" t="s">
        <v>276</v>
      </c>
    </row>
    <row r="17" spans="2:4" ht="15.75" customHeight="1" x14ac:dyDescent="0.25">
      <c r="B17" s="241" t="s">
        <v>215</v>
      </c>
      <c r="C17" s="139" t="s">
        <v>216</v>
      </c>
      <c r="D17" s="139" t="s">
        <v>217</v>
      </c>
    </row>
    <row r="18" spans="2:4" ht="60.75" x14ac:dyDescent="0.25">
      <c r="B18" s="241"/>
      <c r="C18" s="195" t="s">
        <v>277</v>
      </c>
      <c r="D18" s="195" t="s">
        <v>264</v>
      </c>
    </row>
    <row r="19" spans="2:4" ht="81" x14ac:dyDescent="0.25">
      <c r="B19" s="241"/>
      <c r="C19" s="195" t="s">
        <v>278</v>
      </c>
      <c r="D19" s="195" t="s">
        <v>265</v>
      </c>
    </row>
    <row r="20" spans="2:4" ht="60.75" x14ac:dyDescent="0.25">
      <c r="B20" s="241"/>
      <c r="C20" s="195" t="s">
        <v>279</v>
      </c>
      <c r="D20" s="197" t="s">
        <v>271</v>
      </c>
    </row>
    <row r="21" spans="2:4" ht="141.75" x14ac:dyDescent="0.25">
      <c r="B21" s="241"/>
      <c r="C21" s="195" t="s">
        <v>280</v>
      </c>
      <c r="D21" s="198" t="s">
        <v>272</v>
      </c>
    </row>
  </sheetData>
  <mergeCells count="4">
    <mergeCell ref="B4:D4"/>
    <mergeCell ref="B6:B13"/>
    <mergeCell ref="B17:B21"/>
    <mergeCell ref="D10:D11"/>
  </mergeCells>
  <pageMargins left="0.7" right="0.7" top="0.75" bottom="0.75" header="0.3" footer="0.3"/>
  <pageSetup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92"/>
  <sheetViews>
    <sheetView tabSelected="1" topLeftCell="A18" zoomScaleNormal="100" workbookViewId="0">
      <selection activeCell="C24" sqref="C24:N24"/>
    </sheetView>
  </sheetViews>
  <sheetFormatPr baseColWidth="10" defaultColWidth="11.42578125" defaultRowHeight="16.5" x14ac:dyDescent="0.3"/>
  <cols>
    <col min="1" max="1" width="4" style="2" bestFit="1" customWidth="1"/>
    <col min="2" max="2" width="14.140625" style="2" customWidth="1"/>
    <col min="3" max="3" width="24.5703125" style="2" customWidth="1"/>
    <col min="4" max="4" width="16.140625" style="2" customWidth="1"/>
    <col min="5" max="5" width="32.42578125" style="1" customWidth="1"/>
    <col min="6" max="6" width="19" style="5" customWidth="1"/>
    <col min="7" max="7" width="17.85546875" style="1" customWidth="1"/>
    <col min="8" max="8" width="16.42578125" style="1" customWidth="1"/>
    <col min="9" max="9" width="6.28515625" style="1" bestFit="1" customWidth="1"/>
    <col min="10" max="10" width="27.28515625" style="1" bestFit="1" customWidth="1"/>
    <col min="11" max="11" width="30.42578125" style="1" hidden="1" customWidth="1"/>
    <col min="12" max="12" width="17.42578125" style="1" customWidth="1"/>
    <col min="13" max="13" width="6.28515625" style="1" bestFit="1" customWidth="1"/>
    <col min="14" max="14" width="12.7109375" style="1" customWidth="1"/>
    <col min="15" max="15" width="12.5703125" style="1" customWidth="1"/>
    <col min="16" max="16" width="65.42578125" style="1" customWidth="1"/>
    <col min="17" max="17" width="15.140625" style="1" bestFit="1" customWidth="1"/>
    <col min="18" max="18" width="6.85546875" style="1" customWidth="1"/>
    <col min="19" max="19" width="12" style="1" customWidth="1"/>
    <col min="20" max="20" width="5.42578125" style="1" customWidth="1"/>
    <col min="21" max="21" width="7.140625" style="1" customWidth="1"/>
    <col min="22" max="22" width="6.7109375" style="1" customWidth="1"/>
    <col min="23" max="23" width="7.42578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27.7109375" style="1" customWidth="1"/>
    <col min="34" max="34" width="14.85546875" style="1" customWidth="1"/>
    <col min="35" max="35" width="18.42578125" style="1" customWidth="1"/>
    <col min="36" max="36" width="21" style="1" customWidth="1"/>
    <col min="37" max="16384" width="11.42578125" style="1"/>
  </cols>
  <sheetData>
    <row r="1" spans="1:52" ht="36.950000000000003" customHeight="1" x14ac:dyDescent="0.3">
      <c r="A1" s="280" t="s">
        <v>229</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142" t="s">
        <v>219</v>
      </c>
      <c r="AG1" s="147" t="s">
        <v>220</v>
      </c>
      <c r="AH1" s="174"/>
      <c r="AI1" s="174"/>
      <c r="AJ1" s="174"/>
      <c r="AK1" s="174"/>
      <c r="AL1" s="140"/>
      <c r="AM1" s="140"/>
      <c r="AN1" s="140"/>
      <c r="AO1" s="140"/>
      <c r="AP1" s="141"/>
      <c r="AQ1" s="141"/>
      <c r="AR1" s="141"/>
      <c r="AS1" s="141"/>
      <c r="AT1" s="141"/>
      <c r="AU1" s="141"/>
      <c r="AV1" s="141"/>
      <c r="AW1" s="141"/>
      <c r="AX1" s="141"/>
      <c r="AY1" s="141"/>
      <c r="AZ1" s="141"/>
    </row>
    <row r="2" spans="1:52" x14ac:dyDescent="0.3">
      <c r="A2" s="280"/>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142" t="s">
        <v>221</v>
      </c>
      <c r="AG2" s="147">
        <v>5</v>
      </c>
      <c r="AH2" s="143"/>
      <c r="AI2" s="144"/>
      <c r="AJ2" s="144"/>
      <c r="AK2" s="145"/>
      <c r="AL2" s="144"/>
      <c r="AM2" s="144"/>
      <c r="AN2" s="141"/>
      <c r="AO2" s="146"/>
      <c r="AP2" s="141"/>
      <c r="AQ2" s="141"/>
      <c r="AR2" s="141"/>
      <c r="AS2" s="141"/>
      <c r="AT2" s="141"/>
      <c r="AU2" s="141"/>
      <c r="AV2" s="141"/>
      <c r="AW2" s="141"/>
      <c r="AX2" s="141"/>
      <c r="AY2" s="141"/>
      <c r="AZ2" s="141"/>
    </row>
    <row r="3" spans="1:52" x14ac:dyDescent="0.3">
      <c r="A3" s="280"/>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142" t="s">
        <v>222</v>
      </c>
      <c r="AG3" s="149" t="s">
        <v>230</v>
      </c>
      <c r="AH3" s="143"/>
      <c r="AI3" s="144"/>
      <c r="AJ3" s="144"/>
      <c r="AK3" s="145"/>
      <c r="AL3" s="144"/>
      <c r="AM3" s="144"/>
      <c r="AN3" s="141"/>
      <c r="AO3" s="146"/>
      <c r="AP3" s="141"/>
      <c r="AQ3" s="141"/>
      <c r="AR3" s="141"/>
      <c r="AS3" s="141"/>
      <c r="AT3" s="141"/>
      <c r="AU3" s="141"/>
      <c r="AV3" s="141"/>
      <c r="AW3" s="141"/>
      <c r="AX3" s="141"/>
      <c r="AY3" s="141"/>
      <c r="AZ3" s="141"/>
    </row>
    <row r="4" spans="1:52" ht="15.95" customHeight="1" x14ac:dyDescent="0.3">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151" t="s">
        <v>223</v>
      </c>
      <c r="AG4" s="150">
        <v>209905</v>
      </c>
      <c r="AH4" s="143"/>
      <c r="AI4" s="144"/>
      <c r="AJ4" s="144"/>
      <c r="AK4" s="145"/>
      <c r="AL4" s="144"/>
      <c r="AM4" s="144"/>
      <c r="AN4" s="141"/>
      <c r="AO4" s="146"/>
      <c r="AP4" s="141"/>
      <c r="AQ4" s="141"/>
      <c r="AR4" s="141"/>
      <c r="AS4" s="141"/>
      <c r="AT4" s="141"/>
      <c r="AU4" s="141"/>
      <c r="AV4" s="141"/>
      <c r="AW4" s="141"/>
      <c r="AX4" s="141"/>
      <c r="AY4" s="141"/>
      <c r="AZ4" s="141"/>
    </row>
    <row r="5" spans="1:52" ht="24" customHeight="1" x14ac:dyDescent="0.3">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H5" s="143"/>
      <c r="AI5" s="144"/>
      <c r="AJ5" s="144"/>
      <c r="AK5" s="145"/>
      <c r="AL5" s="144"/>
      <c r="AM5" s="144"/>
      <c r="AN5" s="141"/>
      <c r="AO5" s="146"/>
      <c r="AP5" s="141"/>
      <c r="AQ5" s="141"/>
      <c r="AR5" s="141"/>
      <c r="AS5" s="141"/>
      <c r="AT5" s="141"/>
      <c r="AU5" s="141"/>
      <c r="AV5" s="141"/>
      <c r="AW5" s="141"/>
      <c r="AX5" s="141"/>
      <c r="AY5" s="141"/>
      <c r="AZ5" s="141"/>
    </row>
    <row r="6" spans="1:52" x14ac:dyDescent="0.3">
      <c r="A6" s="148"/>
      <c r="B6" s="148"/>
      <c r="C6" s="173"/>
      <c r="D6" s="150"/>
      <c r="E6" s="150"/>
      <c r="F6" s="150"/>
      <c r="G6" s="150"/>
      <c r="H6" s="150"/>
      <c r="I6" s="150"/>
      <c r="J6" s="150"/>
      <c r="K6" s="171"/>
      <c r="L6" s="150"/>
      <c r="M6" s="141"/>
      <c r="N6" s="141"/>
      <c r="O6" s="141"/>
      <c r="P6" s="150"/>
      <c r="Q6" s="148"/>
      <c r="R6" s="148"/>
      <c r="S6" s="148"/>
      <c r="T6" s="152"/>
      <c r="U6" s="152"/>
      <c r="V6" s="152"/>
      <c r="W6" s="152"/>
      <c r="X6" s="152"/>
      <c r="Y6" s="152"/>
      <c r="Z6" s="152"/>
      <c r="AA6" s="153"/>
      <c r="AB6" s="153"/>
      <c r="AC6" s="153"/>
      <c r="AD6" s="153"/>
      <c r="AE6" s="153"/>
      <c r="AH6" s="154"/>
      <c r="AI6" s="155"/>
      <c r="AJ6" s="155"/>
      <c r="AK6" s="155"/>
      <c r="AL6" s="155"/>
      <c r="AM6" s="155"/>
      <c r="AN6" s="156"/>
      <c r="AO6" s="156"/>
      <c r="AP6" s="156"/>
      <c r="AQ6" s="156"/>
      <c r="AR6" s="153"/>
      <c r="AS6" s="153"/>
      <c r="AT6" s="153"/>
      <c r="AU6" s="153"/>
      <c r="AV6" s="153"/>
      <c r="AW6" s="153"/>
      <c r="AX6" s="153"/>
      <c r="AY6" s="153"/>
      <c r="AZ6" s="153"/>
    </row>
    <row r="7" spans="1:52" ht="27.95" customHeight="1" x14ac:dyDescent="0.3">
      <c r="A7" s="160"/>
      <c r="B7" s="160"/>
      <c r="C7" s="141"/>
      <c r="D7" s="141"/>
      <c r="E7" s="141"/>
      <c r="F7" s="141"/>
      <c r="G7" s="141"/>
      <c r="H7" s="141"/>
      <c r="I7" s="141"/>
      <c r="J7" s="141"/>
      <c r="L7" s="141"/>
      <c r="M7" s="141"/>
      <c r="N7" s="284" t="s">
        <v>224</v>
      </c>
      <c r="O7" s="284"/>
      <c r="P7" s="284"/>
      <c r="Q7" s="284"/>
      <c r="R7" s="284"/>
      <c r="S7" s="284"/>
      <c r="T7" s="142"/>
      <c r="U7" s="142"/>
      <c r="V7" s="142"/>
      <c r="W7" s="142"/>
      <c r="X7" s="142"/>
      <c r="Y7" s="142"/>
      <c r="Z7" s="142"/>
      <c r="AA7" s="157"/>
      <c r="AB7" s="157"/>
      <c r="AC7" s="157"/>
      <c r="AD7" s="157"/>
      <c r="AE7" s="157"/>
      <c r="AF7" s="157"/>
      <c r="AG7" s="157"/>
      <c r="AH7" s="143"/>
      <c r="AI7" s="144"/>
      <c r="AJ7" s="144"/>
      <c r="AK7" s="144"/>
      <c r="AL7" s="144"/>
      <c r="AM7" s="144"/>
      <c r="AN7" s="158">
        <v>0</v>
      </c>
      <c r="AO7" s="159"/>
      <c r="AP7" s="158"/>
      <c r="AQ7" s="158"/>
      <c r="AR7" s="141"/>
      <c r="AS7" s="141"/>
      <c r="AT7" s="141"/>
      <c r="AU7" s="141"/>
      <c r="AV7" s="141"/>
      <c r="AW7" s="141"/>
      <c r="AX7" s="141"/>
      <c r="AY7" s="141"/>
      <c r="AZ7" s="141"/>
    </row>
    <row r="8" spans="1:52" ht="16.5" customHeight="1" x14ac:dyDescent="0.3">
      <c r="A8" s="160"/>
      <c r="B8" s="160"/>
      <c r="C8" s="141"/>
      <c r="D8" s="141"/>
      <c r="E8" s="141"/>
      <c r="F8" s="141"/>
      <c r="G8" s="141"/>
      <c r="H8" s="141"/>
      <c r="I8" s="141"/>
      <c r="J8" s="141"/>
      <c r="L8" s="141"/>
      <c r="M8" s="141"/>
      <c r="N8" s="172" t="s">
        <v>225</v>
      </c>
      <c r="O8" s="172" t="s">
        <v>226</v>
      </c>
      <c r="P8" s="286" t="s">
        <v>227</v>
      </c>
      <c r="Q8" s="287"/>
      <c r="R8" s="287"/>
      <c r="S8" s="288"/>
      <c r="T8" s="142"/>
      <c r="U8" s="142"/>
      <c r="V8" s="142"/>
      <c r="W8" s="142"/>
      <c r="X8" s="142"/>
      <c r="Y8" s="142"/>
      <c r="Z8" s="142"/>
      <c r="AA8" s="157"/>
      <c r="AB8" s="157"/>
      <c r="AC8" s="157"/>
      <c r="AD8" s="157"/>
      <c r="AE8" s="157"/>
      <c r="AF8" s="157"/>
      <c r="AG8" s="157"/>
      <c r="AH8" s="143"/>
      <c r="AI8" s="144"/>
      <c r="AJ8" s="144"/>
      <c r="AK8" s="144"/>
      <c r="AL8" s="144"/>
      <c r="AM8" s="144"/>
      <c r="AN8" s="158">
        <v>0</v>
      </c>
      <c r="AO8" s="159"/>
      <c r="AP8" s="158"/>
      <c r="AQ8" s="158"/>
      <c r="AR8" s="141"/>
      <c r="AS8" s="141"/>
      <c r="AT8" s="141"/>
      <c r="AU8" s="141"/>
      <c r="AV8" s="141"/>
      <c r="AW8" s="141"/>
      <c r="AX8" s="141"/>
      <c r="AY8" s="141"/>
      <c r="AZ8" s="141"/>
    </row>
    <row r="9" spans="1:52" ht="27.75" customHeight="1" x14ac:dyDescent="0.3">
      <c r="A9" s="160"/>
      <c r="B9" s="160"/>
      <c r="C9" s="141"/>
      <c r="D9" s="141"/>
      <c r="E9" s="141"/>
      <c r="F9" s="141"/>
      <c r="G9" s="141"/>
      <c r="H9" s="141"/>
      <c r="I9" s="141"/>
      <c r="J9" s="141"/>
      <c r="L9" s="141"/>
      <c r="M9" s="141"/>
      <c r="N9" s="189">
        <v>1</v>
      </c>
      <c r="O9" s="190">
        <v>40890</v>
      </c>
      <c r="P9" s="289" t="s">
        <v>234</v>
      </c>
      <c r="Q9" s="290"/>
      <c r="R9" s="290"/>
      <c r="S9" s="291"/>
      <c r="T9" s="142"/>
      <c r="U9" s="142"/>
      <c r="V9" s="142"/>
      <c r="W9" s="285"/>
      <c r="X9" s="285"/>
      <c r="Y9" s="285"/>
      <c r="Z9" s="285"/>
      <c r="AA9" s="285"/>
      <c r="AB9" s="285"/>
      <c r="AC9" s="166"/>
      <c r="AD9" s="166"/>
      <c r="AE9" s="166"/>
      <c r="AF9" s="141"/>
      <c r="AG9" s="141"/>
      <c r="AH9" s="143"/>
      <c r="AI9" s="144"/>
      <c r="AJ9" s="144"/>
      <c r="AK9" s="144"/>
      <c r="AL9" s="144"/>
      <c r="AM9" s="144"/>
      <c r="AN9" s="158">
        <v>0</v>
      </c>
      <c r="AO9" s="159"/>
      <c r="AP9" s="158"/>
      <c r="AQ9" s="158"/>
      <c r="AR9" s="141"/>
      <c r="AS9" s="141"/>
      <c r="AT9" s="141"/>
      <c r="AU9" s="141"/>
      <c r="AV9" s="141"/>
      <c r="AW9" s="141"/>
      <c r="AX9" s="141"/>
      <c r="AY9" s="141"/>
      <c r="AZ9" s="141"/>
    </row>
    <row r="10" spans="1:52" ht="57" customHeight="1" x14ac:dyDescent="0.3">
      <c r="A10" s="160"/>
      <c r="B10" s="160"/>
      <c r="C10" s="141"/>
      <c r="D10" s="141"/>
      <c r="E10" s="141"/>
      <c r="F10" s="141"/>
      <c r="G10" s="141"/>
      <c r="H10" s="141"/>
      <c r="I10" s="141"/>
      <c r="J10" s="141"/>
      <c r="L10" s="142"/>
      <c r="M10" s="142"/>
      <c r="N10" s="189">
        <v>2</v>
      </c>
      <c r="O10" s="190">
        <v>41015</v>
      </c>
      <c r="P10" s="289" t="s">
        <v>235</v>
      </c>
      <c r="Q10" s="290"/>
      <c r="R10" s="290"/>
      <c r="S10" s="291"/>
      <c r="T10" s="142"/>
      <c r="U10" s="142"/>
      <c r="V10" s="142"/>
      <c r="W10" s="281"/>
      <c r="X10" s="281"/>
      <c r="Y10" s="281"/>
      <c r="Z10" s="281"/>
      <c r="AA10" s="281"/>
      <c r="AB10" s="281"/>
      <c r="AC10" s="167"/>
      <c r="AD10" s="167"/>
      <c r="AE10" s="168"/>
      <c r="AF10" s="141"/>
      <c r="AG10" s="141"/>
      <c r="AH10" s="143"/>
      <c r="AI10" s="144"/>
      <c r="AJ10" s="144"/>
      <c r="AK10" s="144"/>
      <c r="AL10" s="144"/>
      <c r="AM10" s="144"/>
      <c r="AN10" s="158">
        <v>0</v>
      </c>
      <c r="AO10" s="159"/>
      <c r="AP10" s="158"/>
      <c r="AQ10" s="158"/>
      <c r="AR10" s="141"/>
      <c r="AS10" s="141"/>
      <c r="AT10" s="141"/>
      <c r="AU10" s="141"/>
      <c r="AV10" s="141"/>
      <c r="AW10" s="141"/>
      <c r="AX10" s="141"/>
      <c r="AY10" s="141"/>
      <c r="AZ10" s="141"/>
    </row>
    <row r="11" spans="1:52" ht="45.75" customHeight="1" x14ac:dyDescent="0.3">
      <c r="A11" s="160"/>
      <c r="B11" s="160"/>
      <c r="C11" s="141"/>
      <c r="D11" s="141"/>
      <c r="E11" s="141"/>
      <c r="F11" s="141"/>
      <c r="G11" s="141"/>
      <c r="H11" s="141"/>
      <c r="I11" s="141"/>
      <c r="J11" s="141"/>
      <c r="L11" s="142"/>
      <c r="M11" s="142"/>
      <c r="N11" s="189">
        <v>3</v>
      </c>
      <c r="O11" s="190">
        <v>41263</v>
      </c>
      <c r="P11" s="289" t="s">
        <v>236</v>
      </c>
      <c r="Q11" s="290"/>
      <c r="R11" s="290"/>
      <c r="S11" s="291"/>
      <c r="T11" s="142"/>
      <c r="U11" s="142"/>
      <c r="V11" s="142"/>
      <c r="W11" s="167"/>
      <c r="X11" s="167"/>
      <c r="Y11" s="167"/>
      <c r="Z11" s="167"/>
      <c r="AA11" s="167"/>
      <c r="AB11" s="167"/>
      <c r="AC11" s="167"/>
      <c r="AD11" s="167"/>
      <c r="AE11" s="168"/>
      <c r="AF11" s="141"/>
      <c r="AG11" s="141"/>
      <c r="AH11" s="143"/>
      <c r="AI11" s="144"/>
      <c r="AJ11" s="144"/>
      <c r="AK11" s="144"/>
      <c r="AL11" s="144"/>
      <c r="AM11" s="144"/>
      <c r="AN11" s="158"/>
      <c r="AO11" s="159"/>
      <c r="AP11" s="158"/>
      <c r="AQ11" s="158"/>
      <c r="AR11" s="141"/>
      <c r="AS11" s="141"/>
      <c r="AT11" s="141"/>
      <c r="AU11" s="141"/>
      <c r="AV11" s="141"/>
      <c r="AW11" s="141"/>
      <c r="AX11" s="141"/>
      <c r="AY11" s="141"/>
      <c r="AZ11" s="141"/>
    </row>
    <row r="12" spans="1:52" ht="31.5" customHeight="1" x14ac:dyDescent="0.3">
      <c r="A12" s="160"/>
      <c r="B12" s="160"/>
      <c r="C12" s="141"/>
      <c r="D12" s="141"/>
      <c r="E12" s="141"/>
      <c r="F12" s="141"/>
      <c r="G12" s="141"/>
      <c r="H12" s="141"/>
      <c r="I12" s="141"/>
      <c r="J12" s="141"/>
      <c r="L12" s="142"/>
      <c r="M12" s="142"/>
      <c r="N12" s="189">
        <v>4</v>
      </c>
      <c r="O12" s="190">
        <v>41444</v>
      </c>
      <c r="P12" s="289" t="s">
        <v>237</v>
      </c>
      <c r="Q12" s="290"/>
      <c r="R12" s="290"/>
      <c r="S12" s="291"/>
      <c r="T12" s="142"/>
      <c r="U12" s="142"/>
      <c r="V12" s="142"/>
      <c r="W12" s="167"/>
      <c r="X12" s="167"/>
      <c r="Y12" s="167"/>
      <c r="Z12" s="167"/>
      <c r="AA12" s="167"/>
      <c r="AB12" s="167"/>
      <c r="AC12" s="167"/>
      <c r="AD12" s="167"/>
      <c r="AE12" s="168"/>
      <c r="AF12" s="141"/>
      <c r="AG12" s="141"/>
      <c r="AH12" s="143"/>
      <c r="AI12" s="144"/>
      <c r="AJ12" s="144"/>
      <c r="AK12" s="144"/>
      <c r="AL12" s="144"/>
      <c r="AM12" s="144"/>
      <c r="AN12" s="158"/>
      <c r="AO12" s="159"/>
      <c r="AP12" s="158"/>
      <c r="AQ12" s="158"/>
      <c r="AR12" s="141"/>
      <c r="AS12" s="141"/>
      <c r="AT12" s="141"/>
      <c r="AU12" s="141"/>
      <c r="AV12" s="141"/>
      <c r="AW12" s="141"/>
      <c r="AX12" s="141"/>
      <c r="AY12" s="141"/>
      <c r="AZ12" s="141"/>
    </row>
    <row r="13" spans="1:52" ht="30" customHeight="1" x14ac:dyDescent="0.3">
      <c r="A13" s="160"/>
      <c r="B13" s="160"/>
      <c r="C13" s="141"/>
      <c r="D13" s="141"/>
      <c r="E13" s="141"/>
      <c r="F13" s="141"/>
      <c r="G13" s="141"/>
      <c r="H13" s="141"/>
      <c r="I13" s="141"/>
      <c r="J13" s="141"/>
      <c r="L13" s="142"/>
      <c r="M13" s="142"/>
      <c r="N13" s="189">
        <v>5</v>
      </c>
      <c r="O13" s="190">
        <v>41939</v>
      </c>
      <c r="P13" s="289" t="s">
        <v>238</v>
      </c>
      <c r="Q13" s="290"/>
      <c r="R13" s="290"/>
      <c r="S13" s="291"/>
      <c r="T13" s="142"/>
      <c r="U13" s="142"/>
      <c r="V13" s="142"/>
      <c r="W13" s="167"/>
      <c r="X13" s="167"/>
      <c r="Y13" s="167"/>
      <c r="Z13" s="167"/>
      <c r="AA13" s="167"/>
      <c r="AB13" s="167"/>
      <c r="AC13" s="167"/>
      <c r="AD13" s="167"/>
      <c r="AE13" s="168"/>
      <c r="AF13" s="141"/>
      <c r="AG13" s="141"/>
      <c r="AH13" s="143"/>
      <c r="AI13" s="144"/>
      <c r="AJ13" s="144"/>
      <c r="AK13" s="144"/>
      <c r="AL13" s="144"/>
      <c r="AM13" s="144"/>
      <c r="AN13" s="158"/>
      <c r="AO13" s="159"/>
      <c r="AP13" s="158"/>
      <c r="AQ13" s="158"/>
      <c r="AR13" s="141"/>
      <c r="AS13" s="141"/>
      <c r="AT13" s="141"/>
      <c r="AU13" s="141"/>
      <c r="AV13" s="141"/>
      <c r="AW13" s="141"/>
      <c r="AX13" s="141"/>
      <c r="AY13" s="141"/>
      <c r="AZ13" s="141"/>
    </row>
    <row r="14" spans="1:52" ht="71.25" customHeight="1" x14ac:dyDescent="0.3">
      <c r="A14" s="160"/>
      <c r="B14" s="160"/>
      <c r="C14" s="141"/>
      <c r="D14" s="141"/>
      <c r="E14" s="141"/>
      <c r="F14" s="141"/>
      <c r="G14" s="141"/>
      <c r="H14" s="141"/>
      <c r="I14" s="141"/>
      <c r="J14" s="141"/>
      <c r="L14" s="142"/>
      <c r="M14" s="142"/>
      <c r="N14" s="189">
        <v>1</v>
      </c>
      <c r="O14" s="190">
        <v>43098</v>
      </c>
      <c r="P14" s="289" t="s">
        <v>239</v>
      </c>
      <c r="Q14" s="290"/>
      <c r="R14" s="290"/>
      <c r="S14" s="291"/>
      <c r="T14" s="142"/>
      <c r="U14" s="142"/>
      <c r="V14" s="142"/>
      <c r="W14" s="167"/>
      <c r="X14" s="167"/>
      <c r="Y14" s="167"/>
      <c r="Z14" s="167"/>
      <c r="AA14" s="167"/>
      <c r="AB14" s="167"/>
      <c r="AC14" s="167"/>
      <c r="AD14" s="167"/>
      <c r="AE14" s="168"/>
      <c r="AF14" s="141"/>
      <c r="AG14" s="141"/>
      <c r="AH14" s="143"/>
      <c r="AI14" s="144"/>
      <c r="AJ14" s="144"/>
      <c r="AK14" s="144"/>
      <c r="AL14" s="144"/>
      <c r="AM14" s="144"/>
      <c r="AN14" s="158"/>
      <c r="AO14" s="159"/>
      <c r="AP14" s="158"/>
      <c r="AQ14" s="158"/>
      <c r="AR14" s="141"/>
      <c r="AS14" s="141"/>
      <c r="AT14" s="141"/>
      <c r="AU14" s="141"/>
      <c r="AV14" s="141"/>
      <c r="AW14" s="141"/>
      <c r="AX14" s="141"/>
      <c r="AY14" s="141"/>
      <c r="AZ14" s="141"/>
    </row>
    <row r="15" spans="1:52" ht="65.25" customHeight="1" x14ac:dyDescent="0.3">
      <c r="A15" s="160"/>
      <c r="B15" s="160"/>
      <c r="C15" s="141"/>
      <c r="D15" s="141"/>
      <c r="E15" s="141"/>
      <c r="F15" s="141"/>
      <c r="G15" s="141"/>
      <c r="H15" s="141"/>
      <c r="I15" s="141"/>
      <c r="J15" s="141"/>
      <c r="L15" s="142"/>
      <c r="M15" s="142"/>
      <c r="N15" s="189">
        <v>2</v>
      </c>
      <c r="O15" s="190">
        <v>43761</v>
      </c>
      <c r="P15" s="289" t="s">
        <v>240</v>
      </c>
      <c r="Q15" s="290"/>
      <c r="R15" s="290"/>
      <c r="S15" s="291"/>
      <c r="T15" s="142"/>
      <c r="U15" s="142"/>
      <c r="V15" s="142"/>
      <c r="W15" s="167"/>
      <c r="X15" s="167"/>
      <c r="Y15" s="167"/>
      <c r="Z15" s="167"/>
      <c r="AA15" s="167"/>
      <c r="AB15" s="167"/>
      <c r="AC15" s="167"/>
      <c r="AD15" s="167"/>
      <c r="AE15" s="168"/>
      <c r="AF15" s="141"/>
      <c r="AG15" s="141"/>
      <c r="AH15" s="143"/>
      <c r="AI15" s="144"/>
      <c r="AJ15" s="144"/>
      <c r="AK15" s="144"/>
      <c r="AL15" s="144"/>
      <c r="AM15" s="144"/>
      <c r="AN15" s="158"/>
      <c r="AO15" s="159"/>
      <c r="AP15" s="158"/>
      <c r="AQ15" s="158"/>
      <c r="AR15" s="141"/>
      <c r="AS15" s="141"/>
      <c r="AT15" s="141"/>
      <c r="AU15" s="141"/>
      <c r="AV15" s="141"/>
      <c r="AW15" s="141"/>
      <c r="AX15" s="141"/>
      <c r="AY15" s="141"/>
      <c r="AZ15" s="141"/>
    </row>
    <row r="16" spans="1:52" ht="47.25" customHeight="1" x14ac:dyDescent="0.3">
      <c r="A16" s="160"/>
      <c r="B16" s="160"/>
      <c r="C16" s="141"/>
      <c r="D16" s="141"/>
      <c r="E16" s="141"/>
      <c r="F16" s="141"/>
      <c r="G16" s="141"/>
      <c r="H16" s="141"/>
      <c r="I16" s="141"/>
      <c r="J16" s="141"/>
      <c r="L16" s="142"/>
      <c r="M16" s="142"/>
      <c r="N16" s="189">
        <v>1</v>
      </c>
      <c r="O16" s="190">
        <v>44163</v>
      </c>
      <c r="P16" s="289" t="s">
        <v>241</v>
      </c>
      <c r="Q16" s="290"/>
      <c r="R16" s="290"/>
      <c r="S16" s="291"/>
      <c r="T16" s="142"/>
      <c r="U16" s="142"/>
      <c r="V16" s="142"/>
      <c r="W16" s="167"/>
      <c r="X16" s="167"/>
      <c r="Y16" s="167"/>
      <c r="Z16" s="167"/>
      <c r="AA16" s="167"/>
      <c r="AB16" s="167"/>
      <c r="AC16" s="167"/>
      <c r="AD16" s="167"/>
      <c r="AE16" s="168"/>
      <c r="AF16" s="141"/>
      <c r="AG16" s="141"/>
      <c r="AH16" s="143"/>
      <c r="AI16" s="144"/>
      <c r="AJ16" s="144"/>
      <c r="AK16" s="144"/>
      <c r="AL16" s="144"/>
      <c r="AM16" s="144"/>
      <c r="AN16" s="158"/>
      <c r="AO16" s="159"/>
      <c r="AP16" s="158"/>
      <c r="AQ16" s="158"/>
      <c r="AR16" s="141"/>
      <c r="AS16" s="141"/>
      <c r="AT16" s="141"/>
      <c r="AU16" s="141"/>
      <c r="AV16" s="141"/>
      <c r="AW16" s="141"/>
      <c r="AX16" s="141"/>
      <c r="AY16" s="141"/>
      <c r="AZ16" s="141"/>
    </row>
    <row r="17" spans="1:68" ht="84" customHeight="1" x14ac:dyDescent="0.3">
      <c r="A17" s="160"/>
      <c r="B17" s="160"/>
      <c r="C17" s="141"/>
      <c r="D17" s="141"/>
      <c r="E17" s="141"/>
      <c r="F17" s="141"/>
      <c r="G17" s="141"/>
      <c r="H17" s="141"/>
      <c r="I17" s="141"/>
      <c r="J17" s="141"/>
      <c r="L17" s="142"/>
      <c r="M17" s="142"/>
      <c r="N17" s="189">
        <v>2</v>
      </c>
      <c r="O17" s="190">
        <v>44435</v>
      </c>
      <c r="P17" s="289" t="s">
        <v>242</v>
      </c>
      <c r="Q17" s="290"/>
      <c r="R17" s="290"/>
      <c r="S17" s="291"/>
      <c r="T17" s="142"/>
      <c r="U17" s="142"/>
      <c r="V17" s="142"/>
      <c r="W17" s="167"/>
      <c r="X17" s="167"/>
      <c r="Y17" s="167"/>
      <c r="Z17" s="167"/>
      <c r="AA17" s="167"/>
      <c r="AB17" s="167"/>
      <c r="AC17" s="167"/>
      <c r="AD17" s="167"/>
      <c r="AE17" s="168"/>
      <c r="AF17" s="141"/>
      <c r="AG17" s="141"/>
      <c r="AH17" s="143"/>
      <c r="AI17" s="144"/>
      <c r="AJ17" s="144"/>
      <c r="AK17" s="144"/>
      <c r="AL17" s="144"/>
      <c r="AM17" s="144"/>
      <c r="AN17" s="158"/>
      <c r="AO17" s="159"/>
      <c r="AP17" s="158"/>
      <c r="AQ17" s="158"/>
      <c r="AR17" s="141"/>
      <c r="AS17" s="141"/>
      <c r="AT17" s="141"/>
      <c r="AU17" s="141"/>
      <c r="AV17" s="141"/>
      <c r="AW17" s="141"/>
      <c r="AX17" s="141"/>
      <c r="AY17" s="141"/>
      <c r="AZ17" s="141"/>
    </row>
    <row r="18" spans="1:68" ht="84" customHeight="1" x14ac:dyDescent="0.3">
      <c r="A18" s="160"/>
      <c r="B18" s="160"/>
      <c r="C18" s="141"/>
      <c r="D18" s="141"/>
      <c r="E18" s="141"/>
      <c r="F18" s="141"/>
      <c r="G18" s="141"/>
      <c r="H18" s="141"/>
      <c r="I18" s="141"/>
      <c r="J18" s="141"/>
      <c r="L18" s="142"/>
      <c r="M18" s="142"/>
      <c r="N18" s="189">
        <v>3</v>
      </c>
      <c r="O18" s="193">
        <v>44669</v>
      </c>
      <c r="P18" s="292" t="s">
        <v>257</v>
      </c>
      <c r="Q18" s="293"/>
      <c r="R18" s="293"/>
      <c r="S18" s="294"/>
      <c r="T18" s="142"/>
      <c r="U18" s="142"/>
      <c r="V18" s="142"/>
      <c r="W18" s="167"/>
      <c r="X18" s="167"/>
      <c r="Y18" s="167"/>
      <c r="Z18" s="167"/>
      <c r="AA18" s="167"/>
      <c r="AB18" s="167"/>
      <c r="AC18" s="167"/>
      <c r="AD18" s="167"/>
      <c r="AE18" s="168"/>
      <c r="AF18" s="141"/>
      <c r="AG18" s="141"/>
      <c r="AH18" s="143"/>
      <c r="AI18" s="144"/>
      <c r="AJ18" s="144"/>
      <c r="AK18" s="144"/>
      <c r="AL18" s="144"/>
      <c r="AM18" s="144"/>
      <c r="AN18" s="158"/>
      <c r="AO18" s="159"/>
      <c r="AP18" s="158"/>
      <c r="AQ18" s="158"/>
      <c r="AR18" s="141"/>
      <c r="AS18" s="141"/>
      <c r="AT18" s="141"/>
      <c r="AU18" s="141"/>
      <c r="AV18" s="141"/>
      <c r="AW18" s="141"/>
      <c r="AX18" s="141"/>
      <c r="AY18" s="141"/>
      <c r="AZ18" s="141"/>
    </row>
    <row r="19" spans="1:68" ht="80.099999999999994" customHeight="1" x14ac:dyDescent="0.3">
      <c r="A19" s="160"/>
      <c r="B19" s="160"/>
      <c r="C19" s="160"/>
      <c r="D19" s="160"/>
      <c r="E19" s="160"/>
      <c r="F19" s="141"/>
      <c r="G19" s="141"/>
      <c r="H19" s="141"/>
      <c r="I19" s="162"/>
      <c r="J19" s="162"/>
      <c r="K19" s="142"/>
      <c r="L19" s="142"/>
      <c r="M19" s="142"/>
      <c r="N19" s="527">
        <v>4</v>
      </c>
      <c r="O19" s="528">
        <v>45265</v>
      </c>
      <c r="P19" s="529" t="s">
        <v>286</v>
      </c>
      <c r="Q19" s="530"/>
      <c r="R19" s="530"/>
      <c r="S19" s="531"/>
      <c r="T19" s="142"/>
      <c r="U19" s="142"/>
      <c r="V19" s="142"/>
      <c r="W19" s="282"/>
      <c r="X19" s="282"/>
      <c r="Y19" s="282"/>
      <c r="Z19" s="282"/>
      <c r="AA19" s="282"/>
      <c r="AB19" s="282"/>
      <c r="AC19" s="169"/>
      <c r="AD19" s="169"/>
      <c r="AE19" s="170"/>
      <c r="AF19" s="163"/>
      <c r="AG19" s="157"/>
      <c r="AH19" s="143"/>
      <c r="AI19" s="144"/>
      <c r="AJ19" s="144"/>
      <c r="AK19" s="144"/>
      <c r="AL19" s="144"/>
      <c r="AM19" s="144"/>
      <c r="AN19" s="158">
        <v>0</v>
      </c>
      <c r="AO19" s="159"/>
      <c r="AP19" s="158"/>
      <c r="AQ19" s="158"/>
      <c r="AR19" s="141"/>
      <c r="AS19" s="141"/>
      <c r="AT19" s="141"/>
      <c r="AU19" s="141"/>
      <c r="AV19" s="141"/>
      <c r="AW19" s="141"/>
      <c r="AX19" s="141"/>
      <c r="AY19" s="141"/>
      <c r="AZ19" s="141"/>
    </row>
    <row r="20" spans="1:68" ht="18.75" x14ac:dyDescent="0.3">
      <c r="A20" s="283" t="s">
        <v>228</v>
      </c>
      <c r="B20" s="283"/>
      <c r="C20" s="283"/>
      <c r="D20" s="283"/>
      <c r="E20" s="283"/>
      <c r="F20" s="283"/>
      <c r="G20" s="283"/>
      <c r="H20" s="283"/>
      <c r="I20" s="283"/>
      <c r="J20" s="283"/>
      <c r="K20" s="142"/>
      <c r="L20" s="142"/>
      <c r="M20" s="142"/>
      <c r="N20" s="142"/>
      <c r="O20" s="161"/>
      <c r="P20" s="142"/>
      <c r="Q20" s="142"/>
      <c r="R20" s="142"/>
      <c r="S20" s="142"/>
      <c r="T20" s="142"/>
      <c r="U20" s="142"/>
      <c r="V20" s="142"/>
      <c r="W20" s="157"/>
      <c r="X20" s="157"/>
      <c r="Y20" s="157"/>
      <c r="Z20" s="157"/>
      <c r="AA20" s="157"/>
      <c r="AB20" s="164"/>
      <c r="AC20" s="164"/>
      <c r="AD20" s="164"/>
      <c r="AE20" s="164"/>
      <c r="AF20" s="165"/>
      <c r="AG20" s="165"/>
      <c r="AH20" s="144"/>
      <c r="AI20" s="144"/>
      <c r="AJ20" s="144"/>
      <c r="AK20" s="144"/>
      <c r="AL20" s="144"/>
      <c r="AM20" s="145"/>
      <c r="AN20" s="158"/>
      <c r="AO20" s="158"/>
      <c r="AP20" s="141"/>
      <c r="AQ20" s="141"/>
      <c r="AR20" s="141"/>
      <c r="AS20" s="141"/>
      <c r="AT20" s="141"/>
      <c r="AU20" s="141"/>
      <c r="AV20" s="141"/>
      <c r="AW20" s="141"/>
      <c r="AX20" s="141"/>
      <c r="AY20" s="141"/>
      <c r="AZ20" s="141"/>
    </row>
    <row r="21" spans="1:68" ht="16.5" customHeight="1" x14ac:dyDescent="0.3">
      <c r="A21" s="366"/>
      <c r="B21" s="367"/>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24" customHeight="1" x14ac:dyDescent="0.3">
      <c r="A22" s="369"/>
      <c r="B22" s="370"/>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0"/>
      <c r="AJ22" s="371"/>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x14ac:dyDescent="0.3">
      <c r="A23" s="28"/>
      <c r="B23" s="29"/>
      <c r="C23" s="28"/>
      <c r="D23" s="28"/>
      <c r="E23" s="8"/>
      <c r="F23" s="27"/>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26.25" customHeight="1" x14ac:dyDescent="0.3">
      <c r="A24" s="334" t="s">
        <v>58</v>
      </c>
      <c r="B24" s="335"/>
      <c r="C24" s="364" t="s">
        <v>233</v>
      </c>
      <c r="D24" s="342"/>
      <c r="E24" s="342"/>
      <c r="F24" s="342"/>
      <c r="G24" s="342"/>
      <c r="H24" s="342"/>
      <c r="I24" s="342"/>
      <c r="J24" s="342"/>
      <c r="K24" s="342"/>
      <c r="L24" s="342"/>
      <c r="M24" s="342"/>
      <c r="N24" s="343"/>
      <c r="O24" s="365"/>
      <c r="P24" s="365"/>
      <c r="Q24" s="365"/>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74.25" customHeight="1" x14ac:dyDescent="0.3">
      <c r="A25" s="334" t="s">
        <v>59</v>
      </c>
      <c r="B25" s="335"/>
      <c r="C25" s="341" t="s">
        <v>284</v>
      </c>
      <c r="D25" s="342"/>
      <c r="E25" s="342"/>
      <c r="F25" s="342"/>
      <c r="G25" s="342"/>
      <c r="H25" s="342"/>
      <c r="I25" s="342"/>
      <c r="J25" s="342"/>
      <c r="K25" s="342"/>
      <c r="L25" s="342"/>
      <c r="M25" s="342"/>
      <c r="N25" s="343"/>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49.5" customHeight="1" x14ac:dyDescent="0.3">
      <c r="A26" s="334" t="s">
        <v>60</v>
      </c>
      <c r="B26" s="335"/>
      <c r="C26" s="341" t="s">
        <v>285</v>
      </c>
      <c r="D26" s="344"/>
      <c r="E26" s="344"/>
      <c r="F26" s="344"/>
      <c r="G26" s="344"/>
      <c r="H26" s="344"/>
      <c r="I26" s="344"/>
      <c r="J26" s="344"/>
      <c r="K26" s="344"/>
      <c r="L26" s="344"/>
      <c r="M26" s="344"/>
      <c r="N26" s="345"/>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x14ac:dyDescent="0.3">
      <c r="A27" s="372" t="s">
        <v>61</v>
      </c>
      <c r="B27" s="373"/>
      <c r="C27" s="373"/>
      <c r="D27" s="373"/>
      <c r="E27" s="373"/>
      <c r="F27" s="373"/>
      <c r="G27" s="374"/>
      <c r="H27" s="372" t="s">
        <v>62</v>
      </c>
      <c r="I27" s="373"/>
      <c r="J27" s="373"/>
      <c r="K27" s="373"/>
      <c r="L27" s="373"/>
      <c r="M27" s="373"/>
      <c r="N27" s="374"/>
      <c r="O27" s="372" t="s">
        <v>63</v>
      </c>
      <c r="P27" s="373"/>
      <c r="Q27" s="373"/>
      <c r="R27" s="373"/>
      <c r="S27" s="373"/>
      <c r="T27" s="373"/>
      <c r="U27" s="373"/>
      <c r="V27" s="373"/>
      <c r="W27" s="374"/>
      <c r="X27" s="372" t="s">
        <v>64</v>
      </c>
      <c r="Y27" s="373"/>
      <c r="Z27" s="373"/>
      <c r="AA27" s="373"/>
      <c r="AB27" s="373"/>
      <c r="AC27" s="373"/>
      <c r="AD27" s="374"/>
      <c r="AE27" s="372" t="s">
        <v>65</v>
      </c>
      <c r="AF27" s="373"/>
      <c r="AG27" s="373"/>
      <c r="AH27" s="373"/>
      <c r="AI27" s="373"/>
      <c r="AJ27" s="37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6.5" customHeight="1" x14ac:dyDescent="0.3">
      <c r="A28" s="336" t="s">
        <v>66</v>
      </c>
      <c r="B28" s="326" t="s">
        <v>13</v>
      </c>
      <c r="C28" s="321" t="s">
        <v>15</v>
      </c>
      <c r="D28" s="320" t="s">
        <v>17</v>
      </c>
      <c r="E28" s="338" t="s">
        <v>19</v>
      </c>
      <c r="F28" s="327" t="s">
        <v>21</v>
      </c>
      <c r="G28" s="320" t="s">
        <v>67</v>
      </c>
      <c r="H28" s="322" t="s">
        <v>68</v>
      </c>
      <c r="I28" s="323" t="s">
        <v>69</v>
      </c>
      <c r="J28" s="327" t="s">
        <v>70</v>
      </c>
      <c r="K28" s="327" t="s">
        <v>71</v>
      </c>
      <c r="L28" s="325" t="s">
        <v>72</v>
      </c>
      <c r="M28" s="323" t="s">
        <v>69</v>
      </c>
      <c r="N28" s="320" t="s">
        <v>27</v>
      </c>
      <c r="O28" s="339" t="s">
        <v>73</v>
      </c>
      <c r="P28" s="321" t="s">
        <v>29</v>
      </c>
      <c r="Q28" s="327" t="s">
        <v>31</v>
      </c>
      <c r="R28" s="321" t="s">
        <v>74</v>
      </c>
      <c r="S28" s="321"/>
      <c r="T28" s="321"/>
      <c r="U28" s="321"/>
      <c r="V28" s="321"/>
      <c r="W28" s="321"/>
      <c r="X28" s="319" t="s">
        <v>75</v>
      </c>
      <c r="Y28" s="319" t="s">
        <v>76</v>
      </c>
      <c r="Z28" s="319" t="s">
        <v>69</v>
      </c>
      <c r="AA28" s="319" t="s">
        <v>77</v>
      </c>
      <c r="AB28" s="319" t="s">
        <v>69</v>
      </c>
      <c r="AC28" s="319" t="s">
        <v>78</v>
      </c>
      <c r="AD28" s="339" t="s">
        <v>47</v>
      </c>
      <c r="AE28" s="321" t="s">
        <v>65</v>
      </c>
      <c r="AF28" s="321" t="s">
        <v>79</v>
      </c>
      <c r="AG28" s="321" t="s">
        <v>80</v>
      </c>
      <c r="AH28" s="321" t="s">
        <v>81</v>
      </c>
      <c r="AI28" s="321" t="s">
        <v>82</v>
      </c>
      <c r="AJ28" s="321" t="s">
        <v>51</v>
      </c>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s="4" customFormat="1" ht="94.5" customHeight="1" x14ac:dyDescent="0.25">
      <c r="A29" s="337"/>
      <c r="B29" s="326"/>
      <c r="C29" s="321"/>
      <c r="D29" s="321"/>
      <c r="E29" s="326"/>
      <c r="F29" s="320"/>
      <c r="G29" s="321"/>
      <c r="H29" s="320"/>
      <c r="I29" s="324"/>
      <c r="J29" s="320"/>
      <c r="K29" s="320"/>
      <c r="L29" s="324"/>
      <c r="M29" s="324"/>
      <c r="N29" s="321"/>
      <c r="O29" s="340"/>
      <c r="P29" s="321"/>
      <c r="Q29" s="320"/>
      <c r="R29" s="7" t="s">
        <v>83</v>
      </c>
      <c r="S29" s="7" t="s">
        <v>84</v>
      </c>
      <c r="T29" s="7" t="s">
        <v>85</v>
      </c>
      <c r="U29" s="7" t="s">
        <v>86</v>
      </c>
      <c r="V29" s="7" t="s">
        <v>87</v>
      </c>
      <c r="W29" s="7" t="s">
        <v>88</v>
      </c>
      <c r="X29" s="319"/>
      <c r="Y29" s="319"/>
      <c r="Z29" s="319"/>
      <c r="AA29" s="319"/>
      <c r="AB29" s="319"/>
      <c r="AC29" s="319"/>
      <c r="AD29" s="340"/>
      <c r="AE29" s="321"/>
      <c r="AF29" s="321"/>
      <c r="AG29" s="321"/>
      <c r="AH29" s="321"/>
      <c r="AI29" s="321"/>
      <c r="AJ29" s="321"/>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row>
    <row r="30" spans="1:68" s="3" customFormat="1" ht="214.5" customHeight="1" x14ac:dyDescent="0.25">
      <c r="A30" s="274">
        <v>1</v>
      </c>
      <c r="B30" s="295" t="s">
        <v>194</v>
      </c>
      <c r="C30" s="177" t="s">
        <v>243</v>
      </c>
      <c r="D30" s="304" t="s">
        <v>253</v>
      </c>
      <c r="E30" s="307" t="s">
        <v>252</v>
      </c>
      <c r="F30" s="295" t="s">
        <v>200</v>
      </c>
      <c r="G30" s="298">
        <v>12000</v>
      </c>
      <c r="H30" s="301" t="str">
        <f>IF(G30&lt;=0,"",IF(G30&lt;=2,"Muy Baja",IF(G30&lt;=24,"Baja",IF(G30&lt;=500,"Media",IF(G30&lt;=5000,"Alta","Muy Alta")))))</f>
        <v>Muy Alta</v>
      </c>
      <c r="I30" s="313">
        <f>IF(H30="","",IF(H30="Muy Baja",0.2,IF(H30="Baja",0.4,IF(H30="Media",0.6,IF(H30="Alta",0.8,IF(H30="Muy Alta",1,))))))</f>
        <v>1</v>
      </c>
      <c r="J30" s="316" t="s">
        <v>150</v>
      </c>
      <c r="K30" s="313" t="str">
        <f>IF(NOT(ISERROR(MATCH(J30,'Tabla Impacto'!$B$221:$B$223,0))),'Tabla Impacto'!$F$223&amp;"Por favor no seleccionar los criterios de impacto(Afectación Económica o presupuestal y Pérdida Reputacional)",J30)</f>
        <v xml:space="preserve">     El riesgo afecta la imagen de de la entidad con efecto publicitario sostenido a nivel de sector administrativo, nivel departamental o municipal</v>
      </c>
      <c r="L30" s="301" t="str">
        <f>IF(OR(K30='Tabla Impacto'!$C$11,K30='Tabla Impacto'!$D$11),"Leve",IF(OR(K30='Tabla Impacto'!$C$12,K30='Tabla Impacto'!$D$12),"Menor",IF(OR(K30='Tabla Impacto'!$C$13,K30='Tabla Impacto'!$D$13),"Moderado",IF(OR(K30='Tabla Impacto'!$C$14,K30='Tabla Impacto'!$D$14),"Mayor",IF(OR(K30='Tabla Impacto'!$C$15,K30='Tabla Impacto'!$D$15),"Catastrófico","")))))</f>
        <v>Mayor</v>
      </c>
      <c r="M30" s="313">
        <f>IF(L30="","",IF(L30="Leve",0.2,IF(L30="Menor",0.4,IF(L30="Moderado",0.6,IF(L30="Mayor",0.8,IF(L30="Catastrófico",1,))))))</f>
        <v>0.8</v>
      </c>
      <c r="N30" s="310"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Alto</v>
      </c>
      <c r="O30" s="6">
        <v>1</v>
      </c>
      <c r="P30" s="191" t="s">
        <v>267</v>
      </c>
      <c r="Q30" s="180" t="str">
        <f>IF(OR(R30="Preventivo",R30="Detectivo"),"Probabilidad",IF(R30="Correctivo","Impacto",""))</f>
        <v>Probabilidad</v>
      </c>
      <c r="R30" s="181" t="s">
        <v>164</v>
      </c>
      <c r="S30" s="181" t="s">
        <v>172</v>
      </c>
      <c r="T30" s="182" t="str">
        <f>IF(AND(R30="Preventivo",S30="Automático"),"50%",IF(AND(R30="Preventivo",S30="Manual"),"40%",IF(AND(R30="Detectivo",S30="Automático"),"40%",IF(AND(R30="Detectivo",S30="Manual"),"30%",IF(AND(R30="Correctivo",S30="Automático"),"35%",IF(AND(R30="Correctivo",S30="Manual"),"25%",""))))))</f>
        <v>40%</v>
      </c>
      <c r="U30" s="181" t="s">
        <v>175</v>
      </c>
      <c r="V30" s="181" t="s">
        <v>180</v>
      </c>
      <c r="W30" s="181" t="s">
        <v>184</v>
      </c>
      <c r="X30" s="183">
        <f>IFERROR(IF(Q30="Probabilidad",(I30-(+I30*T30)),IF(Q30="Impacto",I30,"")),"")</f>
        <v>0.6</v>
      </c>
      <c r="Y30" s="184" t="str">
        <f>IFERROR(IF(X30="","",IF(X30&lt;=0.2,"Muy Baja",IF(X30&lt;=0.4,"Baja",IF(X30&lt;=0.6,"Media",IF(X30&lt;=0.8,"Alta","Muy Alta"))))),"")</f>
        <v>Media</v>
      </c>
      <c r="Z30" s="185">
        <f>+X30</f>
        <v>0.6</v>
      </c>
      <c r="AA30" s="184" t="str">
        <f>IFERROR(IF(AB30="","",IF(AB30&lt;=0.2,"Leve",IF(AB30&lt;=0.4,"Menor",IF(AB30&lt;=0.6,"Moderado",IF(AB30&lt;=0.8,"Mayor","Catastrófico"))))),"")</f>
        <v>Mayor</v>
      </c>
      <c r="AB30" s="185">
        <f>IFERROR(IF(Q30="Impacto",(M30-(+M30*T30)),IF(Q30="Probabilidad",M30,"")),"")</f>
        <v>0.8</v>
      </c>
      <c r="AC30" s="186"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Alto</v>
      </c>
      <c r="AD30" s="262" t="s">
        <v>195</v>
      </c>
      <c r="AE30" s="177" t="s">
        <v>250</v>
      </c>
      <c r="AF30" s="179" t="s">
        <v>249</v>
      </c>
      <c r="AG30" s="188">
        <v>44470</v>
      </c>
      <c r="AH30" s="188">
        <v>44683</v>
      </c>
      <c r="AI30" s="179"/>
      <c r="AJ30" s="187" t="s">
        <v>198</v>
      </c>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row>
    <row r="31" spans="1:68" ht="76.5" customHeight="1" x14ac:dyDescent="0.3">
      <c r="A31" s="275"/>
      <c r="B31" s="296"/>
      <c r="C31" s="177" t="s">
        <v>248</v>
      </c>
      <c r="D31" s="305"/>
      <c r="E31" s="308"/>
      <c r="F31" s="296"/>
      <c r="G31" s="299"/>
      <c r="H31" s="302"/>
      <c r="I31" s="314"/>
      <c r="J31" s="317"/>
      <c r="K31" s="314">
        <f>IF(NOT(ISERROR(MATCH(J31,_xlfn.ANCHORARRAY(E42),0))),I44&amp;"Por favor no seleccionar los criterios de impacto",J31)</f>
        <v>0</v>
      </c>
      <c r="L31" s="302"/>
      <c r="M31" s="314"/>
      <c r="N31" s="311"/>
      <c r="O31" s="274">
        <v>2</v>
      </c>
      <c r="P31" s="277" t="s">
        <v>268</v>
      </c>
      <c r="Q31" s="259" t="str">
        <f>IF(OR(R31="Preventivo",R31="Detectivo"),"Probabilidad",IF(R31="Correctivo","Impacto",""))</f>
        <v>Impacto</v>
      </c>
      <c r="R31" s="262" t="s">
        <v>168</v>
      </c>
      <c r="S31" s="262" t="s">
        <v>172</v>
      </c>
      <c r="T31" s="265" t="str">
        <f t="shared" ref="T31" si="0">IF(AND(R31="Preventivo",S31="Automático"),"50%",IF(AND(R31="Preventivo",S31="Manual"),"40%",IF(AND(R31="Detectivo",S31="Automático"),"40%",IF(AND(R31="Detectivo",S31="Manual"),"30%",IF(AND(R31="Correctivo",S31="Automático"),"35%",IF(AND(R31="Correctivo",S31="Manual"),"25%",""))))))</f>
        <v>25%</v>
      </c>
      <c r="U31" s="262" t="s">
        <v>175</v>
      </c>
      <c r="V31" s="262" t="s">
        <v>180</v>
      </c>
      <c r="W31" s="262" t="s">
        <v>184</v>
      </c>
      <c r="X31" s="183">
        <f>IFERROR(IF(AND(Q30="Probabilidad",Q31="Probabilidad"),(Z30-(+Z30*T31)),IF(Q31="Probabilidad",(I30-(+I30*T31)),IF(Q31="Impacto",Z30,""))),"")</f>
        <v>0.6</v>
      </c>
      <c r="Y31" s="268" t="str">
        <f t="shared" ref="Y31:Y89" si="1">IFERROR(IF(X31="","",IF(X31&lt;=0.2,"Muy Baja",IF(X31&lt;=0.4,"Baja",IF(X31&lt;=0.6,"Media",IF(X31&lt;=0.8,"Alta","Muy Alta"))))),"")</f>
        <v>Media</v>
      </c>
      <c r="Z31" s="265">
        <f t="shared" ref="Z31" si="2">+X31</f>
        <v>0.6</v>
      </c>
      <c r="AA31" s="268" t="str">
        <f t="shared" ref="AA31:AA89" si="3">IFERROR(IF(AB31="","",IF(AB31&lt;=0.2,"Leve",IF(AB31&lt;=0.4,"Menor",IF(AB31&lt;=0.6,"Moderado",IF(AB31&lt;=0.8,"Mayor","Catastrófico"))))),"")</f>
        <v>Moderado</v>
      </c>
      <c r="AB31" s="265">
        <f>IFERROR(IF(AND(Q30="Impacto",Q31="Impacto"),(AB30-(+AB30*T31)),IF(Q31="Impacto",(M30-(+M30*T31)),IF(Q31="Probabilidad",AB30,""))),"")</f>
        <v>0.60000000000000009</v>
      </c>
      <c r="AC31" s="271" t="str">
        <f t="shared" ref="AC31" si="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Moderado</v>
      </c>
      <c r="AD31" s="263"/>
      <c r="AE31" s="247"/>
      <c r="AF31" s="250"/>
      <c r="AG31" s="244"/>
      <c r="AH31" s="244"/>
      <c r="AI31" s="247"/>
      <c r="AJ31" s="250"/>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90" customHeight="1" x14ac:dyDescent="0.3">
      <c r="A32" s="275"/>
      <c r="B32" s="296"/>
      <c r="C32" s="177" t="s">
        <v>244</v>
      </c>
      <c r="D32" s="305"/>
      <c r="E32" s="308"/>
      <c r="F32" s="296"/>
      <c r="G32" s="299"/>
      <c r="H32" s="302"/>
      <c r="I32" s="314"/>
      <c r="J32" s="317"/>
      <c r="K32" s="314">
        <f>IF(NOT(ISERROR(MATCH(J32,_xlfn.ANCHORARRAY(E43),0))),I45&amp;"Por favor no seleccionar los criterios de impacto",J32)</f>
        <v>0</v>
      </c>
      <c r="L32" s="302"/>
      <c r="M32" s="314"/>
      <c r="N32" s="311"/>
      <c r="O32" s="275"/>
      <c r="P32" s="278"/>
      <c r="Q32" s="260"/>
      <c r="R32" s="263"/>
      <c r="S32" s="263"/>
      <c r="T32" s="266"/>
      <c r="U32" s="263"/>
      <c r="V32" s="263"/>
      <c r="W32" s="263"/>
      <c r="X32" s="183" t="str">
        <f>IFERROR(IF(AND(Q31="Probabilidad",Q32="Probabilidad"),(Z31-(+Z31*T32)),IF(AND(Q31="Impacto",Q32="Probabilidad"),(Z30-(+Z30*T32)),IF(Q32="Impacto",Z31,""))),"")</f>
        <v/>
      </c>
      <c r="Y32" s="269"/>
      <c r="Z32" s="266"/>
      <c r="AA32" s="269"/>
      <c r="AB32" s="266"/>
      <c r="AC32" s="272"/>
      <c r="AD32" s="263"/>
      <c r="AE32" s="248"/>
      <c r="AF32" s="251"/>
      <c r="AG32" s="245"/>
      <c r="AH32" s="245"/>
      <c r="AI32" s="248"/>
      <c r="AJ32" s="251"/>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64.5" customHeight="1" x14ac:dyDescent="0.3">
      <c r="A33" s="275"/>
      <c r="B33" s="296"/>
      <c r="C33" s="192" t="s">
        <v>255</v>
      </c>
      <c r="D33" s="305"/>
      <c r="E33" s="308"/>
      <c r="F33" s="296"/>
      <c r="G33" s="299"/>
      <c r="H33" s="302"/>
      <c r="I33" s="314"/>
      <c r="J33" s="317"/>
      <c r="K33" s="314">
        <f>IF(NOT(ISERROR(MATCH(J33,_xlfn.ANCHORARRAY(E44),0))),I46&amp;"Por favor no seleccionar los criterios de impacto",J33)</f>
        <v>0</v>
      </c>
      <c r="L33" s="302"/>
      <c r="M33" s="314"/>
      <c r="N33" s="311"/>
      <c r="O33" s="275"/>
      <c r="P33" s="278"/>
      <c r="Q33" s="260"/>
      <c r="R33" s="263"/>
      <c r="S33" s="263"/>
      <c r="T33" s="266"/>
      <c r="U33" s="263"/>
      <c r="V33" s="263"/>
      <c r="W33" s="263"/>
      <c r="X33" s="183" t="str">
        <f t="shared" ref="X33:X35" si="5">IFERROR(IF(AND(Q32="Probabilidad",Q33="Probabilidad"),(Z32-(+Z32*T33)),IF(AND(Q32="Impacto",Q33="Probabilidad"),(Z31-(+Z31*T33)),IF(Q33="Impacto",Z32,""))),"")</f>
        <v/>
      </c>
      <c r="Y33" s="269"/>
      <c r="Z33" s="266"/>
      <c r="AA33" s="269"/>
      <c r="AB33" s="266"/>
      <c r="AC33" s="272"/>
      <c r="AD33" s="263"/>
      <c r="AE33" s="248"/>
      <c r="AF33" s="251"/>
      <c r="AG33" s="245"/>
      <c r="AH33" s="245"/>
      <c r="AI33" s="248"/>
      <c r="AJ33" s="251"/>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31.5" customHeight="1" x14ac:dyDescent="0.3">
      <c r="A34" s="275"/>
      <c r="B34" s="296"/>
      <c r="C34" s="304" t="s">
        <v>256</v>
      </c>
      <c r="D34" s="305"/>
      <c r="E34" s="308"/>
      <c r="F34" s="296"/>
      <c r="G34" s="299"/>
      <c r="H34" s="302"/>
      <c r="I34" s="314"/>
      <c r="J34" s="317"/>
      <c r="K34" s="314">
        <f>IF(NOT(ISERROR(MATCH(J34,_xlfn.ANCHORARRAY(E45),0))),I47&amp;"Por favor no seleccionar los criterios de impacto",J34)</f>
        <v>0</v>
      </c>
      <c r="L34" s="302"/>
      <c r="M34" s="314"/>
      <c r="N34" s="311"/>
      <c r="O34" s="275"/>
      <c r="P34" s="278"/>
      <c r="Q34" s="260"/>
      <c r="R34" s="263"/>
      <c r="S34" s="263"/>
      <c r="T34" s="266"/>
      <c r="U34" s="263"/>
      <c r="V34" s="263"/>
      <c r="W34" s="263"/>
      <c r="X34" s="183" t="str">
        <f t="shared" si="5"/>
        <v/>
      </c>
      <c r="Y34" s="269"/>
      <c r="Z34" s="266"/>
      <c r="AA34" s="269"/>
      <c r="AB34" s="266"/>
      <c r="AC34" s="272"/>
      <c r="AD34" s="263"/>
      <c r="AE34" s="248"/>
      <c r="AF34" s="251"/>
      <c r="AG34" s="245"/>
      <c r="AH34" s="245"/>
      <c r="AI34" s="248"/>
      <c r="AJ34" s="251"/>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61.5" customHeight="1" x14ac:dyDescent="0.3">
      <c r="A35" s="276"/>
      <c r="B35" s="297"/>
      <c r="C35" s="306"/>
      <c r="D35" s="306"/>
      <c r="E35" s="309"/>
      <c r="F35" s="297"/>
      <c r="G35" s="300"/>
      <c r="H35" s="303"/>
      <c r="I35" s="315"/>
      <c r="J35" s="318"/>
      <c r="K35" s="315">
        <f>IF(NOT(ISERROR(MATCH(J35,_xlfn.ANCHORARRAY(E46),0))),I48&amp;"Por favor no seleccionar los criterios de impacto",J35)</f>
        <v>0</v>
      </c>
      <c r="L35" s="303"/>
      <c r="M35" s="315"/>
      <c r="N35" s="312"/>
      <c r="O35" s="276"/>
      <c r="P35" s="279"/>
      <c r="Q35" s="261"/>
      <c r="R35" s="264"/>
      <c r="S35" s="264"/>
      <c r="T35" s="267"/>
      <c r="U35" s="264"/>
      <c r="V35" s="264"/>
      <c r="W35" s="264"/>
      <c r="X35" s="183" t="str">
        <f t="shared" si="5"/>
        <v/>
      </c>
      <c r="Y35" s="270"/>
      <c r="Z35" s="267"/>
      <c r="AA35" s="270"/>
      <c r="AB35" s="267"/>
      <c r="AC35" s="273"/>
      <c r="AD35" s="264"/>
      <c r="AE35" s="249"/>
      <c r="AF35" s="252"/>
      <c r="AG35" s="246"/>
      <c r="AH35" s="246"/>
      <c r="AI35" s="249"/>
      <c r="AJ35" s="252"/>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27" customHeight="1" x14ac:dyDescent="0.3">
      <c r="A36" s="274">
        <v>2</v>
      </c>
      <c r="B36" s="295" t="s">
        <v>192</v>
      </c>
      <c r="C36" s="253" t="s">
        <v>245</v>
      </c>
      <c r="D36" s="328" t="s">
        <v>254</v>
      </c>
      <c r="E36" s="331" t="s">
        <v>251</v>
      </c>
      <c r="F36" s="295" t="s">
        <v>200</v>
      </c>
      <c r="G36" s="298">
        <v>7200</v>
      </c>
      <c r="H36" s="301" t="str">
        <f>IF(G36&lt;=0,"",IF(G36&lt;=2,"Muy Baja",IF(G36&lt;=24,"Baja",IF(G36&lt;=500,"Media",IF(G36&lt;=5000,"Alta","Muy Alta")))))</f>
        <v>Muy Alta</v>
      </c>
      <c r="I36" s="313">
        <f>IF(H36="","",IF(H36="Muy Baja",0.2,IF(H36="Baja",0.4,IF(H36="Media",0.6,IF(H36="Alta",0.8,IF(H36="Muy Alta",1,))))))</f>
        <v>1</v>
      </c>
      <c r="J36" s="316" t="s">
        <v>148</v>
      </c>
      <c r="K36" s="313" t="str">
        <f>IF(NOT(ISERROR(MATCH(J36,'Tabla Impacto'!$B$221:$B$223,0))),'Tabla Impacto'!$F$223&amp;"Por favor no seleccionar los criterios de impacto(Afectación Económica o presupuestal y Pérdida Reputacional)",J36)</f>
        <v xml:space="preserve">     El riesgo afecta la imagen de la entidad con algunos usuarios de relevancia frente al logro de los objetivos</v>
      </c>
      <c r="L36" s="301" t="str">
        <f>IF(OR(K36='Tabla Impacto'!$C$11,K36='Tabla Impacto'!$D$11),"Leve",IF(OR(K36='Tabla Impacto'!$C$12,K36='Tabla Impacto'!$D$12),"Menor",IF(OR(K36='Tabla Impacto'!$C$13,K36='Tabla Impacto'!$D$13),"Moderado",IF(OR(K36='Tabla Impacto'!$C$14,K36='Tabla Impacto'!$D$14),"Mayor",IF(OR(K36='Tabla Impacto'!$C$15,K36='Tabla Impacto'!$D$15),"Catastrófico","")))))</f>
        <v>Moderado</v>
      </c>
      <c r="M36" s="313">
        <f>IF(L36="","",IF(L36="Leve",0.2,IF(L36="Menor",0.4,IF(L36="Moderado",0.6,IF(L36="Mayor",0.8,IF(L36="Catastrófico",1,))))))</f>
        <v>0.6</v>
      </c>
      <c r="N36" s="310"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Alto</v>
      </c>
      <c r="O36" s="258">
        <v>1</v>
      </c>
      <c r="P36" s="255" t="s">
        <v>247</v>
      </c>
      <c r="Q36" s="259" t="str">
        <f>IF(OR(R36="Preventivo",R36="Detectivo"),"Probabilidad",IF(R36="Correctivo","Impacto",""))</f>
        <v>Probabilidad</v>
      </c>
      <c r="R36" s="262" t="s">
        <v>164</v>
      </c>
      <c r="S36" s="262" t="s">
        <v>172</v>
      </c>
      <c r="T36" s="265" t="str">
        <f>IF(AND(R36="Preventivo",S36="Automático"),"50%",IF(AND(R36="Preventivo",S36="Manual"),"40%",IF(AND(R36="Detectivo",S36="Automático"),"40%",IF(AND(R36="Detectivo",S36="Manual"),"30%",IF(AND(R36="Correctivo",S36="Automático"),"35%",IF(AND(R36="Correctivo",S36="Manual"),"25%",""))))))</f>
        <v>40%</v>
      </c>
      <c r="U36" s="262" t="s">
        <v>175</v>
      </c>
      <c r="V36" s="262" t="s">
        <v>180</v>
      </c>
      <c r="W36" s="262" t="s">
        <v>184</v>
      </c>
      <c r="X36" s="183">
        <f>IFERROR(IF(Q36="Probabilidad",(I36-(+I36*T36)),IF(Q36="Impacto",I36,"")),"")</f>
        <v>0.6</v>
      </c>
      <c r="Y36" s="268" t="str">
        <f>IFERROR(IF(X36="","",IF(X36&lt;=0.2,"Muy Baja",IF(X36&lt;=0.4,"Baja",IF(X36&lt;=0.6,"Media",IF(X36&lt;=0.8,"Alta","Muy Alta"))))),"")</f>
        <v>Media</v>
      </c>
      <c r="Z36" s="265">
        <f>+X36</f>
        <v>0.6</v>
      </c>
      <c r="AA36" s="268" t="str">
        <f>IFERROR(IF(AB36="","",IF(AB36&lt;=0.2,"Leve",IF(AB36&lt;=0.4,"Menor",IF(AB36&lt;=0.6,"Moderado",IF(AB36&lt;=0.8,"Mayor","Catastrófico"))))),"")</f>
        <v>Moderado</v>
      </c>
      <c r="AB36" s="265">
        <f>IFERROR(IF(Q36="Impacto",(M36-(+M36*T36)),IF(Q36="Probabilidad",M36,"")),"")</f>
        <v>0.6</v>
      </c>
      <c r="AC36" s="271"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Moderado</v>
      </c>
      <c r="AD36" s="262" t="s">
        <v>189</v>
      </c>
      <c r="AE36" s="247"/>
      <c r="AF36" s="250"/>
      <c r="AG36" s="244"/>
      <c r="AH36" s="244"/>
      <c r="AI36" s="247"/>
      <c r="AJ36" s="250"/>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45.75" customHeight="1" x14ac:dyDescent="0.3">
      <c r="A37" s="275"/>
      <c r="B37" s="296"/>
      <c r="C37" s="253"/>
      <c r="D37" s="329"/>
      <c r="E37" s="332"/>
      <c r="F37" s="296"/>
      <c r="G37" s="299"/>
      <c r="H37" s="302"/>
      <c r="I37" s="314"/>
      <c r="J37" s="317"/>
      <c r="K37" s="314">
        <f>IF(NOT(ISERROR(MATCH(J37,_xlfn.ANCHORARRAY(E48),0))),I50&amp;"Por favor no seleccionar los criterios de impacto",J37)</f>
        <v>0</v>
      </c>
      <c r="L37" s="302"/>
      <c r="M37" s="314"/>
      <c r="N37" s="311"/>
      <c r="O37" s="258"/>
      <c r="P37" s="256"/>
      <c r="Q37" s="260"/>
      <c r="R37" s="263"/>
      <c r="S37" s="263"/>
      <c r="T37" s="266"/>
      <c r="U37" s="263"/>
      <c r="V37" s="263"/>
      <c r="W37" s="263"/>
      <c r="X37" s="183" t="str">
        <f>IFERROR(IF(AND(Q36="Probabilidad",Q37="Probabilidad"),(Z36-(+Z36*T37)),IF(Q37="Probabilidad",(I36-(+I36*T37)),IF(Q37="Impacto",Z36,""))),"")</f>
        <v/>
      </c>
      <c r="Y37" s="269"/>
      <c r="Z37" s="266"/>
      <c r="AA37" s="269"/>
      <c r="AB37" s="266"/>
      <c r="AC37" s="272"/>
      <c r="AD37" s="263"/>
      <c r="AE37" s="248"/>
      <c r="AF37" s="251"/>
      <c r="AG37" s="245"/>
      <c r="AH37" s="245"/>
      <c r="AI37" s="248"/>
      <c r="AJ37" s="251"/>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92.25" customHeight="1" x14ac:dyDescent="0.3">
      <c r="A38" s="275"/>
      <c r="B38" s="296"/>
      <c r="C38" s="254" t="s">
        <v>254</v>
      </c>
      <c r="D38" s="329"/>
      <c r="E38" s="332"/>
      <c r="F38" s="296"/>
      <c r="G38" s="299"/>
      <c r="H38" s="302"/>
      <c r="I38" s="314"/>
      <c r="J38" s="317"/>
      <c r="K38" s="314">
        <f>IF(NOT(ISERROR(MATCH(J38,_xlfn.ANCHORARRAY(E49),0))),I51&amp;"Por favor no seleccionar los criterios de impacto",J38)</f>
        <v>0</v>
      </c>
      <c r="L38" s="302"/>
      <c r="M38" s="314"/>
      <c r="N38" s="311"/>
      <c r="O38" s="258"/>
      <c r="P38" s="256"/>
      <c r="Q38" s="260"/>
      <c r="R38" s="263"/>
      <c r="S38" s="263"/>
      <c r="T38" s="266"/>
      <c r="U38" s="263"/>
      <c r="V38" s="263"/>
      <c r="W38" s="263"/>
      <c r="X38" s="183" t="str">
        <f>IFERROR(IF(AND(Q37="Probabilidad",Q38="Probabilidad"),(Z37-(+Z37*T38)),IF(AND(Q37="Impacto",Q38="Probabilidad"),(Z36-(+Z36*T38)),IF(Q38="Impacto",Z37,""))),"")</f>
        <v/>
      </c>
      <c r="Y38" s="269"/>
      <c r="Z38" s="266"/>
      <c r="AA38" s="269"/>
      <c r="AB38" s="266"/>
      <c r="AC38" s="272"/>
      <c r="AD38" s="263"/>
      <c r="AE38" s="248"/>
      <c r="AF38" s="251"/>
      <c r="AG38" s="245"/>
      <c r="AH38" s="245"/>
      <c r="AI38" s="248"/>
      <c r="AJ38" s="251"/>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27" customHeight="1" x14ac:dyDescent="0.3">
      <c r="A39" s="275"/>
      <c r="B39" s="296"/>
      <c r="C39" s="254"/>
      <c r="D39" s="329"/>
      <c r="E39" s="332"/>
      <c r="F39" s="296"/>
      <c r="G39" s="299"/>
      <c r="H39" s="302"/>
      <c r="I39" s="314"/>
      <c r="J39" s="317"/>
      <c r="K39" s="314">
        <f>IF(NOT(ISERROR(MATCH(J39,_xlfn.ANCHORARRAY(E50),0))),I52&amp;"Por favor no seleccionar los criterios de impacto",J39)</f>
        <v>0</v>
      </c>
      <c r="L39" s="302"/>
      <c r="M39" s="314"/>
      <c r="N39" s="311"/>
      <c r="O39" s="258"/>
      <c r="P39" s="256"/>
      <c r="Q39" s="260"/>
      <c r="R39" s="263"/>
      <c r="S39" s="263"/>
      <c r="T39" s="266"/>
      <c r="U39" s="263"/>
      <c r="V39" s="263"/>
      <c r="W39" s="263"/>
      <c r="X39" s="183" t="str">
        <f t="shared" ref="X39:X41" si="6">IFERROR(IF(AND(Q38="Probabilidad",Q39="Probabilidad"),(Z38-(+Z38*T39)),IF(AND(Q38="Impacto",Q39="Probabilidad"),(Z37-(+Z37*T39)),IF(Q39="Impacto",Z38,""))),"")</f>
        <v/>
      </c>
      <c r="Y39" s="269"/>
      <c r="Z39" s="266"/>
      <c r="AA39" s="269"/>
      <c r="AB39" s="266"/>
      <c r="AC39" s="272"/>
      <c r="AD39" s="263"/>
      <c r="AE39" s="248"/>
      <c r="AF39" s="251"/>
      <c r="AG39" s="245"/>
      <c r="AH39" s="245"/>
      <c r="AI39" s="248"/>
      <c r="AJ39" s="251"/>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45" customHeight="1" x14ac:dyDescent="0.3">
      <c r="A40" s="275"/>
      <c r="B40" s="296"/>
      <c r="C40" s="253" t="s">
        <v>246</v>
      </c>
      <c r="D40" s="329"/>
      <c r="E40" s="332"/>
      <c r="F40" s="296"/>
      <c r="G40" s="299"/>
      <c r="H40" s="302"/>
      <c r="I40" s="314"/>
      <c r="J40" s="317"/>
      <c r="K40" s="314">
        <f>IF(NOT(ISERROR(MATCH(J40,_xlfn.ANCHORARRAY(E51),0))),I53&amp;"Por favor no seleccionar los criterios de impacto",J40)</f>
        <v>0</v>
      </c>
      <c r="L40" s="302"/>
      <c r="M40" s="314"/>
      <c r="N40" s="311"/>
      <c r="O40" s="258"/>
      <c r="P40" s="256"/>
      <c r="Q40" s="260"/>
      <c r="R40" s="263"/>
      <c r="S40" s="263"/>
      <c r="T40" s="266"/>
      <c r="U40" s="263"/>
      <c r="V40" s="263"/>
      <c r="W40" s="263"/>
      <c r="X40" s="183" t="str">
        <f t="shared" si="6"/>
        <v/>
      </c>
      <c r="Y40" s="269"/>
      <c r="Z40" s="266"/>
      <c r="AA40" s="269"/>
      <c r="AB40" s="266"/>
      <c r="AC40" s="272"/>
      <c r="AD40" s="263"/>
      <c r="AE40" s="248"/>
      <c r="AF40" s="251"/>
      <c r="AG40" s="245"/>
      <c r="AH40" s="245"/>
      <c r="AI40" s="248"/>
      <c r="AJ40" s="251"/>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41.25" customHeight="1" x14ac:dyDescent="0.3">
      <c r="A41" s="276"/>
      <c r="B41" s="297"/>
      <c r="C41" s="253"/>
      <c r="D41" s="330"/>
      <c r="E41" s="333"/>
      <c r="F41" s="297"/>
      <c r="G41" s="300"/>
      <c r="H41" s="303"/>
      <c r="I41" s="315"/>
      <c r="J41" s="318"/>
      <c r="K41" s="315">
        <f>IF(NOT(ISERROR(MATCH(J41,_xlfn.ANCHORARRAY(E52),0))),I54&amp;"Por favor no seleccionar los criterios de impacto",J41)</f>
        <v>0</v>
      </c>
      <c r="L41" s="303"/>
      <c r="M41" s="315"/>
      <c r="N41" s="312"/>
      <c r="O41" s="258"/>
      <c r="P41" s="257"/>
      <c r="Q41" s="261"/>
      <c r="R41" s="264"/>
      <c r="S41" s="264"/>
      <c r="T41" s="267"/>
      <c r="U41" s="264"/>
      <c r="V41" s="264"/>
      <c r="W41" s="264"/>
      <c r="X41" s="183" t="str">
        <f t="shared" si="6"/>
        <v/>
      </c>
      <c r="Y41" s="270"/>
      <c r="Z41" s="267"/>
      <c r="AA41" s="270"/>
      <c r="AB41" s="267"/>
      <c r="AC41" s="273"/>
      <c r="AD41" s="264"/>
      <c r="AE41" s="249"/>
      <c r="AF41" s="252"/>
      <c r="AG41" s="246"/>
      <c r="AH41" s="246"/>
      <c r="AI41" s="249"/>
      <c r="AJ41" s="252"/>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27" hidden="1" customHeight="1" x14ac:dyDescent="0.3">
      <c r="A42" s="346">
        <v>3</v>
      </c>
      <c r="B42" s="247"/>
      <c r="C42" s="247"/>
      <c r="D42" s="247"/>
      <c r="E42" s="349"/>
      <c r="F42" s="247"/>
      <c r="G42" s="250"/>
      <c r="H42" s="352" t="str">
        <f>IF(G42&lt;=0,"",IF(G42&lt;=2,"Muy Baja",IF(G42&lt;=24,"Baja",IF(G42&lt;=500,"Media",IF(G42&lt;=5000,"Alta","Muy Alta")))))</f>
        <v/>
      </c>
      <c r="I42" s="355" t="str">
        <f>IF(H42="","",IF(H42="Muy Baja",0.2,IF(H42="Baja",0.4,IF(H42="Media",0.6,IF(H42="Alta",0.8,IF(H42="Muy Alta",1,))))))</f>
        <v/>
      </c>
      <c r="J42" s="358"/>
      <c r="K42" s="355">
        <f>IF(NOT(ISERROR(MATCH(J42,'Tabla Impacto'!$B$221:$B$223,0))),'Tabla Impacto'!$F$223&amp;"Por favor no seleccionar los criterios de impacto(Afectación Económica o presupuestal y Pérdida Reputacional)",J42)</f>
        <v>0</v>
      </c>
      <c r="L42" s="352" t="str">
        <f>IF(OR(K42='Tabla Impacto'!$C$11,K42='Tabla Impacto'!$D$11),"Leve",IF(OR(K42='Tabla Impacto'!$C$12,K42='Tabla Impacto'!$D$12),"Menor",IF(OR(K42='Tabla Impacto'!$C$13,K42='Tabla Impacto'!$D$13),"Moderado",IF(OR(K42='Tabla Impacto'!$C$14,K42='Tabla Impacto'!$D$14),"Mayor",IF(OR(K42='Tabla Impacto'!$C$15,K42='Tabla Impacto'!$D$15),"Catastrófico","")))))</f>
        <v/>
      </c>
      <c r="M42" s="355" t="str">
        <f>IF(L42="","",IF(L42="Leve",0.2,IF(L42="Menor",0.4,IF(L42="Moderado",0.6,IF(L42="Mayor",0.8,IF(L42="Catastrófico",1,))))))</f>
        <v/>
      </c>
      <c r="N42" s="361"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178"/>
      <c r="P42" s="124"/>
      <c r="Q42" s="125" t="str">
        <f>IF(OR(R42="Preventivo",R42="Detectivo"),"Probabilidad",IF(R42="Correctivo","Impacto",""))</f>
        <v/>
      </c>
      <c r="R42" s="126"/>
      <c r="S42" s="126"/>
      <c r="T42" s="127" t="str">
        <f>IF(AND(R42="Preventivo",S42="Automático"),"50%",IF(AND(R42="Preventivo",S42="Manual"),"40%",IF(AND(R42="Detectivo",S42="Automático"),"40%",IF(AND(R42="Detectivo",S42="Manual"),"30%",IF(AND(R42="Correctivo",S42="Automático"),"35%",IF(AND(R42="Correctivo",S42="Manual"),"25%",""))))))</f>
        <v/>
      </c>
      <c r="U42" s="126"/>
      <c r="V42" s="126"/>
      <c r="W42" s="126"/>
      <c r="X42" s="128" t="str">
        <f>IFERROR(IF(Q42="Probabilidad",(I42-(+I42*T42)),IF(Q42="Impacto",I42,"")),"")</f>
        <v/>
      </c>
      <c r="Y42" s="129" t="str">
        <f>IFERROR(IF(X42="","",IF(X42&lt;=0.2,"Muy Baja",IF(X42&lt;=0.4,"Baja",IF(X42&lt;=0.6,"Media",IF(X42&lt;=0.8,"Alta","Muy Alta"))))),"")</f>
        <v/>
      </c>
      <c r="Z42" s="130" t="str">
        <f>+X42</f>
        <v/>
      </c>
      <c r="AA42" s="129" t="str">
        <f>IFERROR(IF(AB42="","",IF(AB42&lt;=0.2,"Leve",IF(AB42&lt;=0.4,"Menor",IF(AB42&lt;=0.6,"Moderado",IF(AB42&lt;=0.8,"Mayor","Catastrófico"))))),"")</f>
        <v/>
      </c>
      <c r="AB42" s="130" t="str">
        <f>IFERROR(IF(Q42="Impacto",(M42-(+M42*T42)),IF(Q42="Probabilidad",M42,"")),"")</f>
        <v/>
      </c>
      <c r="AC42" s="131"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27" hidden="1" customHeight="1" x14ac:dyDescent="0.3">
      <c r="A43" s="347"/>
      <c r="B43" s="248"/>
      <c r="C43" s="248"/>
      <c r="D43" s="248"/>
      <c r="E43" s="350"/>
      <c r="F43" s="248"/>
      <c r="G43" s="251"/>
      <c r="H43" s="353"/>
      <c r="I43" s="356"/>
      <c r="J43" s="359"/>
      <c r="K43" s="356">
        <f t="shared" ref="K43:K47" si="7">IF(NOT(ISERROR(MATCH(J43,_xlfn.ANCHORARRAY(E54),0))),I56&amp;"Por favor no seleccionar los criterios de impacto",J43)</f>
        <v>0</v>
      </c>
      <c r="L43" s="353"/>
      <c r="M43" s="356"/>
      <c r="N43" s="362"/>
      <c r="O43" s="178"/>
      <c r="P43" s="124"/>
      <c r="Q43" s="125" t="str">
        <f>IF(OR(R43="Preventivo",R43="Detectivo"),"Probabilidad",IF(R43="Correctivo","Impacto",""))</f>
        <v/>
      </c>
      <c r="R43" s="126"/>
      <c r="S43" s="126"/>
      <c r="T43" s="127" t="str">
        <f t="shared" ref="T43:T47" si="8">IF(AND(R43="Preventivo",S43="Automático"),"50%",IF(AND(R43="Preventivo",S43="Manual"),"40%",IF(AND(R43="Detectivo",S43="Automático"),"40%",IF(AND(R43="Detectivo",S43="Manual"),"30%",IF(AND(R43="Correctivo",S43="Automático"),"35%",IF(AND(R43="Correctivo",S43="Manual"),"25%",""))))))</f>
        <v/>
      </c>
      <c r="U43" s="126"/>
      <c r="V43" s="126"/>
      <c r="W43" s="126"/>
      <c r="X43" s="137" t="str">
        <f>IFERROR(IF(AND(Q42="Probabilidad",Q43="Probabilidad"),(Z42-(+Z42*T43)),IF(Q43="Probabilidad",(I42-(+I42*T43)),IF(Q43="Impacto",Z42,""))),"")</f>
        <v/>
      </c>
      <c r="Y43" s="129" t="str">
        <f t="shared" si="1"/>
        <v/>
      </c>
      <c r="Z43" s="130" t="str">
        <f t="shared" ref="Z43:Z47" si="9">+X43</f>
        <v/>
      </c>
      <c r="AA43" s="129" t="str">
        <f t="shared" si="3"/>
        <v/>
      </c>
      <c r="AB43" s="130" t="str">
        <f>IFERROR(IF(AND(Q42="Impacto",Q43="Impacto"),(AB42-(+AB42*T43)),IF(Q43="Impacto",(M42-(+M42*T43)),IF(Q43="Probabilidad",AB42,""))),"")</f>
        <v/>
      </c>
      <c r="AC43" s="131" t="str">
        <f t="shared" ref="AC43:AC44" si="10">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27" hidden="1" customHeight="1" x14ac:dyDescent="0.3">
      <c r="A44" s="347"/>
      <c r="B44" s="248"/>
      <c r="C44" s="248"/>
      <c r="D44" s="248"/>
      <c r="E44" s="350"/>
      <c r="F44" s="248"/>
      <c r="G44" s="251"/>
      <c r="H44" s="353"/>
      <c r="I44" s="356"/>
      <c r="J44" s="359"/>
      <c r="K44" s="356">
        <f t="shared" si="7"/>
        <v>0</v>
      </c>
      <c r="L44" s="353"/>
      <c r="M44" s="356"/>
      <c r="N44" s="362"/>
      <c r="O44" s="175"/>
      <c r="P44" s="136"/>
      <c r="Q44" s="125" t="str">
        <f>IF(OR(R44="Preventivo",R44="Detectivo"),"Probabilidad",IF(R44="Correctivo","Impacto",""))</f>
        <v/>
      </c>
      <c r="R44" s="126"/>
      <c r="S44" s="126"/>
      <c r="T44" s="127" t="str">
        <f t="shared" si="8"/>
        <v/>
      </c>
      <c r="U44" s="126"/>
      <c r="V44" s="126"/>
      <c r="W44" s="126"/>
      <c r="X44" s="128" t="str">
        <f>IFERROR(IF(AND(Q43="Probabilidad",Q44="Probabilidad"),(Z43-(+Z43*T44)),IF(AND(Q43="Impacto",Q44="Probabilidad"),(Z42-(+Z42*T44)),IF(Q44="Impacto",Z43,""))),"")</f>
        <v/>
      </c>
      <c r="Y44" s="129" t="str">
        <f t="shared" si="1"/>
        <v/>
      </c>
      <c r="Z44" s="130" t="str">
        <f t="shared" si="9"/>
        <v/>
      </c>
      <c r="AA44" s="129" t="str">
        <f t="shared" si="3"/>
        <v/>
      </c>
      <c r="AB44" s="130" t="str">
        <f>IFERROR(IF(AND(Q43="Impacto",Q44="Impacto"),(AB43-(+AB43*T44)),IF(AND(Q43="Probabilidad",Q44="Impacto"),(AB42-(+AB42*T44)),IF(Q44="Probabilidad",AB43,""))),"")</f>
        <v/>
      </c>
      <c r="AC44" s="131" t="str">
        <f t="shared" si="10"/>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27" hidden="1" customHeight="1" x14ac:dyDescent="0.3">
      <c r="A45" s="347"/>
      <c r="B45" s="248"/>
      <c r="C45" s="248"/>
      <c r="D45" s="248"/>
      <c r="E45" s="350"/>
      <c r="F45" s="248"/>
      <c r="G45" s="251"/>
      <c r="H45" s="353"/>
      <c r="I45" s="356"/>
      <c r="J45" s="359"/>
      <c r="K45" s="356">
        <f t="shared" si="7"/>
        <v>0</v>
      </c>
      <c r="L45" s="353"/>
      <c r="M45" s="356"/>
      <c r="N45" s="362"/>
      <c r="O45" s="175"/>
      <c r="P45" s="124"/>
      <c r="Q45" s="125" t="str">
        <f t="shared" ref="Q45:Q47" si="11">IF(OR(R45="Preventivo",R45="Detectivo"),"Probabilidad",IF(R45="Correctivo","Impacto",""))</f>
        <v/>
      </c>
      <c r="R45" s="126"/>
      <c r="S45" s="126"/>
      <c r="T45" s="127" t="str">
        <f t="shared" si="8"/>
        <v/>
      </c>
      <c r="U45" s="126"/>
      <c r="V45" s="126"/>
      <c r="W45" s="126"/>
      <c r="X45" s="128" t="str">
        <f t="shared" ref="X45:X47" si="12">IFERROR(IF(AND(Q44="Probabilidad",Q45="Probabilidad"),(Z44-(+Z44*T45)),IF(AND(Q44="Impacto",Q45="Probabilidad"),(Z43-(+Z43*T45)),IF(Q45="Impacto",Z44,""))),"")</f>
        <v/>
      </c>
      <c r="Y45" s="129" t="str">
        <f t="shared" si="1"/>
        <v/>
      </c>
      <c r="Z45" s="130" t="str">
        <f t="shared" si="9"/>
        <v/>
      </c>
      <c r="AA45" s="129" t="str">
        <f t="shared" si="3"/>
        <v/>
      </c>
      <c r="AB45" s="130" t="str">
        <f t="shared" ref="AB45:AB47" si="13">IFERROR(IF(AND(Q44="Impacto",Q45="Impacto"),(AB44-(+AB44*T45)),IF(AND(Q44="Probabilidad",Q45="Impacto"),(AB43-(+AB43*T45)),IF(Q45="Probabilidad",AB44,""))),"")</f>
        <v/>
      </c>
      <c r="AC45" s="13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27" hidden="1" customHeight="1" x14ac:dyDescent="0.3">
      <c r="A46" s="347"/>
      <c r="B46" s="248"/>
      <c r="C46" s="248"/>
      <c r="D46" s="248"/>
      <c r="E46" s="350"/>
      <c r="F46" s="248"/>
      <c r="G46" s="251"/>
      <c r="H46" s="353"/>
      <c r="I46" s="356"/>
      <c r="J46" s="359"/>
      <c r="K46" s="356">
        <f t="shared" si="7"/>
        <v>0</v>
      </c>
      <c r="L46" s="353"/>
      <c r="M46" s="356"/>
      <c r="N46" s="362"/>
      <c r="O46" s="175"/>
      <c r="P46" s="124"/>
      <c r="Q46" s="125" t="str">
        <f t="shared" si="11"/>
        <v/>
      </c>
      <c r="R46" s="126"/>
      <c r="S46" s="126"/>
      <c r="T46" s="127" t="str">
        <f t="shared" si="8"/>
        <v/>
      </c>
      <c r="U46" s="126"/>
      <c r="V46" s="126"/>
      <c r="W46" s="126"/>
      <c r="X46" s="128" t="str">
        <f t="shared" si="12"/>
        <v/>
      </c>
      <c r="Y46" s="129" t="str">
        <f t="shared" si="1"/>
        <v/>
      </c>
      <c r="Z46" s="130" t="str">
        <f t="shared" si="9"/>
        <v/>
      </c>
      <c r="AA46" s="129" t="str">
        <f t="shared" si="3"/>
        <v/>
      </c>
      <c r="AB46" s="130" t="str">
        <f t="shared" si="13"/>
        <v/>
      </c>
      <c r="AC46" s="131" t="str">
        <f t="shared" ref="AC46:AC47" si="14">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2"/>
      <c r="AE46" s="133"/>
      <c r="AF46" s="134"/>
      <c r="AG46" s="135"/>
      <c r="AH46" s="135"/>
      <c r="AI46" s="133"/>
      <c r="AJ46" s="134"/>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27" hidden="1" customHeight="1" x14ac:dyDescent="0.3">
      <c r="A47" s="348"/>
      <c r="B47" s="249"/>
      <c r="C47" s="249"/>
      <c r="D47" s="249"/>
      <c r="E47" s="351"/>
      <c r="F47" s="249"/>
      <c r="G47" s="252"/>
      <c r="H47" s="354"/>
      <c r="I47" s="357"/>
      <c r="J47" s="360"/>
      <c r="K47" s="357">
        <f t="shared" si="7"/>
        <v>0</v>
      </c>
      <c r="L47" s="354"/>
      <c r="M47" s="357"/>
      <c r="N47" s="363"/>
      <c r="O47" s="176"/>
      <c r="P47" s="124"/>
      <c r="Q47" s="125" t="str">
        <f t="shared" si="11"/>
        <v/>
      </c>
      <c r="R47" s="126"/>
      <c r="S47" s="126"/>
      <c r="T47" s="127" t="str">
        <f t="shared" si="8"/>
        <v/>
      </c>
      <c r="U47" s="126"/>
      <c r="V47" s="126"/>
      <c r="W47" s="126"/>
      <c r="X47" s="128" t="str">
        <f t="shared" si="12"/>
        <v/>
      </c>
      <c r="Y47" s="129" t="str">
        <f t="shared" si="1"/>
        <v/>
      </c>
      <c r="Z47" s="130" t="str">
        <f t="shared" si="9"/>
        <v/>
      </c>
      <c r="AA47" s="129" t="str">
        <f t="shared" si="3"/>
        <v/>
      </c>
      <c r="AB47" s="130" t="str">
        <f t="shared" si="13"/>
        <v/>
      </c>
      <c r="AC47" s="131" t="str">
        <f t="shared" si="14"/>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27" hidden="1" customHeight="1" x14ac:dyDescent="0.3">
      <c r="A48" s="346">
        <v>4</v>
      </c>
      <c r="B48" s="247"/>
      <c r="C48" s="247"/>
      <c r="D48" s="247"/>
      <c r="E48" s="349"/>
      <c r="F48" s="247"/>
      <c r="G48" s="250"/>
      <c r="H48" s="352" t="str">
        <f>IF(G48&lt;=0,"",IF(G48&lt;=2,"Muy Baja",IF(G48&lt;=24,"Baja",IF(G48&lt;=500,"Media",IF(G48&lt;=5000,"Alta","Muy Alta")))))</f>
        <v/>
      </c>
      <c r="I48" s="355" t="str">
        <f>IF(H48="","",IF(H48="Muy Baja",0.2,IF(H48="Baja",0.4,IF(H48="Media",0.6,IF(H48="Alta",0.8,IF(H48="Muy Alta",1,))))))</f>
        <v/>
      </c>
      <c r="J48" s="358"/>
      <c r="K48" s="355">
        <f>IF(NOT(ISERROR(MATCH(J48,'Tabla Impacto'!$B$221:$B$223,0))),'Tabla Impacto'!$F$223&amp;"Por favor no seleccionar los criterios de impacto(Afectación Económica o presupuestal y Pérdida Reputacional)",J48)</f>
        <v>0</v>
      </c>
      <c r="L48" s="352" t="str">
        <f>IF(OR(K48='Tabla Impacto'!$C$11,K48='Tabla Impacto'!$D$11),"Leve",IF(OR(K48='Tabla Impacto'!$C$12,K48='Tabla Impacto'!$D$12),"Menor",IF(OR(K48='Tabla Impacto'!$C$13,K48='Tabla Impacto'!$D$13),"Moderado",IF(OR(K48='Tabla Impacto'!$C$14,K48='Tabla Impacto'!$D$14),"Mayor",IF(OR(K48='Tabla Impacto'!$C$15,K48='Tabla Impacto'!$D$15),"Catastrófico","")))))</f>
        <v/>
      </c>
      <c r="M48" s="355" t="str">
        <f>IF(L48="","",IF(L48="Leve",0.2,IF(L48="Menor",0.4,IF(L48="Moderado",0.6,IF(L48="Mayor",0.8,IF(L48="Catastrófico",1,))))))</f>
        <v/>
      </c>
      <c r="N48" s="361"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123">
        <v>1</v>
      </c>
      <c r="P48" s="124"/>
      <c r="Q48" s="125" t="str">
        <f>IF(OR(R48="Preventivo",R48="Detectivo"),"Probabilidad",IF(R48="Correctivo","Impacto",""))</f>
        <v/>
      </c>
      <c r="R48" s="126"/>
      <c r="S48" s="126"/>
      <c r="T48" s="127" t="str">
        <f>IF(AND(R48="Preventivo",S48="Automático"),"50%",IF(AND(R48="Preventivo",S48="Manual"),"40%",IF(AND(R48="Detectivo",S48="Automático"),"40%",IF(AND(R48="Detectivo",S48="Manual"),"30%",IF(AND(R48="Correctivo",S48="Automático"),"35%",IF(AND(R48="Correctivo",S48="Manual"),"25%",""))))))</f>
        <v/>
      </c>
      <c r="U48" s="126"/>
      <c r="V48" s="126"/>
      <c r="W48" s="126"/>
      <c r="X48" s="128" t="str">
        <f>IFERROR(IF(Q48="Probabilidad",(I48-(+I48*T48)),IF(Q48="Impacto",I48,"")),"")</f>
        <v/>
      </c>
      <c r="Y48" s="129" t="str">
        <f>IFERROR(IF(X48="","",IF(X48&lt;=0.2,"Muy Baja",IF(X48&lt;=0.4,"Baja",IF(X48&lt;=0.6,"Media",IF(X48&lt;=0.8,"Alta","Muy Alta"))))),"")</f>
        <v/>
      </c>
      <c r="Z48" s="130" t="str">
        <f>+X48</f>
        <v/>
      </c>
      <c r="AA48" s="129" t="str">
        <f>IFERROR(IF(AB48="","",IF(AB48&lt;=0.2,"Leve",IF(AB48&lt;=0.4,"Menor",IF(AB48&lt;=0.6,"Moderado",IF(AB48&lt;=0.8,"Mayor","Catastrófico"))))),"")</f>
        <v/>
      </c>
      <c r="AB48" s="130" t="str">
        <f>IFERROR(IF(Q48="Impacto",(M48-(+M48*T48)),IF(Q48="Probabilidad",M48,"")),"")</f>
        <v/>
      </c>
      <c r="AC48" s="131"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27" hidden="1" customHeight="1" x14ac:dyDescent="0.3">
      <c r="A49" s="347"/>
      <c r="B49" s="248"/>
      <c r="C49" s="248"/>
      <c r="D49" s="248"/>
      <c r="E49" s="350"/>
      <c r="F49" s="248"/>
      <c r="G49" s="251"/>
      <c r="H49" s="353"/>
      <c r="I49" s="356"/>
      <c r="J49" s="359"/>
      <c r="K49" s="356">
        <f t="shared" ref="K49:K53" si="15">IF(NOT(ISERROR(MATCH(J49,_xlfn.ANCHORARRAY(E60),0))),I62&amp;"Por favor no seleccionar los criterios de impacto",J49)</f>
        <v>0</v>
      </c>
      <c r="L49" s="353"/>
      <c r="M49" s="356"/>
      <c r="N49" s="362"/>
      <c r="O49" s="123">
        <v>2</v>
      </c>
      <c r="P49" s="124"/>
      <c r="Q49" s="125" t="str">
        <f>IF(OR(R49="Preventivo",R49="Detectivo"),"Probabilidad",IF(R49="Correctivo","Impacto",""))</f>
        <v/>
      </c>
      <c r="R49" s="126"/>
      <c r="S49" s="126"/>
      <c r="T49" s="127" t="str">
        <f t="shared" ref="T49:T53" si="16">IF(AND(R49="Preventivo",S49="Automático"),"50%",IF(AND(R49="Preventivo",S49="Manual"),"40%",IF(AND(R49="Detectivo",S49="Automático"),"40%",IF(AND(R49="Detectivo",S49="Manual"),"30%",IF(AND(R49="Correctivo",S49="Automático"),"35%",IF(AND(R49="Correctivo",S49="Manual"),"25%",""))))))</f>
        <v/>
      </c>
      <c r="U49" s="126"/>
      <c r="V49" s="126"/>
      <c r="W49" s="126"/>
      <c r="X49" s="128" t="str">
        <f>IFERROR(IF(AND(Q48="Probabilidad",Q49="Probabilidad"),(Z48-(+Z48*T49)),IF(Q49="Probabilidad",(I48-(+I48*T49)),IF(Q49="Impacto",Z48,""))),"")</f>
        <v/>
      </c>
      <c r="Y49" s="129" t="str">
        <f t="shared" si="1"/>
        <v/>
      </c>
      <c r="Z49" s="130" t="str">
        <f t="shared" ref="Z49:Z53" si="17">+X49</f>
        <v/>
      </c>
      <c r="AA49" s="129" t="str">
        <f t="shared" si="3"/>
        <v/>
      </c>
      <c r="AB49" s="130" t="str">
        <f>IFERROR(IF(AND(Q48="Impacto",Q49="Impacto"),(AB48-(+AB48*T49)),IF(Q49="Impacto",(M48-(+M48*T49)),IF(Q49="Probabilidad",AB48,""))),"")</f>
        <v/>
      </c>
      <c r="AC49" s="131" t="str">
        <f t="shared" ref="AC49:AC50" si="18">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27" hidden="1" customHeight="1" x14ac:dyDescent="0.3">
      <c r="A50" s="347"/>
      <c r="B50" s="248"/>
      <c r="C50" s="248"/>
      <c r="D50" s="248"/>
      <c r="E50" s="350"/>
      <c r="F50" s="248"/>
      <c r="G50" s="251"/>
      <c r="H50" s="353"/>
      <c r="I50" s="356"/>
      <c r="J50" s="359"/>
      <c r="K50" s="356">
        <f t="shared" si="15"/>
        <v>0</v>
      </c>
      <c r="L50" s="353"/>
      <c r="M50" s="356"/>
      <c r="N50" s="362"/>
      <c r="O50" s="123">
        <v>3</v>
      </c>
      <c r="P50" s="136"/>
      <c r="Q50" s="125" t="str">
        <f>IF(OR(R50="Preventivo",R50="Detectivo"),"Probabilidad",IF(R50="Correctivo","Impacto",""))</f>
        <v/>
      </c>
      <c r="R50" s="126"/>
      <c r="S50" s="126"/>
      <c r="T50" s="127" t="str">
        <f t="shared" si="16"/>
        <v/>
      </c>
      <c r="U50" s="126"/>
      <c r="V50" s="126"/>
      <c r="W50" s="126"/>
      <c r="X50" s="128" t="str">
        <f>IFERROR(IF(AND(Q49="Probabilidad",Q50="Probabilidad"),(Z49-(+Z49*T50)),IF(AND(Q49="Impacto",Q50="Probabilidad"),(Z48-(+Z48*T50)),IF(Q50="Impacto",Z49,""))),"")</f>
        <v/>
      </c>
      <c r="Y50" s="129" t="str">
        <f t="shared" si="1"/>
        <v/>
      </c>
      <c r="Z50" s="130" t="str">
        <f t="shared" si="17"/>
        <v/>
      </c>
      <c r="AA50" s="129" t="str">
        <f t="shared" si="3"/>
        <v/>
      </c>
      <c r="AB50" s="130" t="str">
        <f>IFERROR(IF(AND(Q49="Impacto",Q50="Impacto"),(AB49-(+AB49*T50)),IF(AND(Q49="Probabilidad",Q50="Impacto"),(AB48-(+AB48*T50)),IF(Q50="Probabilidad",AB49,""))),"")</f>
        <v/>
      </c>
      <c r="AC50" s="131" t="str">
        <f t="shared" si="18"/>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27" hidden="1" customHeight="1" x14ac:dyDescent="0.3">
      <c r="A51" s="347"/>
      <c r="B51" s="248"/>
      <c r="C51" s="248"/>
      <c r="D51" s="248"/>
      <c r="E51" s="350"/>
      <c r="F51" s="248"/>
      <c r="G51" s="251"/>
      <c r="H51" s="353"/>
      <c r="I51" s="356"/>
      <c r="J51" s="359"/>
      <c r="K51" s="356">
        <f t="shared" si="15"/>
        <v>0</v>
      </c>
      <c r="L51" s="353"/>
      <c r="M51" s="356"/>
      <c r="N51" s="362"/>
      <c r="O51" s="123">
        <v>4</v>
      </c>
      <c r="P51" s="124"/>
      <c r="Q51" s="125" t="str">
        <f t="shared" ref="Q51:Q53" si="19">IF(OR(R51="Preventivo",R51="Detectivo"),"Probabilidad",IF(R51="Correctivo","Impacto",""))</f>
        <v/>
      </c>
      <c r="R51" s="126"/>
      <c r="S51" s="126"/>
      <c r="T51" s="127" t="str">
        <f t="shared" si="16"/>
        <v/>
      </c>
      <c r="U51" s="126"/>
      <c r="V51" s="126"/>
      <c r="W51" s="126"/>
      <c r="X51" s="128" t="str">
        <f t="shared" ref="X51:X53" si="20">IFERROR(IF(AND(Q50="Probabilidad",Q51="Probabilidad"),(Z50-(+Z50*T51)),IF(AND(Q50="Impacto",Q51="Probabilidad"),(Z49-(+Z49*T51)),IF(Q51="Impacto",Z50,""))),"")</f>
        <v/>
      </c>
      <c r="Y51" s="129" t="str">
        <f t="shared" si="1"/>
        <v/>
      </c>
      <c r="Z51" s="130" t="str">
        <f t="shared" si="17"/>
        <v/>
      </c>
      <c r="AA51" s="129" t="str">
        <f t="shared" si="3"/>
        <v/>
      </c>
      <c r="AB51" s="130" t="str">
        <f t="shared" ref="AB51:AB53" si="21">IFERROR(IF(AND(Q50="Impacto",Q51="Impacto"),(AB50-(+AB50*T51)),IF(AND(Q50="Probabilidad",Q51="Impacto"),(AB49-(+AB49*T51)),IF(Q51="Probabilidad",AB50,""))),"")</f>
        <v/>
      </c>
      <c r="AC51" s="131"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27" hidden="1" customHeight="1" x14ac:dyDescent="0.3">
      <c r="A52" s="347"/>
      <c r="B52" s="248"/>
      <c r="C52" s="248"/>
      <c r="D52" s="248"/>
      <c r="E52" s="350"/>
      <c r="F52" s="248"/>
      <c r="G52" s="251"/>
      <c r="H52" s="353"/>
      <c r="I52" s="356"/>
      <c r="J52" s="359"/>
      <c r="K52" s="356">
        <f t="shared" si="15"/>
        <v>0</v>
      </c>
      <c r="L52" s="353"/>
      <c r="M52" s="356"/>
      <c r="N52" s="362"/>
      <c r="O52" s="123">
        <v>5</v>
      </c>
      <c r="P52" s="124"/>
      <c r="Q52" s="125" t="str">
        <f t="shared" si="19"/>
        <v/>
      </c>
      <c r="R52" s="126"/>
      <c r="S52" s="126"/>
      <c r="T52" s="127" t="str">
        <f t="shared" si="16"/>
        <v/>
      </c>
      <c r="U52" s="126"/>
      <c r="V52" s="126"/>
      <c r="W52" s="126"/>
      <c r="X52" s="137" t="str">
        <f t="shared" si="20"/>
        <v/>
      </c>
      <c r="Y52" s="129" t="str">
        <f>IFERROR(IF(X52="","",IF(X52&lt;=0.2,"Muy Baja",IF(X52&lt;=0.4,"Baja",IF(X52&lt;=0.6,"Media",IF(X52&lt;=0.8,"Alta","Muy Alta"))))),"")</f>
        <v/>
      </c>
      <c r="Z52" s="130" t="str">
        <f t="shared" si="17"/>
        <v/>
      </c>
      <c r="AA52" s="129" t="str">
        <f t="shared" si="3"/>
        <v/>
      </c>
      <c r="AB52" s="130" t="str">
        <f t="shared" si="21"/>
        <v/>
      </c>
      <c r="AC52" s="131" t="str">
        <f t="shared" ref="AC52:AC53" si="22">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2"/>
      <c r="AE52" s="133"/>
      <c r="AF52" s="134"/>
      <c r="AG52" s="135"/>
      <c r="AH52" s="135"/>
      <c r="AI52" s="133"/>
      <c r="AJ52" s="134"/>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27" hidden="1" customHeight="1" x14ac:dyDescent="0.3">
      <c r="A53" s="348"/>
      <c r="B53" s="249"/>
      <c r="C53" s="249"/>
      <c r="D53" s="249"/>
      <c r="E53" s="351"/>
      <c r="F53" s="249"/>
      <c r="G53" s="252"/>
      <c r="H53" s="354"/>
      <c r="I53" s="357"/>
      <c r="J53" s="360"/>
      <c r="K53" s="357">
        <f t="shared" si="15"/>
        <v>0</v>
      </c>
      <c r="L53" s="354"/>
      <c r="M53" s="357"/>
      <c r="N53" s="363"/>
      <c r="O53" s="123">
        <v>6</v>
      </c>
      <c r="P53" s="124"/>
      <c r="Q53" s="125" t="str">
        <f t="shared" si="19"/>
        <v/>
      </c>
      <c r="R53" s="126"/>
      <c r="S53" s="126"/>
      <c r="T53" s="127" t="str">
        <f t="shared" si="16"/>
        <v/>
      </c>
      <c r="U53" s="126"/>
      <c r="V53" s="126"/>
      <c r="W53" s="126"/>
      <c r="X53" s="128" t="str">
        <f t="shared" si="20"/>
        <v/>
      </c>
      <c r="Y53" s="129" t="str">
        <f t="shared" si="1"/>
        <v/>
      </c>
      <c r="Z53" s="130" t="str">
        <f t="shared" si="17"/>
        <v/>
      </c>
      <c r="AA53" s="129" t="str">
        <f t="shared" si="3"/>
        <v/>
      </c>
      <c r="AB53" s="130" t="str">
        <f t="shared" si="21"/>
        <v/>
      </c>
      <c r="AC53" s="131" t="str">
        <f t="shared" si="22"/>
        <v/>
      </c>
      <c r="AD53" s="132"/>
      <c r="AE53" s="133"/>
      <c r="AF53" s="134"/>
      <c r="AG53" s="135"/>
      <c r="AH53" s="135"/>
      <c r="AI53" s="133"/>
      <c r="AJ53" s="13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27" hidden="1" customHeight="1" x14ac:dyDescent="0.3">
      <c r="A54" s="346">
        <v>5</v>
      </c>
      <c r="B54" s="247"/>
      <c r="C54" s="247"/>
      <c r="D54" s="247"/>
      <c r="E54" s="349"/>
      <c r="F54" s="247"/>
      <c r="G54" s="250"/>
      <c r="H54" s="352" t="str">
        <f>IF(G54&lt;=0,"",IF(G54&lt;=2,"Muy Baja",IF(G54&lt;=24,"Baja",IF(G54&lt;=500,"Media",IF(G54&lt;=5000,"Alta","Muy Alta")))))</f>
        <v/>
      </c>
      <c r="I54" s="355" t="str">
        <f>IF(H54="","",IF(H54="Muy Baja",0.2,IF(H54="Baja",0.4,IF(H54="Media",0.6,IF(H54="Alta",0.8,IF(H54="Muy Alta",1,))))))</f>
        <v/>
      </c>
      <c r="J54" s="358"/>
      <c r="K54" s="355">
        <f>IF(NOT(ISERROR(MATCH(J54,'Tabla Impacto'!$B$221:$B$223,0))),'Tabla Impacto'!$F$223&amp;"Por favor no seleccionar los criterios de impacto(Afectación Económica o presupuestal y Pérdida Reputacional)",J54)</f>
        <v>0</v>
      </c>
      <c r="L54" s="352" t="str">
        <f>IF(OR(K54='Tabla Impacto'!$C$11,K54='Tabla Impacto'!$D$11),"Leve",IF(OR(K54='Tabla Impacto'!$C$12,K54='Tabla Impacto'!$D$12),"Menor",IF(OR(K54='Tabla Impacto'!$C$13,K54='Tabla Impacto'!$D$13),"Moderado",IF(OR(K54='Tabla Impacto'!$C$14,K54='Tabla Impacto'!$D$14),"Mayor",IF(OR(K54='Tabla Impacto'!$C$15,K54='Tabla Impacto'!$D$15),"Catastrófico","")))))</f>
        <v/>
      </c>
      <c r="M54" s="355" t="str">
        <f>IF(L54="","",IF(L54="Leve",0.2,IF(L54="Menor",0.4,IF(L54="Moderado",0.6,IF(L54="Mayor",0.8,IF(L54="Catastrófico",1,))))))</f>
        <v/>
      </c>
      <c r="N54" s="361"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123">
        <v>1</v>
      </c>
      <c r="P54" s="124"/>
      <c r="Q54" s="125" t="str">
        <f>IF(OR(R54="Preventivo",R54="Detectivo"),"Probabilidad",IF(R54="Correctivo","Impacto",""))</f>
        <v/>
      </c>
      <c r="R54" s="126"/>
      <c r="S54" s="126"/>
      <c r="T54" s="127" t="str">
        <f>IF(AND(R54="Preventivo",S54="Automático"),"50%",IF(AND(R54="Preventivo",S54="Manual"),"40%",IF(AND(R54="Detectivo",S54="Automático"),"40%",IF(AND(R54="Detectivo",S54="Manual"),"30%",IF(AND(R54="Correctivo",S54="Automático"),"35%",IF(AND(R54="Correctivo",S54="Manual"),"25%",""))))))</f>
        <v/>
      </c>
      <c r="U54" s="126"/>
      <c r="V54" s="126"/>
      <c r="W54" s="126"/>
      <c r="X54" s="128" t="str">
        <f>IFERROR(IF(Q54="Probabilidad",(I54-(+I54*T54)),IF(Q54="Impacto",I54,"")),"")</f>
        <v/>
      </c>
      <c r="Y54" s="129" t="str">
        <f>IFERROR(IF(X54="","",IF(X54&lt;=0.2,"Muy Baja",IF(X54&lt;=0.4,"Baja",IF(X54&lt;=0.6,"Media",IF(X54&lt;=0.8,"Alta","Muy Alta"))))),"")</f>
        <v/>
      </c>
      <c r="Z54" s="130" t="str">
        <f>+X54</f>
        <v/>
      </c>
      <c r="AA54" s="129" t="str">
        <f>IFERROR(IF(AB54="","",IF(AB54&lt;=0.2,"Leve",IF(AB54&lt;=0.4,"Menor",IF(AB54&lt;=0.6,"Moderado",IF(AB54&lt;=0.8,"Mayor","Catastrófico"))))),"")</f>
        <v/>
      </c>
      <c r="AB54" s="130" t="str">
        <f>IFERROR(IF(Q54="Impacto",(M54-(+M54*T54)),IF(Q54="Probabilidad",M54,"")),"")</f>
        <v/>
      </c>
      <c r="AC54" s="131"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32"/>
      <c r="AE54" s="133"/>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27" hidden="1" customHeight="1" x14ac:dyDescent="0.3">
      <c r="A55" s="347"/>
      <c r="B55" s="248"/>
      <c r="C55" s="248"/>
      <c r="D55" s="248"/>
      <c r="E55" s="350"/>
      <c r="F55" s="248"/>
      <c r="G55" s="251"/>
      <c r="H55" s="353"/>
      <c r="I55" s="356"/>
      <c r="J55" s="359"/>
      <c r="K55" s="356">
        <f t="shared" ref="K55:K59" si="23">IF(NOT(ISERROR(MATCH(J55,_xlfn.ANCHORARRAY(E66),0))),I68&amp;"Por favor no seleccionar los criterios de impacto",J55)</f>
        <v>0</v>
      </c>
      <c r="L55" s="353"/>
      <c r="M55" s="356"/>
      <c r="N55" s="362"/>
      <c r="O55" s="123">
        <v>2</v>
      </c>
      <c r="P55" s="124"/>
      <c r="Q55" s="125" t="str">
        <f>IF(OR(R55="Preventivo",R55="Detectivo"),"Probabilidad",IF(R55="Correctivo","Impacto",""))</f>
        <v/>
      </c>
      <c r="R55" s="126"/>
      <c r="S55" s="126"/>
      <c r="T55" s="127" t="str">
        <f t="shared" ref="T55:T59" si="24">IF(AND(R55="Preventivo",S55="Automático"),"50%",IF(AND(R55="Preventivo",S55="Manual"),"40%",IF(AND(R55="Detectivo",S55="Automático"),"40%",IF(AND(R55="Detectivo",S55="Manual"),"30%",IF(AND(R55="Correctivo",S55="Automático"),"35%",IF(AND(R55="Correctivo",S55="Manual"),"25%",""))))))</f>
        <v/>
      </c>
      <c r="U55" s="126"/>
      <c r="V55" s="126"/>
      <c r="W55" s="126"/>
      <c r="X55" s="128" t="str">
        <f>IFERROR(IF(AND(Q54="Probabilidad",Q55="Probabilidad"),(Z54-(+Z54*T55)),IF(Q55="Probabilidad",(I54-(+I54*T55)),IF(Q55="Impacto",Z54,""))),"")</f>
        <v/>
      </c>
      <c r="Y55" s="129" t="str">
        <f t="shared" si="1"/>
        <v/>
      </c>
      <c r="Z55" s="130" t="str">
        <f t="shared" ref="Z55:Z59" si="25">+X55</f>
        <v/>
      </c>
      <c r="AA55" s="129" t="str">
        <f t="shared" si="3"/>
        <v/>
      </c>
      <c r="AB55" s="130" t="str">
        <f>IFERROR(IF(AND(Q54="Impacto",Q55="Impacto"),(AB54-(+AB54*T55)),IF(Q55="Impacto",(M54-(+M54*T55)),IF(Q55="Probabilidad",AB54,""))),"")</f>
        <v/>
      </c>
      <c r="AC55" s="131" t="str">
        <f t="shared" ref="AC55:AC56" si="26">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27" hidden="1" customHeight="1" x14ac:dyDescent="0.3">
      <c r="A56" s="347"/>
      <c r="B56" s="248"/>
      <c r="C56" s="248"/>
      <c r="D56" s="248"/>
      <c r="E56" s="350"/>
      <c r="F56" s="248"/>
      <c r="G56" s="251"/>
      <c r="H56" s="353"/>
      <c r="I56" s="356"/>
      <c r="J56" s="359"/>
      <c r="K56" s="356">
        <f t="shared" si="23"/>
        <v>0</v>
      </c>
      <c r="L56" s="353"/>
      <c r="M56" s="356"/>
      <c r="N56" s="362"/>
      <c r="O56" s="123">
        <v>3</v>
      </c>
      <c r="P56" s="136"/>
      <c r="Q56" s="125" t="str">
        <f>IF(OR(R56="Preventivo",R56="Detectivo"),"Probabilidad",IF(R56="Correctivo","Impacto",""))</f>
        <v/>
      </c>
      <c r="R56" s="126"/>
      <c r="S56" s="126"/>
      <c r="T56" s="127" t="str">
        <f t="shared" si="24"/>
        <v/>
      </c>
      <c r="U56" s="126"/>
      <c r="V56" s="126"/>
      <c r="W56" s="126"/>
      <c r="X56" s="128" t="str">
        <f>IFERROR(IF(AND(Q55="Probabilidad",Q56="Probabilidad"),(Z55-(+Z55*T56)),IF(AND(Q55="Impacto",Q56="Probabilidad"),(Z54-(+Z54*T56)),IF(Q56="Impacto",Z55,""))),"")</f>
        <v/>
      </c>
      <c r="Y56" s="129" t="str">
        <f t="shared" si="1"/>
        <v/>
      </c>
      <c r="Z56" s="130" t="str">
        <f t="shared" si="25"/>
        <v/>
      </c>
      <c r="AA56" s="129" t="str">
        <f t="shared" si="3"/>
        <v/>
      </c>
      <c r="AB56" s="130" t="str">
        <f>IFERROR(IF(AND(Q55="Impacto",Q56="Impacto"),(AB55-(+AB55*T56)),IF(AND(Q55="Probabilidad",Q56="Impacto"),(AB54-(+AB54*T56)),IF(Q56="Probabilidad",AB55,""))),"")</f>
        <v/>
      </c>
      <c r="AC56" s="131" t="str">
        <f t="shared" si="26"/>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27" hidden="1" customHeight="1" x14ac:dyDescent="0.3">
      <c r="A57" s="347"/>
      <c r="B57" s="248"/>
      <c r="C57" s="248"/>
      <c r="D57" s="248"/>
      <c r="E57" s="350"/>
      <c r="F57" s="248"/>
      <c r="G57" s="251"/>
      <c r="H57" s="353"/>
      <c r="I57" s="356"/>
      <c r="J57" s="359"/>
      <c r="K57" s="356">
        <f t="shared" si="23"/>
        <v>0</v>
      </c>
      <c r="L57" s="353"/>
      <c r="M57" s="356"/>
      <c r="N57" s="362"/>
      <c r="O57" s="123">
        <v>4</v>
      </c>
      <c r="P57" s="124"/>
      <c r="Q57" s="125" t="str">
        <f t="shared" ref="Q57:Q59" si="27">IF(OR(R57="Preventivo",R57="Detectivo"),"Probabilidad",IF(R57="Correctivo","Impacto",""))</f>
        <v/>
      </c>
      <c r="R57" s="126"/>
      <c r="S57" s="126"/>
      <c r="T57" s="127" t="str">
        <f t="shared" si="24"/>
        <v/>
      </c>
      <c r="U57" s="126"/>
      <c r="V57" s="126"/>
      <c r="W57" s="126"/>
      <c r="X57" s="128" t="str">
        <f t="shared" ref="X57:X59" si="28">IFERROR(IF(AND(Q56="Probabilidad",Q57="Probabilidad"),(Z56-(+Z56*T57)),IF(AND(Q56="Impacto",Q57="Probabilidad"),(Z55-(+Z55*T57)),IF(Q57="Impacto",Z56,""))),"")</f>
        <v/>
      </c>
      <c r="Y57" s="129" t="str">
        <f t="shared" si="1"/>
        <v/>
      </c>
      <c r="Z57" s="130" t="str">
        <f t="shared" si="25"/>
        <v/>
      </c>
      <c r="AA57" s="129" t="str">
        <f t="shared" si="3"/>
        <v/>
      </c>
      <c r="AB57" s="130" t="str">
        <f t="shared" ref="AB57:AB59" si="29">IFERROR(IF(AND(Q56="Impacto",Q57="Impacto"),(AB56-(+AB56*T57)),IF(AND(Q56="Probabilidad",Q57="Impacto"),(AB55-(+AB55*T57)),IF(Q57="Probabilidad",AB56,""))),"")</f>
        <v/>
      </c>
      <c r="AC57" s="131"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27" hidden="1" customHeight="1" x14ac:dyDescent="0.3">
      <c r="A58" s="347"/>
      <c r="B58" s="248"/>
      <c r="C58" s="248"/>
      <c r="D58" s="248"/>
      <c r="E58" s="350"/>
      <c r="F58" s="248"/>
      <c r="G58" s="251"/>
      <c r="H58" s="353"/>
      <c r="I58" s="356"/>
      <c r="J58" s="359"/>
      <c r="K58" s="356">
        <f t="shared" si="23"/>
        <v>0</v>
      </c>
      <c r="L58" s="353"/>
      <c r="M58" s="356"/>
      <c r="N58" s="362"/>
      <c r="O58" s="123">
        <v>5</v>
      </c>
      <c r="P58" s="124"/>
      <c r="Q58" s="125" t="str">
        <f t="shared" si="27"/>
        <v/>
      </c>
      <c r="R58" s="126"/>
      <c r="S58" s="126"/>
      <c r="T58" s="127" t="str">
        <f t="shared" si="24"/>
        <v/>
      </c>
      <c r="U58" s="126"/>
      <c r="V58" s="126"/>
      <c r="W58" s="126"/>
      <c r="X58" s="128" t="str">
        <f t="shared" si="28"/>
        <v/>
      </c>
      <c r="Y58" s="129" t="str">
        <f t="shared" si="1"/>
        <v/>
      </c>
      <c r="Z58" s="130" t="str">
        <f t="shared" si="25"/>
        <v/>
      </c>
      <c r="AA58" s="129" t="str">
        <f t="shared" si="3"/>
        <v/>
      </c>
      <c r="AB58" s="130" t="str">
        <f t="shared" si="29"/>
        <v/>
      </c>
      <c r="AC58" s="131" t="str">
        <f t="shared" ref="AC58:AC59" si="30">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2"/>
      <c r="AE58" s="133"/>
      <c r="AF58" s="134"/>
      <c r="AG58" s="135"/>
      <c r="AH58" s="135"/>
      <c r="AI58" s="133"/>
      <c r="AJ58" s="134"/>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27" hidden="1" customHeight="1" x14ac:dyDescent="0.3">
      <c r="A59" s="348"/>
      <c r="B59" s="249"/>
      <c r="C59" s="249"/>
      <c r="D59" s="249"/>
      <c r="E59" s="351"/>
      <c r="F59" s="249"/>
      <c r="G59" s="252"/>
      <c r="H59" s="354"/>
      <c r="I59" s="357"/>
      <c r="J59" s="360"/>
      <c r="K59" s="357">
        <f t="shared" si="23"/>
        <v>0</v>
      </c>
      <c r="L59" s="354"/>
      <c r="M59" s="357"/>
      <c r="N59" s="363"/>
      <c r="O59" s="123">
        <v>6</v>
      </c>
      <c r="P59" s="124"/>
      <c r="Q59" s="125" t="str">
        <f t="shared" si="27"/>
        <v/>
      </c>
      <c r="R59" s="126"/>
      <c r="S59" s="126"/>
      <c r="T59" s="127" t="str">
        <f t="shared" si="24"/>
        <v/>
      </c>
      <c r="U59" s="126"/>
      <c r="V59" s="126"/>
      <c r="W59" s="126"/>
      <c r="X59" s="128" t="str">
        <f t="shared" si="28"/>
        <v/>
      </c>
      <c r="Y59" s="129" t="str">
        <f t="shared" si="1"/>
        <v/>
      </c>
      <c r="Z59" s="130" t="str">
        <f t="shared" si="25"/>
        <v/>
      </c>
      <c r="AA59" s="129" t="str">
        <f t="shared" si="3"/>
        <v/>
      </c>
      <c r="AB59" s="130" t="str">
        <f t="shared" si="29"/>
        <v/>
      </c>
      <c r="AC59" s="131" t="str">
        <f t="shared" si="30"/>
        <v/>
      </c>
      <c r="AD59" s="132"/>
      <c r="AE59" s="133"/>
      <c r="AF59" s="134"/>
      <c r="AG59" s="135"/>
      <c r="AH59" s="135"/>
      <c r="AI59" s="133"/>
      <c r="AJ59" s="134"/>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27" hidden="1" customHeight="1" x14ac:dyDescent="0.3">
      <c r="A60" s="346">
        <v>6</v>
      </c>
      <c r="B60" s="247"/>
      <c r="C60" s="247"/>
      <c r="D60" s="247"/>
      <c r="E60" s="349"/>
      <c r="F60" s="247"/>
      <c r="G60" s="250"/>
      <c r="H60" s="352" t="str">
        <f>IF(G60&lt;=0,"",IF(G60&lt;=2,"Muy Baja",IF(G60&lt;=24,"Baja",IF(G60&lt;=500,"Media",IF(G60&lt;=5000,"Alta","Muy Alta")))))</f>
        <v/>
      </c>
      <c r="I60" s="355" t="str">
        <f>IF(H60="","",IF(H60="Muy Baja",0.2,IF(H60="Baja",0.4,IF(H60="Media",0.6,IF(H60="Alta",0.8,IF(H60="Muy Alta",1,))))))</f>
        <v/>
      </c>
      <c r="J60" s="358"/>
      <c r="K60" s="355">
        <f>IF(NOT(ISERROR(MATCH(J60,'Tabla Impacto'!$B$221:$B$223,0))),'Tabla Impacto'!$F$223&amp;"Por favor no seleccionar los criterios de impacto(Afectación Económica o presupuestal y Pérdida Reputacional)",J60)</f>
        <v>0</v>
      </c>
      <c r="L60" s="352" t="str">
        <f>IF(OR(K60='Tabla Impacto'!$C$11,K60='Tabla Impacto'!$D$11),"Leve",IF(OR(K60='Tabla Impacto'!$C$12,K60='Tabla Impacto'!$D$12),"Menor",IF(OR(K60='Tabla Impacto'!$C$13,K60='Tabla Impacto'!$D$13),"Moderado",IF(OR(K60='Tabla Impacto'!$C$14,K60='Tabla Impacto'!$D$14),"Mayor",IF(OR(K60='Tabla Impacto'!$C$15,K60='Tabla Impacto'!$D$15),"Catastrófico","")))))</f>
        <v/>
      </c>
      <c r="M60" s="355" t="str">
        <f>IF(L60="","",IF(L60="Leve",0.2,IF(L60="Menor",0.4,IF(L60="Moderado",0.6,IF(L60="Mayor",0.8,IF(L60="Catastrófico",1,))))))</f>
        <v/>
      </c>
      <c r="N60" s="361"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123">
        <v>1</v>
      </c>
      <c r="P60" s="124"/>
      <c r="Q60" s="125" t="str">
        <f>IF(OR(R60="Preventivo",R60="Detectivo"),"Probabilidad",IF(R60="Correctivo","Impacto",""))</f>
        <v/>
      </c>
      <c r="R60" s="126"/>
      <c r="S60" s="126"/>
      <c r="T60" s="127" t="str">
        <f>IF(AND(R60="Preventivo",S60="Automático"),"50%",IF(AND(R60="Preventivo",S60="Manual"),"40%",IF(AND(R60="Detectivo",S60="Automático"),"40%",IF(AND(R60="Detectivo",S60="Manual"),"30%",IF(AND(R60="Correctivo",S60="Automático"),"35%",IF(AND(R60="Correctivo",S60="Manual"),"25%",""))))))</f>
        <v/>
      </c>
      <c r="U60" s="126"/>
      <c r="V60" s="126"/>
      <c r="W60" s="126"/>
      <c r="X60" s="128" t="str">
        <f>IFERROR(IF(Q60="Probabilidad",(I60-(+I60*T60)),IF(Q60="Impacto",I60,"")),"")</f>
        <v/>
      </c>
      <c r="Y60" s="129" t="str">
        <f>IFERROR(IF(X60="","",IF(X60&lt;=0.2,"Muy Baja",IF(X60&lt;=0.4,"Baja",IF(X60&lt;=0.6,"Media",IF(X60&lt;=0.8,"Alta","Muy Alta"))))),"")</f>
        <v/>
      </c>
      <c r="Z60" s="130" t="str">
        <f>+X60</f>
        <v/>
      </c>
      <c r="AA60" s="129" t="str">
        <f>IFERROR(IF(AB60="","",IF(AB60&lt;=0.2,"Leve",IF(AB60&lt;=0.4,"Menor",IF(AB60&lt;=0.6,"Moderado",IF(AB60&lt;=0.8,"Mayor","Catastrófico"))))),"")</f>
        <v/>
      </c>
      <c r="AB60" s="130" t="str">
        <f>IFERROR(IF(Q60="Impacto",(M60-(+M60*T60)),IF(Q60="Probabilidad",M60,"")),"")</f>
        <v/>
      </c>
      <c r="AC60" s="131"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27" hidden="1" customHeight="1" x14ac:dyDescent="0.3">
      <c r="A61" s="347"/>
      <c r="B61" s="248"/>
      <c r="C61" s="248"/>
      <c r="D61" s="248"/>
      <c r="E61" s="350"/>
      <c r="F61" s="248"/>
      <c r="G61" s="251"/>
      <c r="H61" s="353"/>
      <c r="I61" s="356"/>
      <c r="J61" s="359"/>
      <c r="K61" s="356">
        <f t="shared" ref="K61:K65" si="31">IF(NOT(ISERROR(MATCH(J61,_xlfn.ANCHORARRAY(E72),0))),I74&amp;"Por favor no seleccionar los criterios de impacto",J61)</f>
        <v>0</v>
      </c>
      <c r="L61" s="353"/>
      <c r="M61" s="356"/>
      <c r="N61" s="362"/>
      <c r="O61" s="123">
        <v>2</v>
      </c>
      <c r="P61" s="124"/>
      <c r="Q61" s="125" t="str">
        <f>IF(OR(R61="Preventivo",R61="Detectivo"),"Probabilidad",IF(R61="Correctivo","Impacto",""))</f>
        <v/>
      </c>
      <c r="R61" s="126"/>
      <c r="S61" s="126"/>
      <c r="T61" s="127" t="str">
        <f t="shared" ref="T61:T65" si="32">IF(AND(R61="Preventivo",S61="Automático"),"50%",IF(AND(R61="Preventivo",S61="Manual"),"40%",IF(AND(R61="Detectivo",S61="Automático"),"40%",IF(AND(R61="Detectivo",S61="Manual"),"30%",IF(AND(R61="Correctivo",S61="Automático"),"35%",IF(AND(R61="Correctivo",S61="Manual"),"25%",""))))))</f>
        <v/>
      </c>
      <c r="U61" s="126"/>
      <c r="V61" s="126"/>
      <c r="W61" s="126"/>
      <c r="X61" s="128" t="str">
        <f>IFERROR(IF(AND(Q60="Probabilidad",Q61="Probabilidad"),(Z60-(+Z60*T61)),IF(Q61="Probabilidad",(I60-(+I60*T61)),IF(Q61="Impacto",Z60,""))),"")</f>
        <v/>
      </c>
      <c r="Y61" s="129" t="str">
        <f t="shared" si="1"/>
        <v/>
      </c>
      <c r="Z61" s="130" t="str">
        <f t="shared" ref="Z61:Z65" si="33">+X61</f>
        <v/>
      </c>
      <c r="AA61" s="129" t="str">
        <f t="shared" si="3"/>
        <v/>
      </c>
      <c r="AB61" s="130" t="str">
        <f>IFERROR(IF(AND(Q60="Impacto",Q61="Impacto"),(AB60-(+AB60*T61)),IF(Q61="Impacto",(M60-(+M60*T61)),IF(Q61="Probabilidad",AB60,""))),"")</f>
        <v/>
      </c>
      <c r="AC61" s="131" t="str">
        <f t="shared" ref="AC61:AC62" si="34">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27" hidden="1" customHeight="1" x14ac:dyDescent="0.3">
      <c r="A62" s="347"/>
      <c r="B62" s="248"/>
      <c r="C62" s="248"/>
      <c r="D62" s="248"/>
      <c r="E62" s="350"/>
      <c r="F62" s="248"/>
      <c r="G62" s="251"/>
      <c r="H62" s="353"/>
      <c r="I62" s="356"/>
      <c r="J62" s="359"/>
      <c r="K62" s="356">
        <f t="shared" si="31"/>
        <v>0</v>
      </c>
      <c r="L62" s="353"/>
      <c r="M62" s="356"/>
      <c r="N62" s="362"/>
      <c r="O62" s="123">
        <v>3</v>
      </c>
      <c r="P62" s="136"/>
      <c r="Q62" s="125" t="str">
        <f>IF(OR(R62="Preventivo",R62="Detectivo"),"Probabilidad",IF(R62="Correctivo","Impacto",""))</f>
        <v/>
      </c>
      <c r="R62" s="126"/>
      <c r="S62" s="126"/>
      <c r="T62" s="127" t="str">
        <f t="shared" si="32"/>
        <v/>
      </c>
      <c r="U62" s="126"/>
      <c r="V62" s="126"/>
      <c r="W62" s="126"/>
      <c r="X62" s="128" t="str">
        <f>IFERROR(IF(AND(Q61="Probabilidad",Q62="Probabilidad"),(Z61-(+Z61*T62)),IF(AND(Q61="Impacto",Q62="Probabilidad"),(Z60-(+Z60*T62)),IF(Q62="Impacto",Z61,""))),"")</f>
        <v/>
      </c>
      <c r="Y62" s="129" t="str">
        <f t="shared" si="1"/>
        <v/>
      </c>
      <c r="Z62" s="130" t="str">
        <f t="shared" si="33"/>
        <v/>
      </c>
      <c r="AA62" s="129" t="str">
        <f t="shared" si="3"/>
        <v/>
      </c>
      <c r="AB62" s="130" t="str">
        <f>IFERROR(IF(AND(Q61="Impacto",Q62="Impacto"),(AB61-(+AB61*T62)),IF(AND(Q61="Probabilidad",Q62="Impacto"),(AB60-(+AB60*T62)),IF(Q62="Probabilidad",AB61,""))),"")</f>
        <v/>
      </c>
      <c r="AC62" s="131" t="str">
        <f t="shared" si="34"/>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27" hidden="1" customHeight="1" x14ac:dyDescent="0.3">
      <c r="A63" s="347"/>
      <c r="B63" s="248"/>
      <c r="C63" s="248"/>
      <c r="D63" s="248"/>
      <c r="E63" s="350"/>
      <c r="F63" s="248"/>
      <c r="G63" s="251"/>
      <c r="H63" s="353"/>
      <c r="I63" s="356"/>
      <c r="J63" s="359"/>
      <c r="K63" s="356">
        <f t="shared" si="31"/>
        <v>0</v>
      </c>
      <c r="L63" s="353"/>
      <c r="M63" s="356"/>
      <c r="N63" s="362"/>
      <c r="O63" s="123">
        <v>4</v>
      </c>
      <c r="P63" s="124"/>
      <c r="Q63" s="125" t="str">
        <f t="shared" ref="Q63:Q65" si="35">IF(OR(R63="Preventivo",R63="Detectivo"),"Probabilidad",IF(R63="Correctivo","Impacto",""))</f>
        <v/>
      </c>
      <c r="R63" s="126"/>
      <c r="S63" s="126"/>
      <c r="T63" s="127" t="str">
        <f t="shared" si="32"/>
        <v/>
      </c>
      <c r="U63" s="126"/>
      <c r="V63" s="126"/>
      <c r="W63" s="126"/>
      <c r="X63" s="128" t="str">
        <f t="shared" ref="X63:X65" si="36">IFERROR(IF(AND(Q62="Probabilidad",Q63="Probabilidad"),(Z62-(+Z62*T63)),IF(AND(Q62="Impacto",Q63="Probabilidad"),(Z61-(+Z61*T63)),IF(Q63="Impacto",Z62,""))),"")</f>
        <v/>
      </c>
      <c r="Y63" s="129" t="str">
        <f t="shared" si="1"/>
        <v/>
      </c>
      <c r="Z63" s="130" t="str">
        <f t="shared" si="33"/>
        <v/>
      </c>
      <c r="AA63" s="129" t="str">
        <f t="shared" si="3"/>
        <v/>
      </c>
      <c r="AB63" s="130" t="str">
        <f t="shared" ref="AB63:AB65" si="37">IFERROR(IF(AND(Q62="Impacto",Q63="Impacto"),(AB62-(+AB62*T63)),IF(AND(Q62="Probabilidad",Q63="Impacto"),(AB61-(+AB61*T63)),IF(Q63="Probabilidad",AB62,""))),"")</f>
        <v/>
      </c>
      <c r="AC63" s="131"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27" hidden="1" customHeight="1" x14ac:dyDescent="0.3">
      <c r="A64" s="347"/>
      <c r="B64" s="248"/>
      <c r="C64" s="248"/>
      <c r="D64" s="248"/>
      <c r="E64" s="350"/>
      <c r="F64" s="248"/>
      <c r="G64" s="251"/>
      <c r="H64" s="353"/>
      <c r="I64" s="356"/>
      <c r="J64" s="359"/>
      <c r="K64" s="356">
        <f t="shared" si="31"/>
        <v>0</v>
      </c>
      <c r="L64" s="353"/>
      <c r="M64" s="356"/>
      <c r="N64" s="362"/>
      <c r="O64" s="123">
        <v>5</v>
      </c>
      <c r="P64" s="124"/>
      <c r="Q64" s="125" t="str">
        <f t="shared" si="35"/>
        <v/>
      </c>
      <c r="R64" s="126"/>
      <c r="S64" s="126"/>
      <c r="T64" s="127" t="str">
        <f t="shared" si="32"/>
        <v/>
      </c>
      <c r="U64" s="126"/>
      <c r="V64" s="126"/>
      <c r="W64" s="126"/>
      <c r="X64" s="128" t="str">
        <f t="shared" si="36"/>
        <v/>
      </c>
      <c r="Y64" s="129" t="str">
        <f t="shared" si="1"/>
        <v/>
      </c>
      <c r="Z64" s="130" t="str">
        <f t="shared" si="33"/>
        <v/>
      </c>
      <c r="AA64" s="129" t="str">
        <f t="shared" si="3"/>
        <v/>
      </c>
      <c r="AB64" s="130" t="str">
        <f t="shared" si="37"/>
        <v/>
      </c>
      <c r="AC64" s="131" t="str">
        <f t="shared" ref="AC64" si="38">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2"/>
      <c r="AE64" s="133"/>
      <c r="AF64" s="134"/>
      <c r="AG64" s="135"/>
      <c r="AH64" s="135"/>
      <c r="AI64" s="133"/>
      <c r="AJ64" s="134"/>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68" ht="27" hidden="1" customHeight="1" x14ac:dyDescent="0.3">
      <c r="A65" s="348"/>
      <c r="B65" s="249"/>
      <c r="C65" s="249"/>
      <c r="D65" s="249"/>
      <c r="E65" s="351"/>
      <c r="F65" s="249"/>
      <c r="G65" s="252"/>
      <c r="H65" s="354"/>
      <c r="I65" s="357"/>
      <c r="J65" s="360"/>
      <c r="K65" s="357">
        <f t="shared" si="31"/>
        <v>0</v>
      </c>
      <c r="L65" s="354"/>
      <c r="M65" s="357"/>
      <c r="N65" s="363"/>
      <c r="O65" s="123">
        <v>6</v>
      </c>
      <c r="P65" s="124"/>
      <c r="Q65" s="125" t="str">
        <f t="shared" si="35"/>
        <v/>
      </c>
      <c r="R65" s="126"/>
      <c r="S65" s="126"/>
      <c r="T65" s="127" t="str">
        <f t="shared" si="32"/>
        <v/>
      </c>
      <c r="U65" s="126"/>
      <c r="V65" s="126"/>
      <c r="W65" s="126"/>
      <c r="X65" s="128" t="str">
        <f t="shared" si="36"/>
        <v/>
      </c>
      <c r="Y65" s="129" t="str">
        <f t="shared" si="1"/>
        <v/>
      </c>
      <c r="Z65" s="130" t="str">
        <f t="shared" si="33"/>
        <v/>
      </c>
      <c r="AA65" s="129" t="str">
        <f>IFERROR(IF(AB65="","",IF(AB65&lt;=0.2,"Leve",IF(AB65&lt;=0.4,"Menor",IF(AB65&lt;=0.6,"Moderado",IF(AB65&lt;=0.8,"Mayor","Catastrófico"))))),"")</f>
        <v/>
      </c>
      <c r="AB65" s="130" t="str">
        <f t="shared" si="37"/>
        <v/>
      </c>
      <c r="AC65" s="131" t="str">
        <f>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2"/>
      <c r="AE65" s="133"/>
      <c r="AF65" s="134"/>
      <c r="AG65" s="135"/>
      <c r="AH65" s="135"/>
      <c r="AI65" s="133"/>
      <c r="AJ65" s="134"/>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row>
    <row r="66" spans="1:68" ht="27" hidden="1" customHeight="1" x14ac:dyDescent="0.3">
      <c r="A66" s="346">
        <v>7</v>
      </c>
      <c r="B66" s="247"/>
      <c r="C66" s="247"/>
      <c r="D66" s="247"/>
      <c r="E66" s="349"/>
      <c r="F66" s="247"/>
      <c r="G66" s="250"/>
      <c r="H66" s="352" t="str">
        <f>IF(G66&lt;=0,"",IF(G66&lt;=2,"Muy Baja",IF(G66&lt;=24,"Baja",IF(G66&lt;=500,"Media",IF(G66&lt;=5000,"Alta","Muy Alta")))))</f>
        <v/>
      </c>
      <c r="I66" s="355" t="str">
        <f>IF(H66="","",IF(H66="Muy Baja",0.2,IF(H66="Baja",0.4,IF(H66="Media",0.6,IF(H66="Alta",0.8,IF(H66="Muy Alta",1,))))))</f>
        <v/>
      </c>
      <c r="J66" s="358"/>
      <c r="K66" s="355">
        <f>IF(NOT(ISERROR(MATCH(J66,'Tabla Impacto'!$B$221:$B$223,0))),'Tabla Impacto'!$F$223&amp;"Por favor no seleccionar los criterios de impacto(Afectación Económica o presupuestal y Pérdida Reputacional)",J66)</f>
        <v>0</v>
      </c>
      <c r="L66" s="352" t="str">
        <f>IF(OR(K66='Tabla Impacto'!$C$11,K66='Tabla Impacto'!$D$11),"Leve",IF(OR(K66='Tabla Impacto'!$C$12,K66='Tabla Impacto'!$D$12),"Menor",IF(OR(K66='Tabla Impacto'!$C$13,K66='Tabla Impacto'!$D$13),"Moderado",IF(OR(K66='Tabla Impacto'!$C$14,K66='Tabla Impacto'!$D$14),"Mayor",IF(OR(K66='Tabla Impacto'!$C$15,K66='Tabla Impacto'!$D$15),"Catastrófico","")))))</f>
        <v/>
      </c>
      <c r="M66" s="355" t="str">
        <f>IF(L66="","",IF(L66="Leve",0.2,IF(L66="Menor",0.4,IF(L66="Moderado",0.6,IF(L66="Mayor",0.8,IF(L66="Catastrófico",1,))))))</f>
        <v/>
      </c>
      <c r="N66" s="361"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123">
        <v>1</v>
      </c>
      <c r="P66" s="124"/>
      <c r="Q66" s="125" t="str">
        <f>IF(OR(R66="Preventivo",R66="Detectivo"),"Probabilidad",IF(R66="Correctivo","Impacto",""))</f>
        <v/>
      </c>
      <c r="R66" s="126"/>
      <c r="S66" s="126"/>
      <c r="T66" s="127" t="str">
        <f>IF(AND(R66="Preventivo",S66="Automático"),"50%",IF(AND(R66="Preventivo",S66="Manual"),"40%",IF(AND(R66="Detectivo",S66="Automático"),"40%",IF(AND(R66="Detectivo",S66="Manual"),"30%",IF(AND(R66="Correctivo",S66="Automático"),"35%",IF(AND(R66="Correctivo",S66="Manual"),"25%",""))))))</f>
        <v/>
      </c>
      <c r="U66" s="126"/>
      <c r="V66" s="126"/>
      <c r="W66" s="126"/>
      <c r="X66" s="128" t="str">
        <f>IFERROR(IF(Q66="Probabilidad",(I66-(+I66*T66)),IF(Q66="Impacto",I66,"")),"")</f>
        <v/>
      </c>
      <c r="Y66" s="129" t="str">
        <f>IFERROR(IF(X66="","",IF(X66&lt;=0.2,"Muy Baja",IF(X66&lt;=0.4,"Baja",IF(X66&lt;=0.6,"Media",IF(X66&lt;=0.8,"Alta","Muy Alta"))))),"")</f>
        <v/>
      </c>
      <c r="Z66" s="130" t="str">
        <f>+X66</f>
        <v/>
      </c>
      <c r="AA66" s="129" t="str">
        <f>IFERROR(IF(AB66="","",IF(AB66&lt;=0.2,"Leve",IF(AB66&lt;=0.4,"Menor",IF(AB66&lt;=0.6,"Moderado",IF(AB66&lt;=0.8,"Mayor","Catastrófico"))))),"")</f>
        <v/>
      </c>
      <c r="AB66" s="130" t="str">
        <f>IFERROR(IF(Q66="Impacto",(M66-(+M66*T66)),IF(Q66="Probabilidad",M66,"")),"")</f>
        <v/>
      </c>
      <c r="AC66" s="131"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32"/>
      <c r="AE66" s="133"/>
      <c r="AF66" s="134"/>
      <c r="AG66" s="135"/>
      <c r="AH66" s="135"/>
      <c r="AI66" s="133"/>
      <c r="AJ66" s="134"/>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row>
    <row r="67" spans="1:68" ht="27" hidden="1" customHeight="1" x14ac:dyDescent="0.3">
      <c r="A67" s="347"/>
      <c r="B67" s="248"/>
      <c r="C67" s="248"/>
      <c r="D67" s="248"/>
      <c r="E67" s="350"/>
      <c r="F67" s="248"/>
      <c r="G67" s="251"/>
      <c r="H67" s="353"/>
      <c r="I67" s="356"/>
      <c r="J67" s="359"/>
      <c r="K67" s="356">
        <f t="shared" ref="K67:K71" si="39">IF(NOT(ISERROR(MATCH(J67,_xlfn.ANCHORARRAY(E78),0))),I80&amp;"Por favor no seleccionar los criterios de impacto",J67)</f>
        <v>0</v>
      </c>
      <c r="L67" s="353"/>
      <c r="M67" s="356"/>
      <c r="N67" s="362"/>
      <c r="O67" s="123">
        <v>2</v>
      </c>
      <c r="P67" s="124"/>
      <c r="Q67" s="125" t="str">
        <f>IF(OR(R67="Preventivo",R67="Detectivo"),"Probabilidad",IF(R67="Correctivo","Impacto",""))</f>
        <v/>
      </c>
      <c r="R67" s="126"/>
      <c r="S67" s="126"/>
      <c r="T67" s="127" t="str">
        <f t="shared" ref="T67:T71" si="40">IF(AND(R67="Preventivo",S67="Automático"),"50%",IF(AND(R67="Preventivo",S67="Manual"),"40%",IF(AND(R67="Detectivo",S67="Automático"),"40%",IF(AND(R67="Detectivo",S67="Manual"),"30%",IF(AND(R67="Correctivo",S67="Automático"),"35%",IF(AND(R67="Correctivo",S67="Manual"),"25%",""))))))</f>
        <v/>
      </c>
      <c r="U67" s="126"/>
      <c r="V67" s="126"/>
      <c r="W67" s="126"/>
      <c r="X67" s="128" t="str">
        <f>IFERROR(IF(AND(Q66="Probabilidad",Q67="Probabilidad"),(Z66-(+Z66*T67)),IF(Q67="Probabilidad",(I66-(+I66*T67)),IF(Q67="Impacto",Z66,""))),"")</f>
        <v/>
      </c>
      <c r="Y67" s="129" t="str">
        <f t="shared" si="1"/>
        <v/>
      </c>
      <c r="Z67" s="130" t="str">
        <f t="shared" ref="Z67:Z71" si="41">+X67</f>
        <v/>
      </c>
      <c r="AA67" s="129" t="str">
        <f t="shared" si="3"/>
        <v/>
      </c>
      <c r="AB67" s="130" t="str">
        <f>IFERROR(IF(AND(Q66="Impacto",Q67="Impacto"),(AB66-(+AB66*T67)),IF(Q67="Impacto",(M66-(+M66*T67)),IF(Q67="Probabilidad",AB66,""))),"")</f>
        <v/>
      </c>
      <c r="AC67" s="131" t="str">
        <f t="shared" ref="AC67:AC68" si="42">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2"/>
      <c r="AE67" s="133"/>
      <c r="AF67" s="134"/>
      <c r="AG67" s="135"/>
      <c r="AH67" s="135"/>
      <c r="AI67" s="133"/>
      <c r="AJ67" s="134"/>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row>
    <row r="68" spans="1:68" ht="27" hidden="1" customHeight="1" x14ac:dyDescent="0.3">
      <c r="A68" s="347"/>
      <c r="B68" s="248"/>
      <c r="C68" s="248"/>
      <c r="D68" s="248"/>
      <c r="E68" s="350"/>
      <c r="F68" s="248"/>
      <c r="G68" s="251"/>
      <c r="H68" s="353"/>
      <c r="I68" s="356"/>
      <c r="J68" s="359"/>
      <c r="K68" s="356">
        <f t="shared" si="39"/>
        <v>0</v>
      </c>
      <c r="L68" s="353"/>
      <c r="M68" s="356"/>
      <c r="N68" s="362"/>
      <c r="O68" s="123">
        <v>3</v>
      </c>
      <c r="P68" s="136"/>
      <c r="Q68" s="125" t="str">
        <f>IF(OR(R68="Preventivo",R68="Detectivo"),"Probabilidad",IF(R68="Correctivo","Impacto",""))</f>
        <v/>
      </c>
      <c r="R68" s="126"/>
      <c r="S68" s="126"/>
      <c r="T68" s="127" t="str">
        <f t="shared" si="40"/>
        <v/>
      </c>
      <c r="U68" s="126"/>
      <c r="V68" s="126"/>
      <c r="W68" s="126"/>
      <c r="X68" s="128" t="str">
        <f>IFERROR(IF(AND(Q67="Probabilidad",Q68="Probabilidad"),(Z67-(+Z67*T68)),IF(AND(Q67="Impacto",Q68="Probabilidad"),(Z66-(+Z66*T68)),IF(Q68="Impacto",Z67,""))),"")</f>
        <v/>
      </c>
      <c r="Y68" s="129" t="str">
        <f t="shared" si="1"/>
        <v/>
      </c>
      <c r="Z68" s="130" t="str">
        <f t="shared" si="41"/>
        <v/>
      </c>
      <c r="AA68" s="129" t="str">
        <f t="shared" si="3"/>
        <v/>
      </c>
      <c r="AB68" s="130" t="str">
        <f>IFERROR(IF(AND(Q67="Impacto",Q68="Impacto"),(AB67-(+AB67*T68)),IF(AND(Q67="Probabilidad",Q68="Impacto"),(AB66-(+AB66*T68)),IF(Q68="Probabilidad",AB67,""))),"")</f>
        <v/>
      </c>
      <c r="AC68" s="131" t="str">
        <f t="shared" si="42"/>
        <v/>
      </c>
      <c r="AD68" s="132"/>
      <c r="AE68" s="133"/>
      <c r="AF68" s="134"/>
      <c r="AG68" s="135"/>
      <c r="AH68" s="135"/>
      <c r="AI68" s="133"/>
      <c r="AJ68" s="134"/>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row>
    <row r="69" spans="1:68" ht="27" hidden="1" customHeight="1" x14ac:dyDescent="0.3">
      <c r="A69" s="347"/>
      <c r="B69" s="248"/>
      <c r="C69" s="248"/>
      <c r="D69" s="248"/>
      <c r="E69" s="350"/>
      <c r="F69" s="248"/>
      <c r="G69" s="251"/>
      <c r="H69" s="353"/>
      <c r="I69" s="356"/>
      <c r="J69" s="359"/>
      <c r="K69" s="356">
        <f t="shared" si="39"/>
        <v>0</v>
      </c>
      <c r="L69" s="353"/>
      <c r="M69" s="356"/>
      <c r="N69" s="362"/>
      <c r="O69" s="123">
        <v>4</v>
      </c>
      <c r="P69" s="124"/>
      <c r="Q69" s="125" t="str">
        <f t="shared" ref="Q69:Q71" si="43">IF(OR(R69="Preventivo",R69="Detectivo"),"Probabilidad",IF(R69="Correctivo","Impacto",""))</f>
        <v/>
      </c>
      <c r="R69" s="126"/>
      <c r="S69" s="126"/>
      <c r="T69" s="127" t="str">
        <f t="shared" si="40"/>
        <v/>
      </c>
      <c r="U69" s="126"/>
      <c r="V69" s="126"/>
      <c r="W69" s="126"/>
      <c r="X69" s="128" t="str">
        <f t="shared" ref="X69:X71" si="44">IFERROR(IF(AND(Q68="Probabilidad",Q69="Probabilidad"),(Z68-(+Z68*T69)),IF(AND(Q68="Impacto",Q69="Probabilidad"),(Z67-(+Z67*T69)),IF(Q69="Impacto",Z68,""))),"")</f>
        <v/>
      </c>
      <c r="Y69" s="129" t="str">
        <f t="shared" si="1"/>
        <v/>
      </c>
      <c r="Z69" s="130" t="str">
        <f t="shared" si="41"/>
        <v/>
      </c>
      <c r="AA69" s="129" t="str">
        <f t="shared" si="3"/>
        <v/>
      </c>
      <c r="AB69" s="130" t="str">
        <f t="shared" ref="AB69:AB71" si="45">IFERROR(IF(AND(Q68="Impacto",Q69="Impacto"),(AB68-(+AB68*T69)),IF(AND(Q68="Probabilidad",Q69="Impacto"),(AB67-(+AB67*T69)),IF(Q69="Probabilidad",AB68,""))),"")</f>
        <v/>
      </c>
      <c r="AC69" s="131"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32"/>
      <c r="AE69" s="133"/>
      <c r="AF69" s="134"/>
      <c r="AG69" s="135"/>
      <c r="AH69" s="135"/>
      <c r="AI69" s="133"/>
      <c r="AJ69" s="134"/>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row>
    <row r="70" spans="1:68" ht="27" hidden="1" customHeight="1" x14ac:dyDescent="0.3">
      <c r="A70" s="347"/>
      <c r="B70" s="248"/>
      <c r="C70" s="248"/>
      <c r="D70" s="248"/>
      <c r="E70" s="350"/>
      <c r="F70" s="248"/>
      <c r="G70" s="251"/>
      <c r="H70" s="353"/>
      <c r="I70" s="356"/>
      <c r="J70" s="359"/>
      <c r="K70" s="356">
        <f t="shared" si="39"/>
        <v>0</v>
      </c>
      <c r="L70" s="353"/>
      <c r="M70" s="356"/>
      <c r="N70" s="362"/>
      <c r="O70" s="123">
        <v>5</v>
      </c>
      <c r="P70" s="124"/>
      <c r="Q70" s="125" t="str">
        <f t="shared" si="43"/>
        <v/>
      </c>
      <c r="R70" s="126"/>
      <c r="S70" s="126"/>
      <c r="T70" s="127" t="str">
        <f t="shared" si="40"/>
        <v/>
      </c>
      <c r="U70" s="126"/>
      <c r="V70" s="126"/>
      <c r="W70" s="126"/>
      <c r="X70" s="128" t="str">
        <f t="shared" si="44"/>
        <v/>
      </c>
      <c r="Y70" s="129" t="str">
        <f t="shared" si="1"/>
        <v/>
      </c>
      <c r="Z70" s="130" t="str">
        <f t="shared" si="41"/>
        <v/>
      </c>
      <c r="AA70" s="129" t="str">
        <f t="shared" si="3"/>
        <v/>
      </c>
      <c r="AB70" s="130" t="str">
        <f t="shared" si="45"/>
        <v/>
      </c>
      <c r="AC70" s="131" t="str">
        <f t="shared" ref="AC70:AC71" si="46">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32"/>
      <c r="AE70" s="133"/>
      <c r="AF70" s="134"/>
      <c r="AG70" s="135"/>
      <c r="AH70" s="135"/>
      <c r="AI70" s="133"/>
      <c r="AJ70" s="134"/>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row>
    <row r="71" spans="1:68" ht="27" hidden="1" customHeight="1" x14ac:dyDescent="0.3">
      <c r="A71" s="348"/>
      <c r="B71" s="249"/>
      <c r="C71" s="249"/>
      <c r="D71" s="249"/>
      <c r="E71" s="351"/>
      <c r="F71" s="249"/>
      <c r="G71" s="252"/>
      <c r="H71" s="354"/>
      <c r="I71" s="357"/>
      <c r="J71" s="360"/>
      <c r="K71" s="357">
        <f t="shared" si="39"/>
        <v>0</v>
      </c>
      <c r="L71" s="354"/>
      <c r="M71" s="357"/>
      <c r="N71" s="363"/>
      <c r="O71" s="123">
        <v>6</v>
      </c>
      <c r="P71" s="124"/>
      <c r="Q71" s="125" t="str">
        <f t="shared" si="43"/>
        <v/>
      </c>
      <c r="R71" s="126"/>
      <c r="S71" s="126"/>
      <c r="T71" s="127" t="str">
        <f t="shared" si="40"/>
        <v/>
      </c>
      <c r="U71" s="126"/>
      <c r="V71" s="126"/>
      <c r="W71" s="126"/>
      <c r="X71" s="128" t="str">
        <f t="shared" si="44"/>
        <v/>
      </c>
      <c r="Y71" s="129" t="str">
        <f t="shared" si="1"/>
        <v/>
      </c>
      <c r="Z71" s="130" t="str">
        <f t="shared" si="41"/>
        <v/>
      </c>
      <c r="AA71" s="129" t="str">
        <f t="shared" si="3"/>
        <v/>
      </c>
      <c r="AB71" s="130" t="str">
        <f t="shared" si="45"/>
        <v/>
      </c>
      <c r="AC71" s="131" t="str">
        <f t="shared" si="46"/>
        <v/>
      </c>
      <c r="AD71" s="132"/>
      <c r="AE71" s="133"/>
      <c r="AF71" s="134"/>
      <c r="AG71" s="135"/>
      <c r="AH71" s="135"/>
      <c r="AI71" s="133"/>
      <c r="AJ71" s="134"/>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row>
    <row r="72" spans="1:68" ht="27" hidden="1" customHeight="1" x14ac:dyDescent="0.3">
      <c r="A72" s="346">
        <v>8</v>
      </c>
      <c r="B72" s="247"/>
      <c r="C72" s="247"/>
      <c r="D72" s="247"/>
      <c r="E72" s="349"/>
      <c r="F72" s="247"/>
      <c r="G72" s="250"/>
      <c r="H72" s="352" t="str">
        <f>IF(G72&lt;=0,"",IF(G72&lt;=2,"Muy Baja",IF(G72&lt;=24,"Baja",IF(G72&lt;=500,"Media",IF(G72&lt;=5000,"Alta","Muy Alta")))))</f>
        <v/>
      </c>
      <c r="I72" s="355" t="str">
        <f>IF(H72="","",IF(H72="Muy Baja",0.2,IF(H72="Baja",0.4,IF(H72="Media",0.6,IF(H72="Alta",0.8,IF(H72="Muy Alta",1,))))))</f>
        <v/>
      </c>
      <c r="J72" s="358"/>
      <c r="K72" s="355">
        <f>IF(NOT(ISERROR(MATCH(J72,'Tabla Impacto'!$B$221:$B$223,0))),'Tabla Impacto'!$F$223&amp;"Por favor no seleccionar los criterios de impacto(Afectación Económica o presupuestal y Pérdida Reputacional)",J72)</f>
        <v>0</v>
      </c>
      <c r="L72" s="352" t="str">
        <f>IF(OR(K72='Tabla Impacto'!$C$11,K72='Tabla Impacto'!$D$11),"Leve",IF(OR(K72='Tabla Impacto'!$C$12,K72='Tabla Impacto'!$D$12),"Menor",IF(OR(K72='Tabla Impacto'!$C$13,K72='Tabla Impacto'!$D$13),"Moderado",IF(OR(K72='Tabla Impacto'!$C$14,K72='Tabla Impacto'!$D$14),"Mayor",IF(OR(K72='Tabla Impacto'!$C$15,K72='Tabla Impacto'!$D$15),"Catastrófico","")))))</f>
        <v/>
      </c>
      <c r="M72" s="355" t="str">
        <f>IF(L72="","",IF(L72="Leve",0.2,IF(L72="Menor",0.4,IF(L72="Moderado",0.6,IF(L72="Mayor",0.8,IF(L72="Catastrófico",1,))))))</f>
        <v/>
      </c>
      <c r="N72" s="361" t="str">
        <f>IF(OR(AND(H72="Muy Baja",L72="Leve"),AND(H72="Muy Baja",L72="Menor"),AND(H72="Baja",L72="Leve")),"Bajo",IF(OR(AND(H72="Muy baja",L72="Moderado"),AND(H72="Baja",L72="Menor"),AND(H72="Baja",L72="Moderado"),AND(H72="Media",L72="Leve"),AND(H72="Media",L72="Menor"),AND(H72="Media",L72="Moderado"),AND(H72="Alta",L72="Leve"),AND(H72="Alta",L72="Menor")),"Moderado",IF(OR(AND(H72="Muy Baja",L72="Mayor"),AND(H72="Baja",L72="Mayor"),AND(H72="Media",L72="Mayor"),AND(H72="Alta",L72="Moderado"),AND(H72="Alta",L72="Mayor"),AND(H72="Muy Alta",L72="Leve"),AND(H72="Muy Alta",L72="Menor"),AND(H72="Muy Alta",L72="Moderado"),AND(H72="Muy Alta",L72="Mayor")),"Alto",IF(OR(AND(H72="Muy Baja",L72="Catastrófico"),AND(H72="Baja",L72="Catastrófico"),AND(H72="Media",L72="Catastrófico"),AND(H72="Alta",L72="Catastrófico"),AND(H72="Muy Alta",L72="Catastrófico")),"Extremo",""))))</f>
        <v/>
      </c>
      <c r="O72" s="123">
        <v>1</v>
      </c>
      <c r="P72" s="124"/>
      <c r="Q72" s="125" t="str">
        <f>IF(OR(R72="Preventivo",R72="Detectivo"),"Probabilidad",IF(R72="Correctivo","Impacto",""))</f>
        <v/>
      </c>
      <c r="R72" s="126"/>
      <c r="S72" s="126"/>
      <c r="T72" s="127" t="str">
        <f>IF(AND(R72="Preventivo",S72="Automático"),"50%",IF(AND(R72="Preventivo",S72="Manual"),"40%",IF(AND(R72="Detectivo",S72="Automático"),"40%",IF(AND(R72="Detectivo",S72="Manual"),"30%",IF(AND(R72="Correctivo",S72="Automático"),"35%",IF(AND(R72="Correctivo",S72="Manual"),"25%",""))))))</f>
        <v/>
      </c>
      <c r="U72" s="126"/>
      <c r="V72" s="126"/>
      <c r="W72" s="126"/>
      <c r="X72" s="128" t="str">
        <f>IFERROR(IF(Q72="Probabilidad",(I72-(+I72*T72)),IF(Q72="Impacto",I72,"")),"")</f>
        <v/>
      </c>
      <c r="Y72" s="129" t="str">
        <f>IFERROR(IF(X72="","",IF(X72&lt;=0.2,"Muy Baja",IF(X72&lt;=0.4,"Baja",IF(X72&lt;=0.6,"Media",IF(X72&lt;=0.8,"Alta","Muy Alta"))))),"")</f>
        <v/>
      </c>
      <c r="Z72" s="130" t="str">
        <f>+X72</f>
        <v/>
      </c>
      <c r="AA72" s="129" t="str">
        <f>IFERROR(IF(AB72="","",IF(AB72&lt;=0.2,"Leve",IF(AB72&lt;=0.4,"Menor",IF(AB72&lt;=0.6,"Moderado",IF(AB72&lt;=0.8,"Mayor","Catastrófico"))))),"")</f>
        <v/>
      </c>
      <c r="AB72" s="130" t="str">
        <f>IFERROR(IF(Q72="Impacto",(M72-(+M72*T72)),IF(Q72="Probabilidad",M72,"")),"")</f>
        <v/>
      </c>
      <c r="AC72" s="131" t="str">
        <f>IFERROR(IF(OR(AND(Y72="Muy Baja",AA72="Leve"),AND(Y72="Muy Baja",AA72="Menor"),AND(Y72="Baja",AA72="Leve")),"Bajo",IF(OR(AND(Y72="Muy baja",AA72="Moderado"),AND(Y72="Baja",AA72="Menor"),AND(Y72="Baja",AA72="Moderado"),AND(Y72="Media",AA72="Leve"),AND(Y72="Media",AA72="Menor"),AND(Y72="Media",AA72="Moderado"),AND(Y72="Alta",AA72="Leve"),AND(Y72="Alta",AA72="Menor")),"Moderado",IF(OR(AND(Y72="Muy Baja",AA72="Mayor"),AND(Y72="Baja",AA72="Mayor"),AND(Y72="Media",AA72="Mayor"),AND(Y72="Alta",AA72="Moderado"),AND(Y72="Alta",AA72="Mayor"),AND(Y72="Muy Alta",AA72="Leve"),AND(Y72="Muy Alta",AA72="Menor"),AND(Y72="Muy Alta",AA72="Moderado"),AND(Y72="Muy Alta",AA72="Mayor")),"Alto",IF(OR(AND(Y72="Muy Baja",AA72="Catastrófico"),AND(Y72="Baja",AA72="Catastrófico"),AND(Y72="Media",AA72="Catastrófico"),AND(Y72="Alta",AA72="Catastrófico"),AND(Y72="Muy Alta",AA72="Catastrófico")),"Extremo","")))),"")</f>
        <v/>
      </c>
      <c r="AD72" s="132"/>
      <c r="AE72" s="133"/>
      <c r="AF72" s="134"/>
      <c r="AG72" s="135"/>
      <c r="AH72" s="135"/>
      <c r="AI72" s="133"/>
      <c r="AJ72" s="134"/>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row>
    <row r="73" spans="1:68" ht="27" hidden="1" customHeight="1" x14ac:dyDescent="0.3">
      <c r="A73" s="347"/>
      <c r="B73" s="248"/>
      <c r="C73" s="248"/>
      <c r="D73" s="248"/>
      <c r="E73" s="350"/>
      <c r="F73" s="248"/>
      <c r="G73" s="251"/>
      <c r="H73" s="353"/>
      <c r="I73" s="356"/>
      <c r="J73" s="359"/>
      <c r="K73" s="356">
        <f>IF(NOT(ISERROR(MATCH(J73,_xlfn.ANCHORARRAY(E84),0))),I86&amp;"Por favor no seleccionar los criterios de impacto",J73)</f>
        <v>0</v>
      </c>
      <c r="L73" s="353"/>
      <c r="M73" s="356"/>
      <c r="N73" s="362"/>
      <c r="O73" s="123">
        <v>2</v>
      </c>
      <c r="P73" s="124"/>
      <c r="Q73" s="125" t="str">
        <f>IF(OR(R73="Preventivo",R73="Detectivo"),"Probabilidad",IF(R73="Correctivo","Impacto",""))</f>
        <v/>
      </c>
      <c r="R73" s="126"/>
      <c r="S73" s="126"/>
      <c r="T73" s="127" t="str">
        <f t="shared" ref="T73:T77" si="47">IF(AND(R73="Preventivo",S73="Automático"),"50%",IF(AND(R73="Preventivo",S73="Manual"),"40%",IF(AND(R73="Detectivo",S73="Automático"),"40%",IF(AND(R73="Detectivo",S73="Manual"),"30%",IF(AND(R73="Correctivo",S73="Automático"),"35%",IF(AND(R73="Correctivo",S73="Manual"),"25%",""))))))</f>
        <v/>
      </c>
      <c r="U73" s="126"/>
      <c r="V73" s="126"/>
      <c r="W73" s="126"/>
      <c r="X73" s="128" t="str">
        <f>IFERROR(IF(AND(Q72="Probabilidad",Q73="Probabilidad"),(Z72-(+Z72*T73)),IF(Q73="Probabilidad",(I72-(+I72*T73)),IF(Q73="Impacto",Z72,""))),"")</f>
        <v/>
      </c>
      <c r="Y73" s="129" t="str">
        <f t="shared" si="1"/>
        <v/>
      </c>
      <c r="Z73" s="130" t="str">
        <f t="shared" ref="Z73:Z77" si="48">+X73</f>
        <v/>
      </c>
      <c r="AA73" s="129" t="str">
        <f t="shared" si="3"/>
        <v/>
      </c>
      <c r="AB73" s="130" t="str">
        <f>IFERROR(IF(AND(Q72="Impacto",Q73="Impacto"),(AB72-(+AB72*T73)),IF(Q73="Impacto",(M72-(+M72*T73)),IF(Q73="Probabilidad",AB72,""))),"")</f>
        <v/>
      </c>
      <c r="AC73" s="131" t="str">
        <f t="shared" ref="AC73:AC74" si="49">IFERROR(IF(OR(AND(Y73="Muy Baja",AA73="Leve"),AND(Y73="Muy Baja",AA73="Menor"),AND(Y73="Baja",AA73="Leve")),"Bajo",IF(OR(AND(Y73="Muy baja",AA73="Moderado"),AND(Y73="Baja",AA73="Menor"),AND(Y73="Baja",AA73="Moderado"),AND(Y73="Media",AA73="Leve"),AND(Y73="Media",AA73="Menor"),AND(Y73="Media",AA73="Moderado"),AND(Y73="Alta",AA73="Leve"),AND(Y73="Alta",AA73="Menor")),"Moderado",IF(OR(AND(Y73="Muy Baja",AA73="Mayor"),AND(Y73="Baja",AA73="Mayor"),AND(Y73="Media",AA73="Mayor"),AND(Y73="Alta",AA73="Moderado"),AND(Y73="Alta",AA73="Mayor"),AND(Y73="Muy Alta",AA73="Leve"),AND(Y73="Muy Alta",AA73="Menor"),AND(Y73="Muy Alta",AA73="Moderado"),AND(Y73="Muy Alta",AA73="Mayor")),"Alto",IF(OR(AND(Y73="Muy Baja",AA73="Catastrófico"),AND(Y73="Baja",AA73="Catastrófico"),AND(Y73="Media",AA73="Catastrófico"),AND(Y73="Alta",AA73="Catastrófico"),AND(Y73="Muy Alta",AA73="Catastrófico")),"Extremo","")))),"")</f>
        <v/>
      </c>
      <c r="AD73" s="132"/>
      <c r="AE73" s="133"/>
      <c r="AF73" s="134"/>
      <c r="AG73" s="135"/>
      <c r="AH73" s="135"/>
      <c r="AI73" s="133"/>
      <c r="AJ73" s="134"/>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row>
    <row r="74" spans="1:68" ht="27" hidden="1" customHeight="1" x14ac:dyDescent="0.3">
      <c r="A74" s="347"/>
      <c r="B74" s="248"/>
      <c r="C74" s="248"/>
      <c r="D74" s="248"/>
      <c r="E74" s="350"/>
      <c r="F74" s="248"/>
      <c r="G74" s="251"/>
      <c r="H74" s="353"/>
      <c r="I74" s="356"/>
      <c r="J74" s="359"/>
      <c r="K74" s="356">
        <f>IF(NOT(ISERROR(MATCH(J74,_xlfn.ANCHORARRAY(E85),0))),I87&amp;"Por favor no seleccionar los criterios de impacto",J74)</f>
        <v>0</v>
      </c>
      <c r="L74" s="353"/>
      <c r="M74" s="356"/>
      <c r="N74" s="362"/>
      <c r="O74" s="123">
        <v>3</v>
      </c>
      <c r="P74" s="136"/>
      <c r="Q74" s="125" t="str">
        <f>IF(OR(R74="Preventivo",R74="Detectivo"),"Probabilidad",IF(R74="Correctivo","Impacto",""))</f>
        <v/>
      </c>
      <c r="R74" s="126"/>
      <c r="S74" s="126"/>
      <c r="T74" s="127" t="str">
        <f t="shared" si="47"/>
        <v/>
      </c>
      <c r="U74" s="126"/>
      <c r="V74" s="126"/>
      <c r="W74" s="126"/>
      <c r="X74" s="128" t="str">
        <f>IFERROR(IF(AND(Q73="Probabilidad",Q74="Probabilidad"),(Z73-(+Z73*T74)),IF(AND(Q73="Impacto",Q74="Probabilidad"),(Z72-(+Z72*T74)),IF(Q74="Impacto",Z73,""))),"")</f>
        <v/>
      </c>
      <c r="Y74" s="129" t="str">
        <f t="shared" si="1"/>
        <v/>
      </c>
      <c r="Z74" s="130" t="str">
        <f t="shared" si="48"/>
        <v/>
      </c>
      <c r="AA74" s="129" t="str">
        <f t="shared" si="3"/>
        <v/>
      </c>
      <c r="AB74" s="130" t="str">
        <f>IFERROR(IF(AND(Q73="Impacto",Q74="Impacto"),(AB73-(+AB73*T74)),IF(AND(Q73="Probabilidad",Q74="Impacto"),(AB72-(+AB72*T74)),IF(Q74="Probabilidad",AB73,""))),"")</f>
        <v/>
      </c>
      <c r="AC74" s="131" t="str">
        <f t="shared" si="49"/>
        <v/>
      </c>
      <c r="AD74" s="132"/>
      <c r="AE74" s="133"/>
      <c r="AF74" s="134"/>
      <c r="AG74" s="135"/>
      <c r="AH74" s="135"/>
      <c r="AI74" s="133"/>
      <c r="AJ74" s="134"/>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row>
    <row r="75" spans="1:68" ht="27" hidden="1" customHeight="1" x14ac:dyDescent="0.3">
      <c r="A75" s="347"/>
      <c r="B75" s="248"/>
      <c r="C75" s="248"/>
      <c r="D75" s="248"/>
      <c r="E75" s="350"/>
      <c r="F75" s="248"/>
      <c r="G75" s="251"/>
      <c r="H75" s="353"/>
      <c r="I75" s="356"/>
      <c r="J75" s="359"/>
      <c r="K75" s="356">
        <f>IF(NOT(ISERROR(MATCH(J75,_xlfn.ANCHORARRAY(E86),0))),I88&amp;"Por favor no seleccionar los criterios de impacto",J75)</f>
        <v>0</v>
      </c>
      <c r="L75" s="353"/>
      <c r="M75" s="356"/>
      <c r="N75" s="362"/>
      <c r="O75" s="123">
        <v>4</v>
      </c>
      <c r="P75" s="124"/>
      <c r="Q75" s="125" t="str">
        <f t="shared" ref="Q75:Q77" si="50">IF(OR(R75="Preventivo",R75="Detectivo"),"Probabilidad",IF(R75="Correctivo","Impacto",""))</f>
        <v/>
      </c>
      <c r="R75" s="126"/>
      <c r="S75" s="126"/>
      <c r="T75" s="127" t="str">
        <f t="shared" si="47"/>
        <v/>
      </c>
      <c r="U75" s="126"/>
      <c r="V75" s="126"/>
      <c r="W75" s="126"/>
      <c r="X75" s="128" t="str">
        <f t="shared" ref="X75:X77" si="51">IFERROR(IF(AND(Q74="Probabilidad",Q75="Probabilidad"),(Z74-(+Z74*T75)),IF(AND(Q74="Impacto",Q75="Probabilidad"),(Z73-(+Z73*T75)),IF(Q75="Impacto",Z74,""))),"")</f>
        <v/>
      </c>
      <c r="Y75" s="129" t="str">
        <f t="shared" si="1"/>
        <v/>
      </c>
      <c r="Z75" s="130" t="str">
        <f t="shared" si="48"/>
        <v/>
      </c>
      <c r="AA75" s="129" t="str">
        <f t="shared" si="3"/>
        <v/>
      </c>
      <c r="AB75" s="130" t="str">
        <f t="shared" ref="AB75:AB77" si="52">IFERROR(IF(AND(Q74="Impacto",Q75="Impacto"),(AB74-(+AB74*T75)),IF(AND(Q74="Probabilidad",Q75="Impacto"),(AB73-(+AB73*T75)),IF(Q75="Probabilidad",AB74,""))),"")</f>
        <v/>
      </c>
      <c r="AC75" s="131" t="str">
        <f>IFERROR(IF(OR(AND(Y75="Muy Baja",AA75="Leve"),AND(Y75="Muy Baja",AA75="Menor"),AND(Y75="Baja",AA75="Leve")),"Bajo",IF(OR(AND(Y75="Muy baja",AA75="Moderado"),AND(Y75="Baja",AA75="Menor"),AND(Y75="Baja",AA75="Moderado"),AND(Y75="Media",AA75="Leve"),AND(Y75="Media",AA75="Menor"),AND(Y75="Media",AA75="Moderado"),AND(Y75="Alta",AA75="Leve"),AND(Y75="Alta",AA75="Menor")),"Moderado",IF(OR(AND(Y75="Muy Baja",AA75="Mayor"),AND(Y75="Baja",AA75="Mayor"),AND(Y75="Media",AA75="Mayor"),AND(Y75="Alta",AA75="Moderado"),AND(Y75="Alta",AA75="Mayor"),AND(Y75="Muy Alta",AA75="Leve"),AND(Y75="Muy Alta",AA75="Menor"),AND(Y75="Muy Alta",AA75="Moderado"),AND(Y75="Muy Alta",AA75="Mayor")),"Alto",IF(OR(AND(Y75="Muy Baja",AA75="Catastrófico"),AND(Y75="Baja",AA75="Catastrófico"),AND(Y75="Media",AA75="Catastrófico"),AND(Y75="Alta",AA75="Catastrófico"),AND(Y75="Muy Alta",AA75="Catastrófico")),"Extremo","")))),"")</f>
        <v/>
      </c>
      <c r="AD75" s="132"/>
      <c r="AE75" s="133"/>
      <c r="AF75" s="134"/>
      <c r="AG75" s="135"/>
      <c r="AH75" s="135"/>
      <c r="AI75" s="133"/>
      <c r="AJ75" s="134"/>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row>
    <row r="76" spans="1:68" ht="27" hidden="1" customHeight="1" x14ac:dyDescent="0.3">
      <c r="A76" s="347"/>
      <c r="B76" s="248"/>
      <c r="C76" s="248"/>
      <c r="D76" s="248"/>
      <c r="E76" s="350"/>
      <c r="F76" s="248"/>
      <c r="G76" s="251"/>
      <c r="H76" s="353"/>
      <c r="I76" s="356"/>
      <c r="J76" s="359"/>
      <c r="K76" s="356">
        <f>IF(NOT(ISERROR(MATCH(J76,_xlfn.ANCHORARRAY(E87),0))),I89&amp;"Por favor no seleccionar los criterios de impacto",J76)</f>
        <v>0</v>
      </c>
      <c r="L76" s="353"/>
      <c r="M76" s="356"/>
      <c r="N76" s="362"/>
      <c r="O76" s="123">
        <v>5</v>
      </c>
      <c r="P76" s="124"/>
      <c r="Q76" s="125" t="str">
        <f t="shared" si="50"/>
        <v/>
      </c>
      <c r="R76" s="126"/>
      <c r="S76" s="126"/>
      <c r="T76" s="127" t="str">
        <f t="shared" si="47"/>
        <v/>
      </c>
      <c r="U76" s="126"/>
      <c r="V76" s="126"/>
      <c r="W76" s="126"/>
      <c r="X76" s="128" t="str">
        <f t="shared" si="51"/>
        <v/>
      </c>
      <c r="Y76" s="129" t="str">
        <f t="shared" si="1"/>
        <v/>
      </c>
      <c r="Z76" s="130" t="str">
        <f t="shared" si="48"/>
        <v/>
      </c>
      <c r="AA76" s="129" t="str">
        <f t="shared" si="3"/>
        <v/>
      </c>
      <c r="AB76" s="130" t="str">
        <f t="shared" si="52"/>
        <v/>
      </c>
      <c r="AC76" s="131" t="str">
        <f t="shared" ref="AC76:AC77" si="53">IFERROR(IF(OR(AND(Y76="Muy Baja",AA76="Leve"),AND(Y76="Muy Baja",AA76="Menor"),AND(Y76="Baja",AA76="Leve")),"Bajo",IF(OR(AND(Y76="Muy baja",AA76="Moderado"),AND(Y76="Baja",AA76="Menor"),AND(Y76="Baja",AA76="Moderado"),AND(Y76="Media",AA76="Leve"),AND(Y76="Media",AA76="Menor"),AND(Y76="Media",AA76="Moderado"),AND(Y76="Alta",AA76="Leve"),AND(Y76="Alta",AA76="Menor")),"Moderado",IF(OR(AND(Y76="Muy Baja",AA76="Mayor"),AND(Y76="Baja",AA76="Mayor"),AND(Y76="Media",AA76="Mayor"),AND(Y76="Alta",AA76="Moderado"),AND(Y76="Alta",AA76="Mayor"),AND(Y76="Muy Alta",AA76="Leve"),AND(Y76="Muy Alta",AA76="Menor"),AND(Y76="Muy Alta",AA76="Moderado"),AND(Y76="Muy Alta",AA76="Mayor")),"Alto",IF(OR(AND(Y76="Muy Baja",AA76="Catastrófico"),AND(Y76="Baja",AA76="Catastrófico"),AND(Y76="Media",AA76="Catastrófico"),AND(Y76="Alta",AA76="Catastrófico"),AND(Y76="Muy Alta",AA76="Catastrófico")),"Extremo","")))),"")</f>
        <v/>
      </c>
      <c r="AD76" s="132"/>
      <c r="AE76" s="133"/>
      <c r="AF76" s="134"/>
      <c r="AG76" s="135"/>
      <c r="AH76" s="135"/>
      <c r="AI76" s="133"/>
      <c r="AJ76" s="134"/>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row>
    <row r="77" spans="1:68" ht="27" hidden="1" customHeight="1" x14ac:dyDescent="0.3">
      <c r="A77" s="348"/>
      <c r="B77" s="249"/>
      <c r="C77" s="249"/>
      <c r="D77" s="249"/>
      <c r="E77" s="351"/>
      <c r="F77" s="249"/>
      <c r="G77" s="252"/>
      <c r="H77" s="354"/>
      <c r="I77" s="357"/>
      <c r="J77" s="360"/>
      <c r="K77" s="357">
        <f>IF(NOT(ISERROR(MATCH(J77,_xlfn.ANCHORARRAY(E88),0))),I90&amp;"Por favor no seleccionar los criterios de impacto",J77)</f>
        <v>0</v>
      </c>
      <c r="L77" s="354"/>
      <c r="M77" s="357"/>
      <c r="N77" s="363"/>
      <c r="O77" s="123">
        <v>6</v>
      </c>
      <c r="P77" s="124"/>
      <c r="Q77" s="125" t="str">
        <f t="shared" si="50"/>
        <v/>
      </c>
      <c r="R77" s="126"/>
      <c r="S77" s="126"/>
      <c r="T77" s="127" t="str">
        <f t="shared" si="47"/>
        <v/>
      </c>
      <c r="U77" s="126"/>
      <c r="V77" s="126"/>
      <c r="W77" s="126"/>
      <c r="X77" s="128" t="str">
        <f t="shared" si="51"/>
        <v/>
      </c>
      <c r="Y77" s="129" t="str">
        <f t="shared" si="1"/>
        <v/>
      </c>
      <c r="Z77" s="130" t="str">
        <f t="shared" si="48"/>
        <v/>
      </c>
      <c r="AA77" s="129" t="str">
        <f t="shared" si="3"/>
        <v/>
      </c>
      <c r="AB77" s="130" t="str">
        <f t="shared" si="52"/>
        <v/>
      </c>
      <c r="AC77" s="131" t="str">
        <f t="shared" si="53"/>
        <v/>
      </c>
      <c r="AD77" s="132"/>
      <c r="AE77" s="133"/>
      <c r="AF77" s="134"/>
      <c r="AG77" s="135"/>
      <c r="AH77" s="135"/>
      <c r="AI77" s="133"/>
      <c r="AJ77" s="134"/>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row>
    <row r="78" spans="1:68" ht="27" hidden="1" customHeight="1" x14ac:dyDescent="0.3">
      <c r="A78" s="346">
        <v>9</v>
      </c>
      <c r="B78" s="247"/>
      <c r="C78" s="247"/>
      <c r="D78" s="247"/>
      <c r="E78" s="349"/>
      <c r="F78" s="247"/>
      <c r="G78" s="250"/>
      <c r="H78" s="352" t="str">
        <f>IF(G78&lt;=0,"",IF(G78&lt;=2,"Muy Baja",IF(G78&lt;=24,"Baja",IF(G78&lt;=500,"Media",IF(G78&lt;=5000,"Alta","Muy Alta")))))</f>
        <v/>
      </c>
      <c r="I78" s="355" t="str">
        <f>IF(H78="","",IF(H78="Muy Baja",0.2,IF(H78="Baja",0.4,IF(H78="Media",0.6,IF(H78="Alta",0.8,IF(H78="Muy Alta",1,))))))</f>
        <v/>
      </c>
      <c r="J78" s="358"/>
      <c r="K78" s="355">
        <f>IF(NOT(ISERROR(MATCH(J78,'Tabla Impacto'!$B$221:$B$223,0))),'Tabla Impacto'!$F$223&amp;"Por favor no seleccionar los criterios de impacto(Afectación Económica o presupuestal y Pérdida Reputacional)",J78)</f>
        <v>0</v>
      </c>
      <c r="L78" s="352" t="str">
        <f>IF(OR(K78='Tabla Impacto'!$C$11,K78='Tabla Impacto'!$D$11),"Leve",IF(OR(K78='Tabla Impacto'!$C$12,K78='Tabla Impacto'!$D$12),"Menor",IF(OR(K78='Tabla Impacto'!$C$13,K78='Tabla Impacto'!$D$13),"Moderado",IF(OR(K78='Tabla Impacto'!$C$14,K78='Tabla Impacto'!$D$14),"Mayor",IF(OR(K78='Tabla Impacto'!$C$15,K78='Tabla Impacto'!$D$15),"Catastrófico","")))))</f>
        <v/>
      </c>
      <c r="M78" s="355" t="str">
        <f>IF(L78="","",IF(L78="Leve",0.2,IF(L78="Menor",0.4,IF(L78="Moderado",0.6,IF(L78="Mayor",0.8,IF(L78="Catastrófico",1,))))))</f>
        <v/>
      </c>
      <c r="N78" s="361" t="str">
        <f>IF(OR(AND(H78="Muy Baja",L78="Leve"),AND(H78="Muy Baja",L78="Menor"),AND(H78="Baja",L78="Leve")),"Bajo",IF(OR(AND(H78="Muy baja",L78="Moderado"),AND(H78="Baja",L78="Menor"),AND(H78="Baja",L78="Moderado"),AND(H78="Media",L78="Leve"),AND(H78="Media",L78="Menor"),AND(H78="Media",L78="Moderado"),AND(H78="Alta",L78="Leve"),AND(H78="Alta",L78="Menor")),"Moderado",IF(OR(AND(H78="Muy Baja",L78="Mayor"),AND(H78="Baja",L78="Mayor"),AND(H78="Media",L78="Mayor"),AND(H78="Alta",L78="Moderado"),AND(H78="Alta",L78="Mayor"),AND(H78="Muy Alta",L78="Leve"),AND(H78="Muy Alta",L78="Menor"),AND(H78="Muy Alta",L78="Moderado"),AND(H78="Muy Alta",L78="Mayor")),"Alto",IF(OR(AND(H78="Muy Baja",L78="Catastrófico"),AND(H78="Baja",L78="Catastrófico"),AND(H78="Media",L78="Catastrófico"),AND(H78="Alta",L78="Catastrófico"),AND(H78="Muy Alta",L78="Catastrófico")),"Extremo",""))))</f>
        <v/>
      </c>
      <c r="O78" s="123">
        <v>1</v>
      </c>
      <c r="P78" s="124"/>
      <c r="Q78" s="125" t="str">
        <f>IF(OR(R78="Preventivo",R78="Detectivo"),"Probabilidad",IF(R78="Correctivo","Impacto",""))</f>
        <v/>
      </c>
      <c r="R78" s="126"/>
      <c r="S78" s="126"/>
      <c r="T78" s="127" t="str">
        <f>IF(AND(R78="Preventivo",S78="Automático"),"50%",IF(AND(R78="Preventivo",S78="Manual"),"40%",IF(AND(R78="Detectivo",S78="Automático"),"40%",IF(AND(R78="Detectivo",S78="Manual"),"30%",IF(AND(R78="Correctivo",S78="Automático"),"35%",IF(AND(R78="Correctivo",S78="Manual"),"25%",""))))))</f>
        <v/>
      </c>
      <c r="U78" s="126"/>
      <c r="V78" s="126"/>
      <c r="W78" s="126"/>
      <c r="X78" s="128" t="str">
        <f>IFERROR(IF(Q78="Probabilidad",(I78-(+I78*T78)),IF(Q78="Impacto",I78,"")),"")</f>
        <v/>
      </c>
      <c r="Y78" s="129" t="str">
        <f>IFERROR(IF(X78="","",IF(X78&lt;=0.2,"Muy Baja",IF(X78&lt;=0.4,"Baja",IF(X78&lt;=0.6,"Media",IF(X78&lt;=0.8,"Alta","Muy Alta"))))),"")</f>
        <v/>
      </c>
      <c r="Z78" s="130" t="str">
        <f>+X78</f>
        <v/>
      </c>
      <c r="AA78" s="129" t="str">
        <f>IFERROR(IF(AB78="","",IF(AB78&lt;=0.2,"Leve",IF(AB78&lt;=0.4,"Menor",IF(AB78&lt;=0.6,"Moderado",IF(AB78&lt;=0.8,"Mayor","Catastrófico"))))),"")</f>
        <v/>
      </c>
      <c r="AB78" s="130" t="str">
        <f>IFERROR(IF(Q78="Impacto",(M78-(+M78*T78)),IF(Q78="Probabilidad",M78,"")),"")</f>
        <v/>
      </c>
      <c r="AC78" s="131" t="str">
        <f>IFERROR(IF(OR(AND(Y78="Muy Baja",AA78="Leve"),AND(Y78="Muy Baja",AA78="Menor"),AND(Y78="Baja",AA78="Leve")),"Bajo",IF(OR(AND(Y78="Muy baja",AA78="Moderado"),AND(Y78="Baja",AA78="Menor"),AND(Y78="Baja",AA78="Moderado"),AND(Y78="Media",AA78="Leve"),AND(Y78="Media",AA78="Menor"),AND(Y78="Media",AA78="Moderado"),AND(Y78="Alta",AA78="Leve"),AND(Y78="Alta",AA78="Menor")),"Moderado",IF(OR(AND(Y78="Muy Baja",AA78="Mayor"),AND(Y78="Baja",AA78="Mayor"),AND(Y78="Media",AA78="Mayor"),AND(Y78="Alta",AA78="Moderado"),AND(Y78="Alta",AA78="Mayor"),AND(Y78="Muy Alta",AA78="Leve"),AND(Y78="Muy Alta",AA78="Menor"),AND(Y78="Muy Alta",AA78="Moderado"),AND(Y78="Muy Alta",AA78="Mayor")),"Alto",IF(OR(AND(Y78="Muy Baja",AA78="Catastrófico"),AND(Y78="Baja",AA78="Catastrófico"),AND(Y78="Media",AA78="Catastrófico"),AND(Y78="Alta",AA78="Catastrófico"),AND(Y78="Muy Alta",AA78="Catastrófico")),"Extremo","")))),"")</f>
        <v/>
      </c>
      <c r="AD78" s="132"/>
      <c r="AE78" s="133"/>
      <c r="AF78" s="134"/>
      <c r="AG78" s="135"/>
      <c r="AH78" s="135"/>
      <c r="AI78" s="133"/>
      <c r="AJ78" s="134"/>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row>
    <row r="79" spans="1:68" ht="27" hidden="1" customHeight="1" x14ac:dyDescent="0.3">
      <c r="A79" s="347"/>
      <c r="B79" s="248"/>
      <c r="C79" s="248"/>
      <c r="D79" s="248"/>
      <c r="E79" s="350"/>
      <c r="F79" s="248"/>
      <c r="G79" s="251"/>
      <c r="H79" s="353"/>
      <c r="I79" s="356"/>
      <c r="J79" s="359"/>
      <c r="K79" s="356">
        <f>IF(NOT(ISERROR(MATCH(J79,_xlfn.ANCHORARRAY(E90),0))),I92&amp;"Por favor no seleccionar los criterios de impacto",J79)</f>
        <v>0</v>
      </c>
      <c r="L79" s="353"/>
      <c r="M79" s="356"/>
      <c r="N79" s="362"/>
      <c r="O79" s="123">
        <v>2</v>
      </c>
      <c r="P79" s="124"/>
      <c r="Q79" s="125" t="str">
        <f>IF(OR(R79="Preventivo",R79="Detectivo"),"Probabilidad",IF(R79="Correctivo","Impacto",""))</f>
        <v/>
      </c>
      <c r="R79" s="126"/>
      <c r="S79" s="126"/>
      <c r="T79" s="127" t="str">
        <f t="shared" ref="T79:T83" si="54">IF(AND(R79="Preventivo",S79="Automático"),"50%",IF(AND(R79="Preventivo",S79="Manual"),"40%",IF(AND(R79="Detectivo",S79="Automático"),"40%",IF(AND(R79="Detectivo",S79="Manual"),"30%",IF(AND(R79="Correctivo",S79="Automático"),"35%",IF(AND(R79="Correctivo",S79="Manual"),"25%",""))))))</f>
        <v/>
      </c>
      <c r="U79" s="126"/>
      <c r="V79" s="126"/>
      <c r="W79" s="126"/>
      <c r="X79" s="128" t="str">
        <f>IFERROR(IF(AND(Q78="Probabilidad",Q79="Probabilidad"),(Z78-(+Z78*T79)),IF(Q79="Probabilidad",(I78-(+I78*T79)),IF(Q79="Impacto",Z78,""))),"")</f>
        <v/>
      </c>
      <c r="Y79" s="129" t="str">
        <f t="shared" si="1"/>
        <v/>
      </c>
      <c r="Z79" s="130" t="str">
        <f t="shared" ref="Z79:Z83" si="55">+X79</f>
        <v/>
      </c>
      <c r="AA79" s="129" t="str">
        <f t="shared" si="3"/>
        <v/>
      </c>
      <c r="AB79" s="130" t="str">
        <f>IFERROR(IF(AND(Q78="Impacto",Q79="Impacto"),(AB78-(+AB78*T79)),IF(Q79="Impacto",(M78-(+M78*T79)),IF(Q79="Probabilidad",AB78,""))),"")</f>
        <v/>
      </c>
      <c r="AC79" s="131" t="str">
        <f t="shared" ref="AC79:AC80" si="56">IFERROR(IF(OR(AND(Y79="Muy Baja",AA79="Leve"),AND(Y79="Muy Baja",AA79="Menor"),AND(Y79="Baja",AA79="Leve")),"Bajo",IF(OR(AND(Y79="Muy baja",AA79="Moderado"),AND(Y79="Baja",AA79="Menor"),AND(Y79="Baja",AA79="Moderado"),AND(Y79="Media",AA79="Leve"),AND(Y79="Media",AA79="Menor"),AND(Y79="Media",AA79="Moderado"),AND(Y79="Alta",AA79="Leve"),AND(Y79="Alta",AA79="Menor")),"Moderado",IF(OR(AND(Y79="Muy Baja",AA79="Mayor"),AND(Y79="Baja",AA79="Mayor"),AND(Y79="Media",AA79="Mayor"),AND(Y79="Alta",AA79="Moderado"),AND(Y79="Alta",AA79="Mayor"),AND(Y79="Muy Alta",AA79="Leve"),AND(Y79="Muy Alta",AA79="Menor"),AND(Y79="Muy Alta",AA79="Moderado"),AND(Y79="Muy Alta",AA79="Mayor")),"Alto",IF(OR(AND(Y79="Muy Baja",AA79="Catastrófico"),AND(Y79="Baja",AA79="Catastrófico"),AND(Y79="Media",AA79="Catastrófico"),AND(Y79="Alta",AA79="Catastrófico"),AND(Y79="Muy Alta",AA79="Catastrófico")),"Extremo","")))),"")</f>
        <v/>
      </c>
      <c r="AD79" s="132"/>
      <c r="AE79" s="133"/>
      <c r="AF79" s="134"/>
      <c r="AG79" s="135"/>
      <c r="AH79" s="135"/>
      <c r="AI79" s="133"/>
      <c r="AJ79" s="134"/>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row>
    <row r="80" spans="1:68" ht="27" hidden="1" customHeight="1" x14ac:dyDescent="0.3">
      <c r="A80" s="347"/>
      <c r="B80" s="248"/>
      <c r="C80" s="248"/>
      <c r="D80" s="248"/>
      <c r="E80" s="350"/>
      <c r="F80" s="248"/>
      <c r="G80" s="251"/>
      <c r="H80" s="353"/>
      <c r="I80" s="356"/>
      <c r="J80" s="359"/>
      <c r="K80" s="356">
        <f>IF(NOT(ISERROR(MATCH(J80,_xlfn.ANCHORARRAY(E91),0))),I93&amp;"Por favor no seleccionar los criterios de impacto",J80)</f>
        <v>0</v>
      </c>
      <c r="L80" s="353"/>
      <c r="M80" s="356"/>
      <c r="N80" s="362"/>
      <c r="O80" s="123">
        <v>3</v>
      </c>
      <c r="P80" s="136"/>
      <c r="Q80" s="125" t="str">
        <f>IF(OR(R80="Preventivo",R80="Detectivo"),"Probabilidad",IF(R80="Correctivo","Impacto",""))</f>
        <v/>
      </c>
      <c r="R80" s="126"/>
      <c r="S80" s="126"/>
      <c r="T80" s="127" t="str">
        <f t="shared" si="54"/>
        <v/>
      </c>
      <c r="U80" s="126"/>
      <c r="V80" s="126"/>
      <c r="W80" s="126"/>
      <c r="X80" s="128" t="str">
        <f>IFERROR(IF(AND(Q79="Probabilidad",Q80="Probabilidad"),(Z79-(+Z79*T80)),IF(AND(Q79="Impacto",Q80="Probabilidad"),(Z78-(+Z78*T80)),IF(Q80="Impacto",Z79,""))),"")</f>
        <v/>
      </c>
      <c r="Y80" s="129" t="str">
        <f t="shared" si="1"/>
        <v/>
      </c>
      <c r="Z80" s="130" t="str">
        <f t="shared" si="55"/>
        <v/>
      </c>
      <c r="AA80" s="129" t="str">
        <f t="shared" si="3"/>
        <v/>
      </c>
      <c r="AB80" s="130" t="str">
        <f>IFERROR(IF(AND(Q79="Impacto",Q80="Impacto"),(AB79-(+AB79*T80)),IF(AND(Q79="Probabilidad",Q80="Impacto"),(AB78-(+AB78*T80)),IF(Q80="Probabilidad",AB79,""))),"")</f>
        <v/>
      </c>
      <c r="AC80" s="131" t="str">
        <f t="shared" si="56"/>
        <v/>
      </c>
      <c r="AD80" s="132"/>
      <c r="AE80" s="133"/>
      <c r="AF80" s="134"/>
      <c r="AG80" s="135"/>
      <c r="AH80" s="135"/>
      <c r="AI80" s="133"/>
      <c r="AJ80" s="134"/>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row>
    <row r="81" spans="1:68" ht="27" hidden="1" customHeight="1" x14ac:dyDescent="0.3">
      <c r="A81" s="347"/>
      <c r="B81" s="248"/>
      <c r="C81" s="248"/>
      <c r="D81" s="248"/>
      <c r="E81" s="350"/>
      <c r="F81" s="248"/>
      <c r="G81" s="251"/>
      <c r="H81" s="353"/>
      <c r="I81" s="356"/>
      <c r="J81" s="359"/>
      <c r="K81" s="356">
        <f>IF(NOT(ISERROR(MATCH(J81,_xlfn.ANCHORARRAY(E92),0))),I94&amp;"Por favor no seleccionar los criterios de impacto",J81)</f>
        <v>0</v>
      </c>
      <c r="L81" s="353"/>
      <c r="M81" s="356"/>
      <c r="N81" s="362"/>
      <c r="O81" s="123">
        <v>4</v>
      </c>
      <c r="P81" s="124"/>
      <c r="Q81" s="125" t="str">
        <f t="shared" ref="Q81:Q83" si="57">IF(OR(R81="Preventivo",R81="Detectivo"),"Probabilidad",IF(R81="Correctivo","Impacto",""))</f>
        <v/>
      </c>
      <c r="R81" s="126"/>
      <c r="S81" s="126"/>
      <c r="T81" s="127" t="str">
        <f t="shared" si="54"/>
        <v/>
      </c>
      <c r="U81" s="126"/>
      <c r="V81" s="126"/>
      <c r="W81" s="126"/>
      <c r="X81" s="128" t="str">
        <f t="shared" ref="X81:X83" si="58">IFERROR(IF(AND(Q80="Probabilidad",Q81="Probabilidad"),(Z80-(+Z80*T81)),IF(AND(Q80="Impacto",Q81="Probabilidad"),(Z79-(+Z79*T81)),IF(Q81="Impacto",Z80,""))),"")</f>
        <v/>
      </c>
      <c r="Y81" s="129" t="str">
        <f t="shared" si="1"/>
        <v/>
      </c>
      <c r="Z81" s="130" t="str">
        <f t="shared" si="55"/>
        <v/>
      </c>
      <c r="AA81" s="129" t="str">
        <f t="shared" si="3"/>
        <v/>
      </c>
      <c r="AB81" s="130" t="str">
        <f t="shared" ref="AB81:AB83" si="59">IFERROR(IF(AND(Q80="Impacto",Q81="Impacto"),(AB80-(+AB80*T81)),IF(AND(Q80="Probabilidad",Q81="Impacto"),(AB79-(+AB79*T81)),IF(Q81="Probabilidad",AB80,""))),"")</f>
        <v/>
      </c>
      <c r="AC81" s="131" t="str">
        <f>IFERROR(IF(OR(AND(Y81="Muy Baja",AA81="Leve"),AND(Y81="Muy Baja",AA81="Menor"),AND(Y81="Baja",AA81="Leve")),"Bajo",IF(OR(AND(Y81="Muy baja",AA81="Moderado"),AND(Y81="Baja",AA81="Menor"),AND(Y81="Baja",AA81="Moderado"),AND(Y81="Media",AA81="Leve"),AND(Y81="Media",AA81="Menor"),AND(Y81="Media",AA81="Moderado"),AND(Y81="Alta",AA81="Leve"),AND(Y81="Alta",AA81="Menor")),"Moderado",IF(OR(AND(Y81="Muy Baja",AA81="Mayor"),AND(Y81="Baja",AA81="Mayor"),AND(Y81="Media",AA81="Mayor"),AND(Y81="Alta",AA81="Moderado"),AND(Y81="Alta",AA81="Mayor"),AND(Y81="Muy Alta",AA81="Leve"),AND(Y81="Muy Alta",AA81="Menor"),AND(Y81="Muy Alta",AA81="Moderado"),AND(Y81="Muy Alta",AA81="Mayor")),"Alto",IF(OR(AND(Y81="Muy Baja",AA81="Catastrófico"),AND(Y81="Baja",AA81="Catastrófico"),AND(Y81="Media",AA81="Catastrófico"),AND(Y81="Alta",AA81="Catastrófico"),AND(Y81="Muy Alta",AA81="Catastrófico")),"Extremo","")))),"")</f>
        <v/>
      </c>
      <c r="AD81" s="132"/>
      <c r="AE81" s="133"/>
      <c r="AF81" s="134"/>
      <c r="AG81" s="135"/>
      <c r="AH81" s="135"/>
      <c r="AI81" s="133"/>
      <c r="AJ81" s="134"/>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row>
    <row r="82" spans="1:68" ht="27" hidden="1" customHeight="1" x14ac:dyDescent="0.3">
      <c r="A82" s="347"/>
      <c r="B82" s="248"/>
      <c r="C82" s="248"/>
      <c r="D82" s="248"/>
      <c r="E82" s="350"/>
      <c r="F82" s="248"/>
      <c r="G82" s="251"/>
      <c r="H82" s="353"/>
      <c r="I82" s="356"/>
      <c r="J82" s="359"/>
      <c r="K82" s="356">
        <f>IF(NOT(ISERROR(MATCH(J82,_xlfn.ANCHORARRAY(E93),0))),I95&amp;"Por favor no seleccionar los criterios de impacto",J82)</f>
        <v>0</v>
      </c>
      <c r="L82" s="353"/>
      <c r="M82" s="356"/>
      <c r="N82" s="362"/>
      <c r="O82" s="123">
        <v>5</v>
      </c>
      <c r="P82" s="124"/>
      <c r="Q82" s="125" t="str">
        <f t="shared" si="57"/>
        <v/>
      </c>
      <c r="R82" s="126"/>
      <c r="S82" s="126"/>
      <c r="T82" s="127" t="str">
        <f t="shared" si="54"/>
        <v/>
      </c>
      <c r="U82" s="126"/>
      <c r="V82" s="126"/>
      <c r="W82" s="126"/>
      <c r="X82" s="128" t="str">
        <f t="shared" si="58"/>
        <v/>
      </c>
      <c r="Y82" s="129" t="str">
        <f t="shared" si="1"/>
        <v/>
      </c>
      <c r="Z82" s="130" t="str">
        <f t="shared" si="55"/>
        <v/>
      </c>
      <c r="AA82" s="129" t="str">
        <f t="shared" si="3"/>
        <v/>
      </c>
      <c r="AB82" s="130" t="str">
        <f t="shared" si="59"/>
        <v/>
      </c>
      <c r="AC82" s="131" t="str">
        <f t="shared" ref="AC82:AC83" si="60">IFERROR(IF(OR(AND(Y82="Muy Baja",AA82="Leve"),AND(Y82="Muy Baja",AA82="Menor"),AND(Y82="Baja",AA82="Leve")),"Bajo",IF(OR(AND(Y82="Muy baja",AA82="Moderado"),AND(Y82="Baja",AA82="Menor"),AND(Y82="Baja",AA82="Moderado"),AND(Y82="Media",AA82="Leve"),AND(Y82="Media",AA82="Menor"),AND(Y82="Media",AA82="Moderado"),AND(Y82="Alta",AA82="Leve"),AND(Y82="Alta",AA82="Menor")),"Moderado",IF(OR(AND(Y82="Muy Baja",AA82="Mayor"),AND(Y82="Baja",AA82="Mayor"),AND(Y82="Media",AA82="Mayor"),AND(Y82="Alta",AA82="Moderado"),AND(Y82="Alta",AA82="Mayor"),AND(Y82="Muy Alta",AA82="Leve"),AND(Y82="Muy Alta",AA82="Menor"),AND(Y82="Muy Alta",AA82="Moderado"),AND(Y82="Muy Alta",AA82="Mayor")),"Alto",IF(OR(AND(Y82="Muy Baja",AA82="Catastrófico"),AND(Y82="Baja",AA82="Catastrófico"),AND(Y82="Media",AA82="Catastrófico"),AND(Y82="Alta",AA82="Catastrófico"),AND(Y82="Muy Alta",AA82="Catastrófico")),"Extremo","")))),"")</f>
        <v/>
      </c>
      <c r="AD82" s="132"/>
      <c r="AE82" s="133"/>
      <c r="AF82" s="134"/>
      <c r="AG82" s="135"/>
      <c r="AH82" s="135"/>
      <c r="AI82" s="133"/>
      <c r="AJ82" s="134"/>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row>
    <row r="83" spans="1:68" ht="27" hidden="1" customHeight="1" x14ac:dyDescent="0.3">
      <c r="A83" s="348"/>
      <c r="B83" s="249"/>
      <c r="C83" s="249"/>
      <c r="D83" s="249"/>
      <c r="E83" s="351"/>
      <c r="F83" s="249"/>
      <c r="G83" s="252"/>
      <c r="H83" s="354"/>
      <c r="I83" s="357"/>
      <c r="J83" s="360"/>
      <c r="K83" s="357">
        <f>IF(NOT(ISERROR(MATCH(J83,_xlfn.ANCHORARRAY(E94),0))),I96&amp;"Por favor no seleccionar los criterios de impacto",J83)</f>
        <v>0</v>
      </c>
      <c r="L83" s="354"/>
      <c r="M83" s="357"/>
      <c r="N83" s="363"/>
      <c r="O83" s="123">
        <v>6</v>
      </c>
      <c r="P83" s="124"/>
      <c r="Q83" s="125" t="str">
        <f t="shared" si="57"/>
        <v/>
      </c>
      <c r="R83" s="126"/>
      <c r="S83" s="126"/>
      <c r="T83" s="127" t="str">
        <f t="shared" si="54"/>
        <v/>
      </c>
      <c r="U83" s="126"/>
      <c r="V83" s="126"/>
      <c r="W83" s="126"/>
      <c r="X83" s="128" t="str">
        <f t="shared" si="58"/>
        <v/>
      </c>
      <c r="Y83" s="129" t="str">
        <f t="shared" si="1"/>
        <v/>
      </c>
      <c r="Z83" s="130" t="str">
        <f t="shared" si="55"/>
        <v/>
      </c>
      <c r="AA83" s="129" t="str">
        <f t="shared" si="3"/>
        <v/>
      </c>
      <c r="AB83" s="130" t="str">
        <f t="shared" si="59"/>
        <v/>
      </c>
      <c r="AC83" s="131" t="str">
        <f t="shared" si="60"/>
        <v/>
      </c>
      <c r="AD83" s="132"/>
      <c r="AE83" s="133"/>
      <c r="AF83" s="134"/>
      <c r="AG83" s="135"/>
      <c r="AH83" s="135"/>
      <c r="AI83" s="133"/>
      <c r="AJ83" s="134"/>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row>
    <row r="84" spans="1:68" ht="27" hidden="1" customHeight="1" x14ac:dyDescent="0.3">
      <c r="A84" s="346">
        <v>10</v>
      </c>
      <c r="B84" s="247"/>
      <c r="C84" s="247"/>
      <c r="D84" s="247"/>
      <c r="E84" s="349"/>
      <c r="F84" s="247"/>
      <c r="G84" s="250"/>
      <c r="H84" s="352" t="str">
        <f>IF(G84&lt;=0,"",IF(G84&lt;=2,"Muy Baja",IF(G84&lt;=24,"Baja",IF(G84&lt;=500,"Media",IF(G84&lt;=5000,"Alta","Muy Alta")))))</f>
        <v/>
      </c>
      <c r="I84" s="355" t="str">
        <f>IF(H84="","",IF(H84="Muy Baja",0.2,IF(H84="Baja",0.4,IF(H84="Media",0.6,IF(H84="Alta",0.8,IF(H84="Muy Alta",1,))))))</f>
        <v/>
      </c>
      <c r="J84" s="358"/>
      <c r="K84" s="355">
        <f>IF(NOT(ISERROR(MATCH(J84,'Tabla Impacto'!$B$221:$B$223,0))),'Tabla Impacto'!$F$223&amp;"Por favor no seleccionar los criterios de impacto(Afectación Económica o presupuestal y Pérdida Reputacional)",J84)</f>
        <v>0</v>
      </c>
      <c r="L84" s="352" t="str">
        <f>IF(OR(K84='Tabla Impacto'!$C$11,K84='Tabla Impacto'!$D$11),"Leve",IF(OR(K84='Tabla Impacto'!$C$12,K84='Tabla Impacto'!$D$12),"Menor",IF(OR(K84='Tabla Impacto'!$C$13,K84='Tabla Impacto'!$D$13),"Moderado",IF(OR(K84='Tabla Impacto'!$C$14,K84='Tabla Impacto'!$D$14),"Mayor",IF(OR(K84='Tabla Impacto'!$C$15,K84='Tabla Impacto'!$D$15),"Catastrófico","")))))</f>
        <v/>
      </c>
      <c r="M84" s="355" t="str">
        <f>IF(L84="","",IF(L84="Leve",0.2,IF(L84="Menor",0.4,IF(L84="Moderado",0.6,IF(L84="Mayor",0.8,IF(L84="Catastrófico",1,))))))</f>
        <v/>
      </c>
      <c r="N84" s="361" t="str">
        <f>IF(OR(AND(H84="Muy Baja",L84="Leve"),AND(H84="Muy Baja",L84="Menor"),AND(H84="Baja",L84="Leve")),"Bajo",IF(OR(AND(H84="Muy baja",L84="Moderado"),AND(H84="Baja",L84="Menor"),AND(H84="Baja",L84="Moderado"),AND(H84="Media",L84="Leve"),AND(H84="Media",L84="Menor"),AND(H84="Media",L84="Moderado"),AND(H84="Alta",L84="Leve"),AND(H84="Alta",L84="Menor")),"Moderado",IF(OR(AND(H84="Muy Baja",L84="Mayor"),AND(H84="Baja",L84="Mayor"),AND(H84="Media",L84="Mayor"),AND(H84="Alta",L84="Moderado"),AND(H84="Alta",L84="Mayor"),AND(H84="Muy Alta",L84="Leve"),AND(H84="Muy Alta",L84="Menor"),AND(H84="Muy Alta",L84="Moderado"),AND(H84="Muy Alta",L84="Mayor")),"Alto",IF(OR(AND(H84="Muy Baja",L84="Catastrófico"),AND(H84="Baja",L84="Catastrófico"),AND(H84="Media",L84="Catastrófico"),AND(H84="Alta",L84="Catastrófico"),AND(H84="Muy Alta",L84="Catastrófico")),"Extremo",""))))</f>
        <v/>
      </c>
      <c r="O84" s="123">
        <v>1</v>
      </c>
      <c r="P84" s="124"/>
      <c r="Q84" s="125" t="str">
        <f>IF(OR(R84="Preventivo",R84="Detectivo"),"Probabilidad",IF(R84="Correctivo","Impacto",""))</f>
        <v/>
      </c>
      <c r="R84" s="126"/>
      <c r="S84" s="126"/>
      <c r="T84" s="127" t="str">
        <f>IF(AND(R84="Preventivo",S84="Automático"),"50%",IF(AND(R84="Preventivo",S84="Manual"),"40%",IF(AND(R84="Detectivo",S84="Automático"),"40%",IF(AND(R84="Detectivo",S84="Manual"),"30%",IF(AND(R84="Correctivo",S84="Automático"),"35%",IF(AND(R84="Correctivo",S84="Manual"),"25%",""))))))</f>
        <v/>
      </c>
      <c r="U84" s="126"/>
      <c r="V84" s="126"/>
      <c r="W84" s="126"/>
      <c r="X84" s="128" t="str">
        <f>IFERROR(IF(Q84="Probabilidad",(I84-(+I84*T84)),IF(Q84="Impacto",I84,"")),"")</f>
        <v/>
      </c>
      <c r="Y84" s="129" t="str">
        <f>IFERROR(IF(X84="","",IF(X84&lt;=0.2,"Muy Baja",IF(X84&lt;=0.4,"Baja",IF(X84&lt;=0.6,"Media",IF(X84&lt;=0.8,"Alta","Muy Alta"))))),"")</f>
        <v/>
      </c>
      <c r="Z84" s="130" t="str">
        <f>+X84</f>
        <v/>
      </c>
      <c r="AA84" s="129" t="str">
        <f>IFERROR(IF(AB84="","",IF(AB84&lt;=0.2,"Leve",IF(AB84&lt;=0.4,"Menor",IF(AB84&lt;=0.6,"Moderado",IF(AB84&lt;=0.8,"Mayor","Catastrófico"))))),"")</f>
        <v/>
      </c>
      <c r="AB84" s="130" t="str">
        <f>IFERROR(IF(Q84="Impacto",(M84-(+M84*T84)),IF(Q84="Probabilidad",M84,"")),"")</f>
        <v/>
      </c>
      <c r="AC84" s="131" t="str">
        <f>IFERROR(IF(OR(AND(Y84="Muy Baja",AA84="Leve"),AND(Y84="Muy Baja",AA84="Menor"),AND(Y84="Baja",AA84="Leve")),"Bajo",IF(OR(AND(Y84="Muy baja",AA84="Moderado"),AND(Y84="Baja",AA84="Menor"),AND(Y84="Baja",AA84="Moderado"),AND(Y84="Media",AA84="Leve"),AND(Y84="Media",AA84="Menor"),AND(Y84="Media",AA84="Moderado"),AND(Y84="Alta",AA84="Leve"),AND(Y84="Alta",AA84="Menor")),"Moderado",IF(OR(AND(Y84="Muy Baja",AA84="Mayor"),AND(Y84="Baja",AA84="Mayor"),AND(Y84="Media",AA84="Mayor"),AND(Y84="Alta",AA84="Moderado"),AND(Y84="Alta",AA84="Mayor"),AND(Y84="Muy Alta",AA84="Leve"),AND(Y84="Muy Alta",AA84="Menor"),AND(Y84="Muy Alta",AA84="Moderado"),AND(Y84="Muy Alta",AA84="Mayor")),"Alto",IF(OR(AND(Y84="Muy Baja",AA84="Catastrófico"),AND(Y84="Baja",AA84="Catastrófico"),AND(Y84="Media",AA84="Catastrófico"),AND(Y84="Alta",AA84="Catastrófico"),AND(Y84="Muy Alta",AA84="Catastrófico")),"Extremo","")))),"")</f>
        <v/>
      </c>
      <c r="AD84" s="132"/>
      <c r="AE84" s="133"/>
      <c r="AF84" s="134"/>
      <c r="AG84" s="135"/>
      <c r="AH84" s="135"/>
      <c r="AI84" s="133"/>
      <c r="AJ84" s="134"/>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row>
    <row r="85" spans="1:68" ht="27" hidden="1" customHeight="1" x14ac:dyDescent="0.3">
      <c r="A85" s="347"/>
      <c r="B85" s="248"/>
      <c r="C85" s="248"/>
      <c r="D85" s="248"/>
      <c r="E85" s="350"/>
      <c r="F85" s="248"/>
      <c r="G85" s="251"/>
      <c r="H85" s="353"/>
      <c r="I85" s="356"/>
      <c r="J85" s="359"/>
      <c r="K85" s="356">
        <f>IF(NOT(ISERROR(MATCH(J85,_xlfn.ANCHORARRAY(E96),0))),I98&amp;"Por favor no seleccionar los criterios de impacto",J85)</f>
        <v>0</v>
      </c>
      <c r="L85" s="353"/>
      <c r="M85" s="356"/>
      <c r="N85" s="362"/>
      <c r="O85" s="123">
        <v>2</v>
      </c>
      <c r="P85" s="124"/>
      <c r="Q85" s="125" t="str">
        <f>IF(OR(R85="Preventivo",R85="Detectivo"),"Probabilidad",IF(R85="Correctivo","Impacto",""))</f>
        <v/>
      </c>
      <c r="R85" s="126"/>
      <c r="S85" s="126"/>
      <c r="T85" s="127" t="str">
        <f t="shared" ref="T85:T89" si="61">IF(AND(R85="Preventivo",S85="Automático"),"50%",IF(AND(R85="Preventivo",S85="Manual"),"40%",IF(AND(R85="Detectivo",S85="Automático"),"40%",IF(AND(R85="Detectivo",S85="Manual"),"30%",IF(AND(R85="Correctivo",S85="Automático"),"35%",IF(AND(R85="Correctivo",S85="Manual"),"25%",""))))))</f>
        <v/>
      </c>
      <c r="U85" s="126"/>
      <c r="V85" s="126"/>
      <c r="W85" s="126"/>
      <c r="X85" s="128" t="str">
        <f>IFERROR(IF(AND(Q84="Probabilidad",Q85="Probabilidad"),(Z84-(+Z84*T85)),IF(Q85="Probabilidad",(I84-(+I84*T85)),IF(Q85="Impacto",Z84,""))),"")</f>
        <v/>
      </c>
      <c r="Y85" s="129" t="str">
        <f t="shared" si="1"/>
        <v/>
      </c>
      <c r="Z85" s="130" t="str">
        <f t="shared" ref="Z85:Z89" si="62">+X85</f>
        <v/>
      </c>
      <c r="AA85" s="129" t="str">
        <f t="shared" si="3"/>
        <v/>
      </c>
      <c r="AB85" s="130" t="str">
        <f>IFERROR(IF(AND(Q84="Impacto",Q85="Impacto"),(AB84-(+AB84*T85)),IF(Q85="Impacto",(M84-(+M84*T85)),IF(Q85="Probabilidad",AB84,""))),"")</f>
        <v/>
      </c>
      <c r="AC85" s="131" t="str">
        <f t="shared" ref="AC85:AC86" si="63">IFERROR(IF(OR(AND(Y85="Muy Baja",AA85="Leve"),AND(Y85="Muy Baja",AA85="Menor"),AND(Y85="Baja",AA85="Leve")),"Bajo",IF(OR(AND(Y85="Muy baja",AA85="Moderado"),AND(Y85="Baja",AA85="Menor"),AND(Y85="Baja",AA85="Moderado"),AND(Y85="Media",AA85="Leve"),AND(Y85="Media",AA85="Menor"),AND(Y85="Media",AA85="Moderado"),AND(Y85="Alta",AA85="Leve"),AND(Y85="Alta",AA85="Menor")),"Moderado",IF(OR(AND(Y85="Muy Baja",AA85="Mayor"),AND(Y85="Baja",AA85="Mayor"),AND(Y85="Media",AA85="Mayor"),AND(Y85="Alta",AA85="Moderado"),AND(Y85="Alta",AA85="Mayor"),AND(Y85="Muy Alta",AA85="Leve"),AND(Y85="Muy Alta",AA85="Menor"),AND(Y85="Muy Alta",AA85="Moderado"),AND(Y85="Muy Alta",AA85="Mayor")),"Alto",IF(OR(AND(Y85="Muy Baja",AA85="Catastrófico"),AND(Y85="Baja",AA85="Catastrófico"),AND(Y85="Media",AA85="Catastrófico"),AND(Y85="Alta",AA85="Catastrófico"),AND(Y85="Muy Alta",AA85="Catastrófico")),"Extremo","")))),"")</f>
        <v/>
      </c>
      <c r="AD85" s="132"/>
      <c r="AE85" s="133"/>
      <c r="AF85" s="134"/>
      <c r="AG85" s="135"/>
      <c r="AH85" s="135"/>
      <c r="AI85" s="133"/>
      <c r="AJ85" s="134"/>
    </row>
    <row r="86" spans="1:68" ht="27" hidden="1" customHeight="1" x14ac:dyDescent="0.3">
      <c r="A86" s="347"/>
      <c r="B86" s="248"/>
      <c r="C86" s="248"/>
      <c r="D86" s="248"/>
      <c r="E86" s="350"/>
      <c r="F86" s="248"/>
      <c r="G86" s="251"/>
      <c r="H86" s="353"/>
      <c r="I86" s="356"/>
      <c r="J86" s="359"/>
      <c r="K86" s="356">
        <f>IF(NOT(ISERROR(MATCH(J86,_xlfn.ANCHORARRAY(E97),0))),I99&amp;"Por favor no seleccionar los criterios de impacto",J86)</f>
        <v>0</v>
      </c>
      <c r="L86" s="353"/>
      <c r="M86" s="356"/>
      <c r="N86" s="362"/>
      <c r="O86" s="123">
        <v>3</v>
      </c>
      <c r="P86" s="136"/>
      <c r="Q86" s="125" t="str">
        <f>IF(OR(R86="Preventivo",R86="Detectivo"),"Probabilidad",IF(R86="Correctivo","Impacto",""))</f>
        <v/>
      </c>
      <c r="R86" s="126"/>
      <c r="S86" s="126"/>
      <c r="T86" s="127" t="str">
        <f t="shared" si="61"/>
        <v/>
      </c>
      <c r="U86" s="126"/>
      <c r="V86" s="126"/>
      <c r="W86" s="126"/>
      <c r="X86" s="128" t="str">
        <f>IFERROR(IF(AND(Q85="Probabilidad",Q86="Probabilidad"),(Z85-(+Z85*T86)),IF(AND(Q85="Impacto",Q86="Probabilidad"),(Z84-(+Z84*T86)),IF(Q86="Impacto",Z85,""))),"")</f>
        <v/>
      </c>
      <c r="Y86" s="129" t="str">
        <f t="shared" si="1"/>
        <v/>
      </c>
      <c r="Z86" s="130" t="str">
        <f t="shared" si="62"/>
        <v/>
      </c>
      <c r="AA86" s="129" t="str">
        <f t="shared" si="3"/>
        <v/>
      </c>
      <c r="AB86" s="130" t="str">
        <f>IFERROR(IF(AND(Q85="Impacto",Q86="Impacto"),(AB85-(+AB85*T86)),IF(AND(Q85="Probabilidad",Q86="Impacto"),(AB84-(+AB84*T86)),IF(Q86="Probabilidad",AB85,""))),"")</f>
        <v/>
      </c>
      <c r="AC86" s="131" t="str">
        <f t="shared" si="63"/>
        <v/>
      </c>
      <c r="AD86" s="132"/>
      <c r="AE86" s="133"/>
      <c r="AF86" s="134"/>
      <c r="AG86" s="135"/>
      <c r="AH86" s="135"/>
      <c r="AI86" s="133"/>
      <c r="AJ86" s="134"/>
    </row>
    <row r="87" spans="1:68" ht="27" hidden="1" customHeight="1" x14ac:dyDescent="0.3">
      <c r="A87" s="347"/>
      <c r="B87" s="248"/>
      <c r="C87" s="248"/>
      <c r="D87" s="248"/>
      <c r="E87" s="350"/>
      <c r="F87" s="248"/>
      <c r="G87" s="251"/>
      <c r="H87" s="353"/>
      <c r="I87" s="356"/>
      <c r="J87" s="359"/>
      <c r="K87" s="356">
        <f>IF(NOT(ISERROR(MATCH(J87,_xlfn.ANCHORARRAY(E98),0))),I100&amp;"Por favor no seleccionar los criterios de impacto",J87)</f>
        <v>0</v>
      </c>
      <c r="L87" s="353"/>
      <c r="M87" s="356"/>
      <c r="N87" s="362"/>
      <c r="O87" s="123">
        <v>4</v>
      </c>
      <c r="P87" s="124"/>
      <c r="Q87" s="125" t="str">
        <f t="shared" ref="Q87:Q89" si="64">IF(OR(R87="Preventivo",R87="Detectivo"),"Probabilidad",IF(R87="Correctivo","Impacto",""))</f>
        <v/>
      </c>
      <c r="R87" s="126"/>
      <c r="S87" s="126"/>
      <c r="T87" s="127" t="str">
        <f t="shared" si="61"/>
        <v/>
      </c>
      <c r="U87" s="126"/>
      <c r="V87" s="126"/>
      <c r="W87" s="126"/>
      <c r="X87" s="128" t="str">
        <f t="shared" ref="X87:X89" si="65">IFERROR(IF(AND(Q86="Probabilidad",Q87="Probabilidad"),(Z86-(+Z86*T87)),IF(AND(Q86="Impacto",Q87="Probabilidad"),(Z85-(+Z85*T87)),IF(Q87="Impacto",Z86,""))),"")</f>
        <v/>
      </c>
      <c r="Y87" s="129" t="str">
        <f t="shared" si="1"/>
        <v/>
      </c>
      <c r="Z87" s="130" t="str">
        <f t="shared" si="62"/>
        <v/>
      </c>
      <c r="AA87" s="129" t="str">
        <f t="shared" si="3"/>
        <v/>
      </c>
      <c r="AB87" s="130" t="str">
        <f t="shared" ref="AB87:AB89" si="66">IFERROR(IF(AND(Q86="Impacto",Q87="Impacto"),(AB86-(+AB86*T87)),IF(AND(Q86="Probabilidad",Q87="Impacto"),(AB85-(+AB85*T87)),IF(Q87="Probabilidad",AB86,""))),"")</f>
        <v/>
      </c>
      <c r="AC87" s="131" t="str">
        <f>IFERROR(IF(OR(AND(Y87="Muy Baja",AA87="Leve"),AND(Y87="Muy Baja",AA87="Menor"),AND(Y87="Baja",AA87="Leve")),"Bajo",IF(OR(AND(Y87="Muy baja",AA87="Moderado"),AND(Y87="Baja",AA87="Menor"),AND(Y87="Baja",AA87="Moderado"),AND(Y87="Media",AA87="Leve"),AND(Y87="Media",AA87="Menor"),AND(Y87="Media",AA87="Moderado"),AND(Y87="Alta",AA87="Leve"),AND(Y87="Alta",AA87="Menor")),"Moderado",IF(OR(AND(Y87="Muy Baja",AA87="Mayor"),AND(Y87="Baja",AA87="Mayor"),AND(Y87="Media",AA87="Mayor"),AND(Y87="Alta",AA87="Moderado"),AND(Y87="Alta",AA87="Mayor"),AND(Y87="Muy Alta",AA87="Leve"),AND(Y87="Muy Alta",AA87="Menor"),AND(Y87="Muy Alta",AA87="Moderado"),AND(Y87="Muy Alta",AA87="Mayor")),"Alto",IF(OR(AND(Y87="Muy Baja",AA87="Catastrófico"),AND(Y87="Baja",AA87="Catastrófico"),AND(Y87="Media",AA87="Catastrófico"),AND(Y87="Alta",AA87="Catastrófico"),AND(Y87="Muy Alta",AA87="Catastrófico")),"Extremo","")))),"")</f>
        <v/>
      </c>
      <c r="AD87" s="132"/>
      <c r="AE87" s="133"/>
      <c r="AF87" s="134"/>
      <c r="AG87" s="135"/>
      <c r="AH87" s="135"/>
      <c r="AI87" s="133"/>
      <c r="AJ87" s="134"/>
    </row>
    <row r="88" spans="1:68" ht="27" hidden="1" customHeight="1" x14ac:dyDescent="0.3">
      <c r="A88" s="347"/>
      <c r="B88" s="248"/>
      <c r="C88" s="248"/>
      <c r="D88" s="248"/>
      <c r="E88" s="350"/>
      <c r="F88" s="248"/>
      <c r="G88" s="251"/>
      <c r="H88" s="353"/>
      <c r="I88" s="356"/>
      <c r="J88" s="359"/>
      <c r="K88" s="356">
        <f>IF(NOT(ISERROR(MATCH(J88,_xlfn.ANCHORARRAY(E99),0))),I101&amp;"Por favor no seleccionar los criterios de impacto",J88)</f>
        <v>0</v>
      </c>
      <c r="L88" s="353"/>
      <c r="M88" s="356"/>
      <c r="N88" s="362"/>
      <c r="O88" s="123">
        <v>5</v>
      </c>
      <c r="P88" s="124"/>
      <c r="Q88" s="125" t="str">
        <f t="shared" si="64"/>
        <v/>
      </c>
      <c r="R88" s="126"/>
      <c r="S88" s="126"/>
      <c r="T88" s="127" t="str">
        <f t="shared" si="61"/>
        <v/>
      </c>
      <c r="U88" s="126"/>
      <c r="V88" s="126"/>
      <c r="W88" s="126"/>
      <c r="X88" s="128" t="str">
        <f t="shared" si="65"/>
        <v/>
      </c>
      <c r="Y88" s="129" t="str">
        <f t="shared" si="1"/>
        <v/>
      </c>
      <c r="Z88" s="130" t="str">
        <f t="shared" si="62"/>
        <v/>
      </c>
      <c r="AA88" s="129" t="str">
        <f t="shared" si="3"/>
        <v/>
      </c>
      <c r="AB88" s="130" t="str">
        <f t="shared" si="66"/>
        <v/>
      </c>
      <c r="AC88" s="131" t="str">
        <f t="shared" ref="AC88:AC89" si="67">IFERROR(IF(OR(AND(Y88="Muy Baja",AA88="Leve"),AND(Y88="Muy Baja",AA88="Menor"),AND(Y88="Baja",AA88="Leve")),"Bajo",IF(OR(AND(Y88="Muy baja",AA88="Moderado"),AND(Y88="Baja",AA88="Menor"),AND(Y88="Baja",AA88="Moderado"),AND(Y88="Media",AA88="Leve"),AND(Y88="Media",AA88="Menor"),AND(Y88="Media",AA88="Moderado"),AND(Y88="Alta",AA88="Leve"),AND(Y88="Alta",AA88="Menor")),"Moderado",IF(OR(AND(Y88="Muy Baja",AA88="Mayor"),AND(Y88="Baja",AA88="Mayor"),AND(Y88="Media",AA88="Mayor"),AND(Y88="Alta",AA88="Moderado"),AND(Y88="Alta",AA88="Mayor"),AND(Y88="Muy Alta",AA88="Leve"),AND(Y88="Muy Alta",AA88="Menor"),AND(Y88="Muy Alta",AA88="Moderado"),AND(Y88="Muy Alta",AA88="Mayor")),"Alto",IF(OR(AND(Y88="Muy Baja",AA88="Catastrófico"),AND(Y88="Baja",AA88="Catastrófico"),AND(Y88="Media",AA88="Catastrófico"),AND(Y88="Alta",AA88="Catastrófico"),AND(Y88="Muy Alta",AA88="Catastrófico")),"Extremo","")))),"")</f>
        <v/>
      </c>
      <c r="AD88" s="132"/>
      <c r="AE88" s="133"/>
      <c r="AF88" s="134"/>
      <c r="AG88" s="135"/>
      <c r="AH88" s="135"/>
      <c r="AI88" s="133"/>
      <c r="AJ88" s="134"/>
    </row>
    <row r="89" spans="1:68" ht="27" hidden="1" customHeight="1" x14ac:dyDescent="0.3">
      <c r="A89" s="348"/>
      <c r="B89" s="249"/>
      <c r="C89" s="249"/>
      <c r="D89" s="249"/>
      <c r="E89" s="351"/>
      <c r="F89" s="249"/>
      <c r="G89" s="252"/>
      <c r="H89" s="354"/>
      <c r="I89" s="357"/>
      <c r="J89" s="360"/>
      <c r="K89" s="357">
        <f>IF(NOT(ISERROR(MATCH(J89,_xlfn.ANCHORARRAY(E100),0))),I102&amp;"Por favor no seleccionar los criterios de impacto",J89)</f>
        <v>0</v>
      </c>
      <c r="L89" s="354"/>
      <c r="M89" s="357"/>
      <c r="N89" s="363"/>
      <c r="O89" s="123">
        <v>6</v>
      </c>
      <c r="P89" s="124"/>
      <c r="Q89" s="125" t="str">
        <f t="shared" si="64"/>
        <v/>
      </c>
      <c r="R89" s="126"/>
      <c r="S89" s="126"/>
      <c r="T89" s="127" t="str">
        <f t="shared" si="61"/>
        <v/>
      </c>
      <c r="U89" s="126"/>
      <c r="V89" s="126"/>
      <c r="W89" s="126"/>
      <c r="X89" s="128" t="str">
        <f t="shared" si="65"/>
        <v/>
      </c>
      <c r="Y89" s="129" t="str">
        <f t="shared" si="1"/>
        <v/>
      </c>
      <c r="Z89" s="130" t="str">
        <f t="shared" si="62"/>
        <v/>
      </c>
      <c r="AA89" s="129" t="str">
        <f t="shared" si="3"/>
        <v/>
      </c>
      <c r="AB89" s="130" t="str">
        <f t="shared" si="66"/>
        <v/>
      </c>
      <c r="AC89" s="131" t="str">
        <f t="shared" si="67"/>
        <v/>
      </c>
      <c r="AD89" s="132"/>
      <c r="AE89" s="133"/>
      <c r="AF89" s="134"/>
      <c r="AG89" s="135"/>
      <c r="AH89" s="135"/>
      <c r="AI89" s="133"/>
      <c r="AJ89" s="134"/>
    </row>
    <row r="90" spans="1:68" ht="49.5" customHeight="1" x14ac:dyDescent="0.3">
      <c r="A90" s="6"/>
      <c r="B90" s="375" t="s">
        <v>89</v>
      </c>
      <c r="C90" s="376"/>
      <c r="D90" s="376"/>
      <c r="E90" s="376"/>
      <c r="F90" s="376"/>
      <c r="G90" s="376"/>
      <c r="H90" s="376"/>
      <c r="I90" s="376"/>
      <c r="J90" s="376"/>
      <c r="K90" s="376"/>
      <c r="L90" s="376"/>
      <c r="M90" s="376"/>
      <c r="N90" s="376"/>
      <c r="O90" s="376"/>
      <c r="P90" s="376"/>
      <c r="Q90" s="376"/>
      <c r="R90" s="376"/>
      <c r="S90" s="376"/>
      <c r="T90" s="376"/>
      <c r="U90" s="376"/>
      <c r="V90" s="376"/>
      <c r="W90" s="376"/>
      <c r="X90" s="376"/>
      <c r="Y90" s="376"/>
      <c r="Z90" s="376"/>
      <c r="AA90" s="376"/>
      <c r="AB90" s="376"/>
      <c r="AC90" s="376"/>
      <c r="AD90" s="376"/>
      <c r="AE90" s="376"/>
      <c r="AF90" s="376"/>
      <c r="AG90" s="376"/>
      <c r="AH90" s="376"/>
      <c r="AI90" s="376"/>
      <c r="AJ90" s="377"/>
    </row>
    <row r="92" spans="1:68" x14ac:dyDescent="0.3">
      <c r="A92" s="1"/>
      <c r="B92" s="24"/>
      <c r="C92" s="1"/>
      <c r="D92" s="1"/>
      <c r="F92" s="1"/>
    </row>
  </sheetData>
  <dataConsolidate/>
  <mergeCells count="247">
    <mergeCell ref="C24:N24"/>
    <mergeCell ref="O24:Q24"/>
    <mergeCell ref="A21:AJ22"/>
    <mergeCell ref="A27:G27"/>
    <mergeCell ref="H27:N27"/>
    <mergeCell ref="O27:W27"/>
    <mergeCell ref="X27:AD27"/>
    <mergeCell ref="AE27:AJ27"/>
    <mergeCell ref="B90:AJ90"/>
    <mergeCell ref="M78:M83"/>
    <mergeCell ref="N78:N83"/>
    <mergeCell ref="A84:A89"/>
    <mergeCell ref="B84:B89"/>
    <mergeCell ref="C84:C89"/>
    <mergeCell ref="D84:D89"/>
    <mergeCell ref="E84:E89"/>
    <mergeCell ref="F84:F89"/>
    <mergeCell ref="G84:G89"/>
    <mergeCell ref="H84:H89"/>
    <mergeCell ref="I84:I89"/>
    <mergeCell ref="J84:J89"/>
    <mergeCell ref="K84:K89"/>
    <mergeCell ref="L84:L89"/>
    <mergeCell ref="M84:M89"/>
    <mergeCell ref="N84:N89"/>
    <mergeCell ref="J78:J83"/>
    <mergeCell ref="K78:K83"/>
    <mergeCell ref="L78:L83"/>
    <mergeCell ref="A78:A83"/>
    <mergeCell ref="B78:B83"/>
    <mergeCell ref="C78:C83"/>
    <mergeCell ref="D78:D83"/>
    <mergeCell ref="E78:E83"/>
    <mergeCell ref="F78:F83"/>
    <mergeCell ref="G78:G83"/>
    <mergeCell ref="H78:H83"/>
    <mergeCell ref="I78:I83"/>
    <mergeCell ref="M66:M71"/>
    <mergeCell ref="N66:N71"/>
    <mergeCell ref="F72:F77"/>
    <mergeCell ref="G72:G77"/>
    <mergeCell ref="H72:H77"/>
    <mergeCell ref="I72:I77"/>
    <mergeCell ref="J72:J77"/>
    <mergeCell ref="F66:F71"/>
    <mergeCell ref="G66:G71"/>
    <mergeCell ref="H66:H71"/>
    <mergeCell ref="I66:I71"/>
    <mergeCell ref="K72:K77"/>
    <mergeCell ref="L72:L77"/>
    <mergeCell ref="M72:M77"/>
    <mergeCell ref="N72:N77"/>
    <mergeCell ref="I54:I59"/>
    <mergeCell ref="J54:J59"/>
    <mergeCell ref="G60:G65"/>
    <mergeCell ref="H60:H65"/>
    <mergeCell ref="I60:I65"/>
    <mergeCell ref="K54:K59"/>
    <mergeCell ref="L54:L59"/>
    <mergeCell ref="A72:A77"/>
    <mergeCell ref="B72:B77"/>
    <mergeCell ref="C72:C77"/>
    <mergeCell ref="D72:D77"/>
    <mergeCell ref="E72:E77"/>
    <mergeCell ref="A66:A71"/>
    <mergeCell ref="B66:B71"/>
    <mergeCell ref="C66:C71"/>
    <mergeCell ref="D66:D71"/>
    <mergeCell ref="E66:E71"/>
    <mergeCell ref="M54:M59"/>
    <mergeCell ref="N54:N59"/>
    <mergeCell ref="M60:M65"/>
    <mergeCell ref="N60:N65"/>
    <mergeCell ref="J66:J71"/>
    <mergeCell ref="K66:K71"/>
    <mergeCell ref="L66:L71"/>
    <mergeCell ref="A54:A59"/>
    <mergeCell ref="B54:B59"/>
    <mergeCell ref="C54:C59"/>
    <mergeCell ref="A60:A65"/>
    <mergeCell ref="B60:B65"/>
    <mergeCell ref="C60:C65"/>
    <mergeCell ref="D60:D65"/>
    <mergeCell ref="E60:E65"/>
    <mergeCell ref="F60:F65"/>
    <mergeCell ref="D54:D59"/>
    <mergeCell ref="E54:E59"/>
    <mergeCell ref="J60:J65"/>
    <mergeCell ref="K60:K65"/>
    <mergeCell ref="L60:L65"/>
    <mergeCell ref="F54:F59"/>
    <mergeCell ref="G54:G59"/>
    <mergeCell ref="H54:H59"/>
    <mergeCell ref="N42:N47"/>
    <mergeCell ref="A48:A53"/>
    <mergeCell ref="B48:B53"/>
    <mergeCell ref="C48:C53"/>
    <mergeCell ref="D48:D53"/>
    <mergeCell ref="E48:E53"/>
    <mergeCell ref="F48:F53"/>
    <mergeCell ref="G48:G53"/>
    <mergeCell ref="H48:H53"/>
    <mergeCell ref="I48:I53"/>
    <mergeCell ref="J48:J53"/>
    <mergeCell ref="K48:K53"/>
    <mergeCell ref="L48:L53"/>
    <mergeCell ref="M48:M53"/>
    <mergeCell ref="N48:N53"/>
    <mergeCell ref="K36:K41"/>
    <mergeCell ref="L36:L41"/>
    <mergeCell ref="M36:M41"/>
    <mergeCell ref="N36:N41"/>
    <mergeCell ref="A42:A47"/>
    <mergeCell ref="B42:B47"/>
    <mergeCell ref="C42:C47"/>
    <mergeCell ref="D42:D47"/>
    <mergeCell ref="E42:E47"/>
    <mergeCell ref="F42:F47"/>
    <mergeCell ref="G42:G47"/>
    <mergeCell ref="H42:H47"/>
    <mergeCell ref="I42:I47"/>
    <mergeCell ref="J42:J47"/>
    <mergeCell ref="K42:K47"/>
    <mergeCell ref="L42:L47"/>
    <mergeCell ref="F36:F41"/>
    <mergeCell ref="G36:G41"/>
    <mergeCell ref="H36:H41"/>
    <mergeCell ref="I36:I41"/>
    <mergeCell ref="J36:J41"/>
    <mergeCell ref="A36:A41"/>
    <mergeCell ref="B36:B41"/>
    <mergeCell ref="M42:M47"/>
    <mergeCell ref="D36:D41"/>
    <mergeCell ref="E36:E41"/>
    <mergeCell ref="AE28:AE29"/>
    <mergeCell ref="AJ28:AJ29"/>
    <mergeCell ref="AI28:AI29"/>
    <mergeCell ref="AH28:AH29"/>
    <mergeCell ref="AG28:AG29"/>
    <mergeCell ref="AF28:AF29"/>
    <mergeCell ref="A24:B24"/>
    <mergeCell ref="A25:B25"/>
    <mergeCell ref="A26:B26"/>
    <mergeCell ref="A28:A29"/>
    <mergeCell ref="F28:F29"/>
    <mergeCell ref="E28:E29"/>
    <mergeCell ref="D28:D29"/>
    <mergeCell ref="C28:C29"/>
    <mergeCell ref="AD28:AD29"/>
    <mergeCell ref="C25:N25"/>
    <mergeCell ref="C26:N26"/>
    <mergeCell ref="O28:O29"/>
    <mergeCell ref="AC28:AC29"/>
    <mergeCell ref="AB28:AB29"/>
    <mergeCell ref="X28:X29"/>
    <mergeCell ref="P28:P29"/>
    <mergeCell ref="AA28:AA29"/>
    <mergeCell ref="Y28:Y29"/>
    <mergeCell ref="Z28:Z29"/>
    <mergeCell ref="G28:G29"/>
    <mergeCell ref="H28:H29"/>
    <mergeCell ref="I28:I29"/>
    <mergeCell ref="L28:L29"/>
    <mergeCell ref="M28:M29"/>
    <mergeCell ref="B28:B29"/>
    <mergeCell ref="N28:N29"/>
    <mergeCell ref="J28:J29"/>
    <mergeCell ref="K28:K29"/>
    <mergeCell ref="Q28:Q29"/>
    <mergeCell ref="R28:W28"/>
    <mergeCell ref="F30:F35"/>
    <mergeCell ref="G30:G35"/>
    <mergeCell ref="H30:H35"/>
    <mergeCell ref="A30:A35"/>
    <mergeCell ref="B30:B35"/>
    <mergeCell ref="D30:D35"/>
    <mergeCell ref="E30:E35"/>
    <mergeCell ref="N30:N35"/>
    <mergeCell ref="I30:I35"/>
    <mergeCell ref="J30:J35"/>
    <mergeCell ref="K30:K35"/>
    <mergeCell ref="L30:L35"/>
    <mergeCell ref="M30:M35"/>
    <mergeCell ref="C34:C35"/>
    <mergeCell ref="A1:AE5"/>
    <mergeCell ref="W10:AB10"/>
    <mergeCell ref="W19:AB19"/>
    <mergeCell ref="A20:J20"/>
    <mergeCell ref="N7:S7"/>
    <mergeCell ref="W9:AB9"/>
    <mergeCell ref="P8:S8"/>
    <mergeCell ref="P9:S9"/>
    <mergeCell ref="P10:S10"/>
    <mergeCell ref="P11:S11"/>
    <mergeCell ref="P12:S12"/>
    <mergeCell ref="P13:S13"/>
    <mergeCell ref="P14:S14"/>
    <mergeCell ref="P15:S15"/>
    <mergeCell ref="P16:S16"/>
    <mergeCell ref="P17:S17"/>
    <mergeCell ref="P19:S19"/>
    <mergeCell ref="P18:S18"/>
    <mergeCell ref="AG31:AG35"/>
    <mergeCell ref="O31:O35"/>
    <mergeCell ref="P31:P35"/>
    <mergeCell ref="Q31:Q35"/>
    <mergeCell ref="R31:R35"/>
    <mergeCell ref="S31:S35"/>
    <mergeCell ref="T31:T35"/>
    <mergeCell ref="U31:U35"/>
    <mergeCell ref="V31:V35"/>
    <mergeCell ref="W31:W35"/>
    <mergeCell ref="AD30:AD35"/>
    <mergeCell ref="AD36:AD41"/>
    <mergeCell ref="AE36:AE41"/>
    <mergeCell ref="AF36:AF41"/>
    <mergeCell ref="Y31:Y35"/>
    <mergeCell ref="Z31:Z35"/>
    <mergeCell ref="AA31:AA35"/>
    <mergeCell ref="AB31:AB35"/>
    <mergeCell ref="AC31:AC35"/>
    <mergeCell ref="AE31:AE35"/>
    <mergeCell ref="AF31:AF35"/>
    <mergeCell ref="AG36:AG41"/>
    <mergeCell ref="AH36:AH41"/>
    <mergeCell ref="AI36:AI41"/>
    <mergeCell ref="AJ36:AJ41"/>
    <mergeCell ref="AH31:AH35"/>
    <mergeCell ref="AI31:AI35"/>
    <mergeCell ref="AJ31:AJ35"/>
    <mergeCell ref="C36:C37"/>
    <mergeCell ref="C38:C39"/>
    <mergeCell ref="C40:C41"/>
    <mergeCell ref="P36:P41"/>
    <mergeCell ref="O36:O41"/>
    <mergeCell ref="Q36:Q41"/>
    <mergeCell ref="R36:R41"/>
    <mergeCell ref="S36:S41"/>
    <mergeCell ref="T36:T41"/>
    <mergeCell ref="U36:U41"/>
    <mergeCell ref="V36:V41"/>
    <mergeCell ref="W36:W41"/>
    <mergeCell ref="Y36:Y41"/>
    <mergeCell ref="Z36:Z41"/>
    <mergeCell ref="AA36:AA41"/>
    <mergeCell ref="AB36:AB41"/>
    <mergeCell ref="AC36:AC41"/>
  </mergeCells>
  <conditionalFormatting sqref="H30 H36">
    <cfRule type="cellIs" dxfId="132" priority="319" operator="equal">
      <formula>"Muy Alta"</formula>
    </cfRule>
    <cfRule type="cellIs" dxfId="131" priority="322" operator="equal">
      <formula>"Baja"</formula>
    </cfRule>
    <cfRule type="cellIs" dxfId="130" priority="320" operator="equal">
      <formula>"Alta"</formula>
    </cfRule>
    <cfRule type="cellIs" dxfId="129" priority="321" operator="equal">
      <formula>"Media"</formula>
    </cfRule>
    <cfRule type="cellIs" dxfId="128" priority="323" operator="equal">
      <formula>"Muy Baja"</formula>
    </cfRule>
  </conditionalFormatting>
  <conditionalFormatting sqref="H42">
    <cfRule type="cellIs" dxfId="127" priority="222" operator="equal">
      <formula>"Alta"</formula>
    </cfRule>
    <cfRule type="cellIs" dxfId="126" priority="223" operator="equal">
      <formula>"Media"</formula>
    </cfRule>
    <cfRule type="cellIs" dxfId="125" priority="221" operator="equal">
      <formula>"Muy Alta"</formula>
    </cfRule>
    <cfRule type="cellIs" dxfId="124" priority="224" operator="equal">
      <formula>"Baja"</formula>
    </cfRule>
    <cfRule type="cellIs" dxfId="123" priority="225" operator="equal">
      <formula>"Muy Baja"</formula>
    </cfRule>
  </conditionalFormatting>
  <conditionalFormatting sqref="H48">
    <cfRule type="cellIs" dxfId="122" priority="195" operator="equal">
      <formula>"Media"</formula>
    </cfRule>
    <cfRule type="cellIs" dxfId="121" priority="194" operator="equal">
      <formula>"Alta"</formula>
    </cfRule>
    <cfRule type="cellIs" dxfId="120" priority="193" operator="equal">
      <formula>"Muy Alta"</formula>
    </cfRule>
    <cfRule type="cellIs" dxfId="119" priority="197" operator="equal">
      <formula>"Muy Baja"</formula>
    </cfRule>
    <cfRule type="cellIs" dxfId="118" priority="196" operator="equal">
      <formula>"Baja"</formula>
    </cfRule>
  </conditionalFormatting>
  <conditionalFormatting sqref="H54">
    <cfRule type="cellIs" dxfId="117" priority="165" operator="equal">
      <formula>"Muy Alta"</formula>
    </cfRule>
    <cfRule type="cellIs" dxfId="116" priority="167" operator="equal">
      <formula>"Media"</formula>
    </cfRule>
    <cfRule type="cellIs" dxfId="115" priority="166" operator="equal">
      <formula>"Alta"</formula>
    </cfRule>
    <cfRule type="cellIs" dxfId="114" priority="169" operator="equal">
      <formula>"Muy Baja"</formula>
    </cfRule>
    <cfRule type="cellIs" dxfId="113" priority="168" operator="equal">
      <formula>"Baja"</formula>
    </cfRule>
  </conditionalFormatting>
  <conditionalFormatting sqref="H60">
    <cfRule type="cellIs" dxfId="112" priority="137" operator="equal">
      <formula>"Muy Alta"</formula>
    </cfRule>
    <cfRule type="cellIs" dxfId="111" priority="141" operator="equal">
      <formula>"Muy Baja"</formula>
    </cfRule>
    <cfRule type="cellIs" dxfId="110" priority="140" operator="equal">
      <formula>"Baja"</formula>
    </cfRule>
    <cfRule type="cellIs" dxfId="109" priority="139" operator="equal">
      <formula>"Media"</formula>
    </cfRule>
    <cfRule type="cellIs" dxfId="108" priority="138" operator="equal">
      <formula>"Alta"</formula>
    </cfRule>
  </conditionalFormatting>
  <conditionalFormatting sqref="H66">
    <cfRule type="cellIs" dxfId="107" priority="109" operator="equal">
      <formula>"Muy Alta"</formula>
    </cfRule>
    <cfRule type="cellIs" dxfId="106" priority="110" operator="equal">
      <formula>"Alta"</formula>
    </cfRule>
    <cfRule type="cellIs" dxfId="105" priority="111" operator="equal">
      <formula>"Media"</formula>
    </cfRule>
    <cfRule type="cellIs" dxfId="104" priority="113" operator="equal">
      <formula>"Muy Baja"</formula>
    </cfRule>
    <cfRule type="cellIs" dxfId="103" priority="112" operator="equal">
      <formula>"Baja"</formula>
    </cfRule>
  </conditionalFormatting>
  <conditionalFormatting sqref="H72">
    <cfRule type="cellIs" dxfId="102" priority="81" operator="equal">
      <formula>"Muy Alta"</formula>
    </cfRule>
    <cfRule type="cellIs" dxfId="101" priority="82" operator="equal">
      <formula>"Alta"</formula>
    </cfRule>
    <cfRule type="cellIs" dxfId="100" priority="84" operator="equal">
      <formula>"Baja"</formula>
    </cfRule>
    <cfRule type="cellIs" dxfId="99" priority="85" operator="equal">
      <formula>"Muy Baja"</formula>
    </cfRule>
    <cfRule type="cellIs" dxfId="98" priority="83" operator="equal">
      <formula>"Media"</formula>
    </cfRule>
  </conditionalFormatting>
  <conditionalFormatting sqref="H78">
    <cfRule type="cellIs" dxfId="97" priority="57" operator="equal">
      <formula>"Muy Baja"</formula>
    </cfRule>
    <cfRule type="cellIs" dxfId="96" priority="53" operator="equal">
      <formula>"Muy Alta"</formula>
    </cfRule>
    <cfRule type="cellIs" dxfId="95" priority="54" operator="equal">
      <formula>"Alta"</formula>
    </cfRule>
    <cfRule type="cellIs" dxfId="94" priority="55" operator="equal">
      <formula>"Media"</formula>
    </cfRule>
    <cfRule type="cellIs" dxfId="93" priority="56" operator="equal">
      <formula>"Baja"</formula>
    </cfRule>
  </conditionalFormatting>
  <conditionalFormatting sqref="H84">
    <cfRule type="cellIs" dxfId="92" priority="29" operator="equal">
      <formula>"Muy Baja"</formula>
    </cfRule>
    <cfRule type="cellIs" dxfId="91" priority="28" operator="equal">
      <formula>"Baja"</formula>
    </cfRule>
    <cfRule type="cellIs" dxfId="90" priority="27" operator="equal">
      <formula>"Media"</formula>
    </cfRule>
    <cfRule type="cellIs" dxfId="89" priority="26" operator="equal">
      <formula>"Alta"</formula>
    </cfRule>
    <cfRule type="cellIs" dxfId="88" priority="25" operator="equal">
      <formula>"Muy Alta"</formula>
    </cfRule>
  </conditionalFormatting>
  <conditionalFormatting sqref="K30:K89">
    <cfRule type="containsText" dxfId="87" priority="1" operator="containsText" text="❌">
      <formula>NOT(ISERROR(SEARCH("❌",K30)))</formula>
    </cfRule>
  </conditionalFormatting>
  <conditionalFormatting sqref="L30 L36 L42 L48 L54 L60 L66 L72 L78 L84">
    <cfRule type="cellIs" dxfId="86" priority="314" operator="equal">
      <formula>"Catastrófico"</formula>
    </cfRule>
    <cfRule type="cellIs" dxfId="85" priority="316" operator="equal">
      <formula>"Moderado"</formula>
    </cfRule>
    <cfRule type="cellIs" dxfId="84" priority="315" operator="equal">
      <formula>"Mayor"</formula>
    </cfRule>
    <cfRule type="cellIs" dxfId="83" priority="317" operator="equal">
      <formula>"Menor"</formula>
    </cfRule>
    <cfRule type="cellIs" dxfId="82" priority="318" operator="equal">
      <formula>"Leve"</formula>
    </cfRule>
  </conditionalFormatting>
  <conditionalFormatting sqref="N30">
    <cfRule type="cellIs" dxfId="81" priority="312" operator="equal">
      <formula>"Moderado"</formula>
    </cfRule>
    <cfRule type="cellIs" dxfId="80" priority="311" operator="equal">
      <formula>"Alto"</formula>
    </cfRule>
    <cfRule type="cellIs" dxfId="79" priority="310" operator="equal">
      <formula>"Extremo"</formula>
    </cfRule>
    <cfRule type="cellIs" dxfId="78" priority="313" operator="equal">
      <formula>"Bajo"</formula>
    </cfRule>
  </conditionalFormatting>
  <conditionalFormatting sqref="N36">
    <cfRule type="cellIs" dxfId="77" priority="243" operator="equal">
      <formula>"Bajo"</formula>
    </cfRule>
    <cfRule type="cellIs" dxfId="76" priority="242" operator="equal">
      <formula>"Moderado"</formula>
    </cfRule>
    <cfRule type="cellIs" dxfId="75" priority="241" operator="equal">
      <formula>"Alto"</formula>
    </cfRule>
    <cfRule type="cellIs" dxfId="74" priority="240" operator="equal">
      <formula>"Extremo"</formula>
    </cfRule>
  </conditionalFormatting>
  <conditionalFormatting sqref="N42">
    <cfRule type="cellIs" dxfId="73" priority="215" operator="equal">
      <formula>"Bajo"</formula>
    </cfRule>
    <cfRule type="cellIs" dxfId="72" priority="214" operator="equal">
      <formula>"Moderado"</formula>
    </cfRule>
    <cfRule type="cellIs" dxfId="71" priority="213" operator="equal">
      <formula>"Alto"</formula>
    </cfRule>
    <cfRule type="cellIs" dxfId="70" priority="212" operator="equal">
      <formula>"Extremo"</formula>
    </cfRule>
  </conditionalFormatting>
  <conditionalFormatting sqref="N48">
    <cfRule type="cellIs" dxfId="69" priority="187" operator="equal">
      <formula>"Bajo"</formula>
    </cfRule>
    <cfRule type="cellIs" dxfId="68" priority="186" operator="equal">
      <formula>"Moderado"</formula>
    </cfRule>
    <cfRule type="cellIs" dxfId="67" priority="184" operator="equal">
      <formula>"Extremo"</formula>
    </cfRule>
    <cfRule type="cellIs" dxfId="66" priority="185" operator="equal">
      <formula>"Alto"</formula>
    </cfRule>
  </conditionalFormatting>
  <conditionalFormatting sqref="N54">
    <cfRule type="cellIs" dxfId="65" priority="156" operator="equal">
      <formula>"Extremo"</formula>
    </cfRule>
    <cfRule type="cellIs" dxfId="64" priority="157" operator="equal">
      <formula>"Alto"</formula>
    </cfRule>
    <cfRule type="cellIs" dxfId="63" priority="159" operator="equal">
      <formula>"Bajo"</formula>
    </cfRule>
    <cfRule type="cellIs" dxfId="62" priority="158" operator="equal">
      <formula>"Moderado"</formula>
    </cfRule>
  </conditionalFormatting>
  <conditionalFormatting sqref="N60">
    <cfRule type="cellIs" dxfId="61" priority="129" operator="equal">
      <formula>"Alto"</formula>
    </cfRule>
    <cfRule type="cellIs" dxfId="60" priority="128" operator="equal">
      <formula>"Extremo"</formula>
    </cfRule>
    <cfRule type="cellIs" dxfId="59" priority="130" operator="equal">
      <formula>"Moderado"</formula>
    </cfRule>
    <cfRule type="cellIs" dxfId="58" priority="131" operator="equal">
      <formula>"Bajo"</formula>
    </cfRule>
  </conditionalFormatting>
  <conditionalFormatting sqref="N66">
    <cfRule type="cellIs" dxfId="57" priority="103" operator="equal">
      <formula>"Bajo"</formula>
    </cfRule>
    <cfRule type="cellIs" dxfId="56" priority="102" operator="equal">
      <formula>"Moderado"</formula>
    </cfRule>
    <cfRule type="cellIs" dxfId="55" priority="101" operator="equal">
      <formula>"Alto"</formula>
    </cfRule>
    <cfRule type="cellIs" dxfId="54" priority="100" operator="equal">
      <formula>"Extremo"</formula>
    </cfRule>
  </conditionalFormatting>
  <conditionalFormatting sqref="N72">
    <cfRule type="cellIs" dxfId="53" priority="75" operator="equal">
      <formula>"Bajo"</formula>
    </cfRule>
    <cfRule type="cellIs" dxfId="52" priority="74" operator="equal">
      <formula>"Moderado"</formula>
    </cfRule>
    <cfRule type="cellIs" dxfId="51" priority="73" operator="equal">
      <formula>"Alto"</formula>
    </cfRule>
    <cfRule type="cellIs" dxfId="50" priority="72" operator="equal">
      <formula>"Extremo"</formula>
    </cfRule>
  </conditionalFormatting>
  <conditionalFormatting sqref="N78">
    <cfRule type="cellIs" dxfId="49" priority="45" operator="equal">
      <formula>"Alto"</formula>
    </cfRule>
    <cfRule type="cellIs" dxfId="48" priority="44" operator="equal">
      <formula>"Extremo"</formula>
    </cfRule>
    <cfRule type="cellIs" dxfId="47" priority="47" operator="equal">
      <formula>"Bajo"</formula>
    </cfRule>
    <cfRule type="cellIs" dxfId="46" priority="46" operator="equal">
      <formula>"Moderado"</formula>
    </cfRule>
  </conditionalFormatting>
  <conditionalFormatting sqref="N84">
    <cfRule type="cellIs" dxfId="45" priority="19" operator="equal">
      <formula>"Bajo"</formula>
    </cfRule>
    <cfRule type="cellIs" dxfId="44" priority="18" operator="equal">
      <formula>"Moderado"</formula>
    </cfRule>
    <cfRule type="cellIs" dxfId="43" priority="16" operator="equal">
      <formula>"Extremo"</formula>
    </cfRule>
    <cfRule type="cellIs" dxfId="42" priority="17" operator="equal">
      <formula>"Alto"</formula>
    </cfRule>
  </conditionalFormatting>
  <conditionalFormatting sqref="Y30:Y31">
    <cfRule type="cellIs" dxfId="41" priority="305" operator="equal">
      <formula>"Muy Alta"</formula>
    </cfRule>
    <cfRule type="cellIs" dxfId="40" priority="306" operator="equal">
      <formula>"Alta"</formula>
    </cfRule>
    <cfRule type="cellIs" dxfId="39" priority="307" operator="equal">
      <formula>"Media"</formula>
    </cfRule>
    <cfRule type="cellIs" dxfId="38" priority="309" operator="equal">
      <formula>"Muy Baja"</formula>
    </cfRule>
    <cfRule type="cellIs" dxfId="37" priority="308" operator="equal">
      <formula>"Baja"</formula>
    </cfRule>
  </conditionalFormatting>
  <conditionalFormatting sqref="Y36">
    <cfRule type="cellIs" dxfId="36" priority="236" operator="equal">
      <formula>"Alta"</formula>
    </cfRule>
    <cfRule type="cellIs" dxfId="35" priority="237" operator="equal">
      <formula>"Media"</formula>
    </cfRule>
    <cfRule type="cellIs" dxfId="34" priority="238" operator="equal">
      <formula>"Baja"</formula>
    </cfRule>
    <cfRule type="cellIs" dxfId="33" priority="239" operator="equal">
      <formula>"Muy Baja"</formula>
    </cfRule>
    <cfRule type="cellIs" dxfId="32" priority="235" operator="equal">
      <formula>"Muy Alta"</formula>
    </cfRule>
  </conditionalFormatting>
  <conditionalFormatting sqref="Y42:Y89">
    <cfRule type="cellIs" dxfId="31" priority="15" operator="equal">
      <formula>"Muy Baja"</formula>
    </cfRule>
    <cfRule type="cellIs" dxfId="30" priority="14" operator="equal">
      <formula>"Baja"</formula>
    </cfRule>
    <cfRule type="cellIs" dxfId="29" priority="13" operator="equal">
      <formula>"Media"</formula>
    </cfRule>
    <cfRule type="cellIs" dxfId="28" priority="11" operator="equal">
      <formula>"Muy Alta"</formula>
    </cfRule>
    <cfRule type="cellIs" dxfId="27" priority="12" operator="equal">
      <formula>"Alta"</formula>
    </cfRule>
  </conditionalFormatting>
  <conditionalFormatting sqref="AA30:AA31">
    <cfRule type="cellIs" dxfId="26" priority="300" operator="equal">
      <formula>"Catastrófico"</formula>
    </cfRule>
    <cfRule type="cellIs" dxfId="25" priority="301" operator="equal">
      <formula>"Mayor"</formula>
    </cfRule>
    <cfRule type="cellIs" dxfId="24" priority="302" operator="equal">
      <formula>"Moderado"</formula>
    </cfRule>
    <cfRule type="cellIs" dxfId="23" priority="304" operator="equal">
      <formula>"Leve"</formula>
    </cfRule>
    <cfRule type="cellIs" dxfId="22" priority="303" operator="equal">
      <formula>"Menor"</formula>
    </cfRule>
  </conditionalFormatting>
  <conditionalFormatting sqref="AA36">
    <cfRule type="cellIs" dxfId="21" priority="232" operator="equal">
      <formula>"Moderado"</formula>
    </cfRule>
    <cfRule type="cellIs" dxfId="20" priority="233" operator="equal">
      <formula>"Menor"</formula>
    </cfRule>
    <cfRule type="cellIs" dxfId="19" priority="234" operator="equal">
      <formula>"Leve"</formula>
    </cfRule>
    <cfRule type="cellIs" dxfId="18" priority="230" operator="equal">
      <formula>"Catastrófico"</formula>
    </cfRule>
    <cfRule type="cellIs" dxfId="17" priority="231" operator="equal">
      <formula>"Mayor"</formula>
    </cfRule>
  </conditionalFormatting>
  <conditionalFormatting sqref="AA42:AA89">
    <cfRule type="cellIs" dxfId="16" priority="10" operator="equal">
      <formula>"Leve"</formula>
    </cfRule>
    <cfRule type="cellIs" dxfId="15" priority="9" operator="equal">
      <formula>"Menor"</formula>
    </cfRule>
    <cfRule type="cellIs" dxfId="14" priority="8" operator="equal">
      <formula>"Moderado"</formula>
    </cfRule>
    <cfRule type="cellIs" dxfId="13" priority="7" operator="equal">
      <formula>"Mayor"</formula>
    </cfRule>
    <cfRule type="cellIs" dxfId="12" priority="6" operator="equal">
      <formula>"Catastrófico"</formula>
    </cfRule>
  </conditionalFormatting>
  <conditionalFormatting sqref="AC30:AC31">
    <cfRule type="cellIs" dxfId="11" priority="296" operator="equal">
      <formula>"Extremo"</formula>
    </cfRule>
    <cfRule type="cellIs" dxfId="10" priority="297" operator="equal">
      <formula>"Alto"</formula>
    </cfRule>
    <cfRule type="cellIs" dxfId="9" priority="298" operator="equal">
      <formula>"Moderado"</formula>
    </cfRule>
    <cfRule type="cellIs" dxfId="8" priority="299" operator="equal">
      <formula>"Bajo"</formula>
    </cfRule>
  </conditionalFormatting>
  <conditionalFormatting sqref="AC36">
    <cfRule type="cellIs" dxfId="7" priority="226" operator="equal">
      <formula>"Extremo"</formula>
    </cfRule>
    <cfRule type="cellIs" dxfId="6" priority="229" operator="equal">
      <formula>"Bajo"</formula>
    </cfRule>
    <cfRule type="cellIs" dxfId="5" priority="228" operator="equal">
      <formula>"Moderado"</formula>
    </cfRule>
    <cfRule type="cellIs" dxfId="4" priority="227" operator="equal">
      <formula>"Alto"</formula>
    </cfRule>
  </conditionalFormatting>
  <conditionalFormatting sqref="AC42:AC89">
    <cfRule type="cellIs" dxfId="3" priority="2" operator="equal">
      <formula>"Extremo"</formula>
    </cfRule>
    <cfRule type="cellIs" dxfId="2" priority="5" operator="equal">
      <formula>"Bajo"</formula>
    </cfRule>
    <cfRule type="cellIs" dxfId="1" priority="4" operator="equal">
      <formula>"Moderado"</formula>
    </cfRule>
    <cfRule type="cellIs" dxfId="0" priority="3" operator="equal">
      <formula>"Alto"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'Tabla Valoración controles'!$D$4:$D$6</xm:f>
          </x14:formula1>
          <xm:sqref>R30:R31 R36 R42:R89</xm:sqref>
        </x14:dataValidation>
        <x14:dataValidation type="list" allowBlank="1" showInputMessage="1" showErrorMessage="1" xr:uid="{00000000-0002-0000-0100-000001000000}">
          <x14:formula1>
            <xm:f>'Tabla Valoración controles'!$D$7:$D$8</xm:f>
          </x14:formula1>
          <xm:sqref>S30:S31 S36 S42:S89</xm:sqref>
        </x14:dataValidation>
        <x14:dataValidation type="list" allowBlank="1" showInputMessage="1" showErrorMessage="1" xr:uid="{00000000-0002-0000-0100-000002000000}">
          <x14:formula1>
            <xm:f>'Tabla Valoración controles'!$D$9:$D$10</xm:f>
          </x14:formula1>
          <xm:sqref>U30:U31 U36 U42:U89</xm:sqref>
        </x14:dataValidation>
        <x14:dataValidation type="list" allowBlank="1" showInputMessage="1" showErrorMessage="1" xr:uid="{00000000-0002-0000-0100-000003000000}">
          <x14:formula1>
            <xm:f>'Tabla Valoración controles'!$D$11:$D$12</xm:f>
          </x14:formula1>
          <xm:sqref>V30:V31 V36 V42:V89</xm:sqref>
        </x14:dataValidation>
        <x14:dataValidation type="list" allowBlank="1" showInputMessage="1" showErrorMessage="1" xr:uid="{00000000-0002-0000-0100-000004000000}">
          <x14:formula1>
            <xm:f>'Opciones Tratamiento'!$B$9:$B$10</xm:f>
          </x14:formula1>
          <xm:sqref>AJ30:AJ31 AJ87:AJ88 AJ81:AJ82 AJ84:AJ85 AJ42:AJ43 AJ45:AJ46 AJ48:AJ49 AJ51:AJ52 AJ54:AJ55 AJ57:AJ58 AJ60:AJ61 AJ63:AJ64 AJ66:AJ67 AJ69:AJ70 AJ72:AJ73 AJ75:AJ76 AJ78:AJ79 AJ36</xm:sqref>
        </x14:dataValidation>
        <x14:dataValidation type="list" allowBlank="1" showInputMessage="1" showErrorMessage="1" xr:uid="{00000000-0002-0000-0100-000005000000}">
          <x14:formula1>
            <xm:f>'Tabla Valoración controles'!$D$13:$D$14</xm:f>
          </x14:formula1>
          <xm:sqref>W30:W31 W36 W42:W89</xm:sqref>
        </x14:dataValidation>
        <x14:dataValidation type="list" allowBlank="1" showInputMessage="1" showErrorMessage="1" xr:uid="{00000000-0002-0000-0100-000006000000}">
          <x14:formula1>
            <xm:f>'Opciones Tratamiento'!$B$13:$B$19</xm:f>
          </x14:formula1>
          <xm:sqref>F30:F89</xm:sqref>
        </x14:dataValidation>
        <x14:dataValidation type="list" allowBlank="1" showInputMessage="1" showErrorMessage="1" xr:uid="{00000000-0002-0000-0100-000007000000}">
          <x14:formula1>
            <xm:f>'Opciones Tratamiento'!$E$2:$E$4</xm:f>
          </x14:formula1>
          <xm:sqref>B30:B89</xm:sqref>
        </x14:dataValidation>
        <x14:dataValidation type="list" allowBlank="1" showInputMessage="1" showErrorMessage="1" xr:uid="{00000000-0002-0000-0100-000008000000}">
          <x14:formula1>
            <xm:f>'Opciones Tratamiento'!$B$2:$B$5</xm:f>
          </x14:formula1>
          <xm:sqref>AD42:AD89 AD36 AD30</xm:sqref>
        </x14:dataValidation>
        <x14:dataValidation type="list" allowBlank="1" showInputMessage="1" showErrorMessage="1" xr:uid="{00000000-0002-0000-0100-000009000000}">
          <x14:formula1>
            <xm:f>'Tabla Impacto'!$F$210:$F$221</xm:f>
          </x14:formula1>
          <xm:sqref>J30:J89</xm:sqref>
        </x14:dataValidation>
        <x14:dataValidation type="custom" allowBlank="1" showInputMessage="1" showErrorMessage="1" error="Recuerde que las acciones se generan bajo la medida de mitigar el riesgo" xr:uid="{00000000-0002-0000-0100-00000A000000}">
          <x14:formula1>
            <xm:f>IF(OR(AD30='Opciones Tratamiento'!$B$2,AD30='Opciones Tratamiento'!$B$3,AD30='Opciones Tratamiento'!$B$4),ISBLANK(AD30),ISTEXT(AD30))</xm:f>
          </x14:formula1>
          <xm:sqref>AE30:AE31 AE36 AE42:AE89</xm:sqref>
        </x14:dataValidation>
        <x14:dataValidation type="custom" allowBlank="1" showInputMessage="1" showErrorMessage="1" error="Recuerde que las acciones se generan bajo la medida de mitigar el riesgo" xr:uid="{00000000-0002-0000-0100-00000B000000}">
          <x14:formula1>
            <xm:f>IF(OR(AD30='Opciones Tratamiento'!$B$2,AD30='Opciones Tratamiento'!$B$3,AD30='Opciones Tratamiento'!$B$4),ISBLANK(AD30),ISTEXT(AD30))</xm:f>
          </x14:formula1>
          <xm:sqref>AF30:AF31 AF36 AF42:AF89</xm:sqref>
        </x14:dataValidation>
        <x14:dataValidation type="custom" allowBlank="1" showInputMessage="1" showErrorMessage="1" error="Recuerde que las acciones se generan bajo la medida de mitigar el riesgo" xr:uid="{00000000-0002-0000-0100-00000C000000}">
          <x14:formula1>
            <xm:f>IF(OR(AD30='Opciones Tratamiento'!$B$2,AD30='Opciones Tratamiento'!$B$3,AD30='Opciones Tratamiento'!$B$4),ISBLANK(AD30),ISTEXT(AD30))</xm:f>
          </x14:formula1>
          <xm:sqref>AG30:AG31 AG36 AG42:AG89</xm:sqref>
        </x14:dataValidation>
        <x14:dataValidation type="custom" allowBlank="1" showInputMessage="1" showErrorMessage="1" error="Recuerde que las acciones se generan bajo la medida de mitigar el riesgo" xr:uid="{00000000-0002-0000-0100-00000D000000}">
          <x14:formula1>
            <xm:f>IF(OR(AD30='Opciones Tratamiento'!$B$2,AD30='Opciones Tratamiento'!$B$3,AD30='Opciones Tratamiento'!$B$4),ISBLANK(AD30),ISTEXT(AD30))</xm:f>
          </x14:formula1>
          <xm:sqref>AH30:AH31 AH36 AH42:AH89</xm:sqref>
        </x14:dataValidation>
        <x14:dataValidation type="custom" allowBlank="1" showInputMessage="1" showErrorMessage="1" error="Recuerde que las acciones se generan bajo la medida de mitigar el riesgo" xr:uid="{00000000-0002-0000-0100-00000E000000}">
          <x14:formula1>
            <xm:f>IF(OR(AD30='Opciones Tratamiento'!$B$2,AD30='Opciones Tratamiento'!$B$3,AD30='Opciones Tratamiento'!$B$4),ISBLANK(AD30),ISTEXT(AD30))</xm:f>
          </x14:formula1>
          <xm:sqref>AI30:AI31 AI36 AI42:AI89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50" zoomScaleNormal="50" workbookViewId="0">
      <selection activeCell="L12" sqref="L12:M13"/>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378" t="s">
        <v>90</v>
      </c>
      <c r="C2" s="378"/>
      <c r="D2" s="378"/>
      <c r="E2" s="378"/>
      <c r="F2" s="378"/>
      <c r="G2" s="378"/>
      <c r="H2" s="378"/>
      <c r="I2" s="378"/>
      <c r="J2" s="415" t="s">
        <v>13</v>
      </c>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5"/>
      <c r="AM2" s="415"/>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378"/>
      <c r="C3" s="378"/>
      <c r="D3" s="378"/>
      <c r="E3" s="378"/>
      <c r="F3" s="378"/>
      <c r="G3" s="378"/>
      <c r="H3" s="378"/>
      <c r="I3" s="378"/>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5"/>
      <c r="AL3" s="415"/>
      <c r="AM3" s="415"/>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378"/>
      <c r="C4" s="378"/>
      <c r="D4" s="378"/>
      <c r="E4" s="378"/>
      <c r="F4" s="378"/>
      <c r="G4" s="378"/>
      <c r="H4" s="378"/>
      <c r="I4" s="378"/>
      <c r="J4" s="415"/>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c r="AK4" s="415"/>
      <c r="AL4" s="415"/>
      <c r="AM4" s="415"/>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426" t="s">
        <v>91</v>
      </c>
      <c r="C6" s="426"/>
      <c r="D6" s="427"/>
      <c r="E6" s="416" t="s">
        <v>92</v>
      </c>
      <c r="F6" s="417"/>
      <c r="G6" s="417"/>
      <c r="H6" s="417"/>
      <c r="I6" s="418"/>
      <c r="J6" s="412" t="str">
        <f>IF(AND('Mapa final'!$H$30="Muy Alta",'Mapa final'!$L$30="Leve"),CONCATENATE("R",'Mapa final'!$A$30),"")</f>
        <v/>
      </c>
      <c r="K6" s="413"/>
      <c r="L6" s="413" t="str">
        <f>IF(AND('Mapa final'!$H$36="Muy Alta",'Mapa final'!$L$36="Leve"),CONCATENATE("R",'Mapa final'!$A$36),"")</f>
        <v/>
      </c>
      <c r="M6" s="413"/>
      <c r="N6" s="413" t="str">
        <f>IF(AND('Mapa final'!$H$42="Muy Alta",'Mapa final'!$L$42="Leve"),CONCATENATE("R",'Mapa final'!$A$42),"")</f>
        <v/>
      </c>
      <c r="O6" s="414"/>
      <c r="P6" s="412" t="str">
        <f>IF(AND('Mapa final'!$H$30="Muy Alta",'Mapa final'!$L$30="Menor"),CONCATENATE("R",'Mapa final'!$A$30),"")</f>
        <v/>
      </c>
      <c r="Q6" s="413"/>
      <c r="R6" s="413" t="str">
        <f>IF(AND('Mapa final'!$H$36="Muy Alta",'Mapa final'!$L$36="Menor"),CONCATENATE("R",'Mapa final'!$A$36),"")</f>
        <v/>
      </c>
      <c r="S6" s="413"/>
      <c r="T6" s="413" t="str">
        <f>IF(AND('Mapa final'!$H$42="Muy Alta",'Mapa final'!$L$42="Menor"),CONCATENATE("R",'Mapa final'!$A$42),"")</f>
        <v/>
      </c>
      <c r="U6" s="414"/>
      <c r="V6" s="412" t="str">
        <f>IF(AND('Mapa final'!$H$30="Muy Alta",'Mapa final'!$L$30="Moderado"),CONCATENATE("R",'Mapa final'!$A$30),"")</f>
        <v/>
      </c>
      <c r="W6" s="413"/>
      <c r="X6" s="413" t="str">
        <f>IF(AND('Mapa final'!$H$36="Muy Alta",'Mapa final'!$L$36="Moderado"),CONCATENATE("R",'Mapa final'!$A$36),"")</f>
        <v>R2</v>
      </c>
      <c r="Y6" s="413"/>
      <c r="Z6" s="413" t="str">
        <f>IF(AND('Mapa final'!$H$42="Muy Alta",'Mapa final'!$L$42="Moderado"),CONCATENATE("R",'Mapa final'!$A$42),"")</f>
        <v/>
      </c>
      <c r="AA6" s="414"/>
      <c r="AB6" s="412" t="str">
        <f>IF(AND('Mapa final'!$H$30="Muy Alta",'Mapa final'!$L$30="Mayor"),CONCATENATE("R",'Mapa final'!$A$30),"")</f>
        <v>R1</v>
      </c>
      <c r="AC6" s="413"/>
      <c r="AD6" s="413" t="str">
        <f>IF(AND('Mapa final'!$H$36="Muy Alta",'Mapa final'!$L$36="Mayor"),CONCATENATE("R",'Mapa final'!$A$36),"")</f>
        <v/>
      </c>
      <c r="AE6" s="413"/>
      <c r="AF6" s="413" t="str">
        <f>IF(AND('Mapa final'!$H$42="Muy Alta",'Mapa final'!$L$42="Mayor"),CONCATENATE("R",'Mapa final'!$A$42),"")</f>
        <v/>
      </c>
      <c r="AG6" s="414"/>
      <c r="AH6" s="403" t="str">
        <f>IF(AND('Mapa final'!$H$30="Muy Alta",'Mapa final'!$L$30="Catastrófico"),CONCATENATE("R",'Mapa final'!$A$30),"")</f>
        <v/>
      </c>
      <c r="AI6" s="404"/>
      <c r="AJ6" s="404" t="str">
        <f>IF(AND('Mapa final'!$H$36="Muy Alta",'Mapa final'!$L$36="Catastrófico"),CONCATENATE("R",'Mapa final'!$A$36),"")</f>
        <v/>
      </c>
      <c r="AK6" s="404"/>
      <c r="AL6" s="404" t="str">
        <f>IF(AND('Mapa final'!$H$42="Muy Alta",'Mapa final'!$L$42="Catastrófico"),CONCATENATE("R",'Mapa final'!$A$42),"")</f>
        <v/>
      </c>
      <c r="AM6" s="405"/>
      <c r="AO6" s="428" t="s">
        <v>93</v>
      </c>
      <c r="AP6" s="429"/>
      <c r="AQ6" s="429"/>
      <c r="AR6" s="429"/>
      <c r="AS6" s="429"/>
      <c r="AT6" s="430"/>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426"/>
      <c r="C7" s="426"/>
      <c r="D7" s="427"/>
      <c r="E7" s="419"/>
      <c r="F7" s="420"/>
      <c r="G7" s="420"/>
      <c r="H7" s="420"/>
      <c r="I7" s="421"/>
      <c r="J7" s="406"/>
      <c r="K7" s="407"/>
      <c r="L7" s="407"/>
      <c r="M7" s="407"/>
      <c r="N7" s="407"/>
      <c r="O7" s="408"/>
      <c r="P7" s="406"/>
      <c r="Q7" s="407"/>
      <c r="R7" s="407"/>
      <c r="S7" s="407"/>
      <c r="T7" s="407"/>
      <c r="U7" s="408"/>
      <c r="V7" s="406"/>
      <c r="W7" s="407"/>
      <c r="X7" s="407"/>
      <c r="Y7" s="407"/>
      <c r="Z7" s="407"/>
      <c r="AA7" s="408"/>
      <c r="AB7" s="406"/>
      <c r="AC7" s="407"/>
      <c r="AD7" s="407"/>
      <c r="AE7" s="407"/>
      <c r="AF7" s="407"/>
      <c r="AG7" s="408"/>
      <c r="AH7" s="397"/>
      <c r="AI7" s="398"/>
      <c r="AJ7" s="398"/>
      <c r="AK7" s="398"/>
      <c r="AL7" s="398"/>
      <c r="AM7" s="399"/>
      <c r="AN7" s="83"/>
      <c r="AO7" s="431"/>
      <c r="AP7" s="432"/>
      <c r="AQ7" s="432"/>
      <c r="AR7" s="432"/>
      <c r="AS7" s="432"/>
      <c r="AT7" s="43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426"/>
      <c r="C8" s="426"/>
      <c r="D8" s="427"/>
      <c r="E8" s="419"/>
      <c r="F8" s="420"/>
      <c r="G8" s="420"/>
      <c r="H8" s="420"/>
      <c r="I8" s="421"/>
      <c r="J8" s="406" t="str">
        <f>IF(AND('Mapa final'!$H$48="Muy Alta",'Mapa final'!$L$48="Leve"),CONCATENATE("R",'Mapa final'!$A$48),"")</f>
        <v/>
      </c>
      <c r="K8" s="407"/>
      <c r="L8" s="407" t="str">
        <f>IF(AND('Mapa final'!$H$54="Muy Alta",'Mapa final'!$L$54="Leve"),CONCATENATE("R",'Mapa final'!$A$54),"")</f>
        <v/>
      </c>
      <c r="M8" s="407"/>
      <c r="N8" s="407" t="str">
        <f>IF(AND('Mapa final'!$H$60="Muy Alta",'Mapa final'!$L$60="Leve"),CONCATENATE("R",'Mapa final'!$A$60),"")</f>
        <v/>
      </c>
      <c r="O8" s="408"/>
      <c r="P8" s="406" t="str">
        <f>IF(AND('Mapa final'!$H$48="Muy Alta",'Mapa final'!$L$48="Menor"),CONCATENATE("R",'Mapa final'!$A$48),"")</f>
        <v/>
      </c>
      <c r="Q8" s="407"/>
      <c r="R8" s="407" t="str">
        <f>IF(AND('Mapa final'!$H$54="Muy Alta",'Mapa final'!$L$54="Menor"),CONCATENATE("R",'Mapa final'!$A$54),"")</f>
        <v/>
      </c>
      <c r="S8" s="407"/>
      <c r="T8" s="407" t="str">
        <f>IF(AND('Mapa final'!$H$60="Muy Alta",'Mapa final'!$L$60="Menor"),CONCATENATE("R",'Mapa final'!$A$60),"")</f>
        <v/>
      </c>
      <c r="U8" s="408"/>
      <c r="V8" s="406" t="str">
        <f>IF(AND('Mapa final'!$H$48="Muy Alta",'Mapa final'!$L$48="Moderado"),CONCATENATE("R",'Mapa final'!$A$48),"")</f>
        <v/>
      </c>
      <c r="W8" s="407"/>
      <c r="X8" s="407" t="str">
        <f>IF(AND('Mapa final'!$H$54="Muy Alta",'Mapa final'!$L$54="Moderado"),CONCATENATE("R",'Mapa final'!$A$54),"")</f>
        <v/>
      </c>
      <c r="Y8" s="407"/>
      <c r="Z8" s="407" t="str">
        <f>IF(AND('Mapa final'!$H$60="Muy Alta",'Mapa final'!$L$60="Moderado"),CONCATENATE("R",'Mapa final'!$A$60),"")</f>
        <v/>
      </c>
      <c r="AA8" s="408"/>
      <c r="AB8" s="406" t="str">
        <f>IF(AND('Mapa final'!$H$48="Muy Alta",'Mapa final'!$L$48="Mayor"),CONCATENATE("R",'Mapa final'!$A$48),"")</f>
        <v/>
      </c>
      <c r="AC8" s="407"/>
      <c r="AD8" s="407" t="str">
        <f>IF(AND('Mapa final'!$H$54="Muy Alta",'Mapa final'!$L$54="Mayor"),CONCATENATE("R",'Mapa final'!$A$54),"")</f>
        <v/>
      </c>
      <c r="AE8" s="407"/>
      <c r="AF8" s="407" t="str">
        <f>IF(AND('Mapa final'!$H$60="Muy Alta",'Mapa final'!$L$60="Mayor"),CONCATENATE("R",'Mapa final'!$A$60),"")</f>
        <v/>
      </c>
      <c r="AG8" s="408"/>
      <c r="AH8" s="397" t="str">
        <f>IF(AND('Mapa final'!$H$48="Muy Alta",'Mapa final'!$L$48="Catastrófico"),CONCATENATE("R",'Mapa final'!$A$48),"")</f>
        <v/>
      </c>
      <c r="AI8" s="398"/>
      <c r="AJ8" s="398" t="str">
        <f>IF(AND('Mapa final'!$H$54="Muy Alta",'Mapa final'!$L$54="Catastrófico"),CONCATENATE("R",'Mapa final'!$A$54),"")</f>
        <v/>
      </c>
      <c r="AK8" s="398"/>
      <c r="AL8" s="398" t="str">
        <f>IF(AND('Mapa final'!$H$60="Muy Alta",'Mapa final'!$L$60="Catastrófico"),CONCATENATE("R",'Mapa final'!$A$60),"")</f>
        <v/>
      </c>
      <c r="AM8" s="399"/>
      <c r="AN8" s="83"/>
      <c r="AO8" s="431"/>
      <c r="AP8" s="432"/>
      <c r="AQ8" s="432"/>
      <c r="AR8" s="432"/>
      <c r="AS8" s="432"/>
      <c r="AT8" s="43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426"/>
      <c r="C9" s="426"/>
      <c r="D9" s="427"/>
      <c r="E9" s="419"/>
      <c r="F9" s="420"/>
      <c r="G9" s="420"/>
      <c r="H9" s="420"/>
      <c r="I9" s="421"/>
      <c r="J9" s="406"/>
      <c r="K9" s="407"/>
      <c r="L9" s="407"/>
      <c r="M9" s="407"/>
      <c r="N9" s="407"/>
      <c r="O9" s="408"/>
      <c r="P9" s="406"/>
      <c r="Q9" s="407"/>
      <c r="R9" s="407"/>
      <c r="S9" s="407"/>
      <c r="T9" s="407"/>
      <c r="U9" s="408"/>
      <c r="V9" s="406"/>
      <c r="W9" s="407"/>
      <c r="X9" s="407"/>
      <c r="Y9" s="407"/>
      <c r="Z9" s="407"/>
      <c r="AA9" s="408"/>
      <c r="AB9" s="406"/>
      <c r="AC9" s="407"/>
      <c r="AD9" s="407"/>
      <c r="AE9" s="407"/>
      <c r="AF9" s="407"/>
      <c r="AG9" s="408"/>
      <c r="AH9" s="397"/>
      <c r="AI9" s="398"/>
      <c r="AJ9" s="398"/>
      <c r="AK9" s="398"/>
      <c r="AL9" s="398"/>
      <c r="AM9" s="399"/>
      <c r="AN9" s="83"/>
      <c r="AO9" s="431"/>
      <c r="AP9" s="432"/>
      <c r="AQ9" s="432"/>
      <c r="AR9" s="432"/>
      <c r="AS9" s="432"/>
      <c r="AT9" s="43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426"/>
      <c r="C10" s="426"/>
      <c r="D10" s="427"/>
      <c r="E10" s="419"/>
      <c r="F10" s="420"/>
      <c r="G10" s="420"/>
      <c r="H10" s="420"/>
      <c r="I10" s="421"/>
      <c r="J10" s="406" t="str">
        <f>IF(AND('Mapa final'!$H$66="Muy Alta",'Mapa final'!$L$66="Leve"),CONCATENATE("R",'Mapa final'!$A$66),"")</f>
        <v/>
      </c>
      <c r="K10" s="407"/>
      <c r="L10" s="407" t="str">
        <f>IF(AND('Mapa final'!$H$72="Muy Alta",'Mapa final'!$L$72="Leve"),CONCATENATE("R",'Mapa final'!$A$72),"")</f>
        <v/>
      </c>
      <c r="M10" s="407"/>
      <c r="N10" s="407" t="str">
        <f>IF(AND('Mapa final'!$H$78="Muy Alta",'Mapa final'!$L$78="Leve"),CONCATENATE("R",'Mapa final'!$A$78),"")</f>
        <v/>
      </c>
      <c r="O10" s="408"/>
      <c r="P10" s="406" t="str">
        <f>IF(AND('Mapa final'!$H$66="Muy Alta",'Mapa final'!$L$66="Menor"),CONCATENATE("R",'Mapa final'!$A$66),"")</f>
        <v/>
      </c>
      <c r="Q10" s="407"/>
      <c r="R10" s="407" t="str">
        <f>IF(AND('Mapa final'!$H$72="Muy Alta",'Mapa final'!$L$72="Menor"),CONCATENATE("R",'Mapa final'!$A$72),"")</f>
        <v/>
      </c>
      <c r="S10" s="407"/>
      <c r="T10" s="407" t="str">
        <f>IF(AND('Mapa final'!$H$78="Muy Alta",'Mapa final'!$L$78="Menor"),CONCATENATE("R",'Mapa final'!$A$78),"")</f>
        <v/>
      </c>
      <c r="U10" s="408"/>
      <c r="V10" s="406" t="str">
        <f>IF(AND('Mapa final'!$H$66="Muy Alta",'Mapa final'!$L$66="Moderado"),CONCATENATE("R",'Mapa final'!$A$66),"")</f>
        <v/>
      </c>
      <c r="W10" s="407"/>
      <c r="X10" s="407" t="str">
        <f>IF(AND('Mapa final'!$H$72="Muy Alta",'Mapa final'!$L$72="Moderado"),CONCATENATE("R",'Mapa final'!$A$72),"")</f>
        <v/>
      </c>
      <c r="Y10" s="407"/>
      <c r="Z10" s="407" t="str">
        <f>IF(AND('Mapa final'!$H$78="Muy Alta",'Mapa final'!$L$78="Moderado"),CONCATENATE("R",'Mapa final'!$A$78),"")</f>
        <v/>
      </c>
      <c r="AA10" s="408"/>
      <c r="AB10" s="406" t="str">
        <f>IF(AND('Mapa final'!$H$66="Muy Alta",'Mapa final'!$L$66="Mayor"),CONCATENATE("R",'Mapa final'!$A$66),"")</f>
        <v/>
      </c>
      <c r="AC10" s="407"/>
      <c r="AD10" s="407" t="str">
        <f>IF(AND('Mapa final'!$H$72="Muy Alta",'Mapa final'!$L$72="Mayor"),CONCATENATE("R",'Mapa final'!$A$72),"")</f>
        <v/>
      </c>
      <c r="AE10" s="407"/>
      <c r="AF10" s="407" t="str">
        <f>IF(AND('Mapa final'!$H$78="Muy Alta",'Mapa final'!$L$78="Mayor"),CONCATENATE("R",'Mapa final'!$A$78),"")</f>
        <v/>
      </c>
      <c r="AG10" s="408"/>
      <c r="AH10" s="397" t="str">
        <f>IF(AND('Mapa final'!$H$66="Muy Alta",'Mapa final'!$L$66="Catastrófico"),CONCATENATE("R",'Mapa final'!$A$66),"")</f>
        <v/>
      </c>
      <c r="AI10" s="398"/>
      <c r="AJ10" s="398" t="str">
        <f>IF(AND('Mapa final'!$H$72="Muy Alta",'Mapa final'!$L$72="Catastrófico"),CONCATENATE("R",'Mapa final'!$A$72),"")</f>
        <v/>
      </c>
      <c r="AK10" s="398"/>
      <c r="AL10" s="398" t="str">
        <f>IF(AND('Mapa final'!$H$78="Muy Alta",'Mapa final'!$L$78="Catastrófico"),CONCATENATE("R",'Mapa final'!$A$78),"")</f>
        <v/>
      </c>
      <c r="AM10" s="399"/>
      <c r="AN10" s="83"/>
      <c r="AO10" s="431"/>
      <c r="AP10" s="432"/>
      <c r="AQ10" s="432"/>
      <c r="AR10" s="432"/>
      <c r="AS10" s="432"/>
      <c r="AT10" s="43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426"/>
      <c r="C11" s="426"/>
      <c r="D11" s="427"/>
      <c r="E11" s="419"/>
      <c r="F11" s="420"/>
      <c r="G11" s="420"/>
      <c r="H11" s="420"/>
      <c r="I11" s="421"/>
      <c r="J11" s="406"/>
      <c r="K11" s="407"/>
      <c r="L11" s="407"/>
      <c r="M11" s="407"/>
      <c r="N11" s="407"/>
      <c r="O11" s="408"/>
      <c r="P11" s="406"/>
      <c r="Q11" s="407"/>
      <c r="R11" s="407"/>
      <c r="S11" s="407"/>
      <c r="T11" s="407"/>
      <c r="U11" s="408"/>
      <c r="V11" s="406"/>
      <c r="W11" s="407"/>
      <c r="X11" s="407"/>
      <c r="Y11" s="407"/>
      <c r="Z11" s="407"/>
      <c r="AA11" s="408"/>
      <c r="AB11" s="406"/>
      <c r="AC11" s="407"/>
      <c r="AD11" s="407"/>
      <c r="AE11" s="407"/>
      <c r="AF11" s="407"/>
      <c r="AG11" s="408"/>
      <c r="AH11" s="397"/>
      <c r="AI11" s="398"/>
      <c r="AJ11" s="398"/>
      <c r="AK11" s="398"/>
      <c r="AL11" s="398"/>
      <c r="AM11" s="399"/>
      <c r="AN11" s="83"/>
      <c r="AO11" s="431"/>
      <c r="AP11" s="432"/>
      <c r="AQ11" s="432"/>
      <c r="AR11" s="432"/>
      <c r="AS11" s="432"/>
      <c r="AT11" s="43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426"/>
      <c r="C12" s="426"/>
      <c r="D12" s="427"/>
      <c r="E12" s="419"/>
      <c r="F12" s="420"/>
      <c r="G12" s="420"/>
      <c r="H12" s="420"/>
      <c r="I12" s="421"/>
      <c r="J12" s="406" t="str">
        <f>IF(AND('Mapa final'!$H$84="Muy Alta",'Mapa final'!$L$84="Leve"),CONCATENATE("R",'Mapa final'!$A$84),"")</f>
        <v/>
      </c>
      <c r="K12" s="407"/>
      <c r="L12" s="407" t="str">
        <f>IF(AND('Mapa final'!$H$90="Muy Alta",'Mapa final'!$L$90="Leve"),CONCATENATE("R",'Mapa final'!$A$90),"")</f>
        <v/>
      </c>
      <c r="M12" s="407"/>
      <c r="N12" s="407" t="str">
        <f>IF(AND('Mapa final'!$H$96="Muy Alta",'Mapa final'!$L$96="Leve"),CONCATENATE("R",'Mapa final'!$A$96),"")</f>
        <v/>
      </c>
      <c r="O12" s="408"/>
      <c r="P12" s="406" t="str">
        <f>IF(AND('Mapa final'!$H$84="Muy Alta",'Mapa final'!$L$84="Menor"),CONCATENATE("R",'Mapa final'!$A$84),"")</f>
        <v/>
      </c>
      <c r="Q12" s="407"/>
      <c r="R12" s="407" t="str">
        <f>IF(AND('Mapa final'!$H$90="Muy Alta",'Mapa final'!$L$90="Menor"),CONCATENATE("R",'Mapa final'!$A$90),"")</f>
        <v/>
      </c>
      <c r="S12" s="407"/>
      <c r="T12" s="407" t="str">
        <f>IF(AND('Mapa final'!$H$96="Muy Alta",'Mapa final'!$L$96="Menor"),CONCATENATE("R",'Mapa final'!$A$96),"")</f>
        <v/>
      </c>
      <c r="U12" s="408"/>
      <c r="V12" s="406" t="str">
        <f>IF(AND('Mapa final'!$H$84="Muy Alta",'Mapa final'!$L$84="Moderado"),CONCATENATE("R",'Mapa final'!$A$84),"")</f>
        <v/>
      </c>
      <c r="W12" s="407"/>
      <c r="X12" s="407" t="str">
        <f>IF(AND('Mapa final'!$H$90="Muy Alta",'Mapa final'!$L$90="Moderado"),CONCATENATE("R",'Mapa final'!$A$90),"")</f>
        <v/>
      </c>
      <c r="Y12" s="407"/>
      <c r="Z12" s="407" t="str">
        <f>IF(AND('Mapa final'!$H$96="Muy Alta",'Mapa final'!$L$96="Moderado"),CONCATENATE("R",'Mapa final'!$A$96),"")</f>
        <v/>
      </c>
      <c r="AA12" s="408"/>
      <c r="AB12" s="406" t="str">
        <f>IF(AND('Mapa final'!$H$84="Muy Alta",'Mapa final'!$L$84="Mayor"),CONCATENATE("R",'Mapa final'!$A$84),"")</f>
        <v/>
      </c>
      <c r="AC12" s="407"/>
      <c r="AD12" s="407" t="str">
        <f>IF(AND('Mapa final'!$H$90="Muy Alta",'Mapa final'!$L$90="Mayor"),CONCATENATE("R",'Mapa final'!$A$90),"")</f>
        <v/>
      </c>
      <c r="AE12" s="407"/>
      <c r="AF12" s="407" t="str">
        <f>IF(AND('Mapa final'!$H$96="Muy Alta",'Mapa final'!$L$96="Mayor"),CONCATENATE("R",'Mapa final'!$A$96),"")</f>
        <v/>
      </c>
      <c r="AG12" s="408"/>
      <c r="AH12" s="397" t="str">
        <f>IF(AND('Mapa final'!$H$84="Muy Alta",'Mapa final'!$L$84="Catastrófico"),CONCATENATE("R",'Mapa final'!$A$84),"")</f>
        <v/>
      </c>
      <c r="AI12" s="398"/>
      <c r="AJ12" s="398" t="str">
        <f>IF(AND('Mapa final'!$H$90="Muy Alta",'Mapa final'!$L$90="Catastrófico"),CONCATENATE("R",'Mapa final'!$A$90),"")</f>
        <v/>
      </c>
      <c r="AK12" s="398"/>
      <c r="AL12" s="398" t="str">
        <f>IF(AND('Mapa final'!$H$96="Muy Alta",'Mapa final'!$L$96="Catastrófico"),CONCATENATE("R",'Mapa final'!$A$96),"")</f>
        <v/>
      </c>
      <c r="AM12" s="399"/>
      <c r="AN12" s="83"/>
      <c r="AO12" s="431"/>
      <c r="AP12" s="432"/>
      <c r="AQ12" s="432"/>
      <c r="AR12" s="432"/>
      <c r="AS12" s="432"/>
      <c r="AT12" s="43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426"/>
      <c r="C13" s="426"/>
      <c r="D13" s="427"/>
      <c r="E13" s="422"/>
      <c r="F13" s="423"/>
      <c r="G13" s="423"/>
      <c r="H13" s="423"/>
      <c r="I13" s="424"/>
      <c r="J13" s="406"/>
      <c r="K13" s="407"/>
      <c r="L13" s="407"/>
      <c r="M13" s="407"/>
      <c r="N13" s="407"/>
      <c r="O13" s="408"/>
      <c r="P13" s="406"/>
      <c r="Q13" s="407"/>
      <c r="R13" s="407"/>
      <c r="S13" s="407"/>
      <c r="T13" s="407"/>
      <c r="U13" s="408"/>
      <c r="V13" s="406"/>
      <c r="W13" s="407"/>
      <c r="X13" s="407"/>
      <c r="Y13" s="407"/>
      <c r="Z13" s="407"/>
      <c r="AA13" s="408"/>
      <c r="AB13" s="406"/>
      <c r="AC13" s="407"/>
      <c r="AD13" s="407"/>
      <c r="AE13" s="407"/>
      <c r="AF13" s="407"/>
      <c r="AG13" s="408"/>
      <c r="AH13" s="400"/>
      <c r="AI13" s="401"/>
      <c r="AJ13" s="401"/>
      <c r="AK13" s="401"/>
      <c r="AL13" s="401"/>
      <c r="AM13" s="402"/>
      <c r="AN13" s="83"/>
      <c r="AO13" s="434"/>
      <c r="AP13" s="435"/>
      <c r="AQ13" s="435"/>
      <c r="AR13" s="435"/>
      <c r="AS13" s="435"/>
      <c r="AT13" s="436"/>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426"/>
      <c r="C14" s="426"/>
      <c r="D14" s="427"/>
      <c r="E14" s="416" t="s">
        <v>94</v>
      </c>
      <c r="F14" s="417"/>
      <c r="G14" s="417"/>
      <c r="H14" s="417"/>
      <c r="I14" s="417"/>
      <c r="J14" s="394" t="str">
        <f>IF(AND('Mapa final'!$H$30="Alta",'Mapa final'!$L$30="Leve"),CONCATENATE("R",'Mapa final'!$A$30),"")</f>
        <v/>
      </c>
      <c r="K14" s="395"/>
      <c r="L14" s="395" t="str">
        <f>IF(AND('Mapa final'!$H$36="Alta",'Mapa final'!$L$36="Leve"),CONCATENATE("R",'Mapa final'!$A$36),"")</f>
        <v/>
      </c>
      <c r="M14" s="395"/>
      <c r="N14" s="395" t="str">
        <f>IF(AND('Mapa final'!$H$42="Alta",'Mapa final'!$L$42="Leve"),CONCATENATE("R",'Mapa final'!$A$42),"")</f>
        <v/>
      </c>
      <c r="O14" s="396"/>
      <c r="P14" s="394" t="str">
        <f>IF(AND('Mapa final'!$H$30="Alta",'Mapa final'!$L$30="Menor"),CONCATENATE("R",'Mapa final'!$A$30),"")</f>
        <v/>
      </c>
      <c r="Q14" s="395"/>
      <c r="R14" s="395" t="str">
        <f>IF(AND('Mapa final'!$H$36="Alta",'Mapa final'!$L$36="Menor"),CONCATENATE("R",'Mapa final'!$A$36),"")</f>
        <v/>
      </c>
      <c r="S14" s="395"/>
      <c r="T14" s="395" t="str">
        <f>IF(AND('Mapa final'!$H$42="Alta",'Mapa final'!$L$42="Menor"),CONCATENATE("R",'Mapa final'!$A$42),"")</f>
        <v/>
      </c>
      <c r="U14" s="396"/>
      <c r="V14" s="412" t="str">
        <f>IF(AND('Mapa final'!$H$30="Alta",'Mapa final'!$L$30="Moderado"),CONCATENATE("R",'Mapa final'!$A$30),"")</f>
        <v/>
      </c>
      <c r="W14" s="413"/>
      <c r="X14" s="413" t="str">
        <f>IF(AND('Mapa final'!$H$36="Alta",'Mapa final'!$L$36="Moderado"),CONCATENATE("R",'Mapa final'!$A$36),"")</f>
        <v/>
      </c>
      <c r="Y14" s="413"/>
      <c r="Z14" s="413" t="str">
        <f>IF(AND('Mapa final'!$H$42="Alta",'Mapa final'!$L$42="Moderado"),CONCATENATE("R",'Mapa final'!$A$42),"")</f>
        <v/>
      </c>
      <c r="AA14" s="414"/>
      <c r="AB14" s="412" t="str">
        <f>IF(AND('Mapa final'!$H$30="Alta",'Mapa final'!$L$30="Mayor"),CONCATENATE("R",'Mapa final'!$A$30),"")</f>
        <v/>
      </c>
      <c r="AC14" s="413"/>
      <c r="AD14" s="413" t="str">
        <f>IF(AND('Mapa final'!$H$36="Alta",'Mapa final'!$L$36="Mayor"),CONCATENATE("R",'Mapa final'!$A$36),"")</f>
        <v/>
      </c>
      <c r="AE14" s="413"/>
      <c r="AF14" s="413" t="str">
        <f>IF(AND('Mapa final'!$H$42="Alta",'Mapa final'!$L$42="Mayor"),CONCATENATE("R",'Mapa final'!$A$42),"")</f>
        <v/>
      </c>
      <c r="AG14" s="414"/>
      <c r="AH14" s="403" t="str">
        <f>IF(AND('Mapa final'!$H$30="Alta",'Mapa final'!$L$30="Catastrófico"),CONCATENATE("R",'Mapa final'!$A$30),"")</f>
        <v/>
      </c>
      <c r="AI14" s="404"/>
      <c r="AJ14" s="404" t="str">
        <f>IF(AND('Mapa final'!$H$36="Alta",'Mapa final'!$L$36="Catastrófico"),CONCATENATE("R",'Mapa final'!$A$36),"")</f>
        <v/>
      </c>
      <c r="AK14" s="404"/>
      <c r="AL14" s="404" t="str">
        <f>IF(AND('Mapa final'!$H$42="Alta",'Mapa final'!$L$42="Catastrófico"),CONCATENATE("R",'Mapa final'!$A$42),"")</f>
        <v/>
      </c>
      <c r="AM14" s="405"/>
      <c r="AN14" s="83"/>
      <c r="AO14" s="437" t="s">
        <v>95</v>
      </c>
      <c r="AP14" s="438"/>
      <c r="AQ14" s="438"/>
      <c r="AR14" s="438"/>
      <c r="AS14" s="438"/>
      <c r="AT14" s="439"/>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426"/>
      <c r="C15" s="426"/>
      <c r="D15" s="427"/>
      <c r="E15" s="419"/>
      <c r="F15" s="420"/>
      <c r="G15" s="420"/>
      <c r="H15" s="420"/>
      <c r="I15" s="420"/>
      <c r="J15" s="388"/>
      <c r="K15" s="389"/>
      <c r="L15" s="389"/>
      <c r="M15" s="389"/>
      <c r="N15" s="389"/>
      <c r="O15" s="390"/>
      <c r="P15" s="388"/>
      <c r="Q15" s="389"/>
      <c r="R15" s="389"/>
      <c r="S15" s="389"/>
      <c r="T15" s="389"/>
      <c r="U15" s="390"/>
      <c r="V15" s="406"/>
      <c r="W15" s="407"/>
      <c r="X15" s="407"/>
      <c r="Y15" s="407"/>
      <c r="Z15" s="407"/>
      <c r="AA15" s="408"/>
      <c r="AB15" s="406"/>
      <c r="AC15" s="407"/>
      <c r="AD15" s="407"/>
      <c r="AE15" s="407"/>
      <c r="AF15" s="407"/>
      <c r="AG15" s="408"/>
      <c r="AH15" s="397"/>
      <c r="AI15" s="398"/>
      <c r="AJ15" s="398"/>
      <c r="AK15" s="398"/>
      <c r="AL15" s="398"/>
      <c r="AM15" s="399"/>
      <c r="AN15" s="83"/>
      <c r="AO15" s="440"/>
      <c r="AP15" s="441"/>
      <c r="AQ15" s="441"/>
      <c r="AR15" s="441"/>
      <c r="AS15" s="441"/>
      <c r="AT15" s="442"/>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426"/>
      <c r="C16" s="426"/>
      <c r="D16" s="427"/>
      <c r="E16" s="419"/>
      <c r="F16" s="420"/>
      <c r="G16" s="420"/>
      <c r="H16" s="420"/>
      <c r="I16" s="420"/>
      <c r="J16" s="388" t="str">
        <f>IF(AND('Mapa final'!$H$48="Alta",'Mapa final'!$L$48="Leve"),CONCATENATE("R",'Mapa final'!$A$48),"")</f>
        <v/>
      </c>
      <c r="K16" s="389"/>
      <c r="L16" s="389" t="str">
        <f>IF(AND('Mapa final'!$H$54="Alta",'Mapa final'!$L$54="Leve"),CONCATENATE("R",'Mapa final'!$A$54),"")</f>
        <v/>
      </c>
      <c r="M16" s="389"/>
      <c r="N16" s="389" t="str">
        <f>IF(AND('Mapa final'!$H$60="Alta",'Mapa final'!$L$60="Leve"),CONCATENATE("R",'Mapa final'!$A$60),"")</f>
        <v/>
      </c>
      <c r="O16" s="390"/>
      <c r="P16" s="388" t="str">
        <f>IF(AND('Mapa final'!$H$48="Alta",'Mapa final'!$L$48="Menor"),CONCATENATE("R",'Mapa final'!$A$48),"")</f>
        <v/>
      </c>
      <c r="Q16" s="389"/>
      <c r="R16" s="389" t="str">
        <f>IF(AND('Mapa final'!$H$54="Alta",'Mapa final'!$L$54="Menor"),CONCATENATE("R",'Mapa final'!$A$54),"")</f>
        <v/>
      </c>
      <c r="S16" s="389"/>
      <c r="T16" s="389" t="str">
        <f>IF(AND('Mapa final'!$H$60="Alta",'Mapa final'!$L$60="Menor"),CONCATENATE("R",'Mapa final'!$A$60),"")</f>
        <v/>
      </c>
      <c r="U16" s="390"/>
      <c r="V16" s="406" t="str">
        <f>IF(AND('Mapa final'!$H$48="Alta",'Mapa final'!$L$48="Moderado"),CONCATENATE("R",'Mapa final'!$A$48),"")</f>
        <v/>
      </c>
      <c r="W16" s="407"/>
      <c r="X16" s="407" t="str">
        <f>IF(AND('Mapa final'!$H$54="Alta",'Mapa final'!$L$54="Moderado"),CONCATENATE("R",'Mapa final'!$A$54),"")</f>
        <v/>
      </c>
      <c r="Y16" s="407"/>
      <c r="Z16" s="407" t="str">
        <f>IF(AND('Mapa final'!$H$60="Alta",'Mapa final'!$L$60="Moderado"),CONCATENATE("R",'Mapa final'!$A$60),"")</f>
        <v/>
      </c>
      <c r="AA16" s="408"/>
      <c r="AB16" s="406" t="str">
        <f>IF(AND('Mapa final'!$H$48="Alta",'Mapa final'!$L$48="Mayor"),CONCATENATE("R",'Mapa final'!$A$48),"")</f>
        <v/>
      </c>
      <c r="AC16" s="407"/>
      <c r="AD16" s="407" t="str">
        <f>IF(AND('Mapa final'!$H$54="Alta",'Mapa final'!$L$54="Mayor"),CONCATENATE("R",'Mapa final'!$A$54),"")</f>
        <v/>
      </c>
      <c r="AE16" s="407"/>
      <c r="AF16" s="407" t="str">
        <f>IF(AND('Mapa final'!$H$60="Alta",'Mapa final'!$L$60="Mayor"),CONCATENATE("R",'Mapa final'!$A$60),"")</f>
        <v/>
      </c>
      <c r="AG16" s="408"/>
      <c r="AH16" s="397" t="str">
        <f>IF(AND('Mapa final'!$H$48="Alta",'Mapa final'!$L$48="Catastrófico"),CONCATENATE("R",'Mapa final'!$A$48),"")</f>
        <v/>
      </c>
      <c r="AI16" s="398"/>
      <c r="AJ16" s="398" t="str">
        <f>IF(AND('Mapa final'!$H$54="Alta",'Mapa final'!$L$54="Catastrófico"),CONCATENATE("R",'Mapa final'!$A$54),"")</f>
        <v/>
      </c>
      <c r="AK16" s="398"/>
      <c r="AL16" s="398" t="str">
        <f>IF(AND('Mapa final'!$H$60="Alta",'Mapa final'!$L$60="Catastrófico"),CONCATENATE("R",'Mapa final'!$A$60),"")</f>
        <v/>
      </c>
      <c r="AM16" s="399"/>
      <c r="AN16" s="83"/>
      <c r="AO16" s="440"/>
      <c r="AP16" s="441"/>
      <c r="AQ16" s="441"/>
      <c r="AR16" s="441"/>
      <c r="AS16" s="441"/>
      <c r="AT16" s="442"/>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426"/>
      <c r="C17" s="426"/>
      <c r="D17" s="427"/>
      <c r="E17" s="419"/>
      <c r="F17" s="420"/>
      <c r="G17" s="420"/>
      <c r="H17" s="420"/>
      <c r="I17" s="420"/>
      <c r="J17" s="388"/>
      <c r="K17" s="389"/>
      <c r="L17" s="389"/>
      <c r="M17" s="389"/>
      <c r="N17" s="389"/>
      <c r="O17" s="390"/>
      <c r="P17" s="388"/>
      <c r="Q17" s="389"/>
      <c r="R17" s="389"/>
      <c r="S17" s="389"/>
      <c r="T17" s="389"/>
      <c r="U17" s="390"/>
      <c r="V17" s="406"/>
      <c r="W17" s="407"/>
      <c r="X17" s="407"/>
      <c r="Y17" s="407"/>
      <c r="Z17" s="407"/>
      <c r="AA17" s="408"/>
      <c r="AB17" s="406"/>
      <c r="AC17" s="407"/>
      <c r="AD17" s="407"/>
      <c r="AE17" s="407"/>
      <c r="AF17" s="407"/>
      <c r="AG17" s="408"/>
      <c r="AH17" s="397"/>
      <c r="AI17" s="398"/>
      <c r="AJ17" s="398"/>
      <c r="AK17" s="398"/>
      <c r="AL17" s="398"/>
      <c r="AM17" s="399"/>
      <c r="AN17" s="83"/>
      <c r="AO17" s="440"/>
      <c r="AP17" s="441"/>
      <c r="AQ17" s="441"/>
      <c r="AR17" s="441"/>
      <c r="AS17" s="441"/>
      <c r="AT17" s="442"/>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426"/>
      <c r="C18" s="426"/>
      <c r="D18" s="427"/>
      <c r="E18" s="419"/>
      <c r="F18" s="420"/>
      <c r="G18" s="420"/>
      <c r="H18" s="420"/>
      <c r="I18" s="420"/>
      <c r="J18" s="388" t="str">
        <f>IF(AND('Mapa final'!$H$66="Alta",'Mapa final'!$L$66="Leve"),CONCATENATE("R",'Mapa final'!$A$66),"")</f>
        <v/>
      </c>
      <c r="K18" s="389"/>
      <c r="L18" s="389" t="str">
        <f>IF(AND('Mapa final'!$H$72="Alta",'Mapa final'!$L$72="Leve"),CONCATENATE("R",'Mapa final'!$A$72),"")</f>
        <v/>
      </c>
      <c r="M18" s="389"/>
      <c r="N18" s="389" t="str">
        <f>IF(AND('Mapa final'!$H$78="Alta",'Mapa final'!$L$78="Leve"),CONCATENATE("R",'Mapa final'!$A$78),"")</f>
        <v/>
      </c>
      <c r="O18" s="390"/>
      <c r="P18" s="388" t="str">
        <f>IF(AND('Mapa final'!$H$66="Alta",'Mapa final'!$L$66="Menor"),CONCATENATE("R",'Mapa final'!$A$66),"")</f>
        <v/>
      </c>
      <c r="Q18" s="389"/>
      <c r="R18" s="389" t="str">
        <f>IF(AND('Mapa final'!$H$72="Alta",'Mapa final'!$L$72="Menor"),CONCATENATE("R",'Mapa final'!$A$72),"")</f>
        <v/>
      </c>
      <c r="S18" s="389"/>
      <c r="T18" s="389" t="str">
        <f>IF(AND('Mapa final'!$H$78="Alta",'Mapa final'!$L$78="Menor"),CONCATENATE("R",'Mapa final'!$A$78),"")</f>
        <v/>
      </c>
      <c r="U18" s="390"/>
      <c r="V18" s="406" t="str">
        <f>IF(AND('Mapa final'!$H$66="Alta",'Mapa final'!$L$66="Moderado"),CONCATENATE("R",'Mapa final'!$A$66),"")</f>
        <v/>
      </c>
      <c r="W18" s="407"/>
      <c r="X18" s="407" t="str">
        <f>IF(AND('Mapa final'!$H$72="Alta",'Mapa final'!$L$72="Moderado"),CONCATENATE("R",'Mapa final'!$A$72),"")</f>
        <v/>
      </c>
      <c r="Y18" s="407"/>
      <c r="Z18" s="407" t="str">
        <f>IF(AND('Mapa final'!$H$78="Alta",'Mapa final'!$L$78="Moderado"),CONCATENATE("R",'Mapa final'!$A$78),"")</f>
        <v/>
      </c>
      <c r="AA18" s="408"/>
      <c r="AB18" s="406" t="str">
        <f>IF(AND('Mapa final'!$H$66="Alta",'Mapa final'!$L$66="Mayor"),CONCATENATE("R",'Mapa final'!$A$66),"")</f>
        <v/>
      </c>
      <c r="AC18" s="407"/>
      <c r="AD18" s="407" t="str">
        <f>IF(AND('Mapa final'!$H$72="Alta",'Mapa final'!$L$72="Mayor"),CONCATENATE("R",'Mapa final'!$A$72),"")</f>
        <v/>
      </c>
      <c r="AE18" s="407"/>
      <c r="AF18" s="407" t="str">
        <f>IF(AND('Mapa final'!$H$78="Alta",'Mapa final'!$L$78="Mayor"),CONCATENATE("R",'Mapa final'!$A$78),"")</f>
        <v/>
      </c>
      <c r="AG18" s="408"/>
      <c r="AH18" s="397" t="str">
        <f>IF(AND('Mapa final'!$H$66="Alta",'Mapa final'!$L$66="Catastrófico"),CONCATENATE("R",'Mapa final'!$A$66),"")</f>
        <v/>
      </c>
      <c r="AI18" s="398"/>
      <c r="AJ18" s="398" t="str">
        <f>IF(AND('Mapa final'!$H$72="Alta",'Mapa final'!$L$72="Catastrófico"),CONCATENATE("R",'Mapa final'!$A$72),"")</f>
        <v/>
      </c>
      <c r="AK18" s="398"/>
      <c r="AL18" s="398" t="str">
        <f>IF(AND('Mapa final'!$H$78="Alta",'Mapa final'!$L$78="Catastrófico"),CONCATENATE("R",'Mapa final'!$A$78),"")</f>
        <v/>
      </c>
      <c r="AM18" s="399"/>
      <c r="AN18" s="83"/>
      <c r="AO18" s="440"/>
      <c r="AP18" s="441"/>
      <c r="AQ18" s="441"/>
      <c r="AR18" s="441"/>
      <c r="AS18" s="441"/>
      <c r="AT18" s="442"/>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426"/>
      <c r="C19" s="426"/>
      <c r="D19" s="427"/>
      <c r="E19" s="419"/>
      <c r="F19" s="420"/>
      <c r="G19" s="420"/>
      <c r="H19" s="420"/>
      <c r="I19" s="420"/>
      <c r="J19" s="388"/>
      <c r="K19" s="389"/>
      <c r="L19" s="389"/>
      <c r="M19" s="389"/>
      <c r="N19" s="389"/>
      <c r="O19" s="390"/>
      <c r="P19" s="388"/>
      <c r="Q19" s="389"/>
      <c r="R19" s="389"/>
      <c r="S19" s="389"/>
      <c r="T19" s="389"/>
      <c r="U19" s="390"/>
      <c r="V19" s="406"/>
      <c r="W19" s="407"/>
      <c r="X19" s="407"/>
      <c r="Y19" s="407"/>
      <c r="Z19" s="407"/>
      <c r="AA19" s="408"/>
      <c r="AB19" s="406"/>
      <c r="AC19" s="407"/>
      <c r="AD19" s="407"/>
      <c r="AE19" s="407"/>
      <c r="AF19" s="407"/>
      <c r="AG19" s="408"/>
      <c r="AH19" s="397"/>
      <c r="AI19" s="398"/>
      <c r="AJ19" s="398"/>
      <c r="AK19" s="398"/>
      <c r="AL19" s="398"/>
      <c r="AM19" s="399"/>
      <c r="AN19" s="83"/>
      <c r="AO19" s="440"/>
      <c r="AP19" s="441"/>
      <c r="AQ19" s="441"/>
      <c r="AR19" s="441"/>
      <c r="AS19" s="441"/>
      <c r="AT19" s="442"/>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426"/>
      <c r="C20" s="426"/>
      <c r="D20" s="427"/>
      <c r="E20" s="419"/>
      <c r="F20" s="420"/>
      <c r="G20" s="420"/>
      <c r="H20" s="420"/>
      <c r="I20" s="420"/>
      <c r="J20" s="388" t="str">
        <f>IF(AND('Mapa final'!$H$84="Alta",'Mapa final'!$L$84="Leve"),CONCATENATE("R",'Mapa final'!$A$84),"")</f>
        <v/>
      </c>
      <c r="K20" s="389"/>
      <c r="L20" s="389" t="str">
        <f>IF(AND('Mapa final'!$H$90="Alta",'Mapa final'!$L$90="Leve"),CONCATENATE("R",'Mapa final'!$A$90),"")</f>
        <v/>
      </c>
      <c r="M20" s="389"/>
      <c r="N20" s="389" t="str">
        <f>IF(AND('Mapa final'!$H$96="Alta",'Mapa final'!$L$96="Leve"),CONCATENATE("R",'Mapa final'!$A$96),"")</f>
        <v/>
      </c>
      <c r="O20" s="390"/>
      <c r="P20" s="388" t="str">
        <f>IF(AND('Mapa final'!$H$84="Alta",'Mapa final'!$L$84="Menor"),CONCATENATE("R",'Mapa final'!$A$84),"")</f>
        <v/>
      </c>
      <c r="Q20" s="389"/>
      <c r="R20" s="389" t="str">
        <f>IF(AND('Mapa final'!$H$90="Alta",'Mapa final'!$L$90="Menor"),CONCATENATE("R",'Mapa final'!$A$90),"")</f>
        <v/>
      </c>
      <c r="S20" s="389"/>
      <c r="T20" s="389" t="str">
        <f>IF(AND('Mapa final'!$H$96="Alta",'Mapa final'!$L$96="Menor"),CONCATENATE("R",'Mapa final'!$A$96),"")</f>
        <v/>
      </c>
      <c r="U20" s="390"/>
      <c r="V20" s="406" t="str">
        <f>IF(AND('Mapa final'!$H$84="Alta",'Mapa final'!$L$84="Moderado"),CONCATENATE("R",'Mapa final'!$A$84),"")</f>
        <v/>
      </c>
      <c r="W20" s="407"/>
      <c r="X20" s="407" t="str">
        <f>IF(AND('Mapa final'!$H$90="Alta",'Mapa final'!$L$90="Moderado"),CONCATENATE("R",'Mapa final'!$A$90),"")</f>
        <v/>
      </c>
      <c r="Y20" s="407"/>
      <c r="Z20" s="407" t="str">
        <f>IF(AND('Mapa final'!$H$96="Alta",'Mapa final'!$L$96="Moderado"),CONCATENATE("R",'Mapa final'!$A$96),"")</f>
        <v/>
      </c>
      <c r="AA20" s="408"/>
      <c r="AB20" s="406" t="str">
        <f>IF(AND('Mapa final'!$H$84="Alta",'Mapa final'!$L$84="Mayor"),CONCATENATE("R",'Mapa final'!$A$84),"")</f>
        <v/>
      </c>
      <c r="AC20" s="407"/>
      <c r="AD20" s="407" t="str">
        <f>IF(AND('Mapa final'!$H$90="Alta",'Mapa final'!$L$90="Mayor"),CONCATENATE("R",'Mapa final'!$A$90),"")</f>
        <v/>
      </c>
      <c r="AE20" s="407"/>
      <c r="AF20" s="407" t="str">
        <f>IF(AND('Mapa final'!$H$96="Alta",'Mapa final'!$L$96="Mayor"),CONCATENATE("R",'Mapa final'!$A$96),"")</f>
        <v/>
      </c>
      <c r="AG20" s="408"/>
      <c r="AH20" s="397" t="str">
        <f>IF(AND('Mapa final'!$H$84="Alta",'Mapa final'!$L$84="Catastrófico"),CONCATENATE("R",'Mapa final'!$A$84),"")</f>
        <v/>
      </c>
      <c r="AI20" s="398"/>
      <c r="AJ20" s="398" t="str">
        <f>IF(AND('Mapa final'!$H$90="Alta",'Mapa final'!$L$90="Catastrófico"),CONCATENATE("R",'Mapa final'!$A$90),"")</f>
        <v/>
      </c>
      <c r="AK20" s="398"/>
      <c r="AL20" s="398" t="str">
        <f>IF(AND('Mapa final'!$H$96="Alta",'Mapa final'!$L$96="Catastrófico"),CONCATENATE("R",'Mapa final'!$A$96),"")</f>
        <v/>
      </c>
      <c r="AM20" s="399"/>
      <c r="AN20" s="83"/>
      <c r="AO20" s="440"/>
      <c r="AP20" s="441"/>
      <c r="AQ20" s="441"/>
      <c r="AR20" s="441"/>
      <c r="AS20" s="441"/>
      <c r="AT20" s="442"/>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426"/>
      <c r="C21" s="426"/>
      <c r="D21" s="427"/>
      <c r="E21" s="422"/>
      <c r="F21" s="423"/>
      <c r="G21" s="423"/>
      <c r="H21" s="423"/>
      <c r="I21" s="423"/>
      <c r="J21" s="391"/>
      <c r="K21" s="392"/>
      <c r="L21" s="392"/>
      <c r="M21" s="392"/>
      <c r="N21" s="392"/>
      <c r="O21" s="393"/>
      <c r="P21" s="391"/>
      <c r="Q21" s="392"/>
      <c r="R21" s="392"/>
      <c r="S21" s="392"/>
      <c r="T21" s="392"/>
      <c r="U21" s="393"/>
      <c r="V21" s="409"/>
      <c r="W21" s="410"/>
      <c r="X21" s="410"/>
      <c r="Y21" s="410"/>
      <c r="Z21" s="410"/>
      <c r="AA21" s="411"/>
      <c r="AB21" s="409"/>
      <c r="AC21" s="410"/>
      <c r="AD21" s="410"/>
      <c r="AE21" s="410"/>
      <c r="AF21" s="410"/>
      <c r="AG21" s="411"/>
      <c r="AH21" s="400"/>
      <c r="AI21" s="401"/>
      <c r="AJ21" s="401"/>
      <c r="AK21" s="401"/>
      <c r="AL21" s="401"/>
      <c r="AM21" s="402"/>
      <c r="AN21" s="83"/>
      <c r="AO21" s="443"/>
      <c r="AP21" s="444"/>
      <c r="AQ21" s="444"/>
      <c r="AR21" s="444"/>
      <c r="AS21" s="444"/>
      <c r="AT21" s="445"/>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426"/>
      <c r="C22" s="426"/>
      <c r="D22" s="427"/>
      <c r="E22" s="416" t="s">
        <v>96</v>
      </c>
      <c r="F22" s="417"/>
      <c r="G22" s="417"/>
      <c r="H22" s="417"/>
      <c r="I22" s="418"/>
      <c r="J22" s="394" t="str">
        <f>IF(AND('Mapa final'!$H$30="Media",'Mapa final'!$L$30="Leve"),CONCATENATE("R",'Mapa final'!$A$30),"")</f>
        <v/>
      </c>
      <c r="K22" s="395"/>
      <c r="L22" s="395" t="str">
        <f>IF(AND('Mapa final'!$H$36="Media",'Mapa final'!$L$36="Leve"),CONCATENATE("R",'Mapa final'!$A$36),"")</f>
        <v/>
      </c>
      <c r="M22" s="395"/>
      <c r="N22" s="395" t="str">
        <f>IF(AND('Mapa final'!$H$42="Media",'Mapa final'!$L$42="Leve"),CONCATENATE("R",'Mapa final'!$A$42),"")</f>
        <v/>
      </c>
      <c r="O22" s="396"/>
      <c r="P22" s="394" t="str">
        <f>IF(AND('Mapa final'!$H$30="Media",'Mapa final'!$L$30="Menor"),CONCATENATE("R",'Mapa final'!$A$30),"")</f>
        <v/>
      </c>
      <c r="Q22" s="395"/>
      <c r="R22" s="395" t="str">
        <f>IF(AND('Mapa final'!$H$36="Media",'Mapa final'!$L$36="Menor"),CONCATENATE("R",'Mapa final'!$A$36),"")</f>
        <v/>
      </c>
      <c r="S22" s="395"/>
      <c r="T22" s="395" t="str">
        <f>IF(AND('Mapa final'!$H$42="Media",'Mapa final'!$L$42="Menor"),CONCATENATE("R",'Mapa final'!$A$42),"")</f>
        <v/>
      </c>
      <c r="U22" s="396"/>
      <c r="V22" s="394" t="str">
        <f>IF(AND('Mapa final'!$H$30="Media",'Mapa final'!$L$30="Moderado"),CONCATENATE("R",'Mapa final'!$A$30),"")</f>
        <v/>
      </c>
      <c r="W22" s="395"/>
      <c r="X22" s="395" t="str">
        <f>IF(AND('Mapa final'!$H$36="Media",'Mapa final'!$L$36="Moderado"),CONCATENATE("R",'Mapa final'!$A$36),"")</f>
        <v/>
      </c>
      <c r="Y22" s="395"/>
      <c r="Z22" s="395" t="str">
        <f>IF(AND('Mapa final'!$H$42="Media",'Mapa final'!$L$42="Moderado"),CONCATENATE("R",'Mapa final'!$A$42),"")</f>
        <v/>
      </c>
      <c r="AA22" s="396"/>
      <c r="AB22" s="412" t="str">
        <f>IF(AND('Mapa final'!$H$30="Media",'Mapa final'!$L$30="Mayor"),CONCATENATE("R",'Mapa final'!$A$30),"")</f>
        <v/>
      </c>
      <c r="AC22" s="413"/>
      <c r="AD22" s="413" t="str">
        <f>IF(AND('Mapa final'!$H$36="Media",'Mapa final'!$L$36="Mayor"),CONCATENATE("R",'Mapa final'!$A$36),"")</f>
        <v/>
      </c>
      <c r="AE22" s="413"/>
      <c r="AF22" s="413" t="str">
        <f>IF(AND('Mapa final'!$H$42="Media",'Mapa final'!$L$42="Mayor"),CONCATENATE("R",'Mapa final'!$A$42),"")</f>
        <v/>
      </c>
      <c r="AG22" s="414"/>
      <c r="AH22" s="403" t="str">
        <f>IF(AND('Mapa final'!$H$30="Media",'Mapa final'!$L$30="Catastrófico"),CONCATENATE("R",'Mapa final'!$A$30),"")</f>
        <v/>
      </c>
      <c r="AI22" s="404"/>
      <c r="AJ22" s="404" t="str">
        <f>IF(AND('Mapa final'!$H$36="Media",'Mapa final'!$L$36="Catastrófico"),CONCATENATE("R",'Mapa final'!$A$36),"")</f>
        <v/>
      </c>
      <c r="AK22" s="404"/>
      <c r="AL22" s="404" t="str">
        <f>IF(AND('Mapa final'!$H$42="Media",'Mapa final'!$L$42="Catastrófico"),CONCATENATE("R",'Mapa final'!$A$42),"")</f>
        <v/>
      </c>
      <c r="AM22" s="405"/>
      <c r="AN22" s="83"/>
      <c r="AO22" s="446" t="s">
        <v>97</v>
      </c>
      <c r="AP22" s="447"/>
      <c r="AQ22" s="447"/>
      <c r="AR22" s="447"/>
      <c r="AS22" s="447"/>
      <c r="AT22" s="448"/>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426"/>
      <c r="C23" s="426"/>
      <c r="D23" s="427"/>
      <c r="E23" s="419"/>
      <c r="F23" s="420"/>
      <c r="G23" s="420"/>
      <c r="H23" s="420"/>
      <c r="I23" s="421"/>
      <c r="J23" s="388"/>
      <c r="K23" s="389"/>
      <c r="L23" s="389"/>
      <c r="M23" s="389"/>
      <c r="N23" s="389"/>
      <c r="O23" s="390"/>
      <c r="P23" s="388"/>
      <c r="Q23" s="389"/>
      <c r="R23" s="389"/>
      <c r="S23" s="389"/>
      <c r="T23" s="389"/>
      <c r="U23" s="390"/>
      <c r="V23" s="388"/>
      <c r="W23" s="389"/>
      <c r="X23" s="389"/>
      <c r="Y23" s="389"/>
      <c r="Z23" s="389"/>
      <c r="AA23" s="390"/>
      <c r="AB23" s="406"/>
      <c r="AC23" s="407"/>
      <c r="AD23" s="407"/>
      <c r="AE23" s="407"/>
      <c r="AF23" s="407"/>
      <c r="AG23" s="408"/>
      <c r="AH23" s="397"/>
      <c r="AI23" s="398"/>
      <c r="AJ23" s="398"/>
      <c r="AK23" s="398"/>
      <c r="AL23" s="398"/>
      <c r="AM23" s="399"/>
      <c r="AN23" s="83"/>
      <c r="AO23" s="449"/>
      <c r="AP23" s="450"/>
      <c r="AQ23" s="450"/>
      <c r="AR23" s="450"/>
      <c r="AS23" s="450"/>
      <c r="AT23" s="451"/>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426"/>
      <c r="C24" s="426"/>
      <c r="D24" s="427"/>
      <c r="E24" s="419"/>
      <c r="F24" s="420"/>
      <c r="G24" s="420"/>
      <c r="H24" s="420"/>
      <c r="I24" s="421"/>
      <c r="J24" s="388" t="str">
        <f>IF(AND('Mapa final'!$H$48="Media",'Mapa final'!$L$48="Leve"),CONCATENATE("R",'Mapa final'!$A$48),"")</f>
        <v/>
      </c>
      <c r="K24" s="389"/>
      <c r="L24" s="389" t="str">
        <f>IF(AND('Mapa final'!$H$54="Media",'Mapa final'!$L$54="Leve"),CONCATENATE("R",'Mapa final'!$A$54),"")</f>
        <v/>
      </c>
      <c r="M24" s="389"/>
      <c r="N24" s="389" t="str">
        <f>IF(AND('Mapa final'!$H$60="Media",'Mapa final'!$L$60="Leve"),CONCATENATE("R",'Mapa final'!$A$60),"")</f>
        <v/>
      </c>
      <c r="O24" s="390"/>
      <c r="P24" s="388" t="str">
        <f>IF(AND('Mapa final'!$H$48="Media",'Mapa final'!$L$48="Menor"),CONCATENATE("R",'Mapa final'!$A$48),"")</f>
        <v/>
      </c>
      <c r="Q24" s="389"/>
      <c r="R24" s="389" t="str">
        <f>IF(AND('Mapa final'!$H$54="Media",'Mapa final'!$L$54="Menor"),CONCATENATE("R",'Mapa final'!$A$54),"")</f>
        <v/>
      </c>
      <c r="S24" s="389"/>
      <c r="T24" s="389" t="str">
        <f>IF(AND('Mapa final'!$H$60="Media",'Mapa final'!$L$60="Menor"),CONCATENATE("R",'Mapa final'!$A$60),"")</f>
        <v/>
      </c>
      <c r="U24" s="390"/>
      <c r="V24" s="388" t="str">
        <f>IF(AND('Mapa final'!$H$48="Media",'Mapa final'!$L$48="Moderado"),CONCATENATE("R",'Mapa final'!$A$48),"")</f>
        <v/>
      </c>
      <c r="W24" s="389"/>
      <c r="X24" s="389" t="str">
        <f>IF(AND('Mapa final'!$H$54="Media",'Mapa final'!$L$54="Moderado"),CONCATENATE("R",'Mapa final'!$A$54),"")</f>
        <v/>
      </c>
      <c r="Y24" s="389"/>
      <c r="Z24" s="389" t="str">
        <f>IF(AND('Mapa final'!$H$60="Media",'Mapa final'!$L$60="Moderado"),CONCATENATE("R",'Mapa final'!$A$60),"")</f>
        <v/>
      </c>
      <c r="AA24" s="390"/>
      <c r="AB24" s="406" t="str">
        <f>IF(AND('Mapa final'!$H$48="Media",'Mapa final'!$L$48="Mayor"),CONCATENATE("R",'Mapa final'!$A$48),"")</f>
        <v/>
      </c>
      <c r="AC24" s="407"/>
      <c r="AD24" s="407" t="str">
        <f>IF(AND('Mapa final'!$H$54="Media",'Mapa final'!$L$54="Mayor"),CONCATENATE("R",'Mapa final'!$A$54),"")</f>
        <v/>
      </c>
      <c r="AE24" s="407"/>
      <c r="AF24" s="407" t="str">
        <f>IF(AND('Mapa final'!$H$60="Media",'Mapa final'!$L$60="Mayor"),CONCATENATE("R",'Mapa final'!$A$60),"")</f>
        <v/>
      </c>
      <c r="AG24" s="408"/>
      <c r="AH24" s="397" t="str">
        <f>IF(AND('Mapa final'!$H$48="Media",'Mapa final'!$L$48="Catastrófico"),CONCATENATE("R",'Mapa final'!$A$48),"")</f>
        <v/>
      </c>
      <c r="AI24" s="398"/>
      <c r="AJ24" s="398" t="str">
        <f>IF(AND('Mapa final'!$H$54="Media",'Mapa final'!$L$54="Catastrófico"),CONCATENATE("R",'Mapa final'!$A$54),"")</f>
        <v/>
      </c>
      <c r="AK24" s="398"/>
      <c r="AL24" s="398" t="str">
        <f>IF(AND('Mapa final'!$H$60="Media",'Mapa final'!$L$60="Catastrófico"),CONCATENATE("R",'Mapa final'!$A$60),"")</f>
        <v/>
      </c>
      <c r="AM24" s="399"/>
      <c r="AN24" s="83"/>
      <c r="AO24" s="449"/>
      <c r="AP24" s="450"/>
      <c r="AQ24" s="450"/>
      <c r="AR24" s="450"/>
      <c r="AS24" s="450"/>
      <c r="AT24" s="451"/>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426"/>
      <c r="C25" s="426"/>
      <c r="D25" s="427"/>
      <c r="E25" s="419"/>
      <c r="F25" s="420"/>
      <c r="G25" s="420"/>
      <c r="H25" s="420"/>
      <c r="I25" s="421"/>
      <c r="J25" s="388"/>
      <c r="K25" s="389"/>
      <c r="L25" s="389"/>
      <c r="M25" s="389"/>
      <c r="N25" s="389"/>
      <c r="O25" s="390"/>
      <c r="P25" s="388"/>
      <c r="Q25" s="389"/>
      <c r="R25" s="389"/>
      <c r="S25" s="389"/>
      <c r="T25" s="389"/>
      <c r="U25" s="390"/>
      <c r="V25" s="388"/>
      <c r="W25" s="389"/>
      <c r="X25" s="389"/>
      <c r="Y25" s="389"/>
      <c r="Z25" s="389"/>
      <c r="AA25" s="390"/>
      <c r="AB25" s="406"/>
      <c r="AC25" s="407"/>
      <c r="AD25" s="407"/>
      <c r="AE25" s="407"/>
      <c r="AF25" s="407"/>
      <c r="AG25" s="408"/>
      <c r="AH25" s="397"/>
      <c r="AI25" s="398"/>
      <c r="AJ25" s="398"/>
      <c r="AK25" s="398"/>
      <c r="AL25" s="398"/>
      <c r="AM25" s="399"/>
      <c r="AN25" s="83"/>
      <c r="AO25" s="449"/>
      <c r="AP25" s="450"/>
      <c r="AQ25" s="450"/>
      <c r="AR25" s="450"/>
      <c r="AS25" s="450"/>
      <c r="AT25" s="451"/>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426"/>
      <c r="C26" s="426"/>
      <c r="D26" s="427"/>
      <c r="E26" s="419"/>
      <c r="F26" s="420"/>
      <c r="G26" s="420"/>
      <c r="H26" s="420"/>
      <c r="I26" s="421"/>
      <c r="J26" s="388" t="str">
        <f>IF(AND('Mapa final'!$H$66="Media",'Mapa final'!$L$66="Leve"),CONCATENATE("R",'Mapa final'!$A$66),"")</f>
        <v/>
      </c>
      <c r="K26" s="389"/>
      <c r="L26" s="389" t="str">
        <f>IF(AND('Mapa final'!$H$72="Media",'Mapa final'!$L$72="Leve"),CONCATENATE("R",'Mapa final'!$A$72),"")</f>
        <v/>
      </c>
      <c r="M26" s="389"/>
      <c r="N26" s="389" t="str">
        <f>IF(AND('Mapa final'!$H$78="Media",'Mapa final'!$L$78="Leve"),CONCATENATE("R",'Mapa final'!$A$78),"")</f>
        <v/>
      </c>
      <c r="O26" s="390"/>
      <c r="P26" s="388" t="str">
        <f>IF(AND('Mapa final'!$H$66="Media",'Mapa final'!$L$66="Menor"),CONCATENATE("R",'Mapa final'!$A$66),"")</f>
        <v/>
      </c>
      <c r="Q26" s="389"/>
      <c r="R26" s="389" t="str">
        <f>IF(AND('Mapa final'!$H$72="Media",'Mapa final'!$L$72="Menor"),CONCATENATE("R",'Mapa final'!$A$72),"")</f>
        <v/>
      </c>
      <c r="S26" s="389"/>
      <c r="T26" s="389" t="str">
        <f>IF(AND('Mapa final'!$H$78="Media",'Mapa final'!$L$78="Menor"),CONCATENATE("R",'Mapa final'!$A$78),"")</f>
        <v/>
      </c>
      <c r="U26" s="390"/>
      <c r="V26" s="388" t="str">
        <f>IF(AND('Mapa final'!$H$66="Media",'Mapa final'!$L$66="Moderado"),CONCATENATE("R",'Mapa final'!$A$66),"")</f>
        <v/>
      </c>
      <c r="W26" s="389"/>
      <c r="X26" s="389" t="str">
        <f>IF(AND('Mapa final'!$H$72="Media",'Mapa final'!$L$72="Moderado"),CONCATENATE("R",'Mapa final'!$A$72),"")</f>
        <v/>
      </c>
      <c r="Y26" s="389"/>
      <c r="Z26" s="389" t="str">
        <f>IF(AND('Mapa final'!$H$78="Media",'Mapa final'!$L$78="Moderado"),CONCATENATE("R",'Mapa final'!$A$78),"")</f>
        <v/>
      </c>
      <c r="AA26" s="390"/>
      <c r="AB26" s="406" t="str">
        <f>IF(AND('Mapa final'!$H$66="Media",'Mapa final'!$L$66="Mayor"),CONCATENATE("R",'Mapa final'!$A$66),"")</f>
        <v/>
      </c>
      <c r="AC26" s="407"/>
      <c r="AD26" s="407" t="str">
        <f>IF(AND('Mapa final'!$H$72="Media",'Mapa final'!$L$72="Mayor"),CONCATENATE("R",'Mapa final'!$A$72),"")</f>
        <v/>
      </c>
      <c r="AE26" s="407"/>
      <c r="AF26" s="407" t="str">
        <f>IF(AND('Mapa final'!$H$78="Media",'Mapa final'!$L$78="Mayor"),CONCATENATE("R",'Mapa final'!$A$78),"")</f>
        <v/>
      </c>
      <c r="AG26" s="408"/>
      <c r="AH26" s="397" t="str">
        <f>IF(AND('Mapa final'!$H$66="Media",'Mapa final'!$L$66="Catastrófico"),CONCATENATE("R",'Mapa final'!$A$66),"")</f>
        <v/>
      </c>
      <c r="AI26" s="398"/>
      <c r="AJ26" s="398" t="str">
        <f>IF(AND('Mapa final'!$H$72="Media",'Mapa final'!$L$72="Catastrófico"),CONCATENATE("R",'Mapa final'!$A$72),"")</f>
        <v/>
      </c>
      <c r="AK26" s="398"/>
      <c r="AL26" s="398" t="str">
        <f>IF(AND('Mapa final'!$H$78="Media",'Mapa final'!$L$78="Catastrófico"),CONCATENATE("R",'Mapa final'!$A$78),"")</f>
        <v/>
      </c>
      <c r="AM26" s="399"/>
      <c r="AN26" s="83"/>
      <c r="AO26" s="449"/>
      <c r="AP26" s="450"/>
      <c r="AQ26" s="450"/>
      <c r="AR26" s="450"/>
      <c r="AS26" s="450"/>
      <c r="AT26" s="451"/>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426"/>
      <c r="C27" s="426"/>
      <c r="D27" s="427"/>
      <c r="E27" s="419"/>
      <c r="F27" s="420"/>
      <c r="G27" s="420"/>
      <c r="H27" s="420"/>
      <c r="I27" s="421"/>
      <c r="J27" s="388"/>
      <c r="K27" s="389"/>
      <c r="L27" s="389"/>
      <c r="M27" s="389"/>
      <c r="N27" s="389"/>
      <c r="O27" s="390"/>
      <c r="P27" s="388"/>
      <c r="Q27" s="389"/>
      <c r="R27" s="389"/>
      <c r="S27" s="389"/>
      <c r="T27" s="389"/>
      <c r="U27" s="390"/>
      <c r="V27" s="388"/>
      <c r="W27" s="389"/>
      <c r="X27" s="389"/>
      <c r="Y27" s="389"/>
      <c r="Z27" s="389"/>
      <c r="AA27" s="390"/>
      <c r="AB27" s="406"/>
      <c r="AC27" s="407"/>
      <c r="AD27" s="407"/>
      <c r="AE27" s="407"/>
      <c r="AF27" s="407"/>
      <c r="AG27" s="408"/>
      <c r="AH27" s="397"/>
      <c r="AI27" s="398"/>
      <c r="AJ27" s="398"/>
      <c r="AK27" s="398"/>
      <c r="AL27" s="398"/>
      <c r="AM27" s="399"/>
      <c r="AN27" s="83"/>
      <c r="AO27" s="449"/>
      <c r="AP27" s="450"/>
      <c r="AQ27" s="450"/>
      <c r="AR27" s="450"/>
      <c r="AS27" s="450"/>
      <c r="AT27" s="451"/>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426"/>
      <c r="C28" s="426"/>
      <c r="D28" s="427"/>
      <c r="E28" s="419"/>
      <c r="F28" s="420"/>
      <c r="G28" s="420"/>
      <c r="H28" s="420"/>
      <c r="I28" s="421"/>
      <c r="J28" s="388" t="str">
        <f>IF(AND('Mapa final'!$H$84="Media",'Mapa final'!$L$84="Leve"),CONCATENATE("R",'Mapa final'!$A$84),"")</f>
        <v/>
      </c>
      <c r="K28" s="389"/>
      <c r="L28" s="389" t="str">
        <f>IF(AND('Mapa final'!$H$90="Media",'Mapa final'!$L$90="Leve"),CONCATENATE("R",'Mapa final'!$A$90),"")</f>
        <v/>
      </c>
      <c r="M28" s="389"/>
      <c r="N28" s="389" t="str">
        <f>IF(AND('Mapa final'!$H$96="Media",'Mapa final'!$L$96="Leve"),CONCATENATE("R",'Mapa final'!$A$96),"")</f>
        <v/>
      </c>
      <c r="O28" s="390"/>
      <c r="P28" s="388" t="str">
        <f>IF(AND('Mapa final'!$H$84="Media",'Mapa final'!$L$84="Menor"),CONCATENATE("R",'Mapa final'!$A$84),"")</f>
        <v/>
      </c>
      <c r="Q28" s="389"/>
      <c r="R28" s="389" t="str">
        <f>IF(AND('Mapa final'!$H$90="Media",'Mapa final'!$L$90="Menor"),CONCATENATE("R",'Mapa final'!$A$90),"")</f>
        <v/>
      </c>
      <c r="S28" s="389"/>
      <c r="T28" s="389" t="str">
        <f>IF(AND('Mapa final'!$H$96="Media",'Mapa final'!$L$96="Menor"),CONCATENATE("R",'Mapa final'!$A$96),"")</f>
        <v/>
      </c>
      <c r="U28" s="390"/>
      <c r="V28" s="388" t="str">
        <f>IF(AND('Mapa final'!$H$84="Media",'Mapa final'!$L$84="Moderado"),CONCATENATE("R",'Mapa final'!$A$84),"")</f>
        <v/>
      </c>
      <c r="W28" s="389"/>
      <c r="X28" s="389" t="str">
        <f>IF(AND('Mapa final'!$H$90="Media",'Mapa final'!$L$90="Moderado"),CONCATENATE("R",'Mapa final'!$A$90),"")</f>
        <v/>
      </c>
      <c r="Y28" s="389"/>
      <c r="Z28" s="389" t="str">
        <f>IF(AND('Mapa final'!$H$96="Media",'Mapa final'!$L$96="Moderado"),CONCATENATE("R",'Mapa final'!$A$96),"")</f>
        <v/>
      </c>
      <c r="AA28" s="390"/>
      <c r="AB28" s="406" t="str">
        <f>IF(AND('Mapa final'!$H$84="Media",'Mapa final'!$L$84="Mayor"),CONCATENATE("R",'Mapa final'!$A$84),"")</f>
        <v/>
      </c>
      <c r="AC28" s="407"/>
      <c r="AD28" s="407" t="str">
        <f>IF(AND('Mapa final'!$H$90="Media",'Mapa final'!$L$90="Mayor"),CONCATENATE("R",'Mapa final'!$A$90),"")</f>
        <v/>
      </c>
      <c r="AE28" s="407"/>
      <c r="AF28" s="407" t="str">
        <f>IF(AND('Mapa final'!$H$96="Media",'Mapa final'!$L$96="Mayor"),CONCATENATE("R",'Mapa final'!$A$96),"")</f>
        <v/>
      </c>
      <c r="AG28" s="408"/>
      <c r="AH28" s="397" t="str">
        <f>IF(AND('Mapa final'!$H$84="Media",'Mapa final'!$L$84="Catastrófico"),CONCATENATE("R",'Mapa final'!$A$84),"")</f>
        <v/>
      </c>
      <c r="AI28" s="398"/>
      <c r="AJ28" s="398" t="str">
        <f>IF(AND('Mapa final'!$H$90="Media",'Mapa final'!$L$90="Catastrófico"),CONCATENATE("R",'Mapa final'!$A$90),"")</f>
        <v/>
      </c>
      <c r="AK28" s="398"/>
      <c r="AL28" s="398" t="str">
        <f>IF(AND('Mapa final'!$H$96="Media",'Mapa final'!$L$96="Catastrófico"),CONCATENATE("R",'Mapa final'!$A$96),"")</f>
        <v/>
      </c>
      <c r="AM28" s="399"/>
      <c r="AN28" s="83"/>
      <c r="AO28" s="449"/>
      <c r="AP28" s="450"/>
      <c r="AQ28" s="450"/>
      <c r="AR28" s="450"/>
      <c r="AS28" s="450"/>
      <c r="AT28" s="451"/>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426"/>
      <c r="C29" s="426"/>
      <c r="D29" s="427"/>
      <c r="E29" s="422"/>
      <c r="F29" s="423"/>
      <c r="G29" s="423"/>
      <c r="H29" s="423"/>
      <c r="I29" s="424"/>
      <c r="J29" s="388"/>
      <c r="K29" s="389"/>
      <c r="L29" s="389"/>
      <c r="M29" s="389"/>
      <c r="N29" s="389"/>
      <c r="O29" s="390"/>
      <c r="P29" s="391"/>
      <c r="Q29" s="392"/>
      <c r="R29" s="392"/>
      <c r="S29" s="392"/>
      <c r="T29" s="392"/>
      <c r="U29" s="393"/>
      <c r="V29" s="391"/>
      <c r="W29" s="392"/>
      <c r="X29" s="392"/>
      <c r="Y29" s="392"/>
      <c r="Z29" s="392"/>
      <c r="AA29" s="393"/>
      <c r="AB29" s="409"/>
      <c r="AC29" s="410"/>
      <c r="AD29" s="410"/>
      <c r="AE29" s="410"/>
      <c r="AF29" s="410"/>
      <c r="AG29" s="411"/>
      <c r="AH29" s="400"/>
      <c r="AI29" s="401"/>
      <c r="AJ29" s="401"/>
      <c r="AK29" s="401"/>
      <c r="AL29" s="401"/>
      <c r="AM29" s="402"/>
      <c r="AN29" s="83"/>
      <c r="AO29" s="452"/>
      <c r="AP29" s="453"/>
      <c r="AQ29" s="453"/>
      <c r="AR29" s="453"/>
      <c r="AS29" s="453"/>
      <c r="AT29" s="454"/>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426"/>
      <c r="C30" s="426"/>
      <c r="D30" s="427"/>
      <c r="E30" s="416" t="s">
        <v>98</v>
      </c>
      <c r="F30" s="417"/>
      <c r="G30" s="417"/>
      <c r="H30" s="417"/>
      <c r="I30" s="417"/>
      <c r="J30" s="385" t="str">
        <f>IF(AND('Mapa final'!$H$30="Baja",'Mapa final'!$L$30="Leve"),CONCATENATE("R",'Mapa final'!$A$30),"")</f>
        <v/>
      </c>
      <c r="K30" s="386"/>
      <c r="L30" s="386" t="str">
        <f>IF(AND('Mapa final'!$H$36="Baja",'Mapa final'!$L$36="Leve"),CONCATENATE("R",'Mapa final'!$A$36),"")</f>
        <v/>
      </c>
      <c r="M30" s="386"/>
      <c r="N30" s="386" t="str">
        <f>IF(AND('Mapa final'!$H$42="Baja",'Mapa final'!$L$42="Leve"),CONCATENATE("R",'Mapa final'!$A$42),"")</f>
        <v/>
      </c>
      <c r="O30" s="387"/>
      <c r="P30" s="395" t="str">
        <f>IF(AND('Mapa final'!$H$30="Baja",'Mapa final'!$L$30="Menor"),CONCATENATE("R",'Mapa final'!$A$30),"")</f>
        <v/>
      </c>
      <c r="Q30" s="395"/>
      <c r="R30" s="395" t="str">
        <f>IF(AND('Mapa final'!$H$36="Baja",'Mapa final'!$L$36="Menor"),CONCATENATE("R",'Mapa final'!$A$36),"")</f>
        <v/>
      </c>
      <c r="S30" s="395"/>
      <c r="T30" s="395" t="str">
        <f>IF(AND('Mapa final'!$H$42="Baja",'Mapa final'!$L$42="Menor"),CONCATENATE("R",'Mapa final'!$A$42),"")</f>
        <v/>
      </c>
      <c r="U30" s="396"/>
      <c r="V30" s="394" t="str">
        <f>IF(AND('Mapa final'!$H$30="Baja",'Mapa final'!$L$30="Moderado"),CONCATENATE("R",'Mapa final'!$A$30),"")</f>
        <v/>
      </c>
      <c r="W30" s="395"/>
      <c r="X30" s="395" t="str">
        <f>IF(AND('Mapa final'!$H$36="Baja",'Mapa final'!$L$36="Moderado"),CONCATENATE("R",'Mapa final'!$A$36),"")</f>
        <v/>
      </c>
      <c r="Y30" s="395"/>
      <c r="Z30" s="395" t="str">
        <f>IF(AND('Mapa final'!$H$42="Baja",'Mapa final'!$L$42="Moderado"),CONCATENATE("R",'Mapa final'!$A$42),"")</f>
        <v/>
      </c>
      <c r="AA30" s="396"/>
      <c r="AB30" s="412" t="str">
        <f>IF(AND('Mapa final'!$H$30="Baja",'Mapa final'!$L$30="Mayor"),CONCATENATE("R",'Mapa final'!$A$30),"")</f>
        <v/>
      </c>
      <c r="AC30" s="413"/>
      <c r="AD30" s="413" t="str">
        <f>IF(AND('Mapa final'!$H$36="Baja",'Mapa final'!$L$36="Mayor"),CONCATENATE("R",'Mapa final'!$A$36),"")</f>
        <v/>
      </c>
      <c r="AE30" s="413"/>
      <c r="AF30" s="413" t="str">
        <f>IF(AND('Mapa final'!$H$42="Baja",'Mapa final'!$L$42="Mayor"),CONCATENATE("R",'Mapa final'!$A$42),"")</f>
        <v/>
      </c>
      <c r="AG30" s="414"/>
      <c r="AH30" s="403" t="str">
        <f>IF(AND('Mapa final'!$H$30="Baja",'Mapa final'!$L$30="Catastrófico"),CONCATENATE("R",'Mapa final'!$A$30),"")</f>
        <v/>
      </c>
      <c r="AI30" s="404"/>
      <c r="AJ30" s="404" t="str">
        <f>IF(AND('Mapa final'!$H$36="Baja",'Mapa final'!$L$36="Catastrófico"),CONCATENATE("R",'Mapa final'!$A$36),"")</f>
        <v/>
      </c>
      <c r="AK30" s="404"/>
      <c r="AL30" s="404" t="str">
        <f>IF(AND('Mapa final'!$H$42="Baja",'Mapa final'!$L$42="Catastrófico"),CONCATENATE("R",'Mapa final'!$A$42),"")</f>
        <v/>
      </c>
      <c r="AM30" s="405"/>
      <c r="AN30" s="83"/>
      <c r="AO30" s="455" t="s">
        <v>99</v>
      </c>
      <c r="AP30" s="456"/>
      <c r="AQ30" s="456"/>
      <c r="AR30" s="456"/>
      <c r="AS30" s="456"/>
      <c r="AT30" s="457"/>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426"/>
      <c r="C31" s="426"/>
      <c r="D31" s="427"/>
      <c r="E31" s="419"/>
      <c r="F31" s="420"/>
      <c r="G31" s="420"/>
      <c r="H31" s="420"/>
      <c r="I31" s="420"/>
      <c r="J31" s="379"/>
      <c r="K31" s="380"/>
      <c r="L31" s="380"/>
      <c r="M31" s="380"/>
      <c r="N31" s="380"/>
      <c r="O31" s="381"/>
      <c r="P31" s="389"/>
      <c r="Q31" s="389"/>
      <c r="R31" s="389"/>
      <c r="S31" s="389"/>
      <c r="T31" s="389"/>
      <c r="U31" s="390"/>
      <c r="V31" s="388"/>
      <c r="W31" s="389"/>
      <c r="X31" s="389"/>
      <c r="Y31" s="389"/>
      <c r="Z31" s="389"/>
      <c r="AA31" s="390"/>
      <c r="AB31" s="406"/>
      <c r="AC31" s="407"/>
      <c r="AD31" s="407"/>
      <c r="AE31" s="407"/>
      <c r="AF31" s="407"/>
      <c r="AG31" s="408"/>
      <c r="AH31" s="397"/>
      <c r="AI31" s="398"/>
      <c r="AJ31" s="398"/>
      <c r="AK31" s="398"/>
      <c r="AL31" s="398"/>
      <c r="AM31" s="399"/>
      <c r="AN31" s="83"/>
      <c r="AO31" s="458"/>
      <c r="AP31" s="459"/>
      <c r="AQ31" s="459"/>
      <c r="AR31" s="459"/>
      <c r="AS31" s="459"/>
      <c r="AT31" s="460"/>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426"/>
      <c r="C32" s="426"/>
      <c r="D32" s="427"/>
      <c r="E32" s="419"/>
      <c r="F32" s="420"/>
      <c r="G32" s="420"/>
      <c r="H32" s="420"/>
      <c r="I32" s="420"/>
      <c r="J32" s="379" t="str">
        <f>IF(AND('Mapa final'!$H$48="Baja",'Mapa final'!$L$48="Leve"),CONCATENATE("R",'Mapa final'!$A$48),"")</f>
        <v/>
      </c>
      <c r="K32" s="380"/>
      <c r="L32" s="380" t="str">
        <f>IF(AND('Mapa final'!$H$54="Baja",'Mapa final'!$L$54="Leve"),CONCATENATE("R",'Mapa final'!$A$54),"")</f>
        <v/>
      </c>
      <c r="M32" s="380"/>
      <c r="N32" s="380" t="str">
        <f>IF(AND('Mapa final'!$H$60="Baja",'Mapa final'!$L$60="Leve"),CONCATENATE("R",'Mapa final'!$A$60),"")</f>
        <v/>
      </c>
      <c r="O32" s="381"/>
      <c r="P32" s="389" t="str">
        <f>IF(AND('Mapa final'!$H$48="Baja",'Mapa final'!$L$48="Menor"),CONCATENATE("R",'Mapa final'!$A$48),"")</f>
        <v/>
      </c>
      <c r="Q32" s="389"/>
      <c r="R32" s="389" t="str">
        <f>IF(AND('Mapa final'!$H$54="Baja",'Mapa final'!$L$54="Menor"),CONCATENATE("R",'Mapa final'!$A$54),"")</f>
        <v/>
      </c>
      <c r="S32" s="389"/>
      <c r="T32" s="389" t="str">
        <f>IF(AND('Mapa final'!$H$60="Baja",'Mapa final'!$L$60="Menor"),CONCATENATE("R",'Mapa final'!$A$60),"")</f>
        <v/>
      </c>
      <c r="U32" s="390"/>
      <c r="V32" s="388" t="str">
        <f>IF(AND('Mapa final'!$H$48="Baja",'Mapa final'!$L$48="Moderado"),CONCATENATE("R",'Mapa final'!$A$48),"")</f>
        <v/>
      </c>
      <c r="W32" s="389"/>
      <c r="X32" s="389" t="str">
        <f>IF(AND('Mapa final'!$H$54="Baja",'Mapa final'!$L$54="Moderado"),CONCATENATE("R",'Mapa final'!$A$54),"")</f>
        <v/>
      </c>
      <c r="Y32" s="389"/>
      <c r="Z32" s="389" t="str">
        <f>IF(AND('Mapa final'!$H$60="Baja",'Mapa final'!$L$60="Moderado"),CONCATENATE("R",'Mapa final'!$A$60),"")</f>
        <v/>
      </c>
      <c r="AA32" s="390"/>
      <c r="AB32" s="406" t="str">
        <f>IF(AND('Mapa final'!$H$48="Baja",'Mapa final'!$L$48="Mayor"),CONCATENATE("R",'Mapa final'!$A$48),"")</f>
        <v/>
      </c>
      <c r="AC32" s="407"/>
      <c r="AD32" s="407" t="str">
        <f>IF(AND('Mapa final'!$H$54="Baja",'Mapa final'!$L$54="Mayor"),CONCATENATE("R",'Mapa final'!$A$54),"")</f>
        <v/>
      </c>
      <c r="AE32" s="407"/>
      <c r="AF32" s="407" t="str">
        <f>IF(AND('Mapa final'!$H$60="Baja",'Mapa final'!$L$60="Mayor"),CONCATENATE("R",'Mapa final'!$A$60),"")</f>
        <v/>
      </c>
      <c r="AG32" s="408"/>
      <c r="AH32" s="397" t="str">
        <f>IF(AND('Mapa final'!$H$48="Baja",'Mapa final'!$L$48="Catastrófico"),CONCATENATE("R",'Mapa final'!$A$48),"")</f>
        <v/>
      </c>
      <c r="AI32" s="398"/>
      <c r="AJ32" s="398" t="str">
        <f>IF(AND('Mapa final'!$H$54="Baja",'Mapa final'!$L$54="Catastrófico"),CONCATENATE("R",'Mapa final'!$A$54),"")</f>
        <v/>
      </c>
      <c r="AK32" s="398"/>
      <c r="AL32" s="398" t="str">
        <f>IF(AND('Mapa final'!$H$60="Baja",'Mapa final'!$L$60="Catastrófico"),CONCATENATE("R",'Mapa final'!$A$60),"")</f>
        <v/>
      </c>
      <c r="AM32" s="399"/>
      <c r="AN32" s="83"/>
      <c r="AO32" s="458"/>
      <c r="AP32" s="459"/>
      <c r="AQ32" s="459"/>
      <c r="AR32" s="459"/>
      <c r="AS32" s="459"/>
      <c r="AT32" s="460"/>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426"/>
      <c r="C33" s="426"/>
      <c r="D33" s="427"/>
      <c r="E33" s="419"/>
      <c r="F33" s="420"/>
      <c r="G33" s="420"/>
      <c r="H33" s="420"/>
      <c r="I33" s="420"/>
      <c r="J33" s="379"/>
      <c r="K33" s="380"/>
      <c r="L33" s="380"/>
      <c r="M33" s="380"/>
      <c r="N33" s="380"/>
      <c r="O33" s="381"/>
      <c r="P33" s="389"/>
      <c r="Q33" s="389"/>
      <c r="R33" s="389"/>
      <c r="S33" s="389"/>
      <c r="T33" s="389"/>
      <c r="U33" s="390"/>
      <c r="V33" s="388"/>
      <c r="W33" s="389"/>
      <c r="X33" s="389"/>
      <c r="Y33" s="389"/>
      <c r="Z33" s="389"/>
      <c r="AA33" s="390"/>
      <c r="AB33" s="406"/>
      <c r="AC33" s="407"/>
      <c r="AD33" s="407"/>
      <c r="AE33" s="407"/>
      <c r="AF33" s="407"/>
      <c r="AG33" s="408"/>
      <c r="AH33" s="397"/>
      <c r="AI33" s="398"/>
      <c r="AJ33" s="398"/>
      <c r="AK33" s="398"/>
      <c r="AL33" s="398"/>
      <c r="AM33" s="399"/>
      <c r="AN33" s="83"/>
      <c r="AO33" s="458"/>
      <c r="AP33" s="459"/>
      <c r="AQ33" s="459"/>
      <c r="AR33" s="459"/>
      <c r="AS33" s="459"/>
      <c r="AT33" s="460"/>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426"/>
      <c r="C34" s="426"/>
      <c r="D34" s="427"/>
      <c r="E34" s="419"/>
      <c r="F34" s="420"/>
      <c r="G34" s="420"/>
      <c r="H34" s="420"/>
      <c r="I34" s="420"/>
      <c r="J34" s="379" t="str">
        <f>IF(AND('Mapa final'!$H$66="Baja",'Mapa final'!$L$66="Leve"),CONCATENATE("R",'Mapa final'!$A$66),"")</f>
        <v/>
      </c>
      <c r="K34" s="380"/>
      <c r="L34" s="380" t="str">
        <f>IF(AND('Mapa final'!$H$72="Baja",'Mapa final'!$L$72="Leve"),CONCATENATE("R",'Mapa final'!$A$72),"")</f>
        <v/>
      </c>
      <c r="M34" s="380"/>
      <c r="N34" s="380" t="str">
        <f>IF(AND('Mapa final'!$H$78="Baja",'Mapa final'!$L$78="Leve"),CONCATENATE("R",'Mapa final'!$A$78),"")</f>
        <v/>
      </c>
      <c r="O34" s="381"/>
      <c r="P34" s="389" t="str">
        <f>IF(AND('Mapa final'!$H$66="Baja",'Mapa final'!$L$66="Menor"),CONCATENATE("R",'Mapa final'!$A$66),"")</f>
        <v/>
      </c>
      <c r="Q34" s="389"/>
      <c r="R34" s="389" t="str">
        <f>IF(AND('Mapa final'!$H$72="Baja",'Mapa final'!$L$72="Menor"),CONCATENATE("R",'Mapa final'!$A$72),"")</f>
        <v/>
      </c>
      <c r="S34" s="389"/>
      <c r="T34" s="389" t="str">
        <f>IF(AND('Mapa final'!$H$78="Baja",'Mapa final'!$L$78="Menor"),CONCATENATE("R",'Mapa final'!$A$78),"")</f>
        <v/>
      </c>
      <c r="U34" s="390"/>
      <c r="V34" s="388" t="str">
        <f>IF(AND('Mapa final'!$H$66="Baja",'Mapa final'!$L$66="Moderado"),CONCATENATE("R",'Mapa final'!$A$66),"")</f>
        <v/>
      </c>
      <c r="W34" s="389"/>
      <c r="X34" s="389" t="str">
        <f>IF(AND('Mapa final'!$H$72="Baja",'Mapa final'!$L$72="Moderado"),CONCATENATE("R",'Mapa final'!$A$72),"")</f>
        <v/>
      </c>
      <c r="Y34" s="389"/>
      <c r="Z34" s="389" t="str">
        <f>IF(AND('Mapa final'!$H$78="Baja",'Mapa final'!$L$78="Moderado"),CONCATENATE("R",'Mapa final'!$A$78),"")</f>
        <v/>
      </c>
      <c r="AA34" s="390"/>
      <c r="AB34" s="406" t="str">
        <f>IF(AND('Mapa final'!$H$66="Baja",'Mapa final'!$L$66="Mayor"),CONCATENATE("R",'Mapa final'!$A$66),"")</f>
        <v/>
      </c>
      <c r="AC34" s="407"/>
      <c r="AD34" s="407" t="str">
        <f>IF(AND('Mapa final'!$H$72="Baja",'Mapa final'!$L$72="Mayor"),CONCATENATE("R",'Mapa final'!$A$72),"")</f>
        <v/>
      </c>
      <c r="AE34" s="407"/>
      <c r="AF34" s="407" t="str">
        <f>IF(AND('Mapa final'!$H$78="Baja",'Mapa final'!$L$78="Mayor"),CONCATENATE("R",'Mapa final'!$A$78),"")</f>
        <v/>
      </c>
      <c r="AG34" s="408"/>
      <c r="AH34" s="397" t="str">
        <f>IF(AND('Mapa final'!$H$66="Baja",'Mapa final'!$L$66="Catastrófico"),CONCATENATE("R",'Mapa final'!$A$66),"")</f>
        <v/>
      </c>
      <c r="AI34" s="398"/>
      <c r="AJ34" s="398" t="str">
        <f>IF(AND('Mapa final'!$H$72="Baja",'Mapa final'!$L$72="Catastrófico"),CONCATENATE("R",'Mapa final'!$A$72),"")</f>
        <v/>
      </c>
      <c r="AK34" s="398"/>
      <c r="AL34" s="398" t="str">
        <f>IF(AND('Mapa final'!$H$78="Baja",'Mapa final'!$L$78="Catastrófico"),CONCATENATE("R",'Mapa final'!$A$78),"")</f>
        <v/>
      </c>
      <c r="AM34" s="399"/>
      <c r="AN34" s="83"/>
      <c r="AO34" s="458"/>
      <c r="AP34" s="459"/>
      <c r="AQ34" s="459"/>
      <c r="AR34" s="459"/>
      <c r="AS34" s="459"/>
      <c r="AT34" s="460"/>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426"/>
      <c r="C35" s="426"/>
      <c r="D35" s="427"/>
      <c r="E35" s="419"/>
      <c r="F35" s="420"/>
      <c r="G35" s="420"/>
      <c r="H35" s="420"/>
      <c r="I35" s="420"/>
      <c r="J35" s="379"/>
      <c r="K35" s="380"/>
      <c r="L35" s="380"/>
      <c r="M35" s="380"/>
      <c r="N35" s="380"/>
      <c r="O35" s="381"/>
      <c r="P35" s="389"/>
      <c r="Q35" s="389"/>
      <c r="R35" s="389"/>
      <c r="S35" s="389"/>
      <c r="T35" s="389"/>
      <c r="U35" s="390"/>
      <c r="V35" s="388"/>
      <c r="W35" s="389"/>
      <c r="X35" s="389"/>
      <c r="Y35" s="389"/>
      <c r="Z35" s="389"/>
      <c r="AA35" s="390"/>
      <c r="AB35" s="406"/>
      <c r="AC35" s="407"/>
      <c r="AD35" s="407"/>
      <c r="AE35" s="407"/>
      <c r="AF35" s="407"/>
      <c r="AG35" s="408"/>
      <c r="AH35" s="397"/>
      <c r="AI35" s="398"/>
      <c r="AJ35" s="398"/>
      <c r="AK35" s="398"/>
      <c r="AL35" s="398"/>
      <c r="AM35" s="399"/>
      <c r="AN35" s="83"/>
      <c r="AO35" s="458"/>
      <c r="AP35" s="459"/>
      <c r="AQ35" s="459"/>
      <c r="AR35" s="459"/>
      <c r="AS35" s="459"/>
      <c r="AT35" s="460"/>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426"/>
      <c r="C36" s="426"/>
      <c r="D36" s="427"/>
      <c r="E36" s="419"/>
      <c r="F36" s="420"/>
      <c r="G36" s="420"/>
      <c r="H36" s="420"/>
      <c r="I36" s="420"/>
      <c r="J36" s="379" t="str">
        <f>IF(AND('Mapa final'!$H$84="Baja",'Mapa final'!$L$84="Leve"),CONCATENATE("R",'Mapa final'!$A$84),"")</f>
        <v/>
      </c>
      <c r="K36" s="380"/>
      <c r="L36" s="380" t="str">
        <f>IF(AND('Mapa final'!$H$90="Baja",'Mapa final'!$L$90="Leve"),CONCATENATE("R",'Mapa final'!$A$90),"")</f>
        <v/>
      </c>
      <c r="M36" s="380"/>
      <c r="N36" s="380" t="str">
        <f>IF(AND('Mapa final'!$H$96="Baja",'Mapa final'!$L$96="Leve"),CONCATENATE("R",'Mapa final'!$A$96),"")</f>
        <v/>
      </c>
      <c r="O36" s="381"/>
      <c r="P36" s="389" t="str">
        <f>IF(AND('Mapa final'!$H$84="Baja",'Mapa final'!$L$84="Menor"),CONCATENATE("R",'Mapa final'!$A$84),"")</f>
        <v/>
      </c>
      <c r="Q36" s="389"/>
      <c r="R36" s="389" t="str">
        <f>IF(AND('Mapa final'!$H$90="Baja",'Mapa final'!$L$90="Menor"),CONCATENATE("R",'Mapa final'!$A$90),"")</f>
        <v/>
      </c>
      <c r="S36" s="389"/>
      <c r="T36" s="389" t="str">
        <f>IF(AND('Mapa final'!$H$96="Baja",'Mapa final'!$L$96="Menor"),CONCATENATE("R",'Mapa final'!$A$96),"")</f>
        <v/>
      </c>
      <c r="U36" s="390"/>
      <c r="V36" s="388" t="str">
        <f>IF(AND('Mapa final'!$H$84="Baja",'Mapa final'!$L$84="Moderado"),CONCATENATE("R",'Mapa final'!$A$84),"")</f>
        <v/>
      </c>
      <c r="W36" s="389"/>
      <c r="X36" s="389" t="str">
        <f>IF(AND('Mapa final'!$H$90="Baja",'Mapa final'!$L$90="Moderado"),CONCATENATE("R",'Mapa final'!$A$90),"")</f>
        <v/>
      </c>
      <c r="Y36" s="389"/>
      <c r="Z36" s="389" t="str">
        <f>IF(AND('Mapa final'!$H$96="Baja",'Mapa final'!$L$96="Moderado"),CONCATENATE("R",'Mapa final'!$A$96),"")</f>
        <v/>
      </c>
      <c r="AA36" s="390"/>
      <c r="AB36" s="406" t="str">
        <f>IF(AND('Mapa final'!$H$84="Baja",'Mapa final'!$L$84="Mayor"),CONCATENATE("R",'Mapa final'!$A$84),"")</f>
        <v/>
      </c>
      <c r="AC36" s="407"/>
      <c r="AD36" s="407" t="str">
        <f>IF(AND('Mapa final'!$H$90="Baja",'Mapa final'!$L$90="Mayor"),CONCATENATE("R",'Mapa final'!$A$90),"")</f>
        <v/>
      </c>
      <c r="AE36" s="407"/>
      <c r="AF36" s="407" t="str">
        <f>IF(AND('Mapa final'!$H$96="Baja",'Mapa final'!$L$96="Mayor"),CONCATENATE("R",'Mapa final'!$A$96),"")</f>
        <v/>
      </c>
      <c r="AG36" s="408"/>
      <c r="AH36" s="397" t="str">
        <f>IF(AND('Mapa final'!$H$84="Baja",'Mapa final'!$L$84="Catastrófico"),CONCATENATE("R",'Mapa final'!$A$84),"")</f>
        <v/>
      </c>
      <c r="AI36" s="398"/>
      <c r="AJ36" s="398" t="str">
        <f>IF(AND('Mapa final'!$H$90="Baja",'Mapa final'!$L$90="Catastrófico"),CONCATENATE("R",'Mapa final'!$A$90),"")</f>
        <v/>
      </c>
      <c r="AK36" s="398"/>
      <c r="AL36" s="398" t="str">
        <f>IF(AND('Mapa final'!$H$96="Baja",'Mapa final'!$L$96="Catastrófico"),CONCATENATE("R",'Mapa final'!$A$96),"")</f>
        <v/>
      </c>
      <c r="AM36" s="399"/>
      <c r="AN36" s="83"/>
      <c r="AO36" s="458"/>
      <c r="AP36" s="459"/>
      <c r="AQ36" s="459"/>
      <c r="AR36" s="459"/>
      <c r="AS36" s="459"/>
      <c r="AT36" s="460"/>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426"/>
      <c r="C37" s="426"/>
      <c r="D37" s="427"/>
      <c r="E37" s="422"/>
      <c r="F37" s="423"/>
      <c r="G37" s="423"/>
      <c r="H37" s="423"/>
      <c r="I37" s="423"/>
      <c r="J37" s="382"/>
      <c r="K37" s="383"/>
      <c r="L37" s="383"/>
      <c r="M37" s="383"/>
      <c r="N37" s="383"/>
      <c r="O37" s="384"/>
      <c r="P37" s="392"/>
      <c r="Q37" s="392"/>
      <c r="R37" s="392"/>
      <c r="S37" s="392"/>
      <c r="T37" s="392"/>
      <c r="U37" s="393"/>
      <c r="V37" s="391"/>
      <c r="W37" s="392"/>
      <c r="X37" s="392"/>
      <c r="Y37" s="392"/>
      <c r="Z37" s="392"/>
      <c r="AA37" s="393"/>
      <c r="AB37" s="409"/>
      <c r="AC37" s="410"/>
      <c r="AD37" s="410"/>
      <c r="AE37" s="410"/>
      <c r="AF37" s="410"/>
      <c r="AG37" s="411"/>
      <c r="AH37" s="400"/>
      <c r="AI37" s="401"/>
      <c r="AJ37" s="401"/>
      <c r="AK37" s="401"/>
      <c r="AL37" s="401"/>
      <c r="AM37" s="402"/>
      <c r="AN37" s="83"/>
      <c r="AO37" s="461"/>
      <c r="AP37" s="462"/>
      <c r="AQ37" s="462"/>
      <c r="AR37" s="462"/>
      <c r="AS37" s="462"/>
      <c r="AT37" s="46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426"/>
      <c r="C38" s="426"/>
      <c r="D38" s="427"/>
      <c r="E38" s="416" t="s">
        <v>100</v>
      </c>
      <c r="F38" s="417"/>
      <c r="G38" s="417"/>
      <c r="H38" s="417"/>
      <c r="I38" s="418"/>
      <c r="J38" s="385" t="str">
        <f>IF(AND('Mapa final'!$H$30="Muy Baja",'Mapa final'!$L$30="Leve"),CONCATENATE("R",'Mapa final'!$A$30),"")</f>
        <v/>
      </c>
      <c r="K38" s="386"/>
      <c r="L38" s="386" t="str">
        <f>IF(AND('Mapa final'!$H$36="Muy Baja",'Mapa final'!$L$36="Leve"),CONCATENATE("R",'Mapa final'!$A$36),"")</f>
        <v/>
      </c>
      <c r="M38" s="386"/>
      <c r="N38" s="386" t="str">
        <f>IF(AND('Mapa final'!$H$42="Muy Baja",'Mapa final'!$L$42="Leve"),CONCATENATE("R",'Mapa final'!$A$42),"")</f>
        <v/>
      </c>
      <c r="O38" s="387"/>
      <c r="P38" s="385" t="str">
        <f>IF(AND('Mapa final'!$H$30="Muy Baja",'Mapa final'!$L$30="Menor"),CONCATENATE("R",'Mapa final'!$A$30),"")</f>
        <v/>
      </c>
      <c r="Q38" s="386"/>
      <c r="R38" s="386" t="str">
        <f>IF(AND('Mapa final'!$H$36="Muy Baja",'Mapa final'!$L$36="Menor"),CONCATENATE("R",'Mapa final'!$A$36),"")</f>
        <v/>
      </c>
      <c r="S38" s="386"/>
      <c r="T38" s="386" t="str">
        <f>IF(AND('Mapa final'!$H$42="Muy Baja",'Mapa final'!$L$42="Menor"),CONCATENATE("R",'Mapa final'!$A$42),"")</f>
        <v/>
      </c>
      <c r="U38" s="387"/>
      <c r="V38" s="394" t="str">
        <f>IF(AND('Mapa final'!$H$30="Muy Baja",'Mapa final'!$L$30="Moderado"),CONCATENATE("R",'Mapa final'!$A$30),"")</f>
        <v/>
      </c>
      <c r="W38" s="395"/>
      <c r="X38" s="395" t="str">
        <f>IF(AND('Mapa final'!$H$36="Muy Baja",'Mapa final'!$L$36="Moderado"),CONCATENATE("R",'Mapa final'!$A$36),"")</f>
        <v/>
      </c>
      <c r="Y38" s="395"/>
      <c r="Z38" s="395" t="str">
        <f>IF(AND('Mapa final'!$H$42="Muy Baja",'Mapa final'!$L$42="Moderado"),CONCATENATE("R",'Mapa final'!$A$42),"")</f>
        <v/>
      </c>
      <c r="AA38" s="396"/>
      <c r="AB38" s="412" t="str">
        <f>IF(AND('Mapa final'!$H$30="Muy Baja",'Mapa final'!$L$30="Mayor"),CONCATENATE("R",'Mapa final'!$A$30),"")</f>
        <v/>
      </c>
      <c r="AC38" s="413"/>
      <c r="AD38" s="413" t="str">
        <f>IF(AND('Mapa final'!$H$36="Muy Baja",'Mapa final'!$L$36="Mayor"),CONCATENATE("R",'Mapa final'!$A$36),"")</f>
        <v/>
      </c>
      <c r="AE38" s="413"/>
      <c r="AF38" s="413" t="str">
        <f>IF(AND('Mapa final'!$H$42="Muy Baja",'Mapa final'!$L$42="Mayor"),CONCATENATE("R",'Mapa final'!$A$42),"")</f>
        <v/>
      </c>
      <c r="AG38" s="414"/>
      <c r="AH38" s="403" t="str">
        <f>IF(AND('Mapa final'!$H$30="Muy Baja",'Mapa final'!$L$30="Catastrófico"),CONCATENATE("R",'Mapa final'!$A$30),"")</f>
        <v/>
      </c>
      <c r="AI38" s="404"/>
      <c r="AJ38" s="404" t="str">
        <f>IF(AND('Mapa final'!$H$36="Muy Baja",'Mapa final'!$L$36="Catastrófico"),CONCATENATE("R",'Mapa final'!$A$36),"")</f>
        <v/>
      </c>
      <c r="AK38" s="404"/>
      <c r="AL38" s="404" t="str">
        <f>IF(AND('Mapa final'!$H$42="Muy Baja",'Mapa final'!$L$42="Catastrófico"),CONCATENATE("R",'Mapa final'!$A$42),"")</f>
        <v/>
      </c>
      <c r="AM38" s="405"/>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426"/>
      <c r="C39" s="426"/>
      <c r="D39" s="427"/>
      <c r="E39" s="419"/>
      <c r="F39" s="420"/>
      <c r="G39" s="420"/>
      <c r="H39" s="420"/>
      <c r="I39" s="421"/>
      <c r="J39" s="379"/>
      <c r="K39" s="380"/>
      <c r="L39" s="380"/>
      <c r="M39" s="380"/>
      <c r="N39" s="380"/>
      <c r="O39" s="381"/>
      <c r="P39" s="379"/>
      <c r="Q39" s="380"/>
      <c r="R39" s="380"/>
      <c r="S39" s="380"/>
      <c r="T39" s="380"/>
      <c r="U39" s="381"/>
      <c r="V39" s="388"/>
      <c r="W39" s="389"/>
      <c r="X39" s="389"/>
      <c r="Y39" s="389"/>
      <c r="Z39" s="389"/>
      <c r="AA39" s="390"/>
      <c r="AB39" s="406"/>
      <c r="AC39" s="407"/>
      <c r="AD39" s="407"/>
      <c r="AE39" s="407"/>
      <c r="AF39" s="407"/>
      <c r="AG39" s="408"/>
      <c r="AH39" s="397"/>
      <c r="AI39" s="398"/>
      <c r="AJ39" s="398"/>
      <c r="AK39" s="398"/>
      <c r="AL39" s="398"/>
      <c r="AM39" s="399"/>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426"/>
      <c r="C40" s="426"/>
      <c r="D40" s="427"/>
      <c r="E40" s="419"/>
      <c r="F40" s="420"/>
      <c r="G40" s="420"/>
      <c r="H40" s="420"/>
      <c r="I40" s="421"/>
      <c r="J40" s="379" t="str">
        <f>IF(AND('Mapa final'!$H$48="Muy Baja",'Mapa final'!$L$48="Leve"),CONCATENATE("R",'Mapa final'!$A$48),"")</f>
        <v/>
      </c>
      <c r="K40" s="380"/>
      <c r="L40" s="380" t="str">
        <f>IF(AND('Mapa final'!$H$54="Muy Baja",'Mapa final'!$L$54="Leve"),CONCATENATE("R",'Mapa final'!$A$54),"")</f>
        <v/>
      </c>
      <c r="M40" s="380"/>
      <c r="N40" s="380" t="str">
        <f>IF(AND('Mapa final'!$H$60="Muy Baja",'Mapa final'!$L$60="Leve"),CONCATENATE("R",'Mapa final'!$A$60),"")</f>
        <v/>
      </c>
      <c r="O40" s="381"/>
      <c r="P40" s="379" t="str">
        <f>IF(AND('Mapa final'!$H$48="Muy Baja",'Mapa final'!$L$48="Menor"),CONCATENATE("R",'Mapa final'!$A$48),"")</f>
        <v/>
      </c>
      <c r="Q40" s="380"/>
      <c r="R40" s="380" t="str">
        <f>IF(AND('Mapa final'!$H$54="Muy Baja",'Mapa final'!$L$54="Menor"),CONCATENATE("R",'Mapa final'!$A$54),"")</f>
        <v/>
      </c>
      <c r="S40" s="380"/>
      <c r="T40" s="380" t="str">
        <f>IF(AND('Mapa final'!$H$60="Muy Baja",'Mapa final'!$L$60="Menor"),CONCATENATE("R",'Mapa final'!$A$60),"")</f>
        <v/>
      </c>
      <c r="U40" s="381"/>
      <c r="V40" s="388" t="str">
        <f>IF(AND('Mapa final'!$H$48="Muy Baja",'Mapa final'!$L$48="Moderado"),CONCATENATE("R",'Mapa final'!$A$48),"")</f>
        <v/>
      </c>
      <c r="W40" s="389"/>
      <c r="X40" s="389" t="str">
        <f>IF(AND('Mapa final'!$H$54="Muy Baja",'Mapa final'!$L$54="Moderado"),CONCATENATE("R",'Mapa final'!$A$54),"")</f>
        <v/>
      </c>
      <c r="Y40" s="389"/>
      <c r="Z40" s="389" t="str">
        <f>IF(AND('Mapa final'!$H$60="Muy Baja",'Mapa final'!$L$60="Moderado"),CONCATENATE("R",'Mapa final'!$A$60),"")</f>
        <v/>
      </c>
      <c r="AA40" s="390"/>
      <c r="AB40" s="406" t="str">
        <f>IF(AND('Mapa final'!$H$48="Muy Baja",'Mapa final'!$L$48="Mayor"),CONCATENATE("R",'Mapa final'!$A$48),"")</f>
        <v/>
      </c>
      <c r="AC40" s="407"/>
      <c r="AD40" s="407" t="str">
        <f>IF(AND('Mapa final'!$H$54="Muy Baja",'Mapa final'!$L$54="Mayor"),CONCATENATE("R",'Mapa final'!$A$54),"")</f>
        <v/>
      </c>
      <c r="AE40" s="407"/>
      <c r="AF40" s="407" t="str">
        <f>IF(AND('Mapa final'!$H$60="Muy Baja",'Mapa final'!$L$60="Mayor"),CONCATENATE("R",'Mapa final'!$A$60),"")</f>
        <v/>
      </c>
      <c r="AG40" s="408"/>
      <c r="AH40" s="397" t="str">
        <f>IF(AND('Mapa final'!$H$48="Muy Baja",'Mapa final'!$L$48="Catastrófico"),CONCATENATE("R",'Mapa final'!$A$48),"")</f>
        <v/>
      </c>
      <c r="AI40" s="398"/>
      <c r="AJ40" s="398" t="str">
        <f>IF(AND('Mapa final'!$H$54="Muy Baja",'Mapa final'!$L$54="Catastrófico"),CONCATENATE("R",'Mapa final'!$A$54),"")</f>
        <v/>
      </c>
      <c r="AK40" s="398"/>
      <c r="AL40" s="398" t="str">
        <f>IF(AND('Mapa final'!$H$60="Muy Baja",'Mapa final'!$L$60="Catastrófico"),CONCATENATE("R",'Mapa final'!$A$60),"")</f>
        <v/>
      </c>
      <c r="AM40" s="399"/>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426"/>
      <c r="C41" s="426"/>
      <c r="D41" s="427"/>
      <c r="E41" s="419"/>
      <c r="F41" s="420"/>
      <c r="G41" s="420"/>
      <c r="H41" s="420"/>
      <c r="I41" s="421"/>
      <c r="J41" s="379"/>
      <c r="K41" s="380"/>
      <c r="L41" s="380"/>
      <c r="M41" s="380"/>
      <c r="N41" s="380"/>
      <c r="O41" s="381"/>
      <c r="P41" s="379"/>
      <c r="Q41" s="380"/>
      <c r="R41" s="380"/>
      <c r="S41" s="380"/>
      <c r="T41" s="380"/>
      <c r="U41" s="381"/>
      <c r="V41" s="388"/>
      <c r="W41" s="389"/>
      <c r="X41" s="389"/>
      <c r="Y41" s="389"/>
      <c r="Z41" s="389"/>
      <c r="AA41" s="390"/>
      <c r="AB41" s="406"/>
      <c r="AC41" s="407"/>
      <c r="AD41" s="407"/>
      <c r="AE41" s="407"/>
      <c r="AF41" s="407"/>
      <c r="AG41" s="408"/>
      <c r="AH41" s="397"/>
      <c r="AI41" s="398"/>
      <c r="AJ41" s="398"/>
      <c r="AK41" s="398"/>
      <c r="AL41" s="398"/>
      <c r="AM41" s="399"/>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426"/>
      <c r="C42" s="426"/>
      <c r="D42" s="427"/>
      <c r="E42" s="419"/>
      <c r="F42" s="420"/>
      <c r="G42" s="420"/>
      <c r="H42" s="420"/>
      <c r="I42" s="421"/>
      <c r="J42" s="379" t="str">
        <f>IF(AND('Mapa final'!$H$66="Muy Baja",'Mapa final'!$L$66="Leve"),CONCATENATE("R",'Mapa final'!$A$66),"")</f>
        <v/>
      </c>
      <c r="K42" s="380"/>
      <c r="L42" s="380" t="str">
        <f>IF(AND('Mapa final'!$H$72="Muy Baja",'Mapa final'!$L$72="Leve"),CONCATENATE("R",'Mapa final'!$A$72),"")</f>
        <v/>
      </c>
      <c r="M42" s="380"/>
      <c r="N42" s="380" t="str">
        <f>IF(AND('Mapa final'!$H$78="Muy Baja",'Mapa final'!$L$78="Leve"),CONCATENATE("R",'Mapa final'!$A$78),"")</f>
        <v/>
      </c>
      <c r="O42" s="381"/>
      <c r="P42" s="379" t="str">
        <f>IF(AND('Mapa final'!$H$66="Muy Baja",'Mapa final'!$L$66="Menor"),CONCATENATE("R",'Mapa final'!$A$66),"")</f>
        <v/>
      </c>
      <c r="Q42" s="380"/>
      <c r="R42" s="380" t="str">
        <f>IF(AND('Mapa final'!$H$72="Muy Baja",'Mapa final'!$L$72="Menor"),CONCATENATE("R",'Mapa final'!$A$72),"")</f>
        <v/>
      </c>
      <c r="S42" s="380"/>
      <c r="T42" s="380" t="str">
        <f>IF(AND('Mapa final'!$H$78="Muy Baja",'Mapa final'!$L$78="Menor"),CONCATENATE("R",'Mapa final'!$A$78),"")</f>
        <v/>
      </c>
      <c r="U42" s="381"/>
      <c r="V42" s="388" t="str">
        <f>IF(AND('Mapa final'!$H$66="Muy Baja",'Mapa final'!$L$66="Moderado"),CONCATENATE("R",'Mapa final'!$A$66),"")</f>
        <v/>
      </c>
      <c r="W42" s="389"/>
      <c r="X42" s="389" t="str">
        <f>IF(AND('Mapa final'!$H$72="Muy Baja",'Mapa final'!$L$72="Moderado"),CONCATENATE("R",'Mapa final'!$A$72),"")</f>
        <v/>
      </c>
      <c r="Y42" s="389"/>
      <c r="Z42" s="389" t="str">
        <f>IF(AND('Mapa final'!$H$78="Muy Baja",'Mapa final'!$L$78="Moderado"),CONCATENATE("R",'Mapa final'!$A$78),"")</f>
        <v/>
      </c>
      <c r="AA42" s="390"/>
      <c r="AB42" s="406" t="str">
        <f>IF(AND('Mapa final'!$H$66="Muy Baja",'Mapa final'!$L$66="Mayor"),CONCATENATE("R",'Mapa final'!$A$66),"")</f>
        <v/>
      </c>
      <c r="AC42" s="407"/>
      <c r="AD42" s="407" t="str">
        <f>IF(AND('Mapa final'!$H$72="Muy Baja",'Mapa final'!$L$72="Mayor"),CONCATENATE("R",'Mapa final'!$A$72),"")</f>
        <v/>
      </c>
      <c r="AE42" s="407"/>
      <c r="AF42" s="407" t="str">
        <f>IF(AND('Mapa final'!$H$78="Muy Baja",'Mapa final'!$L$78="Mayor"),CONCATENATE("R",'Mapa final'!$A$78),"")</f>
        <v/>
      </c>
      <c r="AG42" s="408"/>
      <c r="AH42" s="397" t="str">
        <f>IF(AND('Mapa final'!$H$66="Muy Baja",'Mapa final'!$L$66="Catastrófico"),CONCATENATE("R",'Mapa final'!$A$66),"")</f>
        <v/>
      </c>
      <c r="AI42" s="398"/>
      <c r="AJ42" s="398" t="str">
        <f>IF(AND('Mapa final'!$H$72="Muy Baja",'Mapa final'!$L$72="Catastrófico"),CONCATENATE("R",'Mapa final'!$A$72),"")</f>
        <v/>
      </c>
      <c r="AK42" s="398"/>
      <c r="AL42" s="398" t="str">
        <f>IF(AND('Mapa final'!$H$78="Muy Baja",'Mapa final'!$L$78="Catastrófico"),CONCATENATE("R",'Mapa final'!$A$78),"")</f>
        <v/>
      </c>
      <c r="AM42" s="399"/>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426"/>
      <c r="C43" s="426"/>
      <c r="D43" s="427"/>
      <c r="E43" s="419"/>
      <c r="F43" s="420"/>
      <c r="G43" s="420"/>
      <c r="H43" s="420"/>
      <c r="I43" s="421"/>
      <c r="J43" s="379"/>
      <c r="K43" s="380"/>
      <c r="L43" s="380"/>
      <c r="M43" s="380"/>
      <c r="N43" s="380"/>
      <c r="O43" s="381"/>
      <c r="P43" s="379"/>
      <c r="Q43" s="380"/>
      <c r="R43" s="380"/>
      <c r="S43" s="380"/>
      <c r="T43" s="380"/>
      <c r="U43" s="381"/>
      <c r="V43" s="388"/>
      <c r="W43" s="389"/>
      <c r="X43" s="389"/>
      <c r="Y43" s="389"/>
      <c r="Z43" s="389"/>
      <c r="AA43" s="390"/>
      <c r="AB43" s="406"/>
      <c r="AC43" s="407"/>
      <c r="AD43" s="407"/>
      <c r="AE43" s="407"/>
      <c r="AF43" s="407"/>
      <c r="AG43" s="408"/>
      <c r="AH43" s="397"/>
      <c r="AI43" s="398"/>
      <c r="AJ43" s="398"/>
      <c r="AK43" s="398"/>
      <c r="AL43" s="398"/>
      <c r="AM43" s="399"/>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426"/>
      <c r="C44" s="426"/>
      <c r="D44" s="427"/>
      <c r="E44" s="419"/>
      <c r="F44" s="420"/>
      <c r="G44" s="420"/>
      <c r="H44" s="420"/>
      <c r="I44" s="421"/>
      <c r="J44" s="379" t="str">
        <f>IF(AND('Mapa final'!$H$84="Muy Baja",'Mapa final'!$L$84="Leve"),CONCATENATE("R",'Mapa final'!$A$84),"")</f>
        <v/>
      </c>
      <c r="K44" s="380"/>
      <c r="L44" s="380" t="str">
        <f>IF(AND('Mapa final'!$H$90="Muy Baja",'Mapa final'!$L$90="Leve"),CONCATENATE("R",'Mapa final'!$A$90),"")</f>
        <v/>
      </c>
      <c r="M44" s="380"/>
      <c r="N44" s="380" t="str">
        <f>IF(AND('Mapa final'!$H$96="Muy Baja",'Mapa final'!$L$96="Leve"),CONCATENATE("R",'Mapa final'!$A$96),"")</f>
        <v/>
      </c>
      <c r="O44" s="381"/>
      <c r="P44" s="379" t="str">
        <f>IF(AND('Mapa final'!$H$84="Muy Baja",'Mapa final'!$L$84="Menor"),CONCATENATE("R",'Mapa final'!$A$84),"")</f>
        <v/>
      </c>
      <c r="Q44" s="380"/>
      <c r="R44" s="380" t="str">
        <f>IF(AND('Mapa final'!$H$90="Muy Baja",'Mapa final'!$L$90="Menor"),CONCATENATE("R",'Mapa final'!$A$90),"")</f>
        <v/>
      </c>
      <c r="S44" s="380"/>
      <c r="T44" s="380" t="str">
        <f>IF(AND('Mapa final'!$H$96="Muy Baja",'Mapa final'!$L$96="Menor"),CONCATENATE("R",'Mapa final'!$A$96),"")</f>
        <v/>
      </c>
      <c r="U44" s="381"/>
      <c r="V44" s="388" t="str">
        <f>IF(AND('Mapa final'!$H$84="Muy Baja",'Mapa final'!$L$84="Moderado"),CONCATENATE("R",'Mapa final'!$A$84),"")</f>
        <v/>
      </c>
      <c r="W44" s="389"/>
      <c r="X44" s="389" t="str">
        <f>IF(AND('Mapa final'!$H$90="Muy Baja",'Mapa final'!$L$90="Moderado"),CONCATENATE("R",'Mapa final'!$A$90),"")</f>
        <v/>
      </c>
      <c r="Y44" s="389"/>
      <c r="Z44" s="389" t="str">
        <f>IF(AND('Mapa final'!$H$96="Muy Baja",'Mapa final'!$L$96="Moderado"),CONCATENATE("R",'Mapa final'!$A$96),"")</f>
        <v/>
      </c>
      <c r="AA44" s="390"/>
      <c r="AB44" s="406" t="str">
        <f>IF(AND('Mapa final'!$H$84="Muy Baja",'Mapa final'!$L$84="Mayor"),CONCATENATE("R",'Mapa final'!$A$84),"")</f>
        <v/>
      </c>
      <c r="AC44" s="407"/>
      <c r="AD44" s="407" t="str">
        <f>IF(AND('Mapa final'!$H$90="Muy Baja",'Mapa final'!$L$90="Mayor"),CONCATENATE("R",'Mapa final'!$A$90),"")</f>
        <v/>
      </c>
      <c r="AE44" s="407"/>
      <c r="AF44" s="407" t="str">
        <f>IF(AND('Mapa final'!$H$96="Muy Baja",'Mapa final'!$L$96="Mayor"),CONCATENATE("R",'Mapa final'!$A$96),"")</f>
        <v/>
      </c>
      <c r="AG44" s="408"/>
      <c r="AH44" s="397" t="str">
        <f>IF(AND('Mapa final'!$H$84="Muy Baja",'Mapa final'!$L$84="Catastrófico"),CONCATENATE("R",'Mapa final'!$A$84),"")</f>
        <v/>
      </c>
      <c r="AI44" s="398"/>
      <c r="AJ44" s="398" t="str">
        <f>IF(AND('Mapa final'!$H$90="Muy Baja",'Mapa final'!$L$90="Catastrófico"),CONCATENATE("R",'Mapa final'!$A$90),"")</f>
        <v/>
      </c>
      <c r="AK44" s="398"/>
      <c r="AL44" s="398" t="str">
        <f>IF(AND('Mapa final'!$H$96="Muy Baja",'Mapa final'!$L$96="Catastrófico"),CONCATENATE("R",'Mapa final'!$A$96),"")</f>
        <v/>
      </c>
      <c r="AM44" s="399"/>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426"/>
      <c r="C45" s="426"/>
      <c r="D45" s="427"/>
      <c r="E45" s="422"/>
      <c r="F45" s="423"/>
      <c r="G45" s="423"/>
      <c r="H45" s="423"/>
      <c r="I45" s="424"/>
      <c r="J45" s="382"/>
      <c r="K45" s="383"/>
      <c r="L45" s="383"/>
      <c r="M45" s="383"/>
      <c r="N45" s="383"/>
      <c r="O45" s="384"/>
      <c r="P45" s="382"/>
      <c r="Q45" s="383"/>
      <c r="R45" s="383"/>
      <c r="S45" s="383"/>
      <c r="T45" s="383"/>
      <c r="U45" s="384"/>
      <c r="V45" s="391"/>
      <c r="W45" s="392"/>
      <c r="X45" s="392"/>
      <c r="Y45" s="392"/>
      <c r="Z45" s="392"/>
      <c r="AA45" s="393"/>
      <c r="AB45" s="409"/>
      <c r="AC45" s="410"/>
      <c r="AD45" s="410"/>
      <c r="AE45" s="410"/>
      <c r="AF45" s="410"/>
      <c r="AG45" s="411"/>
      <c r="AH45" s="400"/>
      <c r="AI45" s="401"/>
      <c r="AJ45" s="401"/>
      <c r="AK45" s="401"/>
      <c r="AL45" s="401"/>
      <c r="AM45" s="402"/>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416" t="s">
        <v>101</v>
      </c>
      <c r="K46" s="417"/>
      <c r="L46" s="417"/>
      <c r="M46" s="417"/>
      <c r="N46" s="417"/>
      <c r="O46" s="418"/>
      <c r="P46" s="416" t="s">
        <v>102</v>
      </c>
      <c r="Q46" s="417"/>
      <c r="R46" s="417"/>
      <c r="S46" s="417"/>
      <c r="T46" s="417"/>
      <c r="U46" s="418"/>
      <c r="V46" s="416" t="s">
        <v>103</v>
      </c>
      <c r="W46" s="417"/>
      <c r="X46" s="417"/>
      <c r="Y46" s="417"/>
      <c r="Z46" s="417"/>
      <c r="AA46" s="418"/>
      <c r="AB46" s="416" t="s">
        <v>104</v>
      </c>
      <c r="AC46" s="425"/>
      <c r="AD46" s="417"/>
      <c r="AE46" s="417"/>
      <c r="AF46" s="417"/>
      <c r="AG46" s="418"/>
      <c r="AH46" s="416" t="s">
        <v>105</v>
      </c>
      <c r="AI46" s="417"/>
      <c r="AJ46" s="417"/>
      <c r="AK46" s="417"/>
      <c r="AL46" s="417"/>
      <c r="AM46" s="418"/>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419"/>
      <c r="K47" s="420"/>
      <c r="L47" s="420"/>
      <c r="M47" s="420"/>
      <c r="N47" s="420"/>
      <c r="O47" s="421"/>
      <c r="P47" s="419"/>
      <c r="Q47" s="420"/>
      <c r="R47" s="420"/>
      <c r="S47" s="420"/>
      <c r="T47" s="420"/>
      <c r="U47" s="421"/>
      <c r="V47" s="419"/>
      <c r="W47" s="420"/>
      <c r="X47" s="420"/>
      <c r="Y47" s="420"/>
      <c r="Z47" s="420"/>
      <c r="AA47" s="421"/>
      <c r="AB47" s="419"/>
      <c r="AC47" s="420"/>
      <c r="AD47" s="420"/>
      <c r="AE47" s="420"/>
      <c r="AF47" s="420"/>
      <c r="AG47" s="421"/>
      <c r="AH47" s="419"/>
      <c r="AI47" s="420"/>
      <c r="AJ47" s="420"/>
      <c r="AK47" s="420"/>
      <c r="AL47" s="420"/>
      <c r="AM47" s="421"/>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419"/>
      <c r="K48" s="420"/>
      <c r="L48" s="420"/>
      <c r="M48" s="420"/>
      <c r="N48" s="420"/>
      <c r="O48" s="421"/>
      <c r="P48" s="419"/>
      <c r="Q48" s="420"/>
      <c r="R48" s="420"/>
      <c r="S48" s="420"/>
      <c r="T48" s="420"/>
      <c r="U48" s="421"/>
      <c r="V48" s="419"/>
      <c r="W48" s="420"/>
      <c r="X48" s="420"/>
      <c r="Y48" s="420"/>
      <c r="Z48" s="420"/>
      <c r="AA48" s="421"/>
      <c r="AB48" s="419"/>
      <c r="AC48" s="420"/>
      <c r="AD48" s="420"/>
      <c r="AE48" s="420"/>
      <c r="AF48" s="420"/>
      <c r="AG48" s="421"/>
      <c r="AH48" s="419"/>
      <c r="AI48" s="420"/>
      <c r="AJ48" s="420"/>
      <c r="AK48" s="420"/>
      <c r="AL48" s="420"/>
      <c r="AM48" s="421"/>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419"/>
      <c r="K49" s="420"/>
      <c r="L49" s="420"/>
      <c r="M49" s="420"/>
      <c r="N49" s="420"/>
      <c r="O49" s="421"/>
      <c r="P49" s="419"/>
      <c r="Q49" s="420"/>
      <c r="R49" s="420"/>
      <c r="S49" s="420"/>
      <c r="T49" s="420"/>
      <c r="U49" s="421"/>
      <c r="V49" s="419"/>
      <c r="W49" s="420"/>
      <c r="X49" s="420"/>
      <c r="Y49" s="420"/>
      <c r="Z49" s="420"/>
      <c r="AA49" s="421"/>
      <c r="AB49" s="419"/>
      <c r="AC49" s="420"/>
      <c r="AD49" s="420"/>
      <c r="AE49" s="420"/>
      <c r="AF49" s="420"/>
      <c r="AG49" s="421"/>
      <c r="AH49" s="419"/>
      <c r="AI49" s="420"/>
      <c r="AJ49" s="420"/>
      <c r="AK49" s="420"/>
      <c r="AL49" s="420"/>
      <c r="AM49" s="421"/>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419"/>
      <c r="K50" s="420"/>
      <c r="L50" s="420"/>
      <c r="M50" s="420"/>
      <c r="N50" s="420"/>
      <c r="O50" s="421"/>
      <c r="P50" s="419"/>
      <c r="Q50" s="420"/>
      <c r="R50" s="420"/>
      <c r="S50" s="420"/>
      <c r="T50" s="420"/>
      <c r="U50" s="421"/>
      <c r="V50" s="419"/>
      <c r="W50" s="420"/>
      <c r="X50" s="420"/>
      <c r="Y50" s="420"/>
      <c r="Z50" s="420"/>
      <c r="AA50" s="421"/>
      <c r="AB50" s="419"/>
      <c r="AC50" s="420"/>
      <c r="AD50" s="420"/>
      <c r="AE50" s="420"/>
      <c r="AF50" s="420"/>
      <c r="AG50" s="421"/>
      <c r="AH50" s="419"/>
      <c r="AI50" s="420"/>
      <c r="AJ50" s="420"/>
      <c r="AK50" s="420"/>
      <c r="AL50" s="420"/>
      <c r="AM50" s="421"/>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422"/>
      <c r="K51" s="423"/>
      <c r="L51" s="423"/>
      <c r="M51" s="423"/>
      <c r="N51" s="423"/>
      <c r="O51" s="424"/>
      <c r="P51" s="422"/>
      <c r="Q51" s="423"/>
      <c r="R51" s="423"/>
      <c r="S51" s="423"/>
      <c r="T51" s="423"/>
      <c r="U51" s="424"/>
      <c r="V51" s="422"/>
      <c r="W51" s="423"/>
      <c r="X51" s="423"/>
      <c r="Y51" s="423"/>
      <c r="Z51" s="423"/>
      <c r="AA51" s="424"/>
      <c r="AB51" s="422"/>
      <c r="AC51" s="423"/>
      <c r="AD51" s="423"/>
      <c r="AE51" s="423"/>
      <c r="AF51" s="423"/>
      <c r="AG51" s="424"/>
      <c r="AH51" s="422"/>
      <c r="AI51" s="423"/>
      <c r="AJ51" s="423"/>
      <c r="AK51" s="423"/>
      <c r="AL51" s="423"/>
      <c r="AM51" s="424"/>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J6" sqref="J6"/>
    </sheetView>
  </sheetViews>
  <sheetFormatPr baseColWidth="10" defaultColWidth="11.42578125"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493" t="s">
        <v>106</v>
      </c>
      <c r="C2" s="494"/>
      <c r="D2" s="494"/>
      <c r="E2" s="494"/>
      <c r="F2" s="494"/>
      <c r="G2" s="494"/>
      <c r="H2" s="494"/>
      <c r="I2" s="494"/>
      <c r="J2" s="415" t="s">
        <v>13</v>
      </c>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5"/>
      <c r="AM2" s="415"/>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494"/>
      <c r="C3" s="494"/>
      <c r="D3" s="494"/>
      <c r="E3" s="494"/>
      <c r="F3" s="494"/>
      <c r="G3" s="494"/>
      <c r="H3" s="494"/>
      <c r="I3" s="494"/>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5"/>
      <c r="AL3" s="415"/>
      <c r="AM3" s="415"/>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494"/>
      <c r="C4" s="494"/>
      <c r="D4" s="494"/>
      <c r="E4" s="494"/>
      <c r="F4" s="494"/>
      <c r="G4" s="494"/>
      <c r="H4" s="494"/>
      <c r="I4" s="494"/>
      <c r="J4" s="415"/>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c r="AK4" s="415"/>
      <c r="AL4" s="415"/>
      <c r="AM4" s="415"/>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426" t="s">
        <v>91</v>
      </c>
      <c r="C6" s="426"/>
      <c r="D6" s="427"/>
      <c r="E6" s="464" t="s">
        <v>92</v>
      </c>
      <c r="F6" s="465"/>
      <c r="G6" s="465"/>
      <c r="H6" s="465"/>
      <c r="I6" s="466"/>
      <c r="J6" s="46" t="str">
        <f>IF(AND('Mapa final'!$Y$30="Muy Alta",'Mapa final'!$AA$30="Leve"),CONCATENATE("R1C",'Mapa final'!$O$30),"")</f>
        <v/>
      </c>
      <c r="K6" s="47" t="str">
        <f>IF(AND('Mapa final'!$Y$31="Muy Alta",'Mapa final'!$AA$31="Leve"),CONCATENATE("R1C",'Mapa final'!$O$31),"")</f>
        <v/>
      </c>
      <c r="L6" s="47" t="str">
        <f>IF(AND('Mapa final'!$Y$32="Muy Alta",'Mapa final'!$AA$32="Leve"),CONCATENATE("R1C",'Mapa final'!$O$32),"")</f>
        <v/>
      </c>
      <c r="M6" s="47" t="str">
        <f>IF(AND('Mapa final'!$Y$33="Muy Alta",'Mapa final'!$AA$33="Leve"),CONCATENATE("R1C",'Mapa final'!$O$33),"")</f>
        <v/>
      </c>
      <c r="N6" s="47" t="str">
        <f>IF(AND('Mapa final'!$Y$34="Muy Alta",'Mapa final'!$AA$34="Leve"),CONCATENATE("R1C",'Mapa final'!$O$34),"")</f>
        <v/>
      </c>
      <c r="O6" s="48" t="str">
        <f>IF(AND('Mapa final'!$Y$35="Muy Alta",'Mapa final'!$AA$35="Leve"),CONCATENATE("R1C",'Mapa final'!$O$35),"")</f>
        <v/>
      </c>
      <c r="P6" s="46" t="str">
        <f>IF(AND('Mapa final'!$Y$30="Muy Alta",'Mapa final'!$AA$30="Menor"),CONCATENATE("R1C",'Mapa final'!$O$30),"")</f>
        <v/>
      </c>
      <c r="Q6" s="47" t="str">
        <f>IF(AND('Mapa final'!$Y$31="Muy Alta",'Mapa final'!$AA$31="Menor"),CONCATENATE("R1C",'Mapa final'!$O$31),"")</f>
        <v/>
      </c>
      <c r="R6" s="47" t="str">
        <f>IF(AND('Mapa final'!$Y$32="Muy Alta",'Mapa final'!$AA$32="Menor"),CONCATENATE("R1C",'Mapa final'!$O$32),"")</f>
        <v/>
      </c>
      <c r="S6" s="47" t="str">
        <f>IF(AND('Mapa final'!$Y$33="Muy Alta",'Mapa final'!$AA$33="Menor"),CONCATENATE("R1C",'Mapa final'!$O$33),"")</f>
        <v/>
      </c>
      <c r="T6" s="47" t="str">
        <f>IF(AND('Mapa final'!$Y$34="Muy Alta",'Mapa final'!$AA$34="Menor"),CONCATENATE("R1C",'Mapa final'!$O$34),"")</f>
        <v/>
      </c>
      <c r="U6" s="48" t="str">
        <f>IF(AND('Mapa final'!$Y$35="Muy Alta",'Mapa final'!$AA$35="Menor"),CONCATENATE("R1C",'Mapa final'!$O$35),"")</f>
        <v/>
      </c>
      <c r="V6" s="46" t="str">
        <f>IF(AND('Mapa final'!$Y$30="Muy Alta",'Mapa final'!$AA$30="Moderado"),CONCATENATE("R1C",'Mapa final'!$O$30),"")</f>
        <v/>
      </c>
      <c r="W6" s="47" t="str">
        <f>IF(AND('Mapa final'!$Y$31="Muy Alta",'Mapa final'!$AA$31="Moderado"),CONCATENATE("R1C",'Mapa final'!$O$31),"")</f>
        <v/>
      </c>
      <c r="X6" s="47" t="str">
        <f>IF(AND('Mapa final'!$Y$32="Muy Alta",'Mapa final'!$AA$32="Moderado"),CONCATENATE("R1C",'Mapa final'!$O$32),"")</f>
        <v/>
      </c>
      <c r="Y6" s="47" t="str">
        <f>IF(AND('Mapa final'!$Y$33="Muy Alta",'Mapa final'!$AA$33="Moderado"),CONCATENATE("R1C",'Mapa final'!$O$33),"")</f>
        <v/>
      </c>
      <c r="Z6" s="47" t="str">
        <f>IF(AND('Mapa final'!$Y$34="Muy Alta",'Mapa final'!$AA$34="Moderado"),CONCATENATE("R1C",'Mapa final'!$O$34),"")</f>
        <v/>
      </c>
      <c r="AA6" s="48" t="str">
        <f>IF(AND('Mapa final'!$Y$35="Muy Alta",'Mapa final'!$AA$35="Moderado"),CONCATENATE("R1C",'Mapa final'!$O$35),"")</f>
        <v/>
      </c>
      <c r="AB6" s="46" t="str">
        <f>IF(AND('Mapa final'!$Y$30="Muy Alta",'Mapa final'!$AA$30="Mayor"),CONCATENATE("R1C",'Mapa final'!$O$30),"")</f>
        <v/>
      </c>
      <c r="AC6" s="47" t="str">
        <f>IF(AND('Mapa final'!$Y$31="Muy Alta",'Mapa final'!$AA$31="Mayor"),CONCATENATE("R1C",'Mapa final'!$O$31),"")</f>
        <v/>
      </c>
      <c r="AD6" s="47" t="str">
        <f>IF(AND('Mapa final'!$Y$32="Muy Alta",'Mapa final'!$AA$32="Mayor"),CONCATENATE("R1C",'Mapa final'!$O$32),"")</f>
        <v/>
      </c>
      <c r="AE6" s="47" t="str">
        <f>IF(AND('Mapa final'!$Y$33="Muy Alta",'Mapa final'!$AA$33="Mayor"),CONCATENATE("R1C",'Mapa final'!$O$33),"")</f>
        <v/>
      </c>
      <c r="AF6" s="47" t="str">
        <f>IF(AND('Mapa final'!$Y$34="Muy Alta",'Mapa final'!$AA$34="Mayor"),CONCATENATE("R1C",'Mapa final'!$O$34),"")</f>
        <v/>
      </c>
      <c r="AG6" s="48" t="str">
        <f>IF(AND('Mapa final'!$Y$35="Muy Alta",'Mapa final'!$AA$35="Mayor"),CONCATENATE("R1C",'Mapa final'!$O$35),"")</f>
        <v/>
      </c>
      <c r="AH6" s="49" t="str">
        <f>IF(AND('Mapa final'!$Y$30="Muy Alta",'Mapa final'!$AA$30="Catastrófico"),CONCATENATE("R1C",'Mapa final'!$O$30),"")</f>
        <v/>
      </c>
      <c r="AI6" s="50" t="str">
        <f>IF(AND('Mapa final'!$Y$31="Muy Alta",'Mapa final'!$AA$31="Catastrófico"),CONCATENATE("R1C",'Mapa final'!$O$31),"")</f>
        <v/>
      </c>
      <c r="AJ6" s="50" t="str">
        <f>IF(AND('Mapa final'!$Y$32="Muy Alta",'Mapa final'!$AA$32="Catastrófico"),CONCATENATE("R1C",'Mapa final'!$O$32),"")</f>
        <v/>
      </c>
      <c r="AK6" s="50" t="str">
        <f>IF(AND('Mapa final'!$Y$33="Muy Alta",'Mapa final'!$AA$33="Catastrófico"),CONCATENATE("R1C",'Mapa final'!$O$33),"")</f>
        <v/>
      </c>
      <c r="AL6" s="50" t="str">
        <f>IF(AND('Mapa final'!$Y$34="Muy Alta",'Mapa final'!$AA$34="Catastrófico"),CONCATENATE("R1C",'Mapa final'!$O$34),"")</f>
        <v/>
      </c>
      <c r="AM6" s="51" t="str">
        <f>IF(AND('Mapa final'!$Y$35="Muy Alta",'Mapa final'!$AA$35="Catastrófico"),CONCATENATE("R1C",'Mapa final'!$O$35),"")</f>
        <v/>
      </c>
      <c r="AN6" s="83"/>
      <c r="AO6" s="484" t="s">
        <v>93</v>
      </c>
      <c r="AP6" s="485"/>
      <c r="AQ6" s="485"/>
      <c r="AR6" s="485"/>
      <c r="AS6" s="485"/>
      <c r="AT6" s="486"/>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426"/>
      <c r="C7" s="426"/>
      <c r="D7" s="427"/>
      <c r="E7" s="467"/>
      <c r="F7" s="468"/>
      <c r="G7" s="468"/>
      <c r="H7" s="468"/>
      <c r="I7" s="469"/>
      <c r="J7" s="52" t="str">
        <f>IF(AND('Mapa final'!$Y$36="Muy Alta",'Mapa final'!$AA$36="Leve"),CONCATENATE("R2C",'Mapa final'!$O$36),"")</f>
        <v/>
      </c>
      <c r="K7" s="53" t="str">
        <f>IF(AND('Mapa final'!$Y$37="Muy Alta",'Mapa final'!$AA$37="Leve"),CONCATENATE("R2C",'Mapa final'!$O$37),"")</f>
        <v/>
      </c>
      <c r="L7" s="53" t="str">
        <f>IF(AND('Mapa final'!$Y$38="Muy Alta",'Mapa final'!$AA$38="Leve"),CONCATENATE("R2C",'Mapa final'!$O$38),"")</f>
        <v/>
      </c>
      <c r="M7" s="53" t="str">
        <f>IF(AND('Mapa final'!$Y$39="Muy Alta",'Mapa final'!$AA$39="Leve"),CONCATENATE("R2C",'Mapa final'!$O$39),"")</f>
        <v/>
      </c>
      <c r="N7" s="53" t="str">
        <f>IF(AND('Mapa final'!$Y$40="Muy Alta",'Mapa final'!$AA$40="Leve"),CONCATENATE("R2C",'Mapa final'!$O$40),"")</f>
        <v/>
      </c>
      <c r="O7" s="54" t="str">
        <f>IF(AND('Mapa final'!$Y$41="Muy Alta",'Mapa final'!$AA$41="Leve"),CONCATENATE("R2C",'Mapa final'!$O$41),"")</f>
        <v/>
      </c>
      <c r="P7" s="52" t="str">
        <f>IF(AND('Mapa final'!$Y$36="Muy Alta",'Mapa final'!$AA$36="Menor"),CONCATENATE("R2C",'Mapa final'!$O$36),"")</f>
        <v/>
      </c>
      <c r="Q7" s="53" t="str">
        <f>IF(AND('Mapa final'!$Y$37="Muy Alta",'Mapa final'!$AA$37="Menor"),CONCATENATE("R2C",'Mapa final'!$O$37),"")</f>
        <v/>
      </c>
      <c r="R7" s="53" t="str">
        <f>IF(AND('Mapa final'!$Y$38="Muy Alta",'Mapa final'!$AA$38="Menor"),CONCATENATE("R2C",'Mapa final'!$O$38),"")</f>
        <v/>
      </c>
      <c r="S7" s="53" t="str">
        <f>IF(AND('Mapa final'!$Y$39="Muy Alta",'Mapa final'!$AA$39="Menor"),CONCATENATE("R2C",'Mapa final'!$O$39),"")</f>
        <v/>
      </c>
      <c r="T7" s="53" t="str">
        <f>IF(AND('Mapa final'!$Y$40="Muy Alta",'Mapa final'!$AA$40="Menor"),CONCATENATE("R2C",'Mapa final'!$O$40),"")</f>
        <v/>
      </c>
      <c r="U7" s="54" t="str">
        <f>IF(AND('Mapa final'!$Y$41="Muy Alta",'Mapa final'!$AA$41="Menor"),CONCATENATE("R2C",'Mapa final'!$O$41),"")</f>
        <v/>
      </c>
      <c r="V7" s="52" t="str">
        <f>IF(AND('Mapa final'!$Y$36="Muy Alta",'Mapa final'!$AA$36="Moderado"),CONCATENATE("R2C",'Mapa final'!$O$36),"")</f>
        <v/>
      </c>
      <c r="W7" s="53" t="str">
        <f>IF(AND('Mapa final'!$Y$37="Muy Alta",'Mapa final'!$AA$37="Moderado"),CONCATENATE("R2C",'Mapa final'!$O$37),"")</f>
        <v/>
      </c>
      <c r="X7" s="53" t="str">
        <f>IF(AND('Mapa final'!$Y$38="Muy Alta",'Mapa final'!$AA$38="Moderado"),CONCATENATE("R2C",'Mapa final'!$O$38),"")</f>
        <v/>
      </c>
      <c r="Y7" s="53" t="str">
        <f>IF(AND('Mapa final'!$Y$39="Muy Alta",'Mapa final'!$AA$39="Moderado"),CONCATENATE("R2C",'Mapa final'!$O$39),"")</f>
        <v/>
      </c>
      <c r="Z7" s="53" t="str">
        <f>IF(AND('Mapa final'!$Y$40="Muy Alta",'Mapa final'!$AA$40="Moderado"),CONCATENATE("R2C",'Mapa final'!$O$40),"")</f>
        <v/>
      </c>
      <c r="AA7" s="54" t="str">
        <f>IF(AND('Mapa final'!$Y$41="Muy Alta",'Mapa final'!$AA$41="Moderado"),CONCATENATE("R2C",'Mapa final'!$O$41),"")</f>
        <v/>
      </c>
      <c r="AB7" s="52" t="str">
        <f>IF(AND('Mapa final'!$Y$36="Muy Alta",'Mapa final'!$AA$36="Mayor"),CONCATENATE("R2C",'Mapa final'!$O$36),"")</f>
        <v/>
      </c>
      <c r="AC7" s="53" t="str">
        <f>IF(AND('Mapa final'!$Y$37="Muy Alta",'Mapa final'!$AA$37="Mayor"),CONCATENATE("R2C",'Mapa final'!$O$37),"")</f>
        <v/>
      </c>
      <c r="AD7" s="53" t="str">
        <f>IF(AND('Mapa final'!$Y$38="Muy Alta",'Mapa final'!$AA$38="Mayor"),CONCATENATE("R2C",'Mapa final'!$O$38),"")</f>
        <v/>
      </c>
      <c r="AE7" s="53" t="str">
        <f>IF(AND('Mapa final'!$Y$39="Muy Alta",'Mapa final'!$AA$39="Mayor"),CONCATENATE("R2C",'Mapa final'!$O$39),"")</f>
        <v/>
      </c>
      <c r="AF7" s="53" t="str">
        <f>IF(AND('Mapa final'!$Y$40="Muy Alta",'Mapa final'!$AA$40="Mayor"),CONCATENATE("R2C",'Mapa final'!$O$40),"")</f>
        <v/>
      </c>
      <c r="AG7" s="54" t="str">
        <f>IF(AND('Mapa final'!$Y$41="Muy Alta",'Mapa final'!$AA$41="Mayor"),CONCATENATE("R2C",'Mapa final'!$O$41),"")</f>
        <v/>
      </c>
      <c r="AH7" s="55" t="str">
        <f>IF(AND('Mapa final'!$Y$36="Muy Alta",'Mapa final'!$AA$36="Catastrófico"),CONCATENATE("R2C",'Mapa final'!$O$36),"")</f>
        <v/>
      </c>
      <c r="AI7" s="56" t="str">
        <f>IF(AND('Mapa final'!$Y$37="Muy Alta",'Mapa final'!$AA$37="Catastrófico"),CONCATENATE("R2C",'Mapa final'!$O$37),"")</f>
        <v/>
      </c>
      <c r="AJ7" s="56" t="str">
        <f>IF(AND('Mapa final'!$Y$38="Muy Alta",'Mapa final'!$AA$38="Catastrófico"),CONCATENATE("R2C",'Mapa final'!$O$38),"")</f>
        <v/>
      </c>
      <c r="AK7" s="56" t="str">
        <f>IF(AND('Mapa final'!$Y$39="Muy Alta",'Mapa final'!$AA$39="Catastrófico"),CONCATENATE("R2C",'Mapa final'!$O$39),"")</f>
        <v/>
      </c>
      <c r="AL7" s="56" t="str">
        <f>IF(AND('Mapa final'!$Y$40="Muy Alta",'Mapa final'!$AA$40="Catastrófico"),CONCATENATE("R2C",'Mapa final'!$O$40),"")</f>
        <v/>
      </c>
      <c r="AM7" s="57" t="str">
        <f>IF(AND('Mapa final'!$Y$41="Muy Alta",'Mapa final'!$AA$41="Catastrófico"),CONCATENATE("R2C",'Mapa final'!$O$41),"")</f>
        <v/>
      </c>
      <c r="AN7" s="83"/>
      <c r="AO7" s="487"/>
      <c r="AP7" s="488"/>
      <c r="AQ7" s="488"/>
      <c r="AR7" s="488"/>
      <c r="AS7" s="488"/>
      <c r="AT7" s="489"/>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426"/>
      <c r="C8" s="426"/>
      <c r="D8" s="427"/>
      <c r="E8" s="467"/>
      <c r="F8" s="468"/>
      <c r="G8" s="468"/>
      <c r="H8" s="468"/>
      <c r="I8" s="469"/>
      <c r="J8" s="52" t="str">
        <f>IF(AND('Mapa final'!$Y$42="Muy Alta",'Mapa final'!$AA$42="Leve"),CONCATENATE("R3C",'Mapa final'!$O$42),"")</f>
        <v/>
      </c>
      <c r="K8" s="53" t="str">
        <f>IF(AND('Mapa final'!$Y$43="Muy Alta",'Mapa final'!$AA$43="Leve"),CONCATENATE("R3C",'Mapa final'!$O$43),"")</f>
        <v/>
      </c>
      <c r="L8" s="53" t="str">
        <f>IF(AND('Mapa final'!$Y$44="Muy Alta",'Mapa final'!$AA$44="Leve"),CONCATENATE("R3C",'Mapa final'!$O$44),"")</f>
        <v/>
      </c>
      <c r="M8" s="53" t="str">
        <f>IF(AND('Mapa final'!$Y$45="Muy Alta",'Mapa final'!$AA$45="Leve"),CONCATENATE("R3C",'Mapa final'!$O$45),"")</f>
        <v/>
      </c>
      <c r="N8" s="53" t="str">
        <f>IF(AND('Mapa final'!$Y$46="Muy Alta",'Mapa final'!$AA$46="Leve"),CONCATENATE("R3C",'Mapa final'!$O$46),"")</f>
        <v/>
      </c>
      <c r="O8" s="54" t="str">
        <f>IF(AND('Mapa final'!$Y$47="Muy Alta",'Mapa final'!$AA$47="Leve"),CONCATENATE("R3C",'Mapa final'!$O$47),"")</f>
        <v/>
      </c>
      <c r="P8" s="52" t="str">
        <f>IF(AND('Mapa final'!$Y$42="Muy Alta",'Mapa final'!$AA$42="Menor"),CONCATENATE("R3C",'Mapa final'!$O$42),"")</f>
        <v/>
      </c>
      <c r="Q8" s="53" t="str">
        <f>IF(AND('Mapa final'!$Y$43="Muy Alta",'Mapa final'!$AA$43="Menor"),CONCATENATE("R3C",'Mapa final'!$O$43),"")</f>
        <v/>
      </c>
      <c r="R8" s="53" t="str">
        <f>IF(AND('Mapa final'!$Y$44="Muy Alta",'Mapa final'!$AA$44="Menor"),CONCATENATE("R3C",'Mapa final'!$O$44),"")</f>
        <v/>
      </c>
      <c r="S8" s="53" t="str">
        <f>IF(AND('Mapa final'!$Y$45="Muy Alta",'Mapa final'!$AA$45="Menor"),CONCATENATE("R3C",'Mapa final'!$O$45),"")</f>
        <v/>
      </c>
      <c r="T8" s="53" t="str">
        <f>IF(AND('Mapa final'!$Y$46="Muy Alta",'Mapa final'!$AA$46="Menor"),CONCATENATE("R3C",'Mapa final'!$O$46),"")</f>
        <v/>
      </c>
      <c r="U8" s="54" t="str">
        <f>IF(AND('Mapa final'!$Y$47="Muy Alta",'Mapa final'!$AA$47="Menor"),CONCATENATE("R3C",'Mapa final'!$O$47),"")</f>
        <v/>
      </c>
      <c r="V8" s="52" t="str">
        <f>IF(AND('Mapa final'!$Y$42="Muy Alta",'Mapa final'!$AA$42="Moderado"),CONCATENATE("R3C",'Mapa final'!$O$42),"")</f>
        <v/>
      </c>
      <c r="W8" s="53" t="str">
        <f>IF(AND('Mapa final'!$Y$43="Muy Alta",'Mapa final'!$AA$43="Moderado"),CONCATENATE("R3C",'Mapa final'!$O$43),"")</f>
        <v/>
      </c>
      <c r="X8" s="53" t="str">
        <f>IF(AND('Mapa final'!$Y$44="Muy Alta",'Mapa final'!$AA$44="Moderado"),CONCATENATE("R3C",'Mapa final'!$O$44),"")</f>
        <v/>
      </c>
      <c r="Y8" s="53" t="str">
        <f>IF(AND('Mapa final'!$Y$45="Muy Alta",'Mapa final'!$AA$45="Moderado"),CONCATENATE("R3C",'Mapa final'!$O$45),"")</f>
        <v/>
      </c>
      <c r="Z8" s="53" t="str">
        <f>IF(AND('Mapa final'!$Y$46="Muy Alta",'Mapa final'!$AA$46="Moderado"),CONCATENATE("R3C",'Mapa final'!$O$46),"")</f>
        <v/>
      </c>
      <c r="AA8" s="54" t="str">
        <f>IF(AND('Mapa final'!$Y$47="Muy Alta",'Mapa final'!$AA$47="Moderado"),CONCATENATE("R3C",'Mapa final'!$O$47),"")</f>
        <v/>
      </c>
      <c r="AB8" s="52" t="str">
        <f>IF(AND('Mapa final'!$Y$42="Muy Alta",'Mapa final'!$AA$42="Mayor"),CONCATENATE("R3C",'Mapa final'!$O$42),"")</f>
        <v/>
      </c>
      <c r="AC8" s="53" t="str">
        <f>IF(AND('Mapa final'!$Y$43="Muy Alta",'Mapa final'!$AA$43="Mayor"),CONCATENATE("R3C",'Mapa final'!$O$43),"")</f>
        <v/>
      </c>
      <c r="AD8" s="53" t="str">
        <f>IF(AND('Mapa final'!$Y$44="Muy Alta",'Mapa final'!$AA$44="Mayor"),CONCATENATE("R3C",'Mapa final'!$O$44),"")</f>
        <v/>
      </c>
      <c r="AE8" s="53" t="str">
        <f>IF(AND('Mapa final'!$Y$45="Muy Alta",'Mapa final'!$AA$45="Mayor"),CONCATENATE("R3C",'Mapa final'!$O$45),"")</f>
        <v/>
      </c>
      <c r="AF8" s="53" t="str">
        <f>IF(AND('Mapa final'!$Y$46="Muy Alta",'Mapa final'!$AA$46="Mayor"),CONCATENATE("R3C",'Mapa final'!$O$46),"")</f>
        <v/>
      </c>
      <c r="AG8" s="54" t="str">
        <f>IF(AND('Mapa final'!$Y$47="Muy Alta",'Mapa final'!$AA$47="Mayor"),CONCATENATE("R3C",'Mapa final'!$O$47),"")</f>
        <v/>
      </c>
      <c r="AH8" s="55" t="str">
        <f>IF(AND('Mapa final'!$Y$42="Muy Alta",'Mapa final'!$AA$42="Catastrófico"),CONCATENATE("R3C",'Mapa final'!$O$42),"")</f>
        <v/>
      </c>
      <c r="AI8" s="56" t="str">
        <f>IF(AND('Mapa final'!$Y$43="Muy Alta",'Mapa final'!$AA$43="Catastrófico"),CONCATENATE("R3C",'Mapa final'!$O$43),"")</f>
        <v/>
      </c>
      <c r="AJ8" s="56" t="str">
        <f>IF(AND('Mapa final'!$Y$44="Muy Alta",'Mapa final'!$AA$44="Catastrófico"),CONCATENATE("R3C",'Mapa final'!$O$44),"")</f>
        <v/>
      </c>
      <c r="AK8" s="56" t="str">
        <f>IF(AND('Mapa final'!$Y$45="Muy Alta",'Mapa final'!$AA$45="Catastrófico"),CONCATENATE("R3C",'Mapa final'!$O$45),"")</f>
        <v/>
      </c>
      <c r="AL8" s="56" t="str">
        <f>IF(AND('Mapa final'!$Y$46="Muy Alta",'Mapa final'!$AA$46="Catastrófico"),CONCATENATE("R3C",'Mapa final'!$O$46),"")</f>
        <v/>
      </c>
      <c r="AM8" s="57" t="str">
        <f>IF(AND('Mapa final'!$Y$47="Muy Alta",'Mapa final'!$AA$47="Catastrófico"),CONCATENATE("R3C",'Mapa final'!$O$47),"")</f>
        <v/>
      </c>
      <c r="AN8" s="83"/>
      <c r="AO8" s="487"/>
      <c r="AP8" s="488"/>
      <c r="AQ8" s="488"/>
      <c r="AR8" s="488"/>
      <c r="AS8" s="488"/>
      <c r="AT8" s="489"/>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426"/>
      <c r="C9" s="426"/>
      <c r="D9" s="427"/>
      <c r="E9" s="467"/>
      <c r="F9" s="468"/>
      <c r="G9" s="468"/>
      <c r="H9" s="468"/>
      <c r="I9" s="469"/>
      <c r="J9" s="52" t="str">
        <f>IF(AND('Mapa final'!$Y$48="Muy Alta",'Mapa final'!$AA$48="Leve"),CONCATENATE("R4C",'Mapa final'!$O$48),"")</f>
        <v/>
      </c>
      <c r="K9" s="53" t="str">
        <f>IF(AND('Mapa final'!$Y$49="Muy Alta",'Mapa final'!$AA$49="Leve"),CONCATENATE("R4C",'Mapa final'!$O$49),"")</f>
        <v/>
      </c>
      <c r="L9" s="53" t="str">
        <f>IF(AND('Mapa final'!$Y$50="Muy Alta",'Mapa final'!$AA$50="Leve"),CONCATENATE("R4C",'Mapa final'!$O$50),"")</f>
        <v/>
      </c>
      <c r="M9" s="53" t="str">
        <f>IF(AND('Mapa final'!$Y$51="Muy Alta",'Mapa final'!$AA$51="Leve"),CONCATENATE("R4C",'Mapa final'!$O$51),"")</f>
        <v/>
      </c>
      <c r="N9" s="53" t="str">
        <f>IF(AND('Mapa final'!$Y$52="Muy Alta",'Mapa final'!$AA$52="Leve"),CONCATENATE("R4C",'Mapa final'!$O$52),"")</f>
        <v/>
      </c>
      <c r="O9" s="54" t="str">
        <f>IF(AND('Mapa final'!$Y$53="Muy Alta",'Mapa final'!$AA$53="Leve"),CONCATENATE("R4C",'Mapa final'!$O$53),"")</f>
        <v/>
      </c>
      <c r="P9" s="52" t="str">
        <f>IF(AND('Mapa final'!$Y$48="Muy Alta",'Mapa final'!$AA$48="Menor"),CONCATENATE("R4C",'Mapa final'!$O$48),"")</f>
        <v/>
      </c>
      <c r="Q9" s="53" t="str">
        <f>IF(AND('Mapa final'!$Y$49="Muy Alta",'Mapa final'!$AA$49="Menor"),CONCATENATE("R4C",'Mapa final'!$O$49),"")</f>
        <v/>
      </c>
      <c r="R9" s="53" t="str">
        <f>IF(AND('Mapa final'!$Y$50="Muy Alta",'Mapa final'!$AA$50="Menor"),CONCATENATE("R4C",'Mapa final'!$O$50),"")</f>
        <v/>
      </c>
      <c r="S9" s="53" t="str">
        <f>IF(AND('Mapa final'!$Y$51="Muy Alta",'Mapa final'!$AA$51="Menor"),CONCATENATE("R4C",'Mapa final'!$O$51),"")</f>
        <v/>
      </c>
      <c r="T9" s="53" t="str">
        <f>IF(AND('Mapa final'!$Y$52="Muy Alta",'Mapa final'!$AA$52="Menor"),CONCATENATE("R4C",'Mapa final'!$O$52),"")</f>
        <v/>
      </c>
      <c r="U9" s="54" t="str">
        <f>IF(AND('Mapa final'!$Y$53="Muy Alta",'Mapa final'!$AA$53="Menor"),CONCATENATE("R4C",'Mapa final'!$O$53),"")</f>
        <v/>
      </c>
      <c r="V9" s="52" t="str">
        <f>IF(AND('Mapa final'!$Y$48="Muy Alta",'Mapa final'!$AA$48="Moderado"),CONCATENATE("R4C",'Mapa final'!$O$48),"")</f>
        <v/>
      </c>
      <c r="W9" s="53" t="str">
        <f>IF(AND('Mapa final'!$Y$49="Muy Alta",'Mapa final'!$AA$49="Moderado"),CONCATENATE("R4C",'Mapa final'!$O$49),"")</f>
        <v/>
      </c>
      <c r="X9" s="53" t="str">
        <f>IF(AND('Mapa final'!$Y$50="Muy Alta",'Mapa final'!$AA$50="Moderado"),CONCATENATE("R4C",'Mapa final'!$O$50),"")</f>
        <v/>
      </c>
      <c r="Y9" s="53" t="str">
        <f>IF(AND('Mapa final'!$Y$51="Muy Alta",'Mapa final'!$AA$51="Moderado"),CONCATENATE("R4C",'Mapa final'!$O$51),"")</f>
        <v/>
      </c>
      <c r="Z9" s="53" t="str">
        <f>IF(AND('Mapa final'!$Y$52="Muy Alta",'Mapa final'!$AA$52="Moderado"),CONCATENATE("R4C",'Mapa final'!$O$52),"")</f>
        <v/>
      </c>
      <c r="AA9" s="54" t="str">
        <f>IF(AND('Mapa final'!$Y$53="Muy Alta",'Mapa final'!$AA$53="Moderado"),CONCATENATE("R4C",'Mapa final'!$O$53),"")</f>
        <v/>
      </c>
      <c r="AB9" s="52" t="str">
        <f>IF(AND('Mapa final'!$Y$48="Muy Alta",'Mapa final'!$AA$48="Mayor"),CONCATENATE("R4C",'Mapa final'!$O$48),"")</f>
        <v/>
      </c>
      <c r="AC9" s="53" t="str">
        <f>IF(AND('Mapa final'!$Y$49="Muy Alta",'Mapa final'!$AA$49="Mayor"),CONCATENATE("R4C",'Mapa final'!$O$49),"")</f>
        <v/>
      </c>
      <c r="AD9" s="53" t="str">
        <f>IF(AND('Mapa final'!$Y$50="Muy Alta",'Mapa final'!$AA$50="Mayor"),CONCATENATE("R4C",'Mapa final'!$O$50),"")</f>
        <v/>
      </c>
      <c r="AE9" s="53" t="str">
        <f>IF(AND('Mapa final'!$Y$51="Muy Alta",'Mapa final'!$AA$51="Mayor"),CONCATENATE("R4C",'Mapa final'!$O$51),"")</f>
        <v/>
      </c>
      <c r="AF9" s="53" t="str">
        <f>IF(AND('Mapa final'!$Y$52="Muy Alta",'Mapa final'!$AA$52="Mayor"),CONCATENATE("R4C",'Mapa final'!$O$52),"")</f>
        <v/>
      </c>
      <c r="AG9" s="54" t="str">
        <f>IF(AND('Mapa final'!$Y$53="Muy Alta",'Mapa final'!$AA$53="Mayor"),CONCATENATE("R4C",'Mapa final'!$O$53),"")</f>
        <v/>
      </c>
      <c r="AH9" s="55" t="str">
        <f>IF(AND('Mapa final'!$Y$48="Muy Alta",'Mapa final'!$AA$48="Catastrófico"),CONCATENATE("R4C",'Mapa final'!$O$48),"")</f>
        <v/>
      </c>
      <c r="AI9" s="56" t="str">
        <f>IF(AND('Mapa final'!$Y$49="Muy Alta",'Mapa final'!$AA$49="Catastrófico"),CONCATENATE("R4C",'Mapa final'!$O$49),"")</f>
        <v/>
      </c>
      <c r="AJ9" s="56" t="str">
        <f>IF(AND('Mapa final'!$Y$50="Muy Alta",'Mapa final'!$AA$50="Catastrófico"),CONCATENATE("R4C",'Mapa final'!$O$50),"")</f>
        <v/>
      </c>
      <c r="AK9" s="56" t="str">
        <f>IF(AND('Mapa final'!$Y$51="Muy Alta",'Mapa final'!$AA$51="Catastrófico"),CONCATENATE("R4C",'Mapa final'!$O$51),"")</f>
        <v/>
      </c>
      <c r="AL9" s="56" t="str">
        <f>IF(AND('Mapa final'!$Y$52="Muy Alta",'Mapa final'!$AA$52="Catastrófico"),CONCATENATE("R4C",'Mapa final'!$O$52),"")</f>
        <v/>
      </c>
      <c r="AM9" s="57" t="str">
        <f>IF(AND('Mapa final'!$Y$53="Muy Alta",'Mapa final'!$AA$53="Catastrófico"),CONCATENATE("R4C",'Mapa final'!$O$53),"")</f>
        <v/>
      </c>
      <c r="AN9" s="83"/>
      <c r="AO9" s="487"/>
      <c r="AP9" s="488"/>
      <c r="AQ9" s="488"/>
      <c r="AR9" s="488"/>
      <c r="AS9" s="488"/>
      <c r="AT9" s="489"/>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426"/>
      <c r="C10" s="426"/>
      <c r="D10" s="427"/>
      <c r="E10" s="467"/>
      <c r="F10" s="468"/>
      <c r="G10" s="468"/>
      <c r="H10" s="468"/>
      <c r="I10" s="469"/>
      <c r="J10" s="52" t="str">
        <f>IF(AND('Mapa final'!$Y$54="Muy Alta",'Mapa final'!$AA$54="Leve"),CONCATENATE("R5C",'Mapa final'!$O$54),"")</f>
        <v/>
      </c>
      <c r="K10" s="53" t="str">
        <f>IF(AND('Mapa final'!$Y$55="Muy Alta",'Mapa final'!$AA$55="Leve"),CONCATENATE("R5C",'Mapa final'!$O$55),"")</f>
        <v/>
      </c>
      <c r="L10" s="53" t="str">
        <f>IF(AND('Mapa final'!$Y$56="Muy Alta",'Mapa final'!$AA$56="Leve"),CONCATENATE("R5C",'Mapa final'!$O$56),"")</f>
        <v/>
      </c>
      <c r="M10" s="53" t="str">
        <f>IF(AND('Mapa final'!$Y$57="Muy Alta",'Mapa final'!$AA$57="Leve"),CONCATENATE("R5C",'Mapa final'!$O$57),"")</f>
        <v/>
      </c>
      <c r="N10" s="53" t="str">
        <f>IF(AND('Mapa final'!$Y$58="Muy Alta",'Mapa final'!$AA$58="Leve"),CONCATENATE("R5C",'Mapa final'!$O$58),"")</f>
        <v/>
      </c>
      <c r="O10" s="54" t="str">
        <f>IF(AND('Mapa final'!$Y$59="Muy Alta",'Mapa final'!$AA$59="Leve"),CONCATENATE("R5C",'Mapa final'!$O$59),"")</f>
        <v/>
      </c>
      <c r="P10" s="52" t="str">
        <f>IF(AND('Mapa final'!$Y$54="Muy Alta",'Mapa final'!$AA$54="Menor"),CONCATENATE("R5C",'Mapa final'!$O$54),"")</f>
        <v/>
      </c>
      <c r="Q10" s="53" t="str">
        <f>IF(AND('Mapa final'!$Y$55="Muy Alta",'Mapa final'!$AA$55="Menor"),CONCATENATE("R5C",'Mapa final'!$O$55),"")</f>
        <v/>
      </c>
      <c r="R10" s="53" t="str">
        <f>IF(AND('Mapa final'!$Y$56="Muy Alta",'Mapa final'!$AA$56="Menor"),CONCATENATE("R5C",'Mapa final'!$O$56),"")</f>
        <v/>
      </c>
      <c r="S10" s="53" t="str">
        <f>IF(AND('Mapa final'!$Y$57="Muy Alta",'Mapa final'!$AA$57="Menor"),CONCATENATE("R5C",'Mapa final'!$O$57),"")</f>
        <v/>
      </c>
      <c r="T10" s="53" t="str">
        <f>IF(AND('Mapa final'!$Y$58="Muy Alta",'Mapa final'!$AA$58="Menor"),CONCATENATE("R5C",'Mapa final'!$O$58),"")</f>
        <v/>
      </c>
      <c r="U10" s="54" t="str">
        <f>IF(AND('Mapa final'!$Y$59="Muy Alta",'Mapa final'!$AA$59="Menor"),CONCATENATE("R5C",'Mapa final'!$O$59),"")</f>
        <v/>
      </c>
      <c r="V10" s="52" t="str">
        <f>IF(AND('Mapa final'!$Y$54="Muy Alta",'Mapa final'!$AA$54="Moderado"),CONCATENATE("R5C",'Mapa final'!$O$54),"")</f>
        <v/>
      </c>
      <c r="W10" s="53" t="str">
        <f>IF(AND('Mapa final'!$Y$55="Muy Alta",'Mapa final'!$AA$55="Moderado"),CONCATENATE("R5C",'Mapa final'!$O$55),"")</f>
        <v/>
      </c>
      <c r="X10" s="53" t="str">
        <f>IF(AND('Mapa final'!$Y$56="Muy Alta",'Mapa final'!$AA$56="Moderado"),CONCATENATE("R5C",'Mapa final'!$O$56),"")</f>
        <v/>
      </c>
      <c r="Y10" s="53" t="str">
        <f>IF(AND('Mapa final'!$Y$57="Muy Alta",'Mapa final'!$AA$57="Moderado"),CONCATENATE("R5C",'Mapa final'!$O$57),"")</f>
        <v/>
      </c>
      <c r="Z10" s="53" t="str">
        <f>IF(AND('Mapa final'!$Y$58="Muy Alta",'Mapa final'!$AA$58="Moderado"),CONCATENATE("R5C",'Mapa final'!$O$58),"")</f>
        <v/>
      </c>
      <c r="AA10" s="54" t="str">
        <f>IF(AND('Mapa final'!$Y$59="Muy Alta",'Mapa final'!$AA$59="Moderado"),CONCATENATE("R5C",'Mapa final'!$O$59),"")</f>
        <v/>
      </c>
      <c r="AB10" s="52" t="str">
        <f>IF(AND('Mapa final'!$Y$54="Muy Alta",'Mapa final'!$AA$54="Mayor"),CONCATENATE("R5C",'Mapa final'!$O$54),"")</f>
        <v/>
      </c>
      <c r="AC10" s="53" t="str">
        <f>IF(AND('Mapa final'!$Y$55="Muy Alta",'Mapa final'!$AA$55="Mayor"),CONCATENATE("R5C",'Mapa final'!$O$55),"")</f>
        <v/>
      </c>
      <c r="AD10" s="53" t="str">
        <f>IF(AND('Mapa final'!$Y$56="Muy Alta",'Mapa final'!$AA$56="Mayor"),CONCATENATE("R5C",'Mapa final'!$O$56),"")</f>
        <v/>
      </c>
      <c r="AE10" s="53" t="str">
        <f>IF(AND('Mapa final'!$Y$57="Muy Alta",'Mapa final'!$AA$57="Mayor"),CONCATENATE("R5C",'Mapa final'!$O$57),"")</f>
        <v/>
      </c>
      <c r="AF10" s="53" t="str">
        <f>IF(AND('Mapa final'!$Y$58="Muy Alta",'Mapa final'!$AA$58="Mayor"),CONCATENATE("R5C",'Mapa final'!$O$58),"")</f>
        <v/>
      </c>
      <c r="AG10" s="54" t="str">
        <f>IF(AND('Mapa final'!$Y$59="Muy Alta",'Mapa final'!$AA$59="Mayor"),CONCATENATE("R5C",'Mapa final'!$O$59),"")</f>
        <v/>
      </c>
      <c r="AH10" s="55" t="str">
        <f>IF(AND('Mapa final'!$Y$54="Muy Alta",'Mapa final'!$AA$54="Catastrófico"),CONCATENATE("R5C",'Mapa final'!$O$54),"")</f>
        <v/>
      </c>
      <c r="AI10" s="56" t="str">
        <f>IF(AND('Mapa final'!$Y$55="Muy Alta",'Mapa final'!$AA$55="Catastrófico"),CONCATENATE("R5C",'Mapa final'!$O$55),"")</f>
        <v/>
      </c>
      <c r="AJ10" s="56" t="str">
        <f>IF(AND('Mapa final'!$Y$56="Muy Alta",'Mapa final'!$AA$56="Catastrófico"),CONCATENATE("R5C",'Mapa final'!$O$56),"")</f>
        <v/>
      </c>
      <c r="AK10" s="56" t="str">
        <f>IF(AND('Mapa final'!$Y$57="Muy Alta",'Mapa final'!$AA$57="Catastrófico"),CONCATENATE("R5C",'Mapa final'!$O$57),"")</f>
        <v/>
      </c>
      <c r="AL10" s="56" t="str">
        <f>IF(AND('Mapa final'!$Y$58="Muy Alta",'Mapa final'!$AA$58="Catastrófico"),CONCATENATE("R5C",'Mapa final'!$O$58),"")</f>
        <v/>
      </c>
      <c r="AM10" s="57" t="str">
        <f>IF(AND('Mapa final'!$Y$59="Muy Alta",'Mapa final'!$AA$59="Catastrófico"),CONCATENATE("R5C",'Mapa final'!$O$59),"")</f>
        <v/>
      </c>
      <c r="AN10" s="83"/>
      <c r="AO10" s="487"/>
      <c r="AP10" s="488"/>
      <c r="AQ10" s="488"/>
      <c r="AR10" s="488"/>
      <c r="AS10" s="488"/>
      <c r="AT10" s="489"/>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426"/>
      <c r="C11" s="426"/>
      <c r="D11" s="427"/>
      <c r="E11" s="467"/>
      <c r="F11" s="468"/>
      <c r="G11" s="468"/>
      <c r="H11" s="468"/>
      <c r="I11" s="469"/>
      <c r="J11" s="52" t="str">
        <f>IF(AND('Mapa final'!$Y$60="Muy Alta",'Mapa final'!$AA$60="Leve"),CONCATENATE("R6C",'Mapa final'!$O$60),"")</f>
        <v/>
      </c>
      <c r="K11" s="53" t="str">
        <f>IF(AND('Mapa final'!$Y$61="Muy Alta",'Mapa final'!$AA$61="Leve"),CONCATENATE("R6C",'Mapa final'!$O$61),"")</f>
        <v/>
      </c>
      <c r="L11" s="53" t="str">
        <f>IF(AND('Mapa final'!$Y$62="Muy Alta",'Mapa final'!$AA$62="Leve"),CONCATENATE("R6C",'Mapa final'!$O$62),"")</f>
        <v/>
      </c>
      <c r="M11" s="53" t="str">
        <f>IF(AND('Mapa final'!$Y$63="Muy Alta",'Mapa final'!$AA$63="Leve"),CONCATENATE("R6C",'Mapa final'!$O$63),"")</f>
        <v/>
      </c>
      <c r="N11" s="53" t="str">
        <f>IF(AND('Mapa final'!$Y$64="Muy Alta",'Mapa final'!$AA$64="Leve"),CONCATENATE("R6C",'Mapa final'!$O$64),"")</f>
        <v/>
      </c>
      <c r="O11" s="54" t="str">
        <f>IF(AND('Mapa final'!$Y$65="Muy Alta",'Mapa final'!$AA$65="Leve"),CONCATENATE("R6C",'Mapa final'!$O$65),"")</f>
        <v/>
      </c>
      <c r="P11" s="52" t="str">
        <f>IF(AND('Mapa final'!$Y$60="Muy Alta",'Mapa final'!$AA$60="Menor"),CONCATENATE("R6C",'Mapa final'!$O$60),"")</f>
        <v/>
      </c>
      <c r="Q11" s="53" t="str">
        <f>IF(AND('Mapa final'!$Y$61="Muy Alta",'Mapa final'!$AA$61="Menor"),CONCATENATE("R6C",'Mapa final'!$O$61),"")</f>
        <v/>
      </c>
      <c r="R11" s="53" t="str">
        <f>IF(AND('Mapa final'!$Y$62="Muy Alta",'Mapa final'!$AA$62="Menor"),CONCATENATE("R6C",'Mapa final'!$O$62),"")</f>
        <v/>
      </c>
      <c r="S11" s="53" t="str">
        <f>IF(AND('Mapa final'!$Y$63="Muy Alta",'Mapa final'!$AA$63="Menor"),CONCATENATE("R6C",'Mapa final'!$O$63),"")</f>
        <v/>
      </c>
      <c r="T11" s="53" t="str">
        <f>IF(AND('Mapa final'!$Y$64="Muy Alta",'Mapa final'!$AA$64="Menor"),CONCATENATE("R6C",'Mapa final'!$O$64),"")</f>
        <v/>
      </c>
      <c r="U11" s="54" t="str">
        <f>IF(AND('Mapa final'!$Y$65="Muy Alta",'Mapa final'!$AA$65="Menor"),CONCATENATE("R6C",'Mapa final'!$O$65),"")</f>
        <v/>
      </c>
      <c r="V11" s="52" t="str">
        <f>IF(AND('Mapa final'!$Y$60="Muy Alta",'Mapa final'!$AA$60="Moderado"),CONCATENATE("R6C",'Mapa final'!$O$60),"")</f>
        <v/>
      </c>
      <c r="W11" s="53" t="str">
        <f>IF(AND('Mapa final'!$Y$61="Muy Alta",'Mapa final'!$AA$61="Moderado"),CONCATENATE("R6C",'Mapa final'!$O$61),"")</f>
        <v/>
      </c>
      <c r="X11" s="53" t="str">
        <f>IF(AND('Mapa final'!$Y$62="Muy Alta",'Mapa final'!$AA$62="Moderado"),CONCATENATE("R6C",'Mapa final'!$O$62),"")</f>
        <v/>
      </c>
      <c r="Y11" s="53" t="str">
        <f>IF(AND('Mapa final'!$Y$63="Muy Alta",'Mapa final'!$AA$63="Moderado"),CONCATENATE("R6C",'Mapa final'!$O$63),"")</f>
        <v/>
      </c>
      <c r="Z11" s="53" t="str">
        <f>IF(AND('Mapa final'!$Y$64="Muy Alta",'Mapa final'!$AA$64="Moderado"),CONCATENATE("R6C",'Mapa final'!$O$64),"")</f>
        <v/>
      </c>
      <c r="AA11" s="54" t="str">
        <f>IF(AND('Mapa final'!$Y$65="Muy Alta",'Mapa final'!$AA$65="Moderado"),CONCATENATE("R6C",'Mapa final'!$O$65),"")</f>
        <v/>
      </c>
      <c r="AB11" s="52" t="str">
        <f>IF(AND('Mapa final'!$Y$60="Muy Alta",'Mapa final'!$AA$60="Mayor"),CONCATENATE("R6C",'Mapa final'!$O$60),"")</f>
        <v/>
      </c>
      <c r="AC11" s="53" t="str">
        <f>IF(AND('Mapa final'!$Y$61="Muy Alta",'Mapa final'!$AA$61="Mayor"),CONCATENATE("R6C",'Mapa final'!$O$61),"")</f>
        <v/>
      </c>
      <c r="AD11" s="53" t="str">
        <f>IF(AND('Mapa final'!$Y$62="Muy Alta",'Mapa final'!$AA$62="Mayor"),CONCATENATE("R6C",'Mapa final'!$O$62),"")</f>
        <v/>
      </c>
      <c r="AE11" s="53" t="str">
        <f>IF(AND('Mapa final'!$Y$63="Muy Alta",'Mapa final'!$AA$63="Mayor"),CONCATENATE("R6C",'Mapa final'!$O$63),"")</f>
        <v/>
      </c>
      <c r="AF11" s="53" t="str">
        <f>IF(AND('Mapa final'!$Y$64="Muy Alta",'Mapa final'!$AA$64="Mayor"),CONCATENATE("R6C",'Mapa final'!$O$64),"")</f>
        <v/>
      </c>
      <c r="AG11" s="54" t="str">
        <f>IF(AND('Mapa final'!$Y$65="Muy Alta",'Mapa final'!$AA$65="Mayor"),CONCATENATE("R6C",'Mapa final'!$O$65),"")</f>
        <v/>
      </c>
      <c r="AH11" s="55" t="str">
        <f>IF(AND('Mapa final'!$Y$60="Muy Alta",'Mapa final'!$AA$60="Catastrófico"),CONCATENATE("R6C",'Mapa final'!$O$60),"")</f>
        <v/>
      </c>
      <c r="AI11" s="56" t="str">
        <f>IF(AND('Mapa final'!$Y$61="Muy Alta",'Mapa final'!$AA$61="Catastrófico"),CONCATENATE("R6C",'Mapa final'!$O$61),"")</f>
        <v/>
      </c>
      <c r="AJ11" s="56" t="str">
        <f>IF(AND('Mapa final'!$Y$62="Muy Alta",'Mapa final'!$AA$62="Catastrófico"),CONCATENATE("R6C",'Mapa final'!$O$62),"")</f>
        <v/>
      </c>
      <c r="AK11" s="56" t="str">
        <f>IF(AND('Mapa final'!$Y$63="Muy Alta",'Mapa final'!$AA$63="Catastrófico"),CONCATENATE("R6C",'Mapa final'!$O$63),"")</f>
        <v/>
      </c>
      <c r="AL11" s="56" t="str">
        <f>IF(AND('Mapa final'!$Y$64="Muy Alta",'Mapa final'!$AA$64="Catastrófico"),CONCATENATE("R6C",'Mapa final'!$O$64),"")</f>
        <v/>
      </c>
      <c r="AM11" s="57" t="str">
        <f>IF(AND('Mapa final'!$Y$65="Muy Alta",'Mapa final'!$AA$65="Catastrófico"),CONCATENATE("R6C",'Mapa final'!$O$65),"")</f>
        <v/>
      </c>
      <c r="AN11" s="83"/>
      <c r="AO11" s="487"/>
      <c r="AP11" s="488"/>
      <c r="AQ11" s="488"/>
      <c r="AR11" s="488"/>
      <c r="AS11" s="488"/>
      <c r="AT11" s="489"/>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426"/>
      <c r="C12" s="426"/>
      <c r="D12" s="427"/>
      <c r="E12" s="467"/>
      <c r="F12" s="468"/>
      <c r="G12" s="468"/>
      <c r="H12" s="468"/>
      <c r="I12" s="469"/>
      <c r="J12" s="52" t="str">
        <f>IF(AND('Mapa final'!$Y$66="Muy Alta",'Mapa final'!$AA$66="Leve"),CONCATENATE("R7C",'Mapa final'!$O$66),"")</f>
        <v/>
      </c>
      <c r="K12" s="53" t="str">
        <f>IF(AND('Mapa final'!$Y$67="Muy Alta",'Mapa final'!$AA$67="Leve"),CONCATENATE("R7C",'Mapa final'!$O$67),"")</f>
        <v/>
      </c>
      <c r="L12" s="53" t="str">
        <f>IF(AND('Mapa final'!$Y$68="Muy Alta",'Mapa final'!$AA$68="Leve"),CONCATENATE("R7C",'Mapa final'!$O$68),"")</f>
        <v/>
      </c>
      <c r="M12" s="53" t="str">
        <f>IF(AND('Mapa final'!$Y$69="Muy Alta",'Mapa final'!$AA$69="Leve"),CONCATENATE("R7C",'Mapa final'!$O$69),"")</f>
        <v/>
      </c>
      <c r="N12" s="53" t="str">
        <f>IF(AND('Mapa final'!$Y$70="Muy Alta",'Mapa final'!$AA$70="Leve"),CONCATENATE("R7C",'Mapa final'!$O$70),"")</f>
        <v/>
      </c>
      <c r="O12" s="54" t="str">
        <f>IF(AND('Mapa final'!$Y$71="Muy Alta",'Mapa final'!$AA$71="Leve"),CONCATENATE("R7C",'Mapa final'!$O$71),"")</f>
        <v/>
      </c>
      <c r="P12" s="52" t="str">
        <f>IF(AND('Mapa final'!$Y$66="Muy Alta",'Mapa final'!$AA$66="Menor"),CONCATENATE("R7C",'Mapa final'!$O$66),"")</f>
        <v/>
      </c>
      <c r="Q12" s="53" t="str">
        <f>IF(AND('Mapa final'!$Y$67="Muy Alta",'Mapa final'!$AA$67="Menor"),CONCATENATE("R7C",'Mapa final'!$O$67),"")</f>
        <v/>
      </c>
      <c r="R12" s="53" t="str">
        <f>IF(AND('Mapa final'!$Y$68="Muy Alta",'Mapa final'!$AA$68="Menor"),CONCATENATE("R7C",'Mapa final'!$O$68),"")</f>
        <v/>
      </c>
      <c r="S12" s="53" t="str">
        <f>IF(AND('Mapa final'!$Y$69="Muy Alta",'Mapa final'!$AA$69="Menor"),CONCATENATE("R7C",'Mapa final'!$O$69),"")</f>
        <v/>
      </c>
      <c r="T12" s="53" t="str">
        <f>IF(AND('Mapa final'!$Y$70="Muy Alta",'Mapa final'!$AA$70="Menor"),CONCATENATE("R7C",'Mapa final'!$O$70),"")</f>
        <v/>
      </c>
      <c r="U12" s="54" t="str">
        <f>IF(AND('Mapa final'!$Y$71="Muy Alta",'Mapa final'!$AA$71="Menor"),CONCATENATE("R7C",'Mapa final'!$O$71),"")</f>
        <v/>
      </c>
      <c r="V12" s="52" t="str">
        <f>IF(AND('Mapa final'!$Y$66="Muy Alta",'Mapa final'!$AA$66="Moderado"),CONCATENATE("R7C",'Mapa final'!$O$66),"")</f>
        <v/>
      </c>
      <c r="W12" s="53" t="str">
        <f>IF(AND('Mapa final'!$Y$67="Muy Alta",'Mapa final'!$AA$67="Moderado"),CONCATENATE("R7C",'Mapa final'!$O$67),"")</f>
        <v/>
      </c>
      <c r="X12" s="53" t="str">
        <f>IF(AND('Mapa final'!$Y$68="Muy Alta",'Mapa final'!$AA$68="Moderado"),CONCATENATE("R7C",'Mapa final'!$O$68),"")</f>
        <v/>
      </c>
      <c r="Y12" s="53" t="str">
        <f>IF(AND('Mapa final'!$Y$69="Muy Alta",'Mapa final'!$AA$69="Moderado"),CONCATENATE("R7C",'Mapa final'!$O$69),"")</f>
        <v/>
      </c>
      <c r="Z12" s="53" t="str">
        <f>IF(AND('Mapa final'!$Y$70="Muy Alta",'Mapa final'!$AA$70="Moderado"),CONCATENATE("R7C",'Mapa final'!$O$70),"")</f>
        <v/>
      </c>
      <c r="AA12" s="54" t="str">
        <f>IF(AND('Mapa final'!$Y$71="Muy Alta",'Mapa final'!$AA$71="Moderado"),CONCATENATE("R7C",'Mapa final'!$O$71),"")</f>
        <v/>
      </c>
      <c r="AB12" s="52" t="str">
        <f>IF(AND('Mapa final'!$Y$66="Muy Alta",'Mapa final'!$AA$66="Mayor"),CONCATENATE("R7C",'Mapa final'!$O$66),"")</f>
        <v/>
      </c>
      <c r="AC12" s="53" t="str">
        <f>IF(AND('Mapa final'!$Y$67="Muy Alta",'Mapa final'!$AA$67="Mayor"),CONCATENATE("R7C",'Mapa final'!$O$67),"")</f>
        <v/>
      </c>
      <c r="AD12" s="53" t="str">
        <f>IF(AND('Mapa final'!$Y$68="Muy Alta",'Mapa final'!$AA$68="Mayor"),CONCATENATE("R7C",'Mapa final'!$O$68),"")</f>
        <v/>
      </c>
      <c r="AE12" s="53" t="str">
        <f>IF(AND('Mapa final'!$Y$69="Muy Alta",'Mapa final'!$AA$69="Mayor"),CONCATENATE("R7C",'Mapa final'!$O$69),"")</f>
        <v/>
      </c>
      <c r="AF12" s="53" t="str">
        <f>IF(AND('Mapa final'!$Y$70="Muy Alta",'Mapa final'!$AA$70="Mayor"),CONCATENATE("R7C",'Mapa final'!$O$70),"")</f>
        <v/>
      </c>
      <c r="AG12" s="54" t="str">
        <f>IF(AND('Mapa final'!$Y$71="Muy Alta",'Mapa final'!$AA$71="Mayor"),CONCATENATE("R7C",'Mapa final'!$O$71),"")</f>
        <v/>
      </c>
      <c r="AH12" s="55" t="str">
        <f>IF(AND('Mapa final'!$Y$66="Muy Alta",'Mapa final'!$AA$66="Catastrófico"),CONCATENATE("R7C",'Mapa final'!$O$66),"")</f>
        <v/>
      </c>
      <c r="AI12" s="56" t="str">
        <f>IF(AND('Mapa final'!$Y$67="Muy Alta",'Mapa final'!$AA$67="Catastrófico"),CONCATENATE("R7C",'Mapa final'!$O$67),"")</f>
        <v/>
      </c>
      <c r="AJ12" s="56" t="str">
        <f>IF(AND('Mapa final'!$Y$68="Muy Alta",'Mapa final'!$AA$68="Catastrófico"),CONCATENATE("R7C",'Mapa final'!$O$68),"")</f>
        <v/>
      </c>
      <c r="AK12" s="56" t="str">
        <f>IF(AND('Mapa final'!$Y$69="Muy Alta",'Mapa final'!$AA$69="Catastrófico"),CONCATENATE("R7C",'Mapa final'!$O$69),"")</f>
        <v/>
      </c>
      <c r="AL12" s="56" t="str">
        <f>IF(AND('Mapa final'!$Y$70="Muy Alta",'Mapa final'!$AA$70="Catastrófico"),CONCATENATE("R7C",'Mapa final'!$O$70),"")</f>
        <v/>
      </c>
      <c r="AM12" s="57" t="str">
        <f>IF(AND('Mapa final'!$Y$71="Muy Alta",'Mapa final'!$AA$71="Catastrófico"),CONCATENATE("R7C",'Mapa final'!$O$71),"")</f>
        <v/>
      </c>
      <c r="AN12" s="83"/>
      <c r="AO12" s="487"/>
      <c r="AP12" s="488"/>
      <c r="AQ12" s="488"/>
      <c r="AR12" s="488"/>
      <c r="AS12" s="488"/>
      <c r="AT12" s="489"/>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426"/>
      <c r="C13" s="426"/>
      <c r="D13" s="427"/>
      <c r="E13" s="467"/>
      <c r="F13" s="468"/>
      <c r="G13" s="468"/>
      <c r="H13" s="468"/>
      <c r="I13" s="469"/>
      <c r="J13" s="52" t="str">
        <f>IF(AND('Mapa final'!$Y$72="Muy Alta",'Mapa final'!$AA$72="Leve"),CONCATENATE("R8C",'Mapa final'!$O$72),"")</f>
        <v/>
      </c>
      <c r="K13" s="53" t="str">
        <f>IF(AND('Mapa final'!$Y$73="Muy Alta",'Mapa final'!$AA$73="Leve"),CONCATENATE("R8C",'Mapa final'!$O$73),"")</f>
        <v/>
      </c>
      <c r="L13" s="53" t="str">
        <f>IF(AND('Mapa final'!$Y$74="Muy Alta",'Mapa final'!$AA$74="Leve"),CONCATENATE("R8C",'Mapa final'!$O$74),"")</f>
        <v/>
      </c>
      <c r="M13" s="53" t="str">
        <f>IF(AND('Mapa final'!$Y$75="Muy Alta",'Mapa final'!$AA$75="Leve"),CONCATENATE("R8C",'Mapa final'!$O$75),"")</f>
        <v/>
      </c>
      <c r="N13" s="53" t="str">
        <f>IF(AND('Mapa final'!$Y$76="Muy Alta",'Mapa final'!$AA$76="Leve"),CONCATENATE("R8C",'Mapa final'!$O$76),"")</f>
        <v/>
      </c>
      <c r="O13" s="54" t="str">
        <f>IF(AND('Mapa final'!$Y$77="Muy Alta",'Mapa final'!$AA$77="Leve"),CONCATENATE("R8C",'Mapa final'!$O$77),"")</f>
        <v/>
      </c>
      <c r="P13" s="52" t="str">
        <f>IF(AND('Mapa final'!$Y$72="Muy Alta",'Mapa final'!$AA$72="Menor"),CONCATENATE("R8C",'Mapa final'!$O$72),"")</f>
        <v/>
      </c>
      <c r="Q13" s="53" t="str">
        <f>IF(AND('Mapa final'!$Y$73="Muy Alta",'Mapa final'!$AA$73="Menor"),CONCATENATE("R8C",'Mapa final'!$O$73),"")</f>
        <v/>
      </c>
      <c r="R13" s="53" t="str">
        <f>IF(AND('Mapa final'!$Y$74="Muy Alta",'Mapa final'!$AA$74="Menor"),CONCATENATE("R8C",'Mapa final'!$O$74),"")</f>
        <v/>
      </c>
      <c r="S13" s="53" t="str">
        <f>IF(AND('Mapa final'!$Y$75="Muy Alta",'Mapa final'!$AA$75="Menor"),CONCATENATE("R8C",'Mapa final'!$O$75),"")</f>
        <v/>
      </c>
      <c r="T13" s="53" t="str">
        <f>IF(AND('Mapa final'!$Y$76="Muy Alta",'Mapa final'!$AA$76="Menor"),CONCATENATE("R8C",'Mapa final'!$O$76),"")</f>
        <v/>
      </c>
      <c r="U13" s="54" t="str">
        <f>IF(AND('Mapa final'!$Y$77="Muy Alta",'Mapa final'!$AA$77="Menor"),CONCATENATE("R8C",'Mapa final'!$O$77),"")</f>
        <v/>
      </c>
      <c r="V13" s="52" t="str">
        <f>IF(AND('Mapa final'!$Y$72="Muy Alta",'Mapa final'!$AA$72="Moderado"),CONCATENATE("R8C",'Mapa final'!$O$72),"")</f>
        <v/>
      </c>
      <c r="W13" s="53" t="str">
        <f>IF(AND('Mapa final'!$Y$73="Muy Alta",'Mapa final'!$AA$73="Moderado"),CONCATENATE("R8C",'Mapa final'!$O$73),"")</f>
        <v/>
      </c>
      <c r="X13" s="53" t="str">
        <f>IF(AND('Mapa final'!$Y$74="Muy Alta",'Mapa final'!$AA$74="Moderado"),CONCATENATE("R8C",'Mapa final'!$O$74),"")</f>
        <v/>
      </c>
      <c r="Y13" s="53" t="str">
        <f>IF(AND('Mapa final'!$Y$75="Muy Alta",'Mapa final'!$AA$75="Moderado"),CONCATENATE("R8C",'Mapa final'!$O$75),"")</f>
        <v/>
      </c>
      <c r="Z13" s="53" t="str">
        <f>IF(AND('Mapa final'!$Y$76="Muy Alta",'Mapa final'!$AA$76="Moderado"),CONCATENATE("R8C",'Mapa final'!$O$76),"")</f>
        <v/>
      </c>
      <c r="AA13" s="54" t="str">
        <f>IF(AND('Mapa final'!$Y$77="Muy Alta",'Mapa final'!$AA$77="Moderado"),CONCATENATE("R8C",'Mapa final'!$O$77),"")</f>
        <v/>
      </c>
      <c r="AB13" s="52" t="str">
        <f>IF(AND('Mapa final'!$Y$72="Muy Alta",'Mapa final'!$AA$72="Mayor"),CONCATENATE("R8C",'Mapa final'!$O$72),"")</f>
        <v/>
      </c>
      <c r="AC13" s="53" t="str">
        <f>IF(AND('Mapa final'!$Y$73="Muy Alta",'Mapa final'!$AA$73="Mayor"),CONCATENATE("R8C",'Mapa final'!$O$73),"")</f>
        <v/>
      </c>
      <c r="AD13" s="53" t="str">
        <f>IF(AND('Mapa final'!$Y$74="Muy Alta",'Mapa final'!$AA$74="Mayor"),CONCATENATE("R8C",'Mapa final'!$O$74),"")</f>
        <v/>
      </c>
      <c r="AE13" s="53" t="str">
        <f>IF(AND('Mapa final'!$Y$75="Muy Alta",'Mapa final'!$AA$75="Mayor"),CONCATENATE("R8C",'Mapa final'!$O$75),"")</f>
        <v/>
      </c>
      <c r="AF13" s="53" t="str">
        <f>IF(AND('Mapa final'!$Y$76="Muy Alta",'Mapa final'!$AA$76="Mayor"),CONCATENATE("R8C",'Mapa final'!$O$76),"")</f>
        <v/>
      </c>
      <c r="AG13" s="54" t="str">
        <f>IF(AND('Mapa final'!$Y$77="Muy Alta",'Mapa final'!$AA$77="Mayor"),CONCATENATE("R8C",'Mapa final'!$O$77),"")</f>
        <v/>
      </c>
      <c r="AH13" s="55" t="str">
        <f>IF(AND('Mapa final'!$Y$72="Muy Alta",'Mapa final'!$AA$72="Catastrófico"),CONCATENATE("R8C",'Mapa final'!$O$72),"")</f>
        <v/>
      </c>
      <c r="AI13" s="56" t="str">
        <f>IF(AND('Mapa final'!$Y$73="Muy Alta",'Mapa final'!$AA$73="Catastrófico"),CONCATENATE("R8C",'Mapa final'!$O$73),"")</f>
        <v/>
      </c>
      <c r="AJ13" s="56" t="str">
        <f>IF(AND('Mapa final'!$Y$74="Muy Alta",'Mapa final'!$AA$74="Catastrófico"),CONCATENATE("R8C",'Mapa final'!$O$74),"")</f>
        <v/>
      </c>
      <c r="AK13" s="56" t="str">
        <f>IF(AND('Mapa final'!$Y$75="Muy Alta",'Mapa final'!$AA$75="Catastrófico"),CONCATENATE("R8C",'Mapa final'!$O$75),"")</f>
        <v/>
      </c>
      <c r="AL13" s="56" t="str">
        <f>IF(AND('Mapa final'!$Y$76="Muy Alta",'Mapa final'!$AA$76="Catastrófico"),CONCATENATE("R8C",'Mapa final'!$O$76),"")</f>
        <v/>
      </c>
      <c r="AM13" s="57" t="str">
        <f>IF(AND('Mapa final'!$Y$77="Muy Alta",'Mapa final'!$AA$77="Catastrófico"),CONCATENATE("R8C",'Mapa final'!$O$77),"")</f>
        <v/>
      </c>
      <c r="AN13" s="83"/>
      <c r="AO13" s="487"/>
      <c r="AP13" s="488"/>
      <c r="AQ13" s="488"/>
      <c r="AR13" s="488"/>
      <c r="AS13" s="488"/>
      <c r="AT13" s="489"/>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426"/>
      <c r="C14" s="426"/>
      <c r="D14" s="427"/>
      <c r="E14" s="467"/>
      <c r="F14" s="468"/>
      <c r="G14" s="468"/>
      <c r="H14" s="468"/>
      <c r="I14" s="469"/>
      <c r="J14" s="52" t="str">
        <f>IF(AND('Mapa final'!$Y$78="Muy Alta",'Mapa final'!$AA$78="Leve"),CONCATENATE("R9C",'Mapa final'!$O$78),"")</f>
        <v/>
      </c>
      <c r="K14" s="53" t="str">
        <f>IF(AND('Mapa final'!$Y$79="Muy Alta",'Mapa final'!$AA$79="Leve"),CONCATENATE("R9C",'Mapa final'!$O$79),"")</f>
        <v/>
      </c>
      <c r="L14" s="53" t="str">
        <f>IF(AND('Mapa final'!$Y$80="Muy Alta",'Mapa final'!$AA$80="Leve"),CONCATENATE("R9C",'Mapa final'!$O$80),"")</f>
        <v/>
      </c>
      <c r="M14" s="53" t="str">
        <f>IF(AND('Mapa final'!$Y$81="Muy Alta",'Mapa final'!$AA$81="Leve"),CONCATENATE("R9C",'Mapa final'!$O$81),"")</f>
        <v/>
      </c>
      <c r="N14" s="53" t="str">
        <f>IF(AND('Mapa final'!$Y$82="Muy Alta",'Mapa final'!$AA$82="Leve"),CONCATENATE("R9C",'Mapa final'!$O$82),"")</f>
        <v/>
      </c>
      <c r="O14" s="54" t="str">
        <f>IF(AND('Mapa final'!$Y$83="Muy Alta",'Mapa final'!$AA$83="Leve"),CONCATENATE("R9C",'Mapa final'!$O$83),"")</f>
        <v/>
      </c>
      <c r="P14" s="52" t="str">
        <f>IF(AND('Mapa final'!$Y$78="Muy Alta",'Mapa final'!$AA$78="Menor"),CONCATENATE("R9C",'Mapa final'!$O$78),"")</f>
        <v/>
      </c>
      <c r="Q14" s="53" t="str">
        <f>IF(AND('Mapa final'!$Y$79="Muy Alta",'Mapa final'!$AA$79="Menor"),CONCATENATE("R9C",'Mapa final'!$O$79),"")</f>
        <v/>
      </c>
      <c r="R14" s="53" t="str">
        <f>IF(AND('Mapa final'!$Y$80="Muy Alta",'Mapa final'!$AA$80="Menor"),CONCATENATE("R9C",'Mapa final'!$O$80),"")</f>
        <v/>
      </c>
      <c r="S14" s="53" t="str">
        <f>IF(AND('Mapa final'!$Y$81="Muy Alta",'Mapa final'!$AA$81="Menor"),CONCATENATE("R9C",'Mapa final'!$O$81),"")</f>
        <v/>
      </c>
      <c r="T14" s="53" t="str">
        <f>IF(AND('Mapa final'!$Y$82="Muy Alta",'Mapa final'!$AA$82="Menor"),CONCATENATE("R9C",'Mapa final'!$O$82),"")</f>
        <v/>
      </c>
      <c r="U14" s="54" t="str">
        <f>IF(AND('Mapa final'!$Y$83="Muy Alta",'Mapa final'!$AA$83="Menor"),CONCATENATE("R9C",'Mapa final'!$O$83),"")</f>
        <v/>
      </c>
      <c r="V14" s="52" t="str">
        <f>IF(AND('Mapa final'!$Y$78="Muy Alta",'Mapa final'!$AA$78="Moderado"),CONCATENATE("R9C",'Mapa final'!$O$78),"")</f>
        <v/>
      </c>
      <c r="W14" s="53" t="str">
        <f>IF(AND('Mapa final'!$Y$79="Muy Alta",'Mapa final'!$AA$79="Moderado"),CONCATENATE("R9C",'Mapa final'!$O$79),"")</f>
        <v/>
      </c>
      <c r="X14" s="53" t="str">
        <f>IF(AND('Mapa final'!$Y$80="Muy Alta",'Mapa final'!$AA$80="Moderado"),CONCATENATE("R9C",'Mapa final'!$O$80),"")</f>
        <v/>
      </c>
      <c r="Y14" s="53" t="str">
        <f>IF(AND('Mapa final'!$Y$81="Muy Alta",'Mapa final'!$AA$81="Moderado"),CONCATENATE("R9C",'Mapa final'!$O$81),"")</f>
        <v/>
      </c>
      <c r="Z14" s="53" t="str">
        <f>IF(AND('Mapa final'!$Y$82="Muy Alta",'Mapa final'!$AA$82="Moderado"),CONCATENATE("R9C",'Mapa final'!$O$82),"")</f>
        <v/>
      </c>
      <c r="AA14" s="54" t="str">
        <f>IF(AND('Mapa final'!$Y$83="Muy Alta",'Mapa final'!$AA$83="Moderado"),CONCATENATE("R9C",'Mapa final'!$O$83),"")</f>
        <v/>
      </c>
      <c r="AB14" s="52" t="str">
        <f>IF(AND('Mapa final'!$Y$78="Muy Alta",'Mapa final'!$AA$78="Mayor"),CONCATENATE("R9C",'Mapa final'!$O$78),"")</f>
        <v/>
      </c>
      <c r="AC14" s="53" t="str">
        <f>IF(AND('Mapa final'!$Y$79="Muy Alta",'Mapa final'!$AA$79="Mayor"),CONCATENATE("R9C",'Mapa final'!$O$79),"")</f>
        <v/>
      </c>
      <c r="AD14" s="53" t="str">
        <f>IF(AND('Mapa final'!$Y$80="Muy Alta",'Mapa final'!$AA$80="Mayor"),CONCATENATE("R9C",'Mapa final'!$O$80),"")</f>
        <v/>
      </c>
      <c r="AE14" s="53" t="str">
        <f>IF(AND('Mapa final'!$Y$81="Muy Alta",'Mapa final'!$AA$81="Mayor"),CONCATENATE("R9C",'Mapa final'!$O$81),"")</f>
        <v/>
      </c>
      <c r="AF14" s="53" t="str">
        <f>IF(AND('Mapa final'!$Y$82="Muy Alta",'Mapa final'!$AA$82="Mayor"),CONCATENATE("R9C",'Mapa final'!$O$82),"")</f>
        <v/>
      </c>
      <c r="AG14" s="54" t="str">
        <f>IF(AND('Mapa final'!$Y$83="Muy Alta",'Mapa final'!$AA$83="Mayor"),CONCATENATE("R9C",'Mapa final'!$O$83),"")</f>
        <v/>
      </c>
      <c r="AH14" s="55" t="str">
        <f>IF(AND('Mapa final'!$Y$78="Muy Alta",'Mapa final'!$AA$78="Catastrófico"),CONCATENATE("R9C",'Mapa final'!$O$78),"")</f>
        <v/>
      </c>
      <c r="AI14" s="56" t="str">
        <f>IF(AND('Mapa final'!$Y$79="Muy Alta",'Mapa final'!$AA$79="Catastrófico"),CONCATENATE("R9C",'Mapa final'!$O$79),"")</f>
        <v/>
      </c>
      <c r="AJ14" s="56" t="str">
        <f>IF(AND('Mapa final'!$Y$80="Muy Alta",'Mapa final'!$AA$80="Catastrófico"),CONCATENATE("R9C",'Mapa final'!$O$80),"")</f>
        <v/>
      </c>
      <c r="AK14" s="56" t="str">
        <f>IF(AND('Mapa final'!$Y$81="Muy Alta",'Mapa final'!$AA$81="Catastrófico"),CONCATENATE("R9C",'Mapa final'!$O$81),"")</f>
        <v/>
      </c>
      <c r="AL14" s="56" t="str">
        <f>IF(AND('Mapa final'!$Y$82="Muy Alta",'Mapa final'!$AA$82="Catastrófico"),CONCATENATE("R9C",'Mapa final'!$O$82),"")</f>
        <v/>
      </c>
      <c r="AM14" s="57" t="str">
        <f>IF(AND('Mapa final'!$Y$83="Muy Alta",'Mapa final'!$AA$83="Catastrófico"),CONCATENATE("R9C",'Mapa final'!$O$83),"")</f>
        <v/>
      </c>
      <c r="AN14" s="83"/>
      <c r="AO14" s="487"/>
      <c r="AP14" s="488"/>
      <c r="AQ14" s="488"/>
      <c r="AR14" s="488"/>
      <c r="AS14" s="488"/>
      <c r="AT14" s="489"/>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426"/>
      <c r="C15" s="426"/>
      <c r="D15" s="427"/>
      <c r="E15" s="470"/>
      <c r="F15" s="471"/>
      <c r="G15" s="471"/>
      <c r="H15" s="471"/>
      <c r="I15" s="472"/>
      <c r="J15" s="58" t="str">
        <f>IF(AND('Mapa final'!$Y$84="Muy Alta",'Mapa final'!$AA$84="Leve"),CONCATENATE("R10C",'Mapa final'!$O$84),"")</f>
        <v/>
      </c>
      <c r="K15" s="59" t="str">
        <f>IF(AND('Mapa final'!$Y$85="Muy Alta",'Mapa final'!$AA$85="Leve"),CONCATENATE("R10C",'Mapa final'!$O$85),"")</f>
        <v/>
      </c>
      <c r="L15" s="59" t="str">
        <f>IF(AND('Mapa final'!$Y$86="Muy Alta",'Mapa final'!$AA$86="Leve"),CONCATENATE("R10C",'Mapa final'!$O$86),"")</f>
        <v/>
      </c>
      <c r="M15" s="59" t="str">
        <f>IF(AND('Mapa final'!$Y$87="Muy Alta",'Mapa final'!$AA$87="Leve"),CONCATENATE("R10C",'Mapa final'!$O$87),"")</f>
        <v/>
      </c>
      <c r="N15" s="59" t="str">
        <f>IF(AND('Mapa final'!$Y$88="Muy Alta",'Mapa final'!$AA$88="Leve"),CONCATENATE("R10C",'Mapa final'!$O$88),"")</f>
        <v/>
      </c>
      <c r="O15" s="60" t="str">
        <f>IF(AND('Mapa final'!$Y$89="Muy Alta",'Mapa final'!$AA$89="Leve"),CONCATENATE("R10C",'Mapa final'!$O$89),"")</f>
        <v/>
      </c>
      <c r="P15" s="52" t="str">
        <f>IF(AND('Mapa final'!$Y$84="Muy Alta",'Mapa final'!$AA$84="Menor"),CONCATENATE("R10C",'Mapa final'!$O$84),"")</f>
        <v/>
      </c>
      <c r="Q15" s="53" t="str">
        <f>IF(AND('Mapa final'!$Y$85="Muy Alta",'Mapa final'!$AA$85="Menor"),CONCATENATE("R10C",'Mapa final'!$O$85),"")</f>
        <v/>
      </c>
      <c r="R15" s="53" t="str">
        <f>IF(AND('Mapa final'!$Y$86="Muy Alta",'Mapa final'!$AA$86="Menor"),CONCATENATE("R10C",'Mapa final'!$O$86),"")</f>
        <v/>
      </c>
      <c r="S15" s="53" t="str">
        <f>IF(AND('Mapa final'!$Y$87="Muy Alta",'Mapa final'!$AA$87="Menor"),CONCATENATE("R10C",'Mapa final'!$O$87),"")</f>
        <v/>
      </c>
      <c r="T15" s="53" t="str">
        <f>IF(AND('Mapa final'!$Y$88="Muy Alta",'Mapa final'!$AA$88="Menor"),CONCATENATE("R10C",'Mapa final'!$O$88),"")</f>
        <v/>
      </c>
      <c r="U15" s="54" t="str">
        <f>IF(AND('Mapa final'!$Y$89="Muy Alta",'Mapa final'!$AA$89="Menor"),CONCATENATE("R10C",'Mapa final'!$O$89),"")</f>
        <v/>
      </c>
      <c r="V15" s="58" t="str">
        <f>IF(AND('Mapa final'!$Y$84="Muy Alta",'Mapa final'!$AA$84="Moderado"),CONCATENATE("R10C",'Mapa final'!$O$84),"")</f>
        <v/>
      </c>
      <c r="W15" s="59" t="str">
        <f>IF(AND('Mapa final'!$Y$85="Muy Alta",'Mapa final'!$AA$85="Moderado"),CONCATENATE("R10C",'Mapa final'!$O$85),"")</f>
        <v/>
      </c>
      <c r="X15" s="59" t="str">
        <f>IF(AND('Mapa final'!$Y$86="Muy Alta",'Mapa final'!$AA$86="Moderado"),CONCATENATE("R10C",'Mapa final'!$O$86),"")</f>
        <v/>
      </c>
      <c r="Y15" s="59" t="str">
        <f>IF(AND('Mapa final'!$Y$87="Muy Alta",'Mapa final'!$AA$87="Moderado"),CONCATENATE("R10C",'Mapa final'!$O$87),"")</f>
        <v/>
      </c>
      <c r="Z15" s="59" t="str">
        <f>IF(AND('Mapa final'!$Y$88="Muy Alta",'Mapa final'!$AA$88="Moderado"),CONCATENATE("R10C",'Mapa final'!$O$88),"")</f>
        <v/>
      </c>
      <c r="AA15" s="60" t="str">
        <f>IF(AND('Mapa final'!$Y$89="Muy Alta",'Mapa final'!$AA$89="Moderado"),CONCATENATE("R10C",'Mapa final'!$O$89),"")</f>
        <v/>
      </c>
      <c r="AB15" s="52" t="str">
        <f>IF(AND('Mapa final'!$Y$84="Muy Alta",'Mapa final'!$AA$84="Mayor"),CONCATENATE("R10C",'Mapa final'!$O$84),"")</f>
        <v/>
      </c>
      <c r="AC15" s="53" t="str">
        <f>IF(AND('Mapa final'!$Y$85="Muy Alta",'Mapa final'!$AA$85="Mayor"),CONCATENATE("R10C",'Mapa final'!$O$85),"")</f>
        <v/>
      </c>
      <c r="AD15" s="53" t="str">
        <f>IF(AND('Mapa final'!$Y$86="Muy Alta",'Mapa final'!$AA$86="Mayor"),CONCATENATE("R10C",'Mapa final'!$O$86),"")</f>
        <v/>
      </c>
      <c r="AE15" s="53" t="str">
        <f>IF(AND('Mapa final'!$Y$87="Muy Alta",'Mapa final'!$AA$87="Mayor"),CONCATENATE("R10C",'Mapa final'!$O$87),"")</f>
        <v/>
      </c>
      <c r="AF15" s="53" t="str">
        <f>IF(AND('Mapa final'!$Y$88="Muy Alta",'Mapa final'!$AA$88="Mayor"),CONCATENATE("R10C",'Mapa final'!$O$88),"")</f>
        <v/>
      </c>
      <c r="AG15" s="54" t="str">
        <f>IF(AND('Mapa final'!$Y$89="Muy Alta",'Mapa final'!$AA$89="Mayor"),CONCATENATE("R10C",'Mapa final'!$O$89),"")</f>
        <v/>
      </c>
      <c r="AH15" s="61" t="str">
        <f>IF(AND('Mapa final'!$Y$84="Muy Alta",'Mapa final'!$AA$84="Catastrófico"),CONCATENATE("R10C",'Mapa final'!$O$84),"")</f>
        <v/>
      </c>
      <c r="AI15" s="62" t="str">
        <f>IF(AND('Mapa final'!$Y$85="Muy Alta",'Mapa final'!$AA$85="Catastrófico"),CONCATENATE("R10C",'Mapa final'!$O$85),"")</f>
        <v/>
      </c>
      <c r="AJ15" s="62" t="str">
        <f>IF(AND('Mapa final'!$Y$86="Muy Alta",'Mapa final'!$AA$86="Catastrófico"),CONCATENATE("R10C",'Mapa final'!$O$86),"")</f>
        <v/>
      </c>
      <c r="AK15" s="62" t="str">
        <f>IF(AND('Mapa final'!$Y$87="Muy Alta",'Mapa final'!$AA$87="Catastrófico"),CONCATENATE("R10C",'Mapa final'!$O$87),"")</f>
        <v/>
      </c>
      <c r="AL15" s="62" t="str">
        <f>IF(AND('Mapa final'!$Y$88="Muy Alta",'Mapa final'!$AA$88="Catastrófico"),CONCATENATE("R10C",'Mapa final'!$O$88),"")</f>
        <v/>
      </c>
      <c r="AM15" s="63" t="str">
        <f>IF(AND('Mapa final'!$Y$89="Muy Alta",'Mapa final'!$AA$89="Catastrófico"),CONCATENATE("R10C",'Mapa final'!$O$89),"")</f>
        <v/>
      </c>
      <c r="AN15" s="83"/>
      <c r="AO15" s="490"/>
      <c r="AP15" s="491"/>
      <c r="AQ15" s="491"/>
      <c r="AR15" s="491"/>
      <c r="AS15" s="491"/>
      <c r="AT15" s="492"/>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426"/>
      <c r="C16" s="426"/>
      <c r="D16" s="427"/>
      <c r="E16" s="464" t="s">
        <v>94</v>
      </c>
      <c r="F16" s="465"/>
      <c r="G16" s="465"/>
      <c r="H16" s="465"/>
      <c r="I16" s="465"/>
      <c r="J16" s="64" t="str">
        <f>IF(AND('Mapa final'!$Y$30="Alta",'Mapa final'!$AA$30="Leve"),CONCATENATE("R1C",'Mapa final'!$O$30),"")</f>
        <v/>
      </c>
      <c r="K16" s="65" t="str">
        <f>IF(AND('Mapa final'!$Y$31="Alta",'Mapa final'!$AA$31="Leve"),CONCATENATE("R1C",'Mapa final'!$O$31),"")</f>
        <v/>
      </c>
      <c r="L16" s="65" t="str">
        <f>IF(AND('Mapa final'!$Y$32="Alta",'Mapa final'!$AA$32="Leve"),CONCATENATE("R1C",'Mapa final'!$O$32),"")</f>
        <v/>
      </c>
      <c r="M16" s="65" t="str">
        <f>IF(AND('Mapa final'!$Y$33="Alta",'Mapa final'!$AA$33="Leve"),CONCATENATE("R1C",'Mapa final'!$O$33),"")</f>
        <v/>
      </c>
      <c r="N16" s="65" t="str">
        <f>IF(AND('Mapa final'!$Y$34="Alta",'Mapa final'!$AA$34="Leve"),CONCATENATE("R1C",'Mapa final'!$O$34),"")</f>
        <v/>
      </c>
      <c r="O16" s="66" t="str">
        <f>IF(AND('Mapa final'!$Y$35="Alta",'Mapa final'!$AA$35="Leve"),CONCATENATE("R1C",'Mapa final'!$O$35),"")</f>
        <v/>
      </c>
      <c r="P16" s="64" t="str">
        <f>IF(AND('Mapa final'!$Y$30="Alta",'Mapa final'!$AA$30="Menor"),CONCATENATE("R1C",'Mapa final'!$O$30),"")</f>
        <v/>
      </c>
      <c r="Q16" s="65" t="str">
        <f>IF(AND('Mapa final'!$Y$31="Alta",'Mapa final'!$AA$31="Menor"),CONCATENATE("R1C",'Mapa final'!$O$31),"")</f>
        <v/>
      </c>
      <c r="R16" s="65" t="str">
        <f>IF(AND('Mapa final'!$Y$32="Alta",'Mapa final'!$AA$32="Menor"),CONCATENATE("R1C",'Mapa final'!$O$32),"")</f>
        <v/>
      </c>
      <c r="S16" s="65" t="str">
        <f>IF(AND('Mapa final'!$Y$33="Alta",'Mapa final'!$AA$33="Menor"),CONCATENATE("R1C",'Mapa final'!$O$33),"")</f>
        <v/>
      </c>
      <c r="T16" s="65" t="str">
        <f>IF(AND('Mapa final'!$Y$34="Alta",'Mapa final'!$AA$34="Menor"),CONCATENATE("R1C",'Mapa final'!$O$34),"")</f>
        <v/>
      </c>
      <c r="U16" s="66" t="str">
        <f>IF(AND('Mapa final'!$Y$35="Alta",'Mapa final'!$AA$35="Menor"),CONCATENATE("R1C",'Mapa final'!$O$35),"")</f>
        <v/>
      </c>
      <c r="V16" s="46" t="str">
        <f>IF(AND('Mapa final'!$Y$30="Alta",'Mapa final'!$AA$30="Moderado"),CONCATENATE("R1C",'Mapa final'!$O$30),"")</f>
        <v/>
      </c>
      <c r="W16" s="47" t="str">
        <f>IF(AND('Mapa final'!$Y$31="Alta",'Mapa final'!$AA$31="Moderado"),CONCATENATE("R1C",'Mapa final'!$O$31),"")</f>
        <v/>
      </c>
      <c r="X16" s="47" t="str">
        <f>IF(AND('Mapa final'!$Y$32="Alta",'Mapa final'!$AA$32="Moderado"),CONCATENATE("R1C",'Mapa final'!$O$32),"")</f>
        <v/>
      </c>
      <c r="Y16" s="47" t="str">
        <f>IF(AND('Mapa final'!$Y$33="Alta",'Mapa final'!$AA$33="Moderado"),CONCATENATE("R1C",'Mapa final'!$O$33),"")</f>
        <v/>
      </c>
      <c r="Z16" s="47" t="str">
        <f>IF(AND('Mapa final'!$Y$34="Alta",'Mapa final'!$AA$34="Moderado"),CONCATENATE("R1C",'Mapa final'!$O$34),"")</f>
        <v/>
      </c>
      <c r="AA16" s="48" t="str">
        <f>IF(AND('Mapa final'!$Y$35="Alta",'Mapa final'!$AA$35="Moderado"),CONCATENATE("R1C",'Mapa final'!$O$35),"")</f>
        <v/>
      </c>
      <c r="AB16" s="46" t="str">
        <f>IF(AND('Mapa final'!$Y$30="Alta",'Mapa final'!$AA$30="Mayor"),CONCATENATE("R1C",'Mapa final'!$O$30),"")</f>
        <v/>
      </c>
      <c r="AC16" s="47" t="str">
        <f>IF(AND('Mapa final'!$Y$31="Alta",'Mapa final'!$AA$31="Mayor"),CONCATENATE("R1C",'Mapa final'!$O$31),"")</f>
        <v/>
      </c>
      <c r="AD16" s="47" t="str">
        <f>IF(AND('Mapa final'!$Y$32="Alta",'Mapa final'!$AA$32="Mayor"),CONCATENATE("R1C",'Mapa final'!$O$32),"")</f>
        <v/>
      </c>
      <c r="AE16" s="47" t="str">
        <f>IF(AND('Mapa final'!$Y$33="Alta",'Mapa final'!$AA$33="Mayor"),CONCATENATE("R1C",'Mapa final'!$O$33),"")</f>
        <v/>
      </c>
      <c r="AF16" s="47" t="str">
        <f>IF(AND('Mapa final'!$Y$34="Alta",'Mapa final'!$AA$34="Mayor"),CONCATENATE("R1C",'Mapa final'!$O$34),"")</f>
        <v/>
      </c>
      <c r="AG16" s="48" t="str">
        <f>IF(AND('Mapa final'!$Y$35="Alta",'Mapa final'!$AA$35="Mayor"),CONCATENATE("R1C",'Mapa final'!$O$35),"")</f>
        <v/>
      </c>
      <c r="AH16" s="49" t="str">
        <f>IF(AND('Mapa final'!$Y$30="Alta",'Mapa final'!$AA$30="Catastrófico"),CONCATENATE("R1C",'Mapa final'!$O$30),"")</f>
        <v/>
      </c>
      <c r="AI16" s="50" t="str">
        <f>IF(AND('Mapa final'!$Y$31="Alta",'Mapa final'!$AA$31="Catastrófico"),CONCATENATE("R1C",'Mapa final'!$O$31),"")</f>
        <v/>
      </c>
      <c r="AJ16" s="50" t="str">
        <f>IF(AND('Mapa final'!$Y$32="Alta",'Mapa final'!$AA$32="Catastrófico"),CONCATENATE("R1C",'Mapa final'!$O$32),"")</f>
        <v/>
      </c>
      <c r="AK16" s="50" t="str">
        <f>IF(AND('Mapa final'!$Y$33="Alta",'Mapa final'!$AA$33="Catastrófico"),CONCATENATE("R1C",'Mapa final'!$O$33),"")</f>
        <v/>
      </c>
      <c r="AL16" s="50" t="str">
        <f>IF(AND('Mapa final'!$Y$34="Alta",'Mapa final'!$AA$34="Catastrófico"),CONCATENATE("R1C",'Mapa final'!$O$34),"")</f>
        <v/>
      </c>
      <c r="AM16" s="51" t="str">
        <f>IF(AND('Mapa final'!$Y$35="Alta",'Mapa final'!$AA$35="Catastrófico"),CONCATENATE("R1C",'Mapa final'!$O$35),"")</f>
        <v/>
      </c>
      <c r="AN16" s="83"/>
      <c r="AO16" s="474" t="s">
        <v>95</v>
      </c>
      <c r="AP16" s="475"/>
      <c r="AQ16" s="475"/>
      <c r="AR16" s="475"/>
      <c r="AS16" s="475"/>
      <c r="AT16" s="476"/>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426"/>
      <c r="C17" s="426"/>
      <c r="D17" s="427"/>
      <c r="E17" s="483"/>
      <c r="F17" s="468"/>
      <c r="G17" s="468"/>
      <c r="H17" s="468"/>
      <c r="I17" s="468"/>
      <c r="J17" s="67" t="str">
        <f>IF(AND('Mapa final'!$Y$36="Alta",'Mapa final'!$AA$36="Leve"),CONCATENATE("R2C",'Mapa final'!$O$36),"")</f>
        <v/>
      </c>
      <c r="K17" s="68" t="str">
        <f>IF(AND('Mapa final'!$Y$37="Alta",'Mapa final'!$AA$37="Leve"),CONCATENATE("R2C",'Mapa final'!$O$37),"")</f>
        <v/>
      </c>
      <c r="L17" s="68" t="str">
        <f>IF(AND('Mapa final'!$Y$38="Alta",'Mapa final'!$AA$38="Leve"),CONCATENATE("R2C",'Mapa final'!$O$38),"")</f>
        <v/>
      </c>
      <c r="M17" s="68" t="str">
        <f>IF(AND('Mapa final'!$Y$39="Alta",'Mapa final'!$AA$39="Leve"),CONCATENATE("R2C",'Mapa final'!$O$39),"")</f>
        <v/>
      </c>
      <c r="N17" s="68" t="str">
        <f>IF(AND('Mapa final'!$Y$40="Alta",'Mapa final'!$AA$40="Leve"),CONCATENATE("R2C",'Mapa final'!$O$40),"")</f>
        <v/>
      </c>
      <c r="O17" s="69" t="str">
        <f>IF(AND('Mapa final'!$Y$41="Alta",'Mapa final'!$AA$41="Leve"),CONCATENATE("R2C",'Mapa final'!$O$41),"")</f>
        <v/>
      </c>
      <c r="P17" s="67" t="str">
        <f>IF(AND('Mapa final'!$Y$36="Alta",'Mapa final'!$AA$36="Menor"),CONCATENATE("R2C",'Mapa final'!$O$36),"")</f>
        <v/>
      </c>
      <c r="Q17" s="68" t="str">
        <f>IF(AND('Mapa final'!$Y$37="Alta",'Mapa final'!$AA$37="Menor"),CONCATENATE("R2C",'Mapa final'!$O$37),"")</f>
        <v/>
      </c>
      <c r="R17" s="68" t="str">
        <f>IF(AND('Mapa final'!$Y$38="Alta",'Mapa final'!$AA$38="Menor"),CONCATENATE("R2C",'Mapa final'!$O$38),"")</f>
        <v/>
      </c>
      <c r="S17" s="68" t="str">
        <f>IF(AND('Mapa final'!$Y$39="Alta",'Mapa final'!$AA$39="Menor"),CONCATENATE("R2C",'Mapa final'!$O$39),"")</f>
        <v/>
      </c>
      <c r="T17" s="68" t="str">
        <f>IF(AND('Mapa final'!$Y$40="Alta",'Mapa final'!$AA$40="Menor"),CONCATENATE("R2C",'Mapa final'!$O$40),"")</f>
        <v/>
      </c>
      <c r="U17" s="69" t="str">
        <f>IF(AND('Mapa final'!$Y$41="Alta",'Mapa final'!$AA$41="Menor"),CONCATENATE("R2C",'Mapa final'!$O$41),"")</f>
        <v/>
      </c>
      <c r="V17" s="52" t="str">
        <f>IF(AND('Mapa final'!$Y$36="Alta",'Mapa final'!$AA$36="Moderado"),CONCATENATE("R2C",'Mapa final'!$O$36),"")</f>
        <v/>
      </c>
      <c r="W17" s="53" t="str">
        <f>IF(AND('Mapa final'!$Y$37="Alta",'Mapa final'!$AA$37="Moderado"),CONCATENATE("R2C",'Mapa final'!$O$37),"")</f>
        <v/>
      </c>
      <c r="X17" s="53" t="str">
        <f>IF(AND('Mapa final'!$Y$38="Alta",'Mapa final'!$AA$38="Moderado"),CONCATENATE("R2C",'Mapa final'!$O$38),"")</f>
        <v/>
      </c>
      <c r="Y17" s="53" t="str">
        <f>IF(AND('Mapa final'!$Y$39="Alta",'Mapa final'!$AA$39="Moderado"),CONCATENATE("R2C",'Mapa final'!$O$39),"")</f>
        <v/>
      </c>
      <c r="Z17" s="53" t="str">
        <f>IF(AND('Mapa final'!$Y$40="Alta",'Mapa final'!$AA$40="Moderado"),CONCATENATE("R2C",'Mapa final'!$O$40),"")</f>
        <v/>
      </c>
      <c r="AA17" s="54" t="str">
        <f>IF(AND('Mapa final'!$Y$41="Alta",'Mapa final'!$AA$41="Moderado"),CONCATENATE("R2C",'Mapa final'!$O$41),"")</f>
        <v/>
      </c>
      <c r="AB17" s="52" t="str">
        <f>IF(AND('Mapa final'!$Y$36="Alta",'Mapa final'!$AA$36="Mayor"),CONCATENATE("R2C",'Mapa final'!$O$36),"")</f>
        <v/>
      </c>
      <c r="AC17" s="53" t="str">
        <f>IF(AND('Mapa final'!$Y$37="Alta",'Mapa final'!$AA$37="Mayor"),CONCATENATE("R2C",'Mapa final'!$O$37),"")</f>
        <v/>
      </c>
      <c r="AD17" s="53" t="str">
        <f>IF(AND('Mapa final'!$Y$38="Alta",'Mapa final'!$AA$38="Mayor"),CONCATENATE("R2C",'Mapa final'!$O$38),"")</f>
        <v/>
      </c>
      <c r="AE17" s="53" t="str">
        <f>IF(AND('Mapa final'!$Y$39="Alta",'Mapa final'!$AA$39="Mayor"),CONCATENATE("R2C",'Mapa final'!$O$39),"")</f>
        <v/>
      </c>
      <c r="AF17" s="53" t="str">
        <f>IF(AND('Mapa final'!$Y$40="Alta",'Mapa final'!$AA$40="Mayor"),CONCATENATE("R2C",'Mapa final'!$O$40),"")</f>
        <v/>
      </c>
      <c r="AG17" s="54" t="str">
        <f>IF(AND('Mapa final'!$Y$41="Alta",'Mapa final'!$AA$41="Mayor"),CONCATENATE("R2C",'Mapa final'!$O$41),"")</f>
        <v/>
      </c>
      <c r="AH17" s="55" t="str">
        <f>IF(AND('Mapa final'!$Y$36="Alta",'Mapa final'!$AA$36="Catastrófico"),CONCATENATE("R2C",'Mapa final'!$O$36),"")</f>
        <v/>
      </c>
      <c r="AI17" s="56" t="str">
        <f>IF(AND('Mapa final'!$Y$37="Alta",'Mapa final'!$AA$37="Catastrófico"),CONCATENATE("R2C",'Mapa final'!$O$37),"")</f>
        <v/>
      </c>
      <c r="AJ17" s="56" t="str">
        <f>IF(AND('Mapa final'!$Y$38="Alta",'Mapa final'!$AA$38="Catastrófico"),CONCATENATE("R2C",'Mapa final'!$O$38),"")</f>
        <v/>
      </c>
      <c r="AK17" s="56" t="str">
        <f>IF(AND('Mapa final'!$Y$39="Alta",'Mapa final'!$AA$39="Catastrófico"),CONCATENATE("R2C",'Mapa final'!$O$39),"")</f>
        <v/>
      </c>
      <c r="AL17" s="56" t="str">
        <f>IF(AND('Mapa final'!$Y$40="Alta",'Mapa final'!$AA$40="Catastrófico"),CONCATENATE("R2C",'Mapa final'!$O$40),"")</f>
        <v/>
      </c>
      <c r="AM17" s="57" t="str">
        <f>IF(AND('Mapa final'!$Y$41="Alta",'Mapa final'!$AA$41="Catastrófico"),CONCATENATE("R2C",'Mapa final'!$O$41),"")</f>
        <v/>
      </c>
      <c r="AN17" s="83"/>
      <c r="AO17" s="477"/>
      <c r="AP17" s="478"/>
      <c r="AQ17" s="478"/>
      <c r="AR17" s="478"/>
      <c r="AS17" s="478"/>
      <c r="AT17" s="479"/>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426"/>
      <c r="C18" s="426"/>
      <c r="D18" s="427"/>
      <c r="E18" s="467"/>
      <c r="F18" s="468"/>
      <c r="G18" s="468"/>
      <c r="H18" s="468"/>
      <c r="I18" s="468"/>
      <c r="J18" s="67" t="str">
        <f>IF(AND('Mapa final'!$Y$42="Alta",'Mapa final'!$AA$42="Leve"),CONCATENATE("R3C",'Mapa final'!$O$42),"")</f>
        <v/>
      </c>
      <c r="K18" s="68" t="str">
        <f>IF(AND('Mapa final'!$Y$43="Alta",'Mapa final'!$AA$43="Leve"),CONCATENATE("R3C",'Mapa final'!$O$43),"")</f>
        <v/>
      </c>
      <c r="L18" s="68" t="str">
        <f>IF(AND('Mapa final'!$Y$44="Alta",'Mapa final'!$AA$44="Leve"),CONCATENATE("R3C",'Mapa final'!$O$44),"")</f>
        <v/>
      </c>
      <c r="M18" s="68" t="str">
        <f>IF(AND('Mapa final'!$Y$45="Alta",'Mapa final'!$AA$45="Leve"),CONCATENATE("R3C",'Mapa final'!$O$45),"")</f>
        <v/>
      </c>
      <c r="N18" s="68" t="str">
        <f>IF(AND('Mapa final'!$Y$46="Alta",'Mapa final'!$AA$46="Leve"),CONCATENATE("R3C",'Mapa final'!$O$46),"")</f>
        <v/>
      </c>
      <c r="O18" s="69" t="str">
        <f>IF(AND('Mapa final'!$Y$47="Alta",'Mapa final'!$AA$47="Leve"),CONCATENATE("R3C",'Mapa final'!$O$47),"")</f>
        <v/>
      </c>
      <c r="P18" s="67" t="str">
        <f>IF(AND('Mapa final'!$Y$42="Alta",'Mapa final'!$AA$42="Menor"),CONCATENATE("R3C",'Mapa final'!$O$42),"")</f>
        <v/>
      </c>
      <c r="Q18" s="68" t="str">
        <f>IF(AND('Mapa final'!$Y$43="Alta",'Mapa final'!$AA$43="Menor"),CONCATENATE("R3C",'Mapa final'!$O$43),"")</f>
        <v/>
      </c>
      <c r="R18" s="68" t="str">
        <f>IF(AND('Mapa final'!$Y$44="Alta",'Mapa final'!$AA$44="Menor"),CONCATENATE("R3C",'Mapa final'!$O$44),"")</f>
        <v/>
      </c>
      <c r="S18" s="68" t="str">
        <f>IF(AND('Mapa final'!$Y$45="Alta",'Mapa final'!$AA$45="Menor"),CONCATENATE("R3C",'Mapa final'!$O$45),"")</f>
        <v/>
      </c>
      <c r="T18" s="68" t="str">
        <f>IF(AND('Mapa final'!$Y$46="Alta",'Mapa final'!$AA$46="Menor"),CONCATENATE("R3C",'Mapa final'!$O$46),"")</f>
        <v/>
      </c>
      <c r="U18" s="69" t="str">
        <f>IF(AND('Mapa final'!$Y$47="Alta",'Mapa final'!$AA$47="Menor"),CONCATENATE("R3C",'Mapa final'!$O$47),"")</f>
        <v/>
      </c>
      <c r="V18" s="52" t="str">
        <f>IF(AND('Mapa final'!$Y$42="Alta",'Mapa final'!$AA$42="Moderado"),CONCATENATE("R3C",'Mapa final'!$O$42),"")</f>
        <v/>
      </c>
      <c r="W18" s="53" t="str">
        <f>IF(AND('Mapa final'!$Y$43="Alta",'Mapa final'!$AA$43="Moderado"),CONCATENATE("R3C",'Mapa final'!$O$43),"")</f>
        <v/>
      </c>
      <c r="X18" s="53" t="str">
        <f>IF(AND('Mapa final'!$Y$44="Alta",'Mapa final'!$AA$44="Moderado"),CONCATENATE("R3C",'Mapa final'!$O$44),"")</f>
        <v/>
      </c>
      <c r="Y18" s="53" t="str">
        <f>IF(AND('Mapa final'!$Y$45="Alta",'Mapa final'!$AA$45="Moderado"),CONCATENATE("R3C",'Mapa final'!$O$45),"")</f>
        <v/>
      </c>
      <c r="Z18" s="53" t="str">
        <f>IF(AND('Mapa final'!$Y$46="Alta",'Mapa final'!$AA$46="Moderado"),CONCATENATE("R3C",'Mapa final'!$O$46),"")</f>
        <v/>
      </c>
      <c r="AA18" s="54" t="str">
        <f>IF(AND('Mapa final'!$Y$47="Alta",'Mapa final'!$AA$47="Moderado"),CONCATENATE("R3C",'Mapa final'!$O$47),"")</f>
        <v/>
      </c>
      <c r="AB18" s="52" t="str">
        <f>IF(AND('Mapa final'!$Y$42="Alta",'Mapa final'!$AA$42="Mayor"),CONCATENATE("R3C",'Mapa final'!$O$42),"")</f>
        <v/>
      </c>
      <c r="AC18" s="53" t="str">
        <f>IF(AND('Mapa final'!$Y$43="Alta",'Mapa final'!$AA$43="Mayor"),CONCATENATE("R3C",'Mapa final'!$O$43),"")</f>
        <v/>
      </c>
      <c r="AD18" s="53" t="str">
        <f>IF(AND('Mapa final'!$Y$44="Alta",'Mapa final'!$AA$44="Mayor"),CONCATENATE("R3C",'Mapa final'!$O$44),"")</f>
        <v/>
      </c>
      <c r="AE18" s="53" t="str">
        <f>IF(AND('Mapa final'!$Y$45="Alta",'Mapa final'!$AA$45="Mayor"),CONCATENATE("R3C",'Mapa final'!$O$45),"")</f>
        <v/>
      </c>
      <c r="AF18" s="53" t="str">
        <f>IF(AND('Mapa final'!$Y$46="Alta",'Mapa final'!$AA$46="Mayor"),CONCATENATE("R3C",'Mapa final'!$O$46),"")</f>
        <v/>
      </c>
      <c r="AG18" s="54" t="str">
        <f>IF(AND('Mapa final'!$Y$47="Alta",'Mapa final'!$AA$47="Mayor"),CONCATENATE("R3C",'Mapa final'!$O$47),"")</f>
        <v/>
      </c>
      <c r="AH18" s="55" t="str">
        <f>IF(AND('Mapa final'!$Y$42="Alta",'Mapa final'!$AA$42="Catastrófico"),CONCATENATE("R3C",'Mapa final'!$O$42),"")</f>
        <v/>
      </c>
      <c r="AI18" s="56" t="str">
        <f>IF(AND('Mapa final'!$Y$43="Alta",'Mapa final'!$AA$43="Catastrófico"),CONCATENATE("R3C",'Mapa final'!$O$43),"")</f>
        <v/>
      </c>
      <c r="AJ18" s="56" t="str">
        <f>IF(AND('Mapa final'!$Y$44="Alta",'Mapa final'!$AA$44="Catastrófico"),CONCATENATE("R3C",'Mapa final'!$O$44),"")</f>
        <v/>
      </c>
      <c r="AK18" s="56" t="str">
        <f>IF(AND('Mapa final'!$Y$45="Alta",'Mapa final'!$AA$45="Catastrófico"),CONCATENATE("R3C",'Mapa final'!$O$45),"")</f>
        <v/>
      </c>
      <c r="AL18" s="56" t="str">
        <f>IF(AND('Mapa final'!$Y$46="Alta",'Mapa final'!$AA$46="Catastrófico"),CONCATENATE("R3C",'Mapa final'!$O$46),"")</f>
        <v/>
      </c>
      <c r="AM18" s="57" t="str">
        <f>IF(AND('Mapa final'!$Y$47="Alta",'Mapa final'!$AA$47="Catastrófico"),CONCATENATE("R3C",'Mapa final'!$O$47),"")</f>
        <v/>
      </c>
      <c r="AN18" s="83"/>
      <c r="AO18" s="477"/>
      <c r="AP18" s="478"/>
      <c r="AQ18" s="478"/>
      <c r="AR18" s="478"/>
      <c r="AS18" s="478"/>
      <c r="AT18" s="479"/>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426"/>
      <c r="C19" s="426"/>
      <c r="D19" s="427"/>
      <c r="E19" s="467"/>
      <c r="F19" s="468"/>
      <c r="G19" s="468"/>
      <c r="H19" s="468"/>
      <c r="I19" s="468"/>
      <c r="J19" s="67" t="str">
        <f>IF(AND('Mapa final'!$Y$48="Alta",'Mapa final'!$AA$48="Leve"),CONCATENATE("R4C",'Mapa final'!$O$48),"")</f>
        <v/>
      </c>
      <c r="K19" s="68" t="str">
        <f>IF(AND('Mapa final'!$Y$49="Alta",'Mapa final'!$AA$49="Leve"),CONCATENATE("R4C",'Mapa final'!$O$49),"")</f>
        <v/>
      </c>
      <c r="L19" s="68" t="str">
        <f>IF(AND('Mapa final'!$Y$50="Alta",'Mapa final'!$AA$50="Leve"),CONCATENATE("R4C",'Mapa final'!$O$50),"")</f>
        <v/>
      </c>
      <c r="M19" s="68" t="str">
        <f>IF(AND('Mapa final'!$Y$51="Alta",'Mapa final'!$AA$51="Leve"),CONCATENATE("R4C",'Mapa final'!$O$51),"")</f>
        <v/>
      </c>
      <c r="N19" s="68" t="str">
        <f>IF(AND('Mapa final'!$Y$52="Alta",'Mapa final'!$AA$52="Leve"),CONCATENATE("R4C",'Mapa final'!$O$52),"")</f>
        <v/>
      </c>
      <c r="O19" s="69" t="str">
        <f>IF(AND('Mapa final'!$Y$53="Alta",'Mapa final'!$AA$53="Leve"),CONCATENATE("R4C",'Mapa final'!$O$53),"")</f>
        <v/>
      </c>
      <c r="P19" s="67" t="str">
        <f>IF(AND('Mapa final'!$Y$48="Alta",'Mapa final'!$AA$48="Menor"),CONCATENATE("R4C",'Mapa final'!$O$48),"")</f>
        <v/>
      </c>
      <c r="Q19" s="68" t="str">
        <f>IF(AND('Mapa final'!$Y$49="Alta",'Mapa final'!$AA$49="Menor"),CONCATENATE("R4C",'Mapa final'!$O$49),"")</f>
        <v/>
      </c>
      <c r="R19" s="68" t="str">
        <f>IF(AND('Mapa final'!$Y$50="Alta",'Mapa final'!$AA$50="Menor"),CONCATENATE("R4C",'Mapa final'!$O$50),"")</f>
        <v/>
      </c>
      <c r="S19" s="68" t="str">
        <f>IF(AND('Mapa final'!$Y$51="Alta",'Mapa final'!$AA$51="Menor"),CONCATENATE("R4C",'Mapa final'!$O$51),"")</f>
        <v/>
      </c>
      <c r="T19" s="68" t="str">
        <f>IF(AND('Mapa final'!$Y$52="Alta",'Mapa final'!$AA$52="Menor"),CONCATENATE("R4C",'Mapa final'!$O$52),"")</f>
        <v/>
      </c>
      <c r="U19" s="69" t="str">
        <f>IF(AND('Mapa final'!$Y$53="Alta",'Mapa final'!$AA$53="Menor"),CONCATENATE("R4C",'Mapa final'!$O$53),"")</f>
        <v/>
      </c>
      <c r="V19" s="52" t="str">
        <f>IF(AND('Mapa final'!$Y$48="Alta",'Mapa final'!$AA$48="Moderado"),CONCATENATE("R4C",'Mapa final'!$O$48),"")</f>
        <v/>
      </c>
      <c r="W19" s="53" t="str">
        <f>IF(AND('Mapa final'!$Y$49="Alta",'Mapa final'!$AA$49="Moderado"),CONCATENATE("R4C",'Mapa final'!$O$49),"")</f>
        <v/>
      </c>
      <c r="X19" s="53" t="str">
        <f>IF(AND('Mapa final'!$Y$50="Alta",'Mapa final'!$AA$50="Moderado"),CONCATENATE("R4C",'Mapa final'!$O$50),"")</f>
        <v/>
      </c>
      <c r="Y19" s="53" t="str">
        <f>IF(AND('Mapa final'!$Y$51="Alta",'Mapa final'!$AA$51="Moderado"),CONCATENATE("R4C",'Mapa final'!$O$51),"")</f>
        <v/>
      </c>
      <c r="Z19" s="53" t="str">
        <f>IF(AND('Mapa final'!$Y$52="Alta",'Mapa final'!$AA$52="Moderado"),CONCATENATE("R4C",'Mapa final'!$O$52),"")</f>
        <v/>
      </c>
      <c r="AA19" s="54" t="str">
        <f>IF(AND('Mapa final'!$Y$53="Alta",'Mapa final'!$AA$53="Moderado"),CONCATENATE("R4C",'Mapa final'!$O$53),"")</f>
        <v/>
      </c>
      <c r="AB19" s="52" t="str">
        <f>IF(AND('Mapa final'!$Y$48="Alta",'Mapa final'!$AA$48="Mayor"),CONCATENATE("R4C",'Mapa final'!$O$48),"")</f>
        <v/>
      </c>
      <c r="AC19" s="53" t="str">
        <f>IF(AND('Mapa final'!$Y$49="Alta",'Mapa final'!$AA$49="Mayor"),CONCATENATE("R4C",'Mapa final'!$O$49),"")</f>
        <v/>
      </c>
      <c r="AD19" s="53" t="str">
        <f>IF(AND('Mapa final'!$Y$50="Alta",'Mapa final'!$AA$50="Mayor"),CONCATENATE("R4C",'Mapa final'!$O$50),"")</f>
        <v/>
      </c>
      <c r="AE19" s="53" t="str">
        <f>IF(AND('Mapa final'!$Y$51="Alta",'Mapa final'!$AA$51="Mayor"),CONCATENATE("R4C",'Mapa final'!$O$51),"")</f>
        <v/>
      </c>
      <c r="AF19" s="53" t="str">
        <f>IF(AND('Mapa final'!$Y$52="Alta",'Mapa final'!$AA$52="Mayor"),CONCATENATE("R4C",'Mapa final'!$O$52),"")</f>
        <v/>
      </c>
      <c r="AG19" s="54" t="str">
        <f>IF(AND('Mapa final'!$Y$53="Alta",'Mapa final'!$AA$53="Mayor"),CONCATENATE("R4C",'Mapa final'!$O$53),"")</f>
        <v/>
      </c>
      <c r="AH19" s="55" t="str">
        <f>IF(AND('Mapa final'!$Y$48="Alta",'Mapa final'!$AA$48="Catastrófico"),CONCATENATE("R4C",'Mapa final'!$O$48),"")</f>
        <v/>
      </c>
      <c r="AI19" s="56" t="str">
        <f>IF(AND('Mapa final'!$Y$49="Alta",'Mapa final'!$AA$49="Catastrófico"),CONCATENATE("R4C",'Mapa final'!$O$49),"")</f>
        <v/>
      </c>
      <c r="AJ19" s="56" t="str">
        <f>IF(AND('Mapa final'!$Y$50="Alta",'Mapa final'!$AA$50="Catastrófico"),CONCATENATE("R4C",'Mapa final'!$O$50),"")</f>
        <v/>
      </c>
      <c r="AK19" s="56" t="str">
        <f>IF(AND('Mapa final'!$Y$51="Alta",'Mapa final'!$AA$51="Catastrófico"),CONCATENATE("R4C",'Mapa final'!$O$51),"")</f>
        <v/>
      </c>
      <c r="AL19" s="56" t="str">
        <f>IF(AND('Mapa final'!$Y$52="Alta",'Mapa final'!$AA$52="Catastrófico"),CONCATENATE("R4C",'Mapa final'!$O$52),"")</f>
        <v/>
      </c>
      <c r="AM19" s="57" t="str">
        <f>IF(AND('Mapa final'!$Y$53="Alta",'Mapa final'!$AA$53="Catastrófico"),CONCATENATE("R4C",'Mapa final'!$O$53),"")</f>
        <v/>
      </c>
      <c r="AN19" s="83"/>
      <c r="AO19" s="477"/>
      <c r="AP19" s="478"/>
      <c r="AQ19" s="478"/>
      <c r="AR19" s="478"/>
      <c r="AS19" s="478"/>
      <c r="AT19" s="479"/>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426"/>
      <c r="C20" s="426"/>
      <c r="D20" s="427"/>
      <c r="E20" s="467"/>
      <c r="F20" s="468"/>
      <c r="G20" s="468"/>
      <c r="H20" s="468"/>
      <c r="I20" s="468"/>
      <c r="J20" s="67" t="str">
        <f>IF(AND('Mapa final'!$Y$54="Alta",'Mapa final'!$AA$54="Leve"),CONCATENATE("R5C",'Mapa final'!$O$54),"")</f>
        <v/>
      </c>
      <c r="K20" s="68" t="str">
        <f>IF(AND('Mapa final'!$Y$55="Alta",'Mapa final'!$AA$55="Leve"),CONCATENATE("R5C",'Mapa final'!$O$55),"")</f>
        <v/>
      </c>
      <c r="L20" s="68" t="str">
        <f>IF(AND('Mapa final'!$Y$56="Alta",'Mapa final'!$AA$56="Leve"),CONCATENATE("R5C",'Mapa final'!$O$56),"")</f>
        <v/>
      </c>
      <c r="M20" s="68" t="str">
        <f>IF(AND('Mapa final'!$Y$57="Alta",'Mapa final'!$AA$57="Leve"),CONCATENATE("R5C",'Mapa final'!$O$57),"")</f>
        <v/>
      </c>
      <c r="N20" s="68" t="str">
        <f>IF(AND('Mapa final'!$Y$58="Alta",'Mapa final'!$AA$58="Leve"),CONCATENATE("R5C",'Mapa final'!$O$58),"")</f>
        <v/>
      </c>
      <c r="O20" s="69" t="str">
        <f>IF(AND('Mapa final'!$Y$59="Alta",'Mapa final'!$AA$59="Leve"),CONCATENATE("R5C",'Mapa final'!$O$59),"")</f>
        <v/>
      </c>
      <c r="P20" s="67" t="str">
        <f>IF(AND('Mapa final'!$Y$54="Alta",'Mapa final'!$AA$54="Menor"),CONCATENATE("R5C",'Mapa final'!$O$54),"")</f>
        <v/>
      </c>
      <c r="Q20" s="68" t="str">
        <f>IF(AND('Mapa final'!$Y$55="Alta",'Mapa final'!$AA$55="Menor"),CONCATENATE("R5C",'Mapa final'!$O$55),"")</f>
        <v/>
      </c>
      <c r="R20" s="68" t="str">
        <f>IF(AND('Mapa final'!$Y$56="Alta",'Mapa final'!$AA$56="Menor"),CONCATENATE("R5C",'Mapa final'!$O$56),"")</f>
        <v/>
      </c>
      <c r="S20" s="68" t="str">
        <f>IF(AND('Mapa final'!$Y$57="Alta",'Mapa final'!$AA$57="Menor"),CONCATENATE("R5C",'Mapa final'!$O$57),"")</f>
        <v/>
      </c>
      <c r="T20" s="68" t="str">
        <f>IF(AND('Mapa final'!$Y$58="Alta",'Mapa final'!$AA$58="Menor"),CONCATENATE("R5C",'Mapa final'!$O$58),"")</f>
        <v/>
      </c>
      <c r="U20" s="69" t="str">
        <f>IF(AND('Mapa final'!$Y$59="Alta",'Mapa final'!$AA$59="Menor"),CONCATENATE("R5C",'Mapa final'!$O$59),"")</f>
        <v/>
      </c>
      <c r="V20" s="52" t="str">
        <f>IF(AND('Mapa final'!$Y$54="Alta",'Mapa final'!$AA$54="Moderado"),CONCATENATE("R5C",'Mapa final'!$O$54),"")</f>
        <v/>
      </c>
      <c r="W20" s="53" t="str">
        <f>IF(AND('Mapa final'!$Y$55="Alta",'Mapa final'!$AA$55="Moderado"),CONCATENATE("R5C",'Mapa final'!$O$55),"")</f>
        <v/>
      </c>
      <c r="X20" s="53" t="str">
        <f>IF(AND('Mapa final'!$Y$56="Alta",'Mapa final'!$AA$56="Moderado"),CONCATENATE("R5C",'Mapa final'!$O$56),"")</f>
        <v/>
      </c>
      <c r="Y20" s="53" t="str">
        <f>IF(AND('Mapa final'!$Y$57="Alta",'Mapa final'!$AA$57="Moderado"),CONCATENATE("R5C",'Mapa final'!$O$57),"")</f>
        <v/>
      </c>
      <c r="Z20" s="53" t="str">
        <f>IF(AND('Mapa final'!$Y$58="Alta",'Mapa final'!$AA$58="Moderado"),CONCATENATE("R5C",'Mapa final'!$O$58),"")</f>
        <v/>
      </c>
      <c r="AA20" s="54" t="str">
        <f>IF(AND('Mapa final'!$Y$59="Alta",'Mapa final'!$AA$59="Moderado"),CONCATENATE("R5C",'Mapa final'!$O$59),"")</f>
        <v/>
      </c>
      <c r="AB20" s="52" t="str">
        <f>IF(AND('Mapa final'!$Y$54="Alta",'Mapa final'!$AA$54="Mayor"),CONCATENATE("R5C",'Mapa final'!$O$54),"")</f>
        <v/>
      </c>
      <c r="AC20" s="53" t="str">
        <f>IF(AND('Mapa final'!$Y$55="Alta",'Mapa final'!$AA$55="Mayor"),CONCATENATE("R5C",'Mapa final'!$O$55),"")</f>
        <v/>
      </c>
      <c r="AD20" s="53" t="str">
        <f>IF(AND('Mapa final'!$Y$56="Alta",'Mapa final'!$AA$56="Mayor"),CONCATENATE("R5C",'Mapa final'!$O$56),"")</f>
        <v/>
      </c>
      <c r="AE20" s="53" t="str">
        <f>IF(AND('Mapa final'!$Y$57="Alta",'Mapa final'!$AA$57="Mayor"),CONCATENATE("R5C",'Mapa final'!$O$57),"")</f>
        <v/>
      </c>
      <c r="AF20" s="53" t="str">
        <f>IF(AND('Mapa final'!$Y$58="Alta",'Mapa final'!$AA$58="Mayor"),CONCATENATE("R5C",'Mapa final'!$O$58),"")</f>
        <v/>
      </c>
      <c r="AG20" s="54" t="str">
        <f>IF(AND('Mapa final'!$Y$59="Alta",'Mapa final'!$AA$59="Mayor"),CONCATENATE("R5C",'Mapa final'!$O$59),"")</f>
        <v/>
      </c>
      <c r="AH20" s="55" t="str">
        <f>IF(AND('Mapa final'!$Y$54="Alta",'Mapa final'!$AA$54="Catastrófico"),CONCATENATE("R5C",'Mapa final'!$O$54),"")</f>
        <v/>
      </c>
      <c r="AI20" s="56" t="str">
        <f>IF(AND('Mapa final'!$Y$55="Alta",'Mapa final'!$AA$55="Catastrófico"),CONCATENATE("R5C",'Mapa final'!$O$55),"")</f>
        <v/>
      </c>
      <c r="AJ20" s="56" t="str">
        <f>IF(AND('Mapa final'!$Y$56="Alta",'Mapa final'!$AA$56="Catastrófico"),CONCATENATE("R5C",'Mapa final'!$O$56),"")</f>
        <v/>
      </c>
      <c r="AK20" s="56" t="str">
        <f>IF(AND('Mapa final'!$Y$57="Alta",'Mapa final'!$AA$57="Catastrófico"),CONCATENATE("R5C",'Mapa final'!$O$57),"")</f>
        <v/>
      </c>
      <c r="AL20" s="56" t="str">
        <f>IF(AND('Mapa final'!$Y$58="Alta",'Mapa final'!$AA$58="Catastrófico"),CONCATENATE("R5C",'Mapa final'!$O$58),"")</f>
        <v/>
      </c>
      <c r="AM20" s="57" t="str">
        <f>IF(AND('Mapa final'!$Y$59="Alta",'Mapa final'!$AA$59="Catastrófico"),CONCATENATE("R5C",'Mapa final'!$O$59),"")</f>
        <v/>
      </c>
      <c r="AN20" s="83"/>
      <c r="AO20" s="477"/>
      <c r="AP20" s="478"/>
      <c r="AQ20" s="478"/>
      <c r="AR20" s="478"/>
      <c r="AS20" s="478"/>
      <c r="AT20" s="479"/>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426"/>
      <c r="C21" s="426"/>
      <c r="D21" s="427"/>
      <c r="E21" s="467"/>
      <c r="F21" s="468"/>
      <c r="G21" s="468"/>
      <c r="H21" s="468"/>
      <c r="I21" s="468"/>
      <c r="J21" s="67" t="str">
        <f>IF(AND('Mapa final'!$Y$60="Alta",'Mapa final'!$AA$60="Leve"),CONCATENATE("R6C",'Mapa final'!$O$60),"")</f>
        <v/>
      </c>
      <c r="K21" s="68" t="str">
        <f>IF(AND('Mapa final'!$Y$61="Alta",'Mapa final'!$AA$61="Leve"),CONCATENATE("R6C",'Mapa final'!$O$61),"")</f>
        <v/>
      </c>
      <c r="L21" s="68" t="str">
        <f>IF(AND('Mapa final'!$Y$62="Alta",'Mapa final'!$AA$62="Leve"),CONCATENATE("R6C",'Mapa final'!$O$62),"")</f>
        <v/>
      </c>
      <c r="M21" s="68" t="str">
        <f>IF(AND('Mapa final'!$Y$63="Alta",'Mapa final'!$AA$63="Leve"),CONCATENATE("R6C",'Mapa final'!$O$63),"")</f>
        <v/>
      </c>
      <c r="N21" s="68" t="str">
        <f>IF(AND('Mapa final'!$Y$64="Alta",'Mapa final'!$AA$64="Leve"),CONCATENATE("R6C",'Mapa final'!$O$64),"")</f>
        <v/>
      </c>
      <c r="O21" s="69" t="str">
        <f>IF(AND('Mapa final'!$Y$65="Alta",'Mapa final'!$AA$65="Leve"),CONCATENATE("R6C",'Mapa final'!$O$65),"")</f>
        <v/>
      </c>
      <c r="P21" s="67" t="str">
        <f>IF(AND('Mapa final'!$Y$60="Alta",'Mapa final'!$AA$60="Menor"),CONCATENATE("R6C",'Mapa final'!$O$60),"")</f>
        <v/>
      </c>
      <c r="Q21" s="68" t="str">
        <f>IF(AND('Mapa final'!$Y$61="Alta",'Mapa final'!$AA$61="Menor"),CONCATENATE("R6C",'Mapa final'!$O$61),"")</f>
        <v/>
      </c>
      <c r="R21" s="68" t="str">
        <f>IF(AND('Mapa final'!$Y$62="Alta",'Mapa final'!$AA$62="Menor"),CONCATENATE("R6C",'Mapa final'!$O$62),"")</f>
        <v/>
      </c>
      <c r="S21" s="68" t="str">
        <f>IF(AND('Mapa final'!$Y$63="Alta",'Mapa final'!$AA$63="Menor"),CONCATENATE("R6C",'Mapa final'!$O$63),"")</f>
        <v/>
      </c>
      <c r="T21" s="68" t="str">
        <f>IF(AND('Mapa final'!$Y$64="Alta",'Mapa final'!$AA$64="Menor"),CONCATENATE("R6C",'Mapa final'!$O$64),"")</f>
        <v/>
      </c>
      <c r="U21" s="69" t="str">
        <f>IF(AND('Mapa final'!$Y$65="Alta",'Mapa final'!$AA$65="Menor"),CONCATENATE("R6C",'Mapa final'!$O$65),"")</f>
        <v/>
      </c>
      <c r="V21" s="52" t="str">
        <f>IF(AND('Mapa final'!$Y$60="Alta",'Mapa final'!$AA$60="Moderado"),CONCATENATE("R6C",'Mapa final'!$O$60),"")</f>
        <v/>
      </c>
      <c r="W21" s="53" t="str">
        <f>IF(AND('Mapa final'!$Y$61="Alta",'Mapa final'!$AA$61="Moderado"),CONCATENATE("R6C",'Mapa final'!$O$61),"")</f>
        <v/>
      </c>
      <c r="X21" s="53" t="str">
        <f>IF(AND('Mapa final'!$Y$62="Alta",'Mapa final'!$AA$62="Moderado"),CONCATENATE("R6C",'Mapa final'!$O$62),"")</f>
        <v/>
      </c>
      <c r="Y21" s="53" t="str">
        <f>IF(AND('Mapa final'!$Y$63="Alta",'Mapa final'!$AA$63="Moderado"),CONCATENATE("R6C",'Mapa final'!$O$63),"")</f>
        <v/>
      </c>
      <c r="Z21" s="53" t="str">
        <f>IF(AND('Mapa final'!$Y$64="Alta",'Mapa final'!$AA$64="Moderado"),CONCATENATE("R6C",'Mapa final'!$O$64),"")</f>
        <v/>
      </c>
      <c r="AA21" s="54" t="str">
        <f>IF(AND('Mapa final'!$Y$65="Alta",'Mapa final'!$AA$65="Moderado"),CONCATENATE("R6C",'Mapa final'!$O$65),"")</f>
        <v/>
      </c>
      <c r="AB21" s="52" t="str">
        <f>IF(AND('Mapa final'!$Y$60="Alta",'Mapa final'!$AA$60="Mayor"),CONCATENATE("R6C",'Mapa final'!$O$60),"")</f>
        <v/>
      </c>
      <c r="AC21" s="53" t="str">
        <f>IF(AND('Mapa final'!$Y$61="Alta",'Mapa final'!$AA$61="Mayor"),CONCATENATE("R6C",'Mapa final'!$O$61),"")</f>
        <v/>
      </c>
      <c r="AD21" s="53" t="str">
        <f>IF(AND('Mapa final'!$Y$62="Alta",'Mapa final'!$AA$62="Mayor"),CONCATENATE("R6C",'Mapa final'!$O$62),"")</f>
        <v/>
      </c>
      <c r="AE21" s="53" t="str">
        <f>IF(AND('Mapa final'!$Y$63="Alta",'Mapa final'!$AA$63="Mayor"),CONCATENATE("R6C",'Mapa final'!$O$63),"")</f>
        <v/>
      </c>
      <c r="AF21" s="53" t="str">
        <f>IF(AND('Mapa final'!$Y$64="Alta",'Mapa final'!$AA$64="Mayor"),CONCATENATE("R6C",'Mapa final'!$O$64),"")</f>
        <v/>
      </c>
      <c r="AG21" s="54" t="str">
        <f>IF(AND('Mapa final'!$Y$65="Alta",'Mapa final'!$AA$65="Mayor"),CONCATENATE("R6C",'Mapa final'!$O$65),"")</f>
        <v/>
      </c>
      <c r="AH21" s="55" t="str">
        <f>IF(AND('Mapa final'!$Y$60="Alta",'Mapa final'!$AA$60="Catastrófico"),CONCATENATE("R6C",'Mapa final'!$O$60),"")</f>
        <v/>
      </c>
      <c r="AI21" s="56" t="str">
        <f>IF(AND('Mapa final'!$Y$61="Alta",'Mapa final'!$AA$61="Catastrófico"),CONCATENATE("R6C",'Mapa final'!$O$61),"")</f>
        <v/>
      </c>
      <c r="AJ21" s="56" t="str">
        <f>IF(AND('Mapa final'!$Y$62="Alta",'Mapa final'!$AA$62="Catastrófico"),CONCATENATE("R6C",'Mapa final'!$O$62),"")</f>
        <v/>
      </c>
      <c r="AK21" s="56" t="str">
        <f>IF(AND('Mapa final'!$Y$63="Alta",'Mapa final'!$AA$63="Catastrófico"),CONCATENATE("R6C",'Mapa final'!$O$63),"")</f>
        <v/>
      </c>
      <c r="AL21" s="56" t="str">
        <f>IF(AND('Mapa final'!$Y$64="Alta",'Mapa final'!$AA$64="Catastrófico"),CONCATENATE("R6C",'Mapa final'!$O$64),"")</f>
        <v/>
      </c>
      <c r="AM21" s="57" t="str">
        <f>IF(AND('Mapa final'!$Y$65="Alta",'Mapa final'!$AA$65="Catastrófico"),CONCATENATE("R6C",'Mapa final'!$O$65),"")</f>
        <v/>
      </c>
      <c r="AN21" s="83"/>
      <c r="AO21" s="477"/>
      <c r="AP21" s="478"/>
      <c r="AQ21" s="478"/>
      <c r="AR21" s="478"/>
      <c r="AS21" s="478"/>
      <c r="AT21" s="479"/>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426"/>
      <c r="C22" s="426"/>
      <c r="D22" s="427"/>
      <c r="E22" s="467"/>
      <c r="F22" s="468"/>
      <c r="G22" s="468"/>
      <c r="H22" s="468"/>
      <c r="I22" s="468"/>
      <c r="J22" s="67" t="str">
        <f>IF(AND('Mapa final'!$Y$66="Alta",'Mapa final'!$AA$66="Leve"),CONCATENATE("R7C",'Mapa final'!$O$66),"")</f>
        <v/>
      </c>
      <c r="K22" s="68" t="str">
        <f>IF(AND('Mapa final'!$Y$67="Alta",'Mapa final'!$AA$67="Leve"),CONCATENATE("R7C",'Mapa final'!$O$67),"")</f>
        <v/>
      </c>
      <c r="L22" s="68" t="str">
        <f>IF(AND('Mapa final'!$Y$68="Alta",'Mapa final'!$AA$68="Leve"),CONCATENATE("R7C",'Mapa final'!$O$68),"")</f>
        <v/>
      </c>
      <c r="M22" s="68" t="str">
        <f>IF(AND('Mapa final'!$Y$69="Alta",'Mapa final'!$AA$69="Leve"),CONCATENATE("R7C",'Mapa final'!$O$69),"")</f>
        <v/>
      </c>
      <c r="N22" s="68" t="str">
        <f>IF(AND('Mapa final'!$Y$70="Alta",'Mapa final'!$AA$70="Leve"),CONCATENATE("R7C",'Mapa final'!$O$70),"")</f>
        <v/>
      </c>
      <c r="O22" s="69" t="str">
        <f>IF(AND('Mapa final'!$Y$71="Alta",'Mapa final'!$AA$71="Leve"),CONCATENATE("R7C",'Mapa final'!$O$71),"")</f>
        <v/>
      </c>
      <c r="P22" s="67" t="str">
        <f>IF(AND('Mapa final'!$Y$66="Alta",'Mapa final'!$AA$66="Menor"),CONCATENATE("R7C",'Mapa final'!$O$66),"")</f>
        <v/>
      </c>
      <c r="Q22" s="68" t="str">
        <f>IF(AND('Mapa final'!$Y$67="Alta",'Mapa final'!$AA$67="Menor"),CONCATENATE("R7C",'Mapa final'!$O$67),"")</f>
        <v/>
      </c>
      <c r="R22" s="68" t="str">
        <f>IF(AND('Mapa final'!$Y$68="Alta",'Mapa final'!$AA$68="Menor"),CONCATENATE("R7C",'Mapa final'!$O$68),"")</f>
        <v/>
      </c>
      <c r="S22" s="68" t="str">
        <f>IF(AND('Mapa final'!$Y$69="Alta",'Mapa final'!$AA$69="Menor"),CONCATENATE("R7C",'Mapa final'!$O$69),"")</f>
        <v/>
      </c>
      <c r="T22" s="68" t="str">
        <f>IF(AND('Mapa final'!$Y$70="Alta",'Mapa final'!$AA$70="Menor"),CONCATENATE("R7C",'Mapa final'!$O$70),"")</f>
        <v/>
      </c>
      <c r="U22" s="69" t="str">
        <f>IF(AND('Mapa final'!$Y$71="Alta",'Mapa final'!$AA$71="Menor"),CONCATENATE("R7C",'Mapa final'!$O$71),"")</f>
        <v/>
      </c>
      <c r="V22" s="52" t="str">
        <f>IF(AND('Mapa final'!$Y$66="Alta",'Mapa final'!$AA$66="Moderado"),CONCATENATE("R7C",'Mapa final'!$O$66),"")</f>
        <v/>
      </c>
      <c r="W22" s="53" t="str">
        <f>IF(AND('Mapa final'!$Y$67="Alta",'Mapa final'!$AA$67="Moderado"),CONCATENATE("R7C",'Mapa final'!$O$67),"")</f>
        <v/>
      </c>
      <c r="X22" s="53" t="str">
        <f>IF(AND('Mapa final'!$Y$68="Alta",'Mapa final'!$AA$68="Moderado"),CONCATENATE("R7C",'Mapa final'!$O$68),"")</f>
        <v/>
      </c>
      <c r="Y22" s="53" t="str">
        <f>IF(AND('Mapa final'!$Y$69="Alta",'Mapa final'!$AA$69="Moderado"),CONCATENATE("R7C",'Mapa final'!$O$69),"")</f>
        <v/>
      </c>
      <c r="Z22" s="53" t="str">
        <f>IF(AND('Mapa final'!$Y$70="Alta",'Mapa final'!$AA$70="Moderado"),CONCATENATE("R7C",'Mapa final'!$O$70),"")</f>
        <v/>
      </c>
      <c r="AA22" s="54" t="str">
        <f>IF(AND('Mapa final'!$Y$71="Alta",'Mapa final'!$AA$71="Moderado"),CONCATENATE("R7C",'Mapa final'!$O$71),"")</f>
        <v/>
      </c>
      <c r="AB22" s="52" t="str">
        <f>IF(AND('Mapa final'!$Y$66="Alta",'Mapa final'!$AA$66="Mayor"),CONCATENATE("R7C",'Mapa final'!$O$66),"")</f>
        <v/>
      </c>
      <c r="AC22" s="53" t="str">
        <f>IF(AND('Mapa final'!$Y$67="Alta",'Mapa final'!$AA$67="Mayor"),CONCATENATE("R7C",'Mapa final'!$O$67),"")</f>
        <v/>
      </c>
      <c r="AD22" s="53" t="str">
        <f>IF(AND('Mapa final'!$Y$68="Alta",'Mapa final'!$AA$68="Mayor"),CONCATENATE("R7C",'Mapa final'!$O$68),"")</f>
        <v/>
      </c>
      <c r="AE22" s="53" t="str">
        <f>IF(AND('Mapa final'!$Y$69="Alta",'Mapa final'!$AA$69="Mayor"),CONCATENATE("R7C",'Mapa final'!$O$69),"")</f>
        <v/>
      </c>
      <c r="AF22" s="53" t="str">
        <f>IF(AND('Mapa final'!$Y$70="Alta",'Mapa final'!$AA$70="Mayor"),CONCATENATE("R7C",'Mapa final'!$O$70),"")</f>
        <v/>
      </c>
      <c r="AG22" s="54" t="str">
        <f>IF(AND('Mapa final'!$Y$71="Alta",'Mapa final'!$AA$71="Mayor"),CONCATENATE("R7C",'Mapa final'!$O$71),"")</f>
        <v/>
      </c>
      <c r="AH22" s="55" t="str">
        <f>IF(AND('Mapa final'!$Y$66="Alta",'Mapa final'!$AA$66="Catastrófico"),CONCATENATE("R7C",'Mapa final'!$O$66),"")</f>
        <v/>
      </c>
      <c r="AI22" s="56" t="str">
        <f>IF(AND('Mapa final'!$Y$67="Alta",'Mapa final'!$AA$67="Catastrófico"),CONCATENATE("R7C",'Mapa final'!$O$67),"")</f>
        <v/>
      </c>
      <c r="AJ22" s="56" t="str">
        <f>IF(AND('Mapa final'!$Y$68="Alta",'Mapa final'!$AA$68="Catastrófico"),CONCATENATE("R7C",'Mapa final'!$O$68),"")</f>
        <v/>
      </c>
      <c r="AK22" s="56" t="str">
        <f>IF(AND('Mapa final'!$Y$69="Alta",'Mapa final'!$AA$69="Catastrófico"),CONCATENATE("R7C",'Mapa final'!$O$69),"")</f>
        <v/>
      </c>
      <c r="AL22" s="56" t="str">
        <f>IF(AND('Mapa final'!$Y$70="Alta",'Mapa final'!$AA$70="Catastrófico"),CONCATENATE("R7C",'Mapa final'!$O$70),"")</f>
        <v/>
      </c>
      <c r="AM22" s="57" t="str">
        <f>IF(AND('Mapa final'!$Y$71="Alta",'Mapa final'!$AA$71="Catastrófico"),CONCATENATE("R7C",'Mapa final'!$O$71),"")</f>
        <v/>
      </c>
      <c r="AN22" s="83"/>
      <c r="AO22" s="477"/>
      <c r="AP22" s="478"/>
      <c r="AQ22" s="478"/>
      <c r="AR22" s="478"/>
      <c r="AS22" s="478"/>
      <c r="AT22" s="479"/>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426"/>
      <c r="C23" s="426"/>
      <c r="D23" s="427"/>
      <c r="E23" s="467"/>
      <c r="F23" s="468"/>
      <c r="G23" s="468"/>
      <c r="H23" s="468"/>
      <c r="I23" s="468"/>
      <c r="J23" s="67" t="str">
        <f>IF(AND('Mapa final'!$Y$72="Alta",'Mapa final'!$AA$72="Leve"),CONCATENATE("R8C",'Mapa final'!$O$72),"")</f>
        <v/>
      </c>
      <c r="K23" s="68" t="str">
        <f>IF(AND('Mapa final'!$Y$73="Alta",'Mapa final'!$AA$73="Leve"),CONCATENATE("R8C",'Mapa final'!$O$73),"")</f>
        <v/>
      </c>
      <c r="L23" s="68" t="str">
        <f>IF(AND('Mapa final'!$Y$74="Alta",'Mapa final'!$AA$74="Leve"),CONCATENATE("R8C",'Mapa final'!$O$74),"")</f>
        <v/>
      </c>
      <c r="M23" s="68" t="str">
        <f>IF(AND('Mapa final'!$Y$75="Alta",'Mapa final'!$AA$75="Leve"),CONCATENATE("R8C",'Mapa final'!$O$75),"")</f>
        <v/>
      </c>
      <c r="N23" s="68" t="str">
        <f>IF(AND('Mapa final'!$Y$76="Alta",'Mapa final'!$AA$76="Leve"),CONCATENATE("R8C",'Mapa final'!$O$76),"")</f>
        <v/>
      </c>
      <c r="O23" s="69" t="str">
        <f>IF(AND('Mapa final'!$Y$77="Alta",'Mapa final'!$AA$77="Leve"),CONCATENATE("R8C",'Mapa final'!$O$77),"")</f>
        <v/>
      </c>
      <c r="P23" s="67" t="str">
        <f>IF(AND('Mapa final'!$Y$72="Alta",'Mapa final'!$AA$72="Menor"),CONCATENATE("R8C",'Mapa final'!$O$72),"")</f>
        <v/>
      </c>
      <c r="Q23" s="68" t="str">
        <f>IF(AND('Mapa final'!$Y$73="Alta",'Mapa final'!$AA$73="Menor"),CONCATENATE("R8C",'Mapa final'!$O$73),"")</f>
        <v/>
      </c>
      <c r="R23" s="68" t="str">
        <f>IF(AND('Mapa final'!$Y$74="Alta",'Mapa final'!$AA$74="Menor"),CONCATENATE("R8C",'Mapa final'!$O$74),"")</f>
        <v/>
      </c>
      <c r="S23" s="68" t="str">
        <f>IF(AND('Mapa final'!$Y$75="Alta",'Mapa final'!$AA$75="Menor"),CONCATENATE("R8C",'Mapa final'!$O$75),"")</f>
        <v/>
      </c>
      <c r="T23" s="68" t="str">
        <f>IF(AND('Mapa final'!$Y$76="Alta",'Mapa final'!$AA$76="Menor"),CONCATENATE("R8C",'Mapa final'!$O$76),"")</f>
        <v/>
      </c>
      <c r="U23" s="69" t="str">
        <f>IF(AND('Mapa final'!$Y$77="Alta",'Mapa final'!$AA$77="Menor"),CONCATENATE("R8C",'Mapa final'!$O$77),"")</f>
        <v/>
      </c>
      <c r="V23" s="52" t="str">
        <f>IF(AND('Mapa final'!$Y$72="Alta",'Mapa final'!$AA$72="Moderado"),CONCATENATE("R8C",'Mapa final'!$O$72),"")</f>
        <v/>
      </c>
      <c r="W23" s="53" t="str">
        <f>IF(AND('Mapa final'!$Y$73="Alta",'Mapa final'!$AA$73="Moderado"),CONCATENATE("R8C",'Mapa final'!$O$73),"")</f>
        <v/>
      </c>
      <c r="X23" s="53" t="str">
        <f>IF(AND('Mapa final'!$Y$74="Alta",'Mapa final'!$AA$74="Moderado"),CONCATENATE("R8C",'Mapa final'!$O$74),"")</f>
        <v/>
      </c>
      <c r="Y23" s="53" t="str">
        <f>IF(AND('Mapa final'!$Y$75="Alta",'Mapa final'!$AA$75="Moderado"),CONCATENATE("R8C",'Mapa final'!$O$75),"")</f>
        <v/>
      </c>
      <c r="Z23" s="53" t="str">
        <f>IF(AND('Mapa final'!$Y$76="Alta",'Mapa final'!$AA$76="Moderado"),CONCATENATE("R8C",'Mapa final'!$O$76),"")</f>
        <v/>
      </c>
      <c r="AA23" s="54" t="str">
        <f>IF(AND('Mapa final'!$Y$77="Alta",'Mapa final'!$AA$77="Moderado"),CONCATENATE("R8C",'Mapa final'!$O$77),"")</f>
        <v/>
      </c>
      <c r="AB23" s="52" t="str">
        <f>IF(AND('Mapa final'!$Y$72="Alta",'Mapa final'!$AA$72="Mayor"),CONCATENATE("R8C",'Mapa final'!$O$72),"")</f>
        <v/>
      </c>
      <c r="AC23" s="53" t="str">
        <f>IF(AND('Mapa final'!$Y$73="Alta",'Mapa final'!$AA$73="Mayor"),CONCATENATE("R8C",'Mapa final'!$O$73),"")</f>
        <v/>
      </c>
      <c r="AD23" s="53" t="str">
        <f>IF(AND('Mapa final'!$Y$74="Alta",'Mapa final'!$AA$74="Mayor"),CONCATENATE("R8C",'Mapa final'!$O$74),"")</f>
        <v/>
      </c>
      <c r="AE23" s="53" t="str">
        <f>IF(AND('Mapa final'!$Y$75="Alta",'Mapa final'!$AA$75="Mayor"),CONCATENATE("R8C",'Mapa final'!$O$75),"")</f>
        <v/>
      </c>
      <c r="AF23" s="53" t="str">
        <f>IF(AND('Mapa final'!$Y$76="Alta",'Mapa final'!$AA$76="Mayor"),CONCATENATE("R8C",'Mapa final'!$O$76),"")</f>
        <v/>
      </c>
      <c r="AG23" s="54" t="str">
        <f>IF(AND('Mapa final'!$Y$77="Alta",'Mapa final'!$AA$77="Mayor"),CONCATENATE("R8C",'Mapa final'!$O$77),"")</f>
        <v/>
      </c>
      <c r="AH23" s="55" t="str">
        <f>IF(AND('Mapa final'!$Y$72="Alta",'Mapa final'!$AA$72="Catastrófico"),CONCATENATE("R8C",'Mapa final'!$O$72),"")</f>
        <v/>
      </c>
      <c r="AI23" s="56" t="str">
        <f>IF(AND('Mapa final'!$Y$73="Alta",'Mapa final'!$AA$73="Catastrófico"),CONCATENATE("R8C",'Mapa final'!$O$73),"")</f>
        <v/>
      </c>
      <c r="AJ23" s="56" t="str">
        <f>IF(AND('Mapa final'!$Y$74="Alta",'Mapa final'!$AA$74="Catastrófico"),CONCATENATE("R8C",'Mapa final'!$O$74),"")</f>
        <v/>
      </c>
      <c r="AK23" s="56" t="str">
        <f>IF(AND('Mapa final'!$Y$75="Alta",'Mapa final'!$AA$75="Catastrófico"),CONCATENATE("R8C",'Mapa final'!$O$75),"")</f>
        <v/>
      </c>
      <c r="AL23" s="56" t="str">
        <f>IF(AND('Mapa final'!$Y$76="Alta",'Mapa final'!$AA$76="Catastrófico"),CONCATENATE("R8C",'Mapa final'!$O$76),"")</f>
        <v/>
      </c>
      <c r="AM23" s="57" t="str">
        <f>IF(AND('Mapa final'!$Y$77="Alta",'Mapa final'!$AA$77="Catastrófico"),CONCATENATE("R8C",'Mapa final'!$O$77),"")</f>
        <v/>
      </c>
      <c r="AN23" s="83"/>
      <c r="AO23" s="477"/>
      <c r="AP23" s="478"/>
      <c r="AQ23" s="478"/>
      <c r="AR23" s="478"/>
      <c r="AS23" s="478"/>
      <c r="AT23" s="479"/>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426"/>
      <c r="C24" s="426"/>
      <c r="D24" s="427"/>
      <c r="E24" s="467"/>
      <c r="F24" s="468"/>
      <c r="G24" s="468"/>
      <c r="H24" s="468"/>
      <c r="I24" s="468"/>
      <c r="J24" s="67" t="str">
        <f>IF(AND('Mapa final'!$Y$78="Alta",'Mapa final'!$AA$78="Leve"),CONCATENATE("R9C",'Mapa final'!$O$78),"")</f>
        <v/>
      </c>
      <c r="K24" s="68" t="str">
        <f>IF(AND('Mapa final'!$Y$79="Alta",'Mapa final'!$AA$79="Leve"),CONCATENATE("R9C",'Mapa final'!$O$79),"")</f>
        <v/>
      </c>
      <c r="L24" s="68" t="str">
        <f>IF(AND('Mapa final'!$Y$80="Alta",'Mapa final'!$AA$80="Leve"),CONCATENATE("R9C",'Mapa final'!$O$80),"")</f>
        <v/>
      </c>
      <c r="M24" s="68" t="str">
        <f>IF(AND('Mapa final'!$Y$81="Alta",'Mapa final'!$AA$81="Leve"),CONCATENATE("R9C",'Mapa final'!$O$81),"")</f>
        <v/>
      </c>
      <c r="N24" s="68" t="str">
        <f>IF(AND('Mapa final'!$Y$82="Alta",'Mapa final'!$AA$82="Leve"),CONCATENATE("R9C",'Mapa final'!$O$82),"")</f>
        <v/>
      </c>
      <c r="O24" s="69" t="str">
        <f>IF(AND('Mapa final'!$Y$83="Alta",'Mapa final'!$AA$83="Leve"),CONCATENATE("R9C",'Mapa final'!$O$83),"")</f>
        <v/>
      </c>
      <c r="P24" s="67" t="str">
        <f>IF(AND('Mapa final'!$Y$78="Alta",'Mapa final'!$AA$78="Menor"),CONCATENATE("R9C",'Mapa final'!$O$78),"")</f>
        <v/>
      </c>
      <c r="Q24" s="68" t="str">
        <f>IF(AND('Mapa final'!$Y$79="Alta",'Mapa final'!$AA$79="Menor"),CONCATENATE("R9C",'Mapa final'!$O$79),"")</f>
        <v/>
      </c>
      <c r="R24" s="68" t="str">
        <f>IF(AND('Mapa final'!$Y$80="Alta",'Mapa final'!$AA$80="Menor"),CONCATENATE("R9C",'Mapa final'!$O$80),"")</f>
        <v/>
      </c>
      <c r="S24" s="68" t="str">
        <f>IF(AND('Mapa final'!$Y$81="Alta",'Mapa final'!$AA$81="Menor"),CONCATENATE("R9C",'Mapa final'!$O$81),"")</f>
        <v/>
      </c>
      <c r="T24" s="68" t="str">
        <f>IF(AND('Mapa final'!$Y$82="Alta",'Mapa final'!$AA$82="Menor"),CONCATENATE("R9C",'Mapa final'!$O$82),"")</f>
        <v/>
      </c>
      <c r="U24" s="69" t="str">
        <f>IF(AND('Mapa final'!$Y$83="Alta",'Mapa final'!$AA$83="Menor"),CONCATENATE("R9C",'Mapa final'!$O$83),"")</f>
        <v/>
      </c>
      <c r="V24" s="52" t="str">
        <f>IF(AND('Mapa final'!$Y$78="Alta",'Mapa final'!$AA$78="Moderado"),CONCATENATE("R9C",'Mapa final'!$O$78),"")</f>
        <v/>
      </c>
      <c r="W24" s="53" t="str">
        <f>IF(AND('Mapa final'!$Y$79="Alta",'Mapa final'!$AA$79="Moderado"),CONCATENATE("R9C",'Mapa final'!$O$79),"")</f>
        <v/>
      </c>
      <c r="X24" s="53" t="str">
        <f>IF(AND('Mapa final'!$Y$80="Alta",'Mapa final'!$AA$80="Moderado"),CONCATENATE("R9C",'Mapa final'!$O$80),"")</f>
        <v/>
      </c>
      <c r="Y24" s="53" t="str">
        <f>IF(AND('Mapa final'!$Y$81="Alta",'Mapa final'!$AA$81="Moderado"),CONCATENATE("R9C",'Mapa final'!$O$81),"")</f>
        <v/>
      </c>
      <c r="Z24" s="53" t="str">
        <f>IF(AND('Mapa final'!$Y$82="Alta",'Mapa final'!$AA$82="Moderado"),CONCATENATE("R9C",'Mapa final'!$O$82),"")</f>
        <v/>
      </c>
      <c r="AA24" s="54" t="str">
        <f>IF(AND('Mapa final'!$Y$83="Alta",'Mapa final'!$AA$83="Moderado"),CONCATENATE("R9C",'Mapa final'!$O$83),"")</f>
        <v/>
      </c>
      <c r="AB24" s="52" t="str">
        <f>IF(AND('Mapa final'!$Y$78="Alta",'Mapa final'!$AA$78="Mayor"),CONCATENATE("R9C",'Mapa final'!$O$78),"")</f>
        <v/>
      </c>
      <c r="AC24" s="53" t="str">
        <f>IF(AND('Mapa final'!$Y$79="Alta",'Mapa final'!$AA$79="Mayor"),CONCATENATE("R9C",'Mapa final'!$O$79),"")</f>
        <v/>
      </c>
      <c r="AD24" s="53" t="str">
        <f>IF(AND('Mapa final'!$Y$80="Alta",'Mapa final'!$AA$80="Mayor"),CONCATENATE("R9C",'Mapa final'!$O$80),"")</f>
        <v/>
      </c>
      <c r="AE24" s="53" t="str">
        <f>IF(AND('Mapa final'!$Y$81="Alta",'Mapa final'!$AA$81="Mayor"),CONCATENATE("R9C",'Mapa final'!$O$81),"")</f>
        <v/>
      </c>
      <c r="AF24" s="53" t="str">
        <f>IF(AND('Mapa final'!$Y$82="Alta",'Mapa final'!$AA$82="Mayor"),CONCATENATE("R9C",'Mapa final'!$O$82),"")</f>
        <v/>
      </c>
      <c r="AG24" s="54" t="str">
        <f>IF(AND('Mapa final'!$Y$83="Alta",'Mapa final'!$AA$83="Mayor"),CONCATENATE("R9C",'Mapa final'!$O$83),"")</f>
        <v/>
      </c>
      <c r="AH24" s="55" t="str">
        <f>IF(AND('Mapa final'!$Y$78="Alta",'Mapa final'!$AA$78="Catastrófico"),CONCATENATE("R9C",'Mapa final'!$O$78),"")</f>
        <v/>
      </c>
      <c r="AI24" s="56" t="str">
        <f>IF(AND('Mapa final'!$Y$79="Alta",'Mapa final'!$AA$79="Catastrófico"),CONCATENATE("R9C",'Mapa final'!$O$79),"")</f>
        <v/>
      </c>
      <c r="AJ24" s="56" t="str">
        <f>IF(AND('Mapa final'!$Y$80="Alta",'Mapa final'!$AA$80="Catastrófico"),CONCATENATE("R9C",'Mapa final'!$O$80),"")</f>
        <v/>
      </c>
      <c r="AK24" s="56" t="str">
        <f>IF(AND('Mapa final'!$Y$81="Alta",'Mapa final'!$AA$81="Catastrófico"),CONCATENATE("R9C",'Mapa final'!$O$81),"")</f>
        <v/>
      </c>
      <c r="AL24" s="56" t="str">
        <f>IF(AND('Mapa final'!$Y$82="Alta",'Mapa final'!$AA$82="Catastrófico"),CONCATENATE("R9C",'Mapa final'!$O$82),"")</f>
        <v/>
      </c>
      <c r="AM24" s="57" t="str">
        <f>IF(AND('Mapa final'!$Y$83="Alta",'Mapa final'!$AA$83="Catastrófico"),CONCATENATE("R9C",'Mapa final'!$O$83),"")</f>
        <v/>
      </c>
      <c r="AN24" s="83"/>
      <c r="AO24" s="477"/>
      <c r="AP24" s="478"/>
      <c r="AQ24" s="478"/>
      <c r="AR24" s="478"/>
      <c r="AS24" s="478"/>
      <c r="AT24" s="479"/>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426"/>
      <c r="C25" s="426"/>
      <c r="D25" s="427"/>
      <c r="E25" s="470"/>
      <c r="F25" s="471"/>
      <c r="G25" s="471"/>
      <c r="H25" s="471"/>
      <c r="I25" s="471"/>
      <c r="J25" s="70" t="str">
        <f>IF(AND('Mapa final'!$Y$84="Alta",'Mapa final'!$AA$84="Leve"),CONCATENATE("R10C",'Mapa final'!$O$84),"")</f>
        <v/>
      </c>
      <c r="K25" s="71" t="str">
        <f>IF(AND('Mapa final'!$Y$85="Alta",'Mapa final'!$AA$85="Leve"),CONCATENATE("R10C",'Mapa final'!$O$85),"")</f>
        <v/>
      </c>
      <c r="L25" s="71" t="str">
        <f>IF(AND('Mapa final'!$Y$86="Alta",'Mapa final'!$AA$86="Leve"),CONCATENATE("R10C",'Mapa final'!$O$86),"")</f>
        <v/>
      </c>
      <c r="M25" s="71" t="str">
        <f>IF(AND('Mapa final'!$Y$87="Alta",'Mapa final'!$AA$87="Leve"),CONCATENATE("R10C",'Mapa final'!$O$87),"")</f>
        <v/>
      </c>
      <c r="N25" s="71" t="str">
        <f>IF(AND('Mapa final'!$Y$88="Alta",'Mapa final'!$AA$88="Leve"),CONCATENATE("R10C",'Mapa final'!$O$88),"")</f>
        <v/>
      </c>
      <c r="O25" s="72" t="str">
        <f>IF(AND('Mapa final'!$Y$89="Alta",'Mapa final'!$AA$89="Leve"),CONCATENATE("R10C",'Mapa final'!$O$89),"")</f>
        <v/>
      </c>
      <c r="P25" s="70" t="str">
        <f>IF(AND('Mapa final'!$Y$84="Alta",'Mapa final'!$AA$84="Menor"),CONCATENATE("R10C",'Mapa final'!$O$84),"")</f>
        <v/>
      </c>
      <c r="Q25" s="71" t="str">
        <f>IF(AND('Mapa final'!$Y$85="Alta",'Mapa final'!$AA$85="Menor"),CONCATENATE("R10C",'Mapa final'!$O$85),"")</f>
        <v/>
      </c>
      <c r="R25" s="71" t="str">
        <f>IF(AND('Mapa final'!$Y$86="Alta",'Mapa final'!$AA$86="Menor"),CONCATENATE("R10C",'Mapa final'!$O$86),"")</f>
        <v/>
      </c>
      <c r="S25" s="71" t="str">
        <f>IF(AND('Mapa final'!$Y$87="Alta",'Mapa final'!$AA$87="Menor"),CONCATENATE("R10C",'Mapa final'!$O$87),"")</f>
        <v/>
      </c>
      <c r="T25" s="71" t="str">
        <f>IF(AND('Mapa final'!$Y$88="Alta",'Mapa final'!$AA$88="Menor"),CONCATENATE("R10C",'Mapa final'!$O$88),"")</f>
        <v/>
      </c>
      <c r="U25" s="72" t="str">
        <f>IF(AND('Mapa final'!$Y$89="Alta",'Mapa final'!$AA$89="Menor"),CONCATENATE("R10C",'Mapa final'!$O$89),"")</f>
        <v/>
      </c>
      <c r="V25" s="58" t="str">
        <f>IF(AND('Mapa final'!$Y$84="Alta",'Mapa final'!$AA$84="Moderado"),CONCATENATE("R10C",'Mapa final'!$O$84),"")</f>
        <v/>
      </c>
      <c r="W25" s="59" t="str">
        <f>IF(AND('Mapa final'!$Y$85="Alta",'Mapa final'!$AA$85="Moderado"),CONCATENATE("R10C",'Mapa final'!$O$85),"")</f>
        <v/>
      </c>
      <c r="X25" s="59" t="str">
        <f>IF(AND('Mapa final'!$Y$86="Alta",'Mapa final'!$AA$86="Moderado"),CONCATENATE("R10C",'Mapa final'!$O$86),"")</f>
        <v/>
      </c>
      <c r="Y25" s="59" t="str">
        <f>IF(AND('Mapa final'!$Y$87="Alta",'Mapa final'!$AA$87="Moderado"),CONCATENATE("R10C",'Mapa final'!$O$87),"")</f>
        <v/>
      </c>
      <c r="Z25" s="59" t="str">
        <f>IF(AND('Mapa final'!$Y$88="Alta",'Mapa final'!$AA$88="Moderado"),CONCATENATE("R10C",'Mapa final'!$O$88),"")</f>
        <v/>
      </c>
      <c r="AA25" s="60" t="str">
        <f>IF(AND('Mapa final'!$Y$89="Alta",'Mapa final'!$AA$89="Moderado"),CONCATENATE("R10C",'Mapa final'!$O$89),"")</f>
        <v/>
      </c>
      <c r="AB25" s="58" t="str">
        <f>IF(AND('Mapa final'!$Y$84="Alta",'Mapa final'!$AA$84="Mayor"),CONCATENATE("R10C",'Mapa final'!$O$84),"")</f>
        <v/>
      </c>
      <c r="AC25" s="59" t="str">
        <f>IF(AND('Mapa final'!$Y$85="Alta",'Mapa final'!$AA$85="Mayor"),CONCATENATE("R10C",'Mapa final'!$O$85),"")</f>
        <v/>
      </c>
      <c r="AD25" s="59" t="str">
        <f>IF(AND('Mapa final'!$Y$86="Alta",'Mapa final'!$AA$86="Mayor"),CONCATENATE("R10C",'Mapa final'!$O$86),"")</f>
        <v/>
      </c>
      <c r="AE25" s="59" t="str">
        <f>IF(AND('Mapa final'!$Y$87="Alta",'Mapa final'!$AA$87="Mayor"),CONCATENATE("R10C",'Mapa final'!$O$87),"")</f>
        <v/>
      </c>
      <c r="AF25" s="59" t="str">
        <f>IF(AND('Mapa final'!$Y$88="Alta",'Mapa final'!$AA$88="Mayor"),CONCATENATE("R10C",'Mapa final'!$O$88),"")</f>
        <v/>
      </c>
      <c r="AG25" s="60" t="str">
        <f>IF(AND('Mapa final'!$Y$89="Alta",'Mapa final'!$AA$89="Mayor"),CONCATENATE("R10C",'Mapa final'!$O$89),"")</f>
        <v/>
      </c>
      <c r="AH25" s="61" t="str">
        <f>IF(AND('Mapa final'!$Y$84="Alta",'Mapa final'!$AA$84="Catastrófico"),CONCATENATE("R10C",'Mapa final'!$O$84),"")</f>
        <v/>
      </c>
      <c r="AI25" s="62" t="str">
        <f>IF(AND('Mapa final'!$Y$85="Alta",'Mapa final'!$AA$85="Catastrófico"),CONCATENATE("R10C",'Mapa final'!$O$85),"")</f>
        <v/>
      </c>
      <c r="AJ25" s="62" t="str">
        <f>IF(AND('Mapa final'!$Y$86="Alta",'Mapa final'!$AA$86="Catastrófico"),CONCATENATE("R10C",'Mapa final'!$O$86),"")</f>
        <v/>
      </c>
      <c r="AK25" s="62" t="str">
        <f>IF(AND('Mapa final'!$Y$87="Alta",'Mapa final'!$AA$87="Catastrófico"),CONCATENATE("R10C",'Mapa final'!$O$87),"")</f>
        <v/>
      </c>
      <c r="AL25" s="62" t="str">
        <f>IF(AND('Mapa final'!$Y$88="Alta",'Mapa final'!$AA$88="Catastrófico"),CONCATENATE("R10C",'Mapa final'!$O$88),"")</f>
        <v/>
      </c>
      <c r="AM25" s="63" t="str">
        <f>IF(AND('Mapa final'!$Y$89="Alta",'Mapa final'!$AA$89="Catastrófico"),CONCATENATE("R10C",'Mapa final'!$O$89),"")</f>
        <v/>
      </c>
      <c r="AN25" s="83"/>
      <c r="AO25" s="480"/>
      <c r="AP25" s="481"/>
      <c r="AQ25" s="481"/>
      <c r="AR25" s="481"/>
      <c r="AS25" s="481"/>
      <c r="AT25" s="482"/>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426"/>
      <c r="C26" s="426"/>
      <c r="D26" s="427"/>
      <c r="E26" s="464" t="s">
        <v>96</v>
      </c>
      <c r="F26" s="465"/>
      <c r="G26" s="465"/>
      <c r="H26" s="465"/>
      <c r="I26" s="466"/>
      <c r="J26" s="64" t="str">
        <f>IF(AND('Mapa final'!$Y$30="Media",'Mapa final'!$AA$30="Leve"),CONCATENATE("R1C",'Mapa final'!$O$30),"")</f>
        <v/>
      </c>
      <c r="K26" s="65" t="str">
        <f>IF(AND('Mapa final'!$Y$31="Media",'Mapa final'!$AA$31="Leve"),CONCATENATE("R1C",'Mapa final'!$O$31),"")</f>
        <v/>
      </c>
      <c r="L26" s="65" t="str">
        <f>IF(AND('Mapa final'!$Y$32="Media",'Mapa final'!$AA$32="Leve"),CONCATENATE("R1C",'Mapa final'!$O$32),"")</f>
        <v/>
      </c>
      <c r="M26" s="65" t="str">
        <f>IF(AND('Mapa final'!$Y$33="Media",'Mapa final'!$AA$33="Leve"),CONCATENATE("R1C",'Mapa final'!$O$33),"")</f>
        <v/>
      </c>
      <c r="N26" s="65" t="str">
        <f>IF(AND('Mapa final'!$Y$34="Media",'Mapa final'!$AA$34="Leve"),CONCATENATE("R1C",'Mapa final'!$O$34),"")</f>
        <v/>
      </c>
      <c r="O26" s="66" t="str">
        <f>IF(AND('Mapa final'!$Y$35="Media",'Mapa final'!$AA$35="Leve"),CONCATENATE("R1C",'Mapa final'!$O$35),"")</f>
        <v/>
      </c>
      <c r="P26" s="64" t="str">
        <f>IF(AND('Mapa final'!$Y$30="Media",'Mapa final'!$AA$30="Menor"),CONCATENATE("R1C",'Mapa final'!$O$30),"")</f>
        <v/>
      </c>
      <c r="Q26" s="65" t="str">
        <f>IF(AND('Mapa final'!$Y$31="Media",'Mapa final'!$AA$31="Menor"),CONCATENATE("R1C",'Mapa final'!$O$31),"")</f>
        <v/>
      </c>
      <c r="R26" s="65" t="str">
        <f>IF(AND('Mapa final'!$Y$32="Media",'Mapa final'!$AA$32="Menor"),CONCATENATE("R1C",'Mapa final'!$O$32),"")</f>
        <v/>
      </c>
      <c r="S26" s="65" t="str">
        <f>IF(AND('Mapa final'!$Y$33="Media",'Mapa final'!$AA$33="Menor"),CONCATENATE("R1C",'Mapa final'!$O$33),"")</f>
        <v/>
      </c>
      <c r="T26" s="65" t="str">
        <f>IF(AND('Mapa final'!$Y$34="Media",'Mapa final'!$AA$34="Menor"),CONCATENATE("R1C",'Mapa final'!$O$34),"")</f>
        <v/>
      </c>
      <c r="U26" s="66" t="str">
        <f>IF(AND('Mapa final'!$Y$35="Media",'Mapa final'!$AA$35="Menor"),CONCATENATE("R1C",'Mapa final'!$O$35),"")</f>
        <v/>
      </c>
      <c r="V26" s="64" t="str">
        <f>IF(AND('Mapa final'!$Y$30="Media",'Mapa final'!$AA$30="Moderado"),CONCATENATE("R1C",'Mapa final'!$O$30),"")</f>
        <v/>
      </c>
      <c r="W26" s="65" t="str">
        <f>IF(AND('Mapa final'!$Y$31="Media",'Mapa final'!$AA$31="Moderado"),CONCATENATE("R1C",'Mapa final'!$O$31),"")</f>
        <v>R1C2</v>
      </c>
      <c r="X26" s="65" t="str">
        <f>IF(AND('Mapa final'!$Y$32="Media",'Mapa final'!$AA$32="Moderado"),CONCATENATE("R1C",'Mapa final'!$O$32),"")</f>
        <v/>
      </c>
      <c r="Y26" s="65" t="str">
        <f>IF(AND('Mapa final'!$Y$33="Media",'Mapa final'!$AA$33="Moderado"),CONCATENATE("R1C",'Mapa final'!$O$33),"")</f>
        <v/>
      </c>
      <c r="Z26" s="65" t="str">
        <f>IF(AND('Mapa final'!$Y$34="Media",'Mapa final'!$AA$34="Moderado"),CONCATENATE("R1C",'Mapa final'!$O$34),"")</f>
        <v/>
      </c>
      <c r="AA26" s="66" t="str">
        <f>IF(AND('Mapa final'!$Y$35="Media",'Mapa final'!$AA$35="Moderado"),CONCATENATE("R1C",'Mapa final'!$O$35),"")</f>
        <v/>
      </c>
      <c r="AB26" s="46" t="str">
        <f>IF(AND('Mapa final'!$Y$30="Media",'Mapa final'!$AA$30="Mayor"),CONCATENATE("R1C",'Mapa final'!$O$30),"")</f>
        <v>R1C1</v>
      </c>
      <c r="AC26" s="47" t="str">
        <f>IF(AND('Mapa final'!$Y$31="Media",'Mapa final'!$AA$31="Mayor"),CONCATENATE("R1C",'Mapa final'!$O$31),"")</f>
        <v/>
      </c>
      <c r="AD26" s="47" t="str">
        <f>IF(AND('Mapa final'!$Y$32="Media",'Mapa final'!$AA$32="Mayor"),CONCATENATE("R1C",'Mapa final'!$O$32),"")</f>
        <v/>
      </c>
      <c r="AE26" s="47" t="str">
        <f>IF(AND('Mapa final'!$Y$33="Media",'Mapa final'!$AA$33="Mayor"),CONCATENATE("R1C",'Mapa final'!$O$33),"")</f>
        <v/>
      </c>
      <c r="AF26" s="47" t="str">
        <f>IF(AND('Mapa final'!$Y$34="Media",'Mapa final'!$AA$34="Mayor"),CONCATENATE("R1C",'Mapa final'!$O$34),"")</f>
        <v/>
      </c>
      <c r="AG26" s="48" t="str">
        <f>IF(AND('Mapa final'!$Y$35="Media",'Mapa final'!$AA$35="Mayor"),CONCATENATE("R1C",'Mapa final'!$O$35),"")</f>
        <v/>
      </c>
      <c r="AH26" s="49" t="str">
        <f>IF(AND('Mapa final'!$Y$30="Media",'Mapa final'!$AA$30="Catastrófico"),CONCATENATE("R1C",'Mapa final'!$O$30),"")</f>
        <v/>
      </c>
      <c r="AI26" s="50" t="str">
        <f>IF(AND('Mapa final'!$Y$31="Media",'Mapa final'!$AA$31="Catastrófico"),CONCATENATE("R1C",'Mapa final'!$O$31),"")</f>
        <v/>
      </c>
      <c r="AJ26" s="50" t="str">
        <f>IF(AND('Mapa final'!$Y$32="Media",'Mapa final'!$AA$32="Catastrófico"),CONCATENATE("R1C",'Mapa final'!$O$32),"")</f>
        <v/>
      </c>
      <c r="AK26" s="50" t="str">
        <f>IF(AND('Mapa final'!$Y$33="Media",'Mapa final'!$AA$33="Catastrófico"),CONCATENATE("R1C",'Mapa final'!$O$33),"")</f>
        <v/>
      </c>
      <c r="AL26" s="50" t="str">
        <f>IF(AND('Mapa final'!$Y$34="Media",'Mapa final'!$AA$34="Catastrófico"),CONCATENATE("R1C",'Mapa final'!$O$34),"")</f>
        <v/>
      </c>
      <c r="AM26" s="51" t="str">
        <f>IF(AND('Mapa final'!$Y$35="Media",'Mapa final'!$AA$35="Catastrófico"),CONCATENATE("R1C",'Mapa final'!$O$35),"")</f>
        <v/>
      </c>
      <c r="AN26" s="83"/>
      <c r="AO26" s="504" t="s">
        <v>97</v>
      </c>
      <c r="AP26" s="505"/>
      <c r="AQ26" s="505"/>
      <c r="AR26" s="505"/>
      <c r="AS26" s="505"/>
      <c r="AT26" s="506"/>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426"/>
      <c r="C27" s="426"/>
      <c r="D27" s="427"/>
      <c r="E27" s="483"/>
      <c r="F27" s="468"/>
      <c r="G27" s="468"/>
      <c r="H27" s="468"/>
      <c r="I27" s="469"/>
      <c r="J27" s="67" t="str">
        <f>IF(AND('Mapa final'!$Y$36="Media",'Mapa final'!$AA$36="Leve"),CONCATENATE("R2C",'Mapa final'!$O$36),"")</f>
        <v/>
      </c>
      <c r="K27" s="68" t="str">
        <f>IF(AND('Mapa final'!$Y$37="Media",'Mapa final'!$AA$37="Leve"),CONCATENATE("R2C",'Mapa final'!$O$37),"")</f>
        <v/>
      </c>
      <c r="L27" s="68" t="str">
        <f>IF(AND('Mapa final'!$Y$38="Media",'Mapa final'!$AA$38="Leve"),CONCATENATE("R2C",'Mapa final'!$O$38),"")</f>
        <v/>
      </c>
      <c r="M27" s="68" t="str">
        <f>IF(AND('Mapa final'!$Y$39="Media",'Mapa final'!$AA$39="Leve"),CONCATENATE("R2C",'Mapa final'!$O$39),"")</f>
        <v/>
      </c>
      <c r="N27" s="68" t="str">
        <f>IF(AND('Mapa final'!$Y$40="Media",'Mapa final'!$AA$40="Leve"),CONCATENATE("R2C",'Mapa final'!$O$40),"")</f>
        <v/>
      </c>
      <c r="O27" s="69" t="str">
        <f>IF(AND('Mapa final'!$Y$41="Media",'Mapa final'!$AA$41="Leve"),CONCATENATE("R2C",'Mapa final'!$O$41),"")</f>
        <v/>
      </c>
      <c r="P27" s="67" t="str">
        <f>IF(AND('Mapa final'!$Y$36="Media",'Mapa final'!$AA$36="Menor"),CONCATENATE("R2C",'Mapa final'!$O$36),"")</f>
        <v/>
      </c>
      <c r="Q27" s="68" t="str">
        <f>IF(AND('Mapa final'!$Y$37="Media",'Mapa final'!$AA$37="Menor"),CONCATENATE("R2C",'Mapa final'!$O$37),"")</f>
        <v/>
      </c>
      <c r="R27" s="68" t="str">
        <f>IF(AND('Mapa final'!$Y$38="Media",'Mapa final'!$AA$38="Menor"),CONCATENATE("R2C",'Mapa final'!$O$38),"")</f>
        <v/>
      </c>
      <c r="S27" s="68" t="str">
        <f>IF(AND('Mapa final'!$Y$39="Media",'Mapa final'!$AA$39="Menor"),CONCATENATE("R2C",'Mapa final'!$O$39),"")</f>
        <v/>
      </c>
      <c r="T27" s="68" t="str">
        <f>IF(AND('Mapa final'!$Y$40="Media",'Mapa final'!$AA$40="Menor"),CONCATENATE("R2C",'Mapa final'!$O$40),"")</f>
        <v/>
      </c>
      <c r="U27" s="69" t="str">
        <f>IF(AND('Mapa final'!$Y$41="Media",'Mapa final'!$AA$41="Menor"),CONCATENATE("R2C",'Mapa final'!$O$41),"")</f>
        <v/>
      </c>
      <c r="V27" s="67" t="str">
        <f>IF(AND('Mapa final'!$Y$36="Media",'Mapa final'!$AA$36="Moderado"),CONCATENATE("R2C",'Mapa final'!$O$36),"")</f>
        <v>R2C1</v>
      </c>
      <c r="W27" s="68" t="str">
        <f>IF(AND('Mapa final'!$Y$37="Media",'Mapa final'!$AA$37="Moderado"),CONCATENATE("R2C",'Mapa final'!$O$37),"")</f>
        <v/>
      </c>
      <c r="X27" s="68" t="str">
        <f>IF(AND('Mapa final'!$Y$38="Media",'Mapa final'!$AA$38="Moderado"),CONCATENATE("R2C",'Mapa final'!$O$38),"")</f>
        <v/>
      </c>
      <c r="Y27" s="68" t="str">
        <f>IF(AND('Mapa final'!$Y$39="Media",'Mapa final'!$AA$39="Moderado"),CONCATENATE("R2C",'Mapa final'!$O$39),"")</f>
        <v/>
      </c>
      <c r="Z27" s="68" t="str">
        <f>IF(AND('Mapa final'!$Y$40="Media",'Mapa final'!$AA$40="Moderado"),CONCATENATE("R2C",'Mapa final'!$O$40),"")</f>
        <v/>
      </c>
      <c r="AA27" s="69" t="str">
        <f>IF(AND('Mapa final'!$Y$41="Media",'Mapa final'!$AA$41="Moderado"),CONCATENATE("R2C",'Mapa final'!$O$41),"")</f>
        <v/>
      </c>
      <c r="AB27" s="52" t="str">
        <f>IF(AND('Mapa final'!$Y$36="Media",'Mapa final'!$AA$36="Mayor"),CONCATENATE("R2C",'Mapa final'!$O$36),"")</f>
        <v/>
      </c>
      <c r="AC27" s="53" t="str">
        <f>IF(AND('Mapa final'!$Y$37="Media",'Mapa final'!$AA$37="Mayor"),CONCATENATE("R2C",'Mapa final'!$O$37),"")</f>
        <v/>
      </c>
      <c r="AD27" s="53" t="str">
        <f>IF(AND('Mapa final'!$Y$38="Media",'Mapa final'!$AA$38="Mayor"),CONCATENATE("R2C",'Mapa final'!$O$38),"")</f>
        <v/>
      </c>
      <c r="AE27" s="53" t="str">
        <f>IF(AND('Mapa final'!$Y$39="Media",'Mapa final'!$AA$39="Mayor"),CONCATENATE("R2C",'Mapa final'!$O$39),"")</f>
        <v/>
      </c>
      <c r="AF27" s="53" t="str">
        <f>IF(AND('Mapa final'!$Y$40="Media",'Mapa final'!$AA$40="Mayor"),CONCATENATE("R2C",'Mapa final'!$O$40),"")</f>
        <v/>
      </c>
      <c r="AG27" s="54" t="str">
        <f>IF(AND('Mapa final'!$Y$41="Media",'Mapa final'!$AA$41="Mayor"),CONCATENATE("R2C",'Mapa final'!$O$41),"")</f>
        <v/>
      </c>
      <c r="AH27" s="55" t="str">
        <f>IF(AND('Mapa final'!$Y$36="Media",'Mapa final'!$AA$36="Catastrófico"),CONCATENATE("R2C",'Mapa final'!$O$36),"")</f>
        <v/>
      </c>
      <c r="AI27" s="56" t="str">
        <f>IF(AND('Mapa final'!$Y$37="Media",'Mapa final'!$AA$37="Catastrófico"),CONCATENATE("R2C",'Mapa final'!$O$37),"")</f>
        <v/>
      </c>
      <c r="AJ27" s="56" t="str">
        <f>IF(AND('Mapa final'!$Y$38="Media",'Mapa final'!$AA$38="Catastrófico"),CONCATENATE("R2C",'Mapa final'!$O$38),"")</f>
        <v/>
      </c>
      <c r="AK27" s="56" t="str">
        <f>IF(AND('Mapa final'!$Y$39="Media",'Mapa final'!$AA$39="Catastrófico"),CONCATENATE("R2C",'Mapa final'!$O$39),"")</f>
        <v/>
      </c>
      <c r="AL27" s="56" t="str">
        <f>IF(AND('Mapa final'!$Y$40="Media",'Mapa final'!$AA$40="Catastrófico"),CONCATENATE("R2C",'Mapa final'!$O$40),"")</f>
        <v/>
      </c>
      <c r="AM27" s="57" t="str">
        <f>IF(AND('Mapa final'!$Y$41="Media",'Mapa final'!$AA$41="Catastrófico"),CONCATENATE("R2C",'Mapa final'!$O$41),"")</f>
        <v/>
      </c>
      <c r="AN27" s="83"/>
      <c r="AO27" s="507"/>
      <c r="AP27" s="508"/>
      <c r="AQ27" s="508"/>
      <c r="AR27" s="508"/>
      <c r="AS27" s="508"/>
      <c r="AT27" s="509"/>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426"/>
      <c r="C28" s="426"/>
      <c r="D28" s="427"/>
      <c r="E28" s="467"/>
      <c r="F28" s="468"/>
      <c r="G28" s="468"/>
      <c r="H28" s="468"/>
      <c r="I28" s="469"/>
      <c r="J28" s="67" t="str">
        <f>IF(AND('Mapa final'!$Y$42="Media",'Mapa final'!$AA$42="Leve"),CONCATENATE("R3C",'Mapa final'!$O$42),"")</f>
        <v/>
      </c>
      <c r="K28" s="68" t="str">
        <f>IF(AND('Mapa final'!$Y$43="Media",'Mapa final'!$AA$43="Leve"),CONCATENATE("R3C",'Mapa final'!$O$43),"")</f>
        <v/>
      </c>
      <c r="L28" s="68" t="str">
        <f>IF(AND('Mapa final'!$Y$44="Media",'Mapa final'!$AA$44="Leve"),CONCATENATE("R3C",'Mapa final'!$O$44),"")</f>
        <v/>
      </c>
      <c r="M28" s="68" t="str">
        <f>IF(AND('Mapa final'!$Y$45="Media",'Mapa final'!$AA$45="Leve"),CONCATENATE("R3C",'Mapa final'!$O$45),"")</f>
        <v/>
      </c>
      <c r="N28" s="68" t="str">
        <f>IF(AND('Mapa final'!$Y$46="Media",'Mapa final'!$AA$46="Leve"),CONCATENATE("R3C",'Mapa final'!$O$46),"")</f>
        <v/>
      </c>
      <c r="O28" s="69" t="str">
        <f>IF(AND('Mapa final'!$Y$47="Media",'Mapa final'!$AA$47="Leve"),CONCATENATE("R3C",'Mapa final'!$O$47),"")</f>
        <v/>
      </c>
      <c r="P28" s="67" t="str">
        <f>IF(AND('Mapa final'!$Y$42="Media",'Mapa final'!$AA$42="Menor"),CONCATENATE("R3C",'Mapa final'!$O$42),"")</f>
        <v/>
      </c>
      <c r="Q28" s="68" t="str">
        <f>IF(AND('Mapa final'!$Y$43="Media",'Mapa final'!$AA$43="Menor"),CONCATENATE("R3C",'Mapa final'!$O$43),"")</f>
        <v/>
      </c>
      <c r="R28" s="68" t="str">
        <f>IF(AND('Mapa final'!$Y$44="Media",'Mapa final'!$AA$44="Menor"),CONCATENATE("R3C",'Mapa final'!$O$44),"")</f>
        <v/>
      </c>
      <c r="S28" s="68" t="str">
        <f>IF(AND('Mapa final'!$Y$45="Media",'Mapa final'!$AA$45="Menor"),CONCATENATE("R3C",'Mapa final'!$O$45),"")</f>
        <v/>
      </c>
      <c r="T28" s="68" t="str">
        <f>IF(AND('Mapa final'!$Y$46="Media",'Mapa final'!$AA$46="Menor"),CONCATENATE("R3C",'Mapa final'!$O$46),"")</f>
        <v/>
      </c>
      <c r="U28" s="69" t="str">
        <f>IF(AND('Mapa final'!$Y$47="Media",'Mapa final'!$AA$47="Menor"),CONCATENATE("R3C",'Mapa final'!$O$47),"")</f>
        <v/>
      </c>
      <c r="V28" s="67" t="str">
        <f>IF(AND('Mapa final'!$Y$42="Media",'Mapa final'!$AA$42="Moderado"),CONCATENATE("R3C",'Mapa final'!$O$42),"")</f>
        <v/>
      </c>
      <c r="W28" s="68" t="str">
        <f>IF(AND('Mapa final'!$Y$43="Media",'Mapa final'!$AA$43="Moderado"),CONCATENATE("R3C",'Mapa final'!$O$43),"")</f>
        <v/>
      </c>
      <c r="X28" s="68" t="str">
        <f>IF(AND('Mapa final'!$Y$44="Media",'Mapa final'!$AA$44="Moderado"),CONCATENATE("R3C",'Mapa final'!$O$44),"")</f>
        <v/>
      </c>
      <c r="Y28" s="68" t="str">
        <f>IF(AND('Mapa final'!$Y$45="Media",'Mapa final'!$AA$45="Moderado"),CONCATENATE("R3C",'Mapa final'!$O$45),"")</f>
        <v/>
      </c>
      <c r="Z28" s="68" t="str">
        <f>IF(AND('Mapa final'!$Y$46="Media",'Mapa final'!$AA$46="Moderado"),CONCATENATE("R3C",'Mapa final'!$O$46),"")</f>
        <v/>
      </c>
      <c r="AA28" s="69" t="str">
        <f>IF(AND('Mapa final'!$Y$47="Media",'Mapa final'!$AA$47="Moderado"),CONCATENATE("R3C",'Mapa final'!$O$47),"")</f>
        <v/>
      </c>
      <c r="AB28" s="52" t="str">
        <f>IF(AND('Mapa final'!$Y$42="Media",'Mapa final'!$AA$42="Mayor"),CONCATENATE("R3C",'Mapa final'!$O$42),"")</f>
        <v/>
      </c>
      <c r="AC28" s="53" t="str">
        <f>IF(AND('Mapa final'!$Y$43="Media",'Mapa final'!$AA$43="Mayor"),CONCATENATE("R3C",'Mapa final'!$O$43),"")</f>
        <v/>
      </c>
      <c r="AD28" s="53" t="str">
        <f>IF(AND('Mapa final'!$Y$44="Media",'Mapa final'!$AA$44="Mayor"),CONCATENATE("R3C",'Mapa final'!$O$44),"")</f>
        <v/>
      </c>
      <c r="AE28" s="53" t="str">
        <f>IF(AND('Mapa final'!$Y$45="Media",'Mapa final'!$AA$45="Mayor"),CONCATENATE("R3C",'Mapa final'!$O$45),"")</f>
        <v/>
      </c>
      <c r="AF28" s="53" t="str">
        <f>IF(AND('Mapa final'!$Y$46="Media",'Mapa final'!$AA$46="Mayor"),CONCATENATE("R3C",'Mapa final'!$O$46),"")</f>
        <v/>
      </c>
      <c r="AG28" s="54" t="str">
        <f>IF(AND('Mapa final'!$Y$47="Media",'Mapa final'!$AA$47="Mayor"),CONCATENATE("R3C",'Mapa final'!$O$47),"")</f>
        <v/>
      </c>
      <c r="AH28" s="55" t="str">
        <f>IF(AND('Mapa final'!$Y$42="Media",'Mapa final'!$AA$42="Catastrófico"),CONCATENATE("R3C",'Mapa final'!$O$42),"")</f>
        <v/>
      </c>
      <c r="AI28" s="56" t="str">
        <f>IF(AND('Mapa final'!$Y$43="Media",'Mapa final'!$AA$43="Catastrófico"),CONCATENATE("R3C",'Mapa final'!$O$43),"")</f>
        <v/>
      </c>
      <c r="AJ28" s="56" t="str">
        <f>IF(AND('Mapa final'!$Y$44="Media",'Mapa final'!$AA$44="Catastrófico"),CONCATENATE("R3C",'Mapa final'!$O$44),"")</f>
        <v/>
      </c>
      <c r="AK28" s="56" t="str">
        <f>IF(AND('Mapa final'!$Y$45="Media",'Mapa final'!$AA$45="Catastrófico"),CONCATENATE("R3C",'Mapa final'!$O$45),"")</f>
        <v/>
      </c>
      <c r="AL28" s="56" t="str">
        <f>IF(AND('Mapa final'!$Y$46="Media",'Mapa final'!$AA$46="Catastrófico"),CONCATENATE("R3C",'Mapa final'!$O$46),"")</f>
        <v/>
      </c>
      <c r="AM28" s="57" t="str">
        <f>IF(AND('Mapa final'!$Y$47="Media",'Mapa final'!$AA$47="Catastrófico"),CONCATENATE("R3C",'Mapa final'!$O$47),"")</f>
        <v/>
      </c>
      <c r="AN28" s="83"/>
      <c r="AO28" s="507"/>
      <c r="AP28" s="508"/>
      <c r="AQ28" s="508"/>
      <c r="AR28" s="508"/>
      <c r="AS28" s="508"/>
      <c r="AT28" s="509"/>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426"/>
      <c r="C29" s="426"/>
      <c r="D29" s="427"/>
      <c r="E29" s="467"/>
      <c r="F29" s="468"/>
      <c r="G29" s="468"/>
      <c r="H29" s="468"/>
      <c r="I29" s="469"/>
      <c r="J29" s="67" t="str">
        <f>IF(AND('Mapa final'!$Y$48="Media",'Mapa final'!$AA$48="Leve"),CONCATENATE("R4C",'Mapa final'!$O$48),"")</f>
        <v/>
      </c>
      <c r="K29" s="68" t="str">
        <f>IF(AND('Mapa final'!$Y$49="Media",'Mapa final'!$AA$49="Leve"),CONCATENATE("R4C",'Mapa final'!$O$49),"")</f>
        <v/>
      </c>
      <c r="L29" s="68" t="str">
        <f>IF(AND('Mapa final'!$Y$50="Media",'Mapa final'!$AA$50="Leve"),CONCATENATE("R4C",'Mapa final'!$O$50),"")</f>
        <v/>
      </c>
      <c r="M29" s="68" t="str">
        <f>IF(AND('Mapa final'!$Y$51="Media",'Mapa final'!$AA$51="Leve"),CONCATENATE("R4C",'Mapa final'!$O$51),"")</f>
        <v/>
      </c>
      <c r="N29" s="68" t="str">
        <f>IF(AND('Mapa final'!$Y$52="Media",'Mapa final'!$AA$52="Leve"),CONCATENATE("R4C",'Mapa final'!$O$52),"")</f>
        <v/>
      </c>
      <c r="O29" s="69" t="str">
        <f>IF(AND('Mapa final'!$Y$53="Media",'Mapa final'!$AA$53="Leve"),CONCATENATE("R4C",'Mapa final'!$O$53),"")</f>
        <v/>
      </c>
      <c r="P29" s="67" t="str">
        <f>IF(AND('Mapa final'!$Y$48="Media",'Mapa final'!$AA$48="Menor"),CONCATENATE("R4C",'Mapa final'!$O$48),"")</f>
        <v/>
      </c>
      <c r="Q29" s="68" t="str">
        <f>IF(AND('Mapa final'!$Y$49="Media",'Mapa final'!$AA$49="Menor"),CONCATENATE("R4C",'Mapa final'!$O$49),"")</f>
        <v/>
      </c>
      <c r="R29" s="68" t="str">
        <f>IF(AND('Mapa final'!$Y$50="Media",'Mapa final'!$AA$50="Menor"),CONCATENATE("R4C",'Mapa final'!$O$50),"")</f>
        <v/>
      </c>
      <c r="S29" s="68" t="str">
        <f>IF(AND('Mapa final'!$Y$51="Media",'Mapa final'!$AA$51="Menor"),CONCATENATE("R4C",'Mapa final'!$O$51),"")</f>
        <v/>
      </c>
      <c r="T29" s="68" t="str">
        <f>IF(AND('Mapa final'!$Y$52="Media",'Mapa final'!$AA$52="Menor"),CONCATENATE("R4C",'Mapa final'!$O$52),"")</f>
        <v/>
      </c>
      <c r="U29" s="69" t="str">
        <f>IF(AND('Mapa final'!$Y$53="Media",'Mapa final'!$AA$53="Menor"),CONCATENATE("R4C",'Mapa final'!$O$53),"")</f>
        <v/>
      </c>
      <c r="V29" s="67" t="str">
        <f>IF(AND('Mapa final'!$Y$48="Media",'Mapa final'!$AA$48="Moderado"),CONCATENATE("R4C",'Mapa final'!$O$48),"")</f>
        <v/>
      </c>
      <c r="W29" s="68" t="str">
        <f>IF(AND('Mapa final'!$Y$49="Media",'Mapa final'!$AA$49="Moderado"),CONCATENATE("R4C",'Mapa final'!$O$49),"")</f>
        <v/>
      </c>
      <c r="X29" s="68" t="str">
        <f>IF(AND('Mapa final'!$Y$50="Media",'Mapa final'!$AA$50="Moderado"),CONCATENATE("R4C",'Mapa final'!$O$50),"")</f>
        <v/>
      </c>
      <c r="Y29" s="68" t="str">
        <f>IF(AND('Mapa final'!$Y$51="Media",'Mapa final'!$AA$51="Moderado"),CONCATENATE("R4C",'Mapa final'!$O$51),"")</f>
        <v/>
      </c>
      <c r="Z29" s="68" t="str">
        <f>IF(AND('Mapa final'!$Y$52="Media",'Mapa final'!$AA$52="Moderado"),CONCATENATE("R4C",'Mapa final'!$O$52),"")</f>
        <v/>
      </c>
      <c r="AA29" s="69" t="str">
        <f>IF(AND('Mapa final'!$Y$53="Media",'Mapa final'!$AA$53="Moderado"),CONCATENATE("R4C",'Mapa final'!$O$53),"")</f>
        <v/>
      </c>
      <c r="AB29" s="52" t="str">
        <f>IF(AND('Mapa final'!$Y$48="Media",'Mapa final'!$AA$48="Mayor"),CONCATENATE("R4C",'Mapa final'!$O$48),"")</f>
        <v/>
      </c>
      <c r="AC29" s="53" t="str">
        <f>IF(AND('Mapa final'!$Y$49="Media",'Mapa final'!$AA$49="Mayor"),CONCATENATE("R4C",'Mapa final'!$O$49),"")</f>
        <v/>
      </c>
      <c r="AD29" s="53" t="str">
        <f>IF(AND('Mapa final'!$Y$50="Media",'Mapa final'!$AA$50="Mayor"),CONCATENATE("R4C",'Mapa final'!$O$50),"")</f>
        <v/>
      </c>
      <c r="AE29" s="53" t="str">
        <f>IF(AND('Mapa final'!$Y$51="Media",'Mapa final'!$AA$51="Mayor"),CONCATENATE("R4C",'Mapa final'!$O$51),"")</f>
        <v/>
      </c>
      <c r="AF29" s="53" t="str">
        <f>IF(AND('Mapa final'!$Y$52="Media",'Mapa final'!$AA$52="Mayor"),CONCATENATE("R4C",'Mapa final'!$O$52),"")</f>
        <v/>
      </c>
      <c r="AG29" s="54" t="str">
        <f>IF(AND('Mapa final'!$Y$53="Media",'Mapa final'!$AA$53="Mayor"),CONCATENATE("R4C",'Mapa final'!$O$53),"")</f>
        <v/>
      </c>
      <c r="AH29" s="55" t="str">
        <f>IF(AND('Mapa final'!$Y$48="Media",'Mapa final'!$AA$48="Catastrófico"),CONCATENATE("R4C",'Mapa final'!$O$48),"")</f>
        <v/>
      </c>
      <c r="AI29" s="56" t="str">
        <f>IF(AND('Mapa final'!$Y$49="Media",'Mapa final'!$AA$49="Catastrófico"),CONCATENATE("R4C",'Mapa final'!$O$49),"")</f>
        <v/>
      </c>
      <c r="AJ29" s="56" t="str">
        <f>IF(AND('Mapa final'!$Y$50="Media",'Mapa final'!$AA$50="Catastrófico"),CONCATENATE("R4C",'Mapa final'!$O$50),"")</f>
        <v/>
      </c>
      <c r="AK29" s="56" t="str">
        <f>IF(AND('Mapa final'!$Y$51="Media",'Mapa final'!$AA$51="Catastrófico"),CONCATENATE("R4C",'Mapa final'!$O$51),"")</f>
        <v/>
      </c>
      <c r="AL29" s="56" t="str">
        <f>IF(AND('Mapa final'!$Y$52="Media",'Mapa final'!$AA$52="Catastrófico"),CONCATENATE("R4C",'Mapa final'!$O$52),"")</f>
        <v/>
      </c>
      <c r="AM29" s="57" t="str">
        <f>IF(AND('Mapa final'!$Y$53="Media",'Mapa final'!$AA$53="Catastrófico"),CONCATENATE("R4C",'Mapa final'!$O$53),"")</f>
        <v/>
      </c>
      <c r="AN29" s="83"/>
      <c r="AO29" s="507"/>
      <c r="AP29" s="508"/>
      <c r="AQ29" s="508"/>
      <c r="AR29" s="508"/>
      <c r="AS29" s="508"/>
      <c r="AT29" s="509"/>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426"/>
      <c r="C30" s="426"/>
      <c r="D30" s="427"/>
      <c r="E30" s="467"/>
      <c r="F30" s="468"/>
      <c r="G30" s="468"/>
      <c r="H30" s="468"/>
      <c r="I30" s="469"/>
      <c r="J30" s="67" t="str">
        <f>IF(AND('Mapa final'!$Y$54="Media",'Mapa final'!$AA$54="Leve"),CONCATENATE("R5C",'Mapa final'!$O$54),"")</f>
        <v/>
      </c>
      <c r="K30" s="68" t="str">
        <f>IF(AND('Mapa final'!$Y$55="Media",'Mapa final'!$AA$55="Leve"),CONCATENATE("R5C",'Mapa final'!$O$55),"")</f>
        <v/>
      </c>
      <c r="L30" s="68" t="str">
        <f>IF(AND('Mapa final'!$Y$56="Media",'Mapa final'!$AA$56="Leve"),CONCATENATE("R5C",'Mapa final'!$O$56),"")</f>
        <v/>
      </c>
      <c r="M30" s="68" t="str">
        <f>IF(AND('Mapa final'!$Y$57="Media",'Mapa final'!$AA$57="Leve"),CONCATENATE("R5C",'Mapa final'!$O$57),"")</f>
        <v/>
      </c>
      <c r="N30" s="68" t="str">
        <f>IF(AND('Mapa final'!$Y$58="Media",'Mapa final'!$AA$58="Leve"),CONCATENATE("R5C",'Mapa final'!$O$58),"")</f>
        <v/>
      </c>
      <c r="O30" s="69" t="str">
        <f>IF(AND('Mapa final'!$Y$59="Media",'Mapa final'!$AA$59="Leve"),CONCATENATE("R5C",'Mapa final'!$O$59),"")</f>
        <v/>
      </c>
      <c r="P30" s="67" t="str">
        <f>IF(AND('Mapa final'!$Y$54="Media",'Mapa final'!$AA$54="Menor"),CONCATENATE("R5C",'Mapa final'!$O$54),"")</f>
        <v/>
      </c>
      <c r="Q30" s="68" t="str">
        <f>IF(AND('Mapa final'!$Y$55="Media",'Mapa final'!$AA$55="Menor"),CONCATENATE("R5C",'Mapa final'!$O$55),"")</f>
        <v/>
      </c>
      <c r="R30" s="68" t="str">
        <f>IF(AND('Mapa final'!$Y$56="Media",'Mapa final'!$AA$56="Menor"),CONCATENATE("R5C",'Mapa final'!$O$56),"")</f>
        <v/>
      </c>
      <c r="S30" s="68" t="str">
        <f>IF(AND('Mapa final'!$Y$57="Media",'Mapa final'!$AA$57="Menor"),CONCATENATE("R5C",'Mapa final'!$O$57),"")</f>
        <v/>
      </c>
      <c r="T30" s="68" t="str">
        <f>IF(AND('Mapa final'!$Y$58="Media",'Mapa final'!$AA$58="Menor"),CONCATENATE("R5C",'Mapa final'!$O$58),"")</f>
        <v/>
      </c>
      <c r="U30" s="69" t="str">
        <f>IF(AND('Mapa final'!$Y$59="Media",'Mapa final'!$AA$59="Menor"),CONCATENATE("R5C",'Mapa final'!$O$59),"")</f>
        <v/>
      </c>
      <c r="V30" s="67" t="str">
        <f>IF(AND('Mapa final'!$Y$54="Media",'Mapa final'!$AA$54="Moderado"),CONCATENATE("R5C",'Mapa final'!$O$54),"")</f>
        <v/>
      </c>
      <c r="W30" s="68" t="str">
        <f>IF(AND('Mapa final'!$Y$55="Media",'Mapa final'!$AA$55="Moderado"),CONCATENATE("R5C",'Mapa final'!$O$55),"")</f>
        <v/>
      </c>
      <c r="X30" s="68" t="str">
        <f>IF(AND('Mapa final'!$Y$56="Media",'Mapa final'!$AA$56="Moderado"),CONCATENATE("R5C",'Mapa final'!$O$56),"")</f>
        <v/>
      </c>
      <c r="Y30" s="68" t="str">
        <f>IF(AND('Mapa final'!$Y$57="Media",'Mapa final'!$AA$57="Moderado"),CONCATENATE("R5C",'Mapa final'!$O$57),"")</f>
        <v/>
      </c>
      <c r="Z30" s="68" t="str">
        <f>IF(AND('Mapa final'!$Y$58="Media",'Mapa final'!$AA$58="Moderado"),CONCATENATE("R5C",'Mapa final'!$O$58),"")</f>
        <v/>
      </c>
      <c r="AA30" s="69" t="str">
        <f>IF(AND('Mapa final'!$Y$59="Media",'Mapa final'!$AA$59="Moderado"),CONCATENATE("R5C",'Mapa final'!$O$59),"")</f>
        <v/>
      </c>
      <c r="AB30" s="52" t="str">
        <f>IF(AND('Mapa final'!$Y$54="Media",'Mapa final'!$AA$54="Mayor"),CONCATENATE("R5C",'Mapa final'!$O$54),"")</f>
        <v/>
      </c>
      <c r="AC30" s="53" t="str">
        <f>IF(AND('Mapa final'!$Y$55="Media",'Mapa final'!$AA$55="Mayor"),CONCATENATE("R5C",'Mapa final'!$O$55),"")</f>
        <v/>
      </c>
      <c r="AD30" s="53" t="str">
        <f>IF(AND('Mapa final'!$Y$56="Media",'Mapa final'!$AA$56="Mayor"),CONCATENATE("R5C",'Mapa final'!$O$56),"")</f>
        <v/>
      </c>
      <c r="AE30" s="53" t="str">
        <f>IF(AND('Mapa final'!$Y$57="Media",'Mapa final'!$AA$57="Mayor"),CONCATENATE("R5C",'Mapa final'!$O$57),"")</f>
        <v/>
      </c>
      <c r="AF30" s="53" t="str">
        <f>IF(AND('Mapa final'!$Y$58="Media",'Mapa final'!$AA$58="Mayor"),CONCATENATE("R5C",'Mapa final'!$O$58),"")</f>
        <v/>
      </c>
      <c r="AG30" s="54" t="str">
        <f>IF(AND('Mapa final'!$Y$59="Media",'Mapa final'!$AA$59="Mayor"),CONCATENATE("R5C",'Mapa final'!$O$59),"")</f>
        <v/>
      </c>
      <c r="AH30" s="55" t="str">
        <f>IF(AND('Mapa final'!$Y$54="Media",'Mapa final'!$AA$54="Catastrófico"),CONCATENATE("R5C",'Mapa final'!$O$54),"")</f>
        <v/>
      </c>
      <c r="AI30" s="56" t="str">
        <f>IF(AND('Mapa final'!$Y$55="Media",'Mapa final'!$AA$55="Catastrófico"),CONCATENATE("R5C",'Mapa final'!$O$55),"")</f>
        <v/>
      </c>
      <c r="AJ30" s="56" t="str">
        <f>IF(AND('Mapa final'!$Y$56="Media",'Mapa final'!$AA$56="Catastrófico"),CONCATENATE("R5C",'Mapa final'!$O$56),"")</f>
        <v/>
      </c>
      <c r="AK30" s="56" t="str">
        <f>IF(AND('Mapa final'!$Y$57="Media",'Mapa final'!$AA$57="Catastrófico"),CONCATENATE("R5C",'Mapa final'!$O$57),"")</f>
        <v/>
      </c>
      <c r="AL30" s="56" t="str">
        <f>IF(AND('Mapa final'!$Y$58="Media",'Mapa final'!$AA$58="Catastrófico"),CONCATENATE("R5C",'Mapa final'!$O$58),"")</f>
        <v/>
      </c>
      <c r="AM30" s="57" t="str">
        <f>IF(AND('Mapa final'!$Y$59="Media",'Mapa final'!$AA$59="Catastrófico"),CONCATENATE("R5C",'Mapa final'!$O$59),"")</f>
        <v/>
      </c>
      <c r="AN30" s="83"/>
      <c r="AO30" s="507"/>
      <c r="AP30" s="508"/>
      <c r="AQ30" s="508"/>
      <c r="AR30" s="508"/>
      <c r="AS30" s="508"/>
      <c r="AT30" s="509"/>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426"/>
      <c r="C31" s="426"/>
      <c r="D31" s="427"/>
      <c r="E31" s="467"/>
      <c r="F31" s="468"/>
      <c r="G31" s="468"/>
      <c r="H31" s="468"/>
      <c r="I31" s="469"/>
      <c r="J31" s="67" t="str">
        <f>IF(AND('Mapa final'!$Y$60="Media",'Mapa final'!$AA$60="Leve"),CONCATENATE("R6C",'Mapa final'!$O$60),"")</f>
        <v/>
      </c>
      <c r="K31" s="68" t="str">
        <f>IF(AND('Mapa final'!$Y$61="Media",'Mapa final'!$AA$61="Leve"),CONCATENATE("R6C",'Mapa final'!$O$61),"")</f>
        <v/>
      </c>
      <c r="L31" s="68" t="str">
        <f>IF(AND('Mapa final'!$Y$62="Media",'Mapa final'!$AA$62="Leve"),CONCATENATE("R6C",'Mapa final'!$O$62),"")</f>
        <v/>
      </c>
      <c r="M31" s="68" t="str">
        <f>IF(AND('Mapa final'!$Y$63="Media",'Mapa final'!$AA$63="Leve"),CONCATENATE("R6C",'Mapa final'!$O$63),"")</f>
        <v/>
      </c>
      <c r="N31" s="68" t="str">
        <f>IF(AND('Mapa final'!$Y$64="Media",'Mapa final'!$AA$64="Leve"),CONCATENATE("R6C",'Mapa final'!$O$64),"")</f>
        <v/>
      </c>
      <c r="O31" s="69" t="str">
        <f>IF(AND('Mapa final'!$Y$65="Media",'Mapa final'!$AA$65="Leve"),CONCATENATE("R6C",'Mapa final'!$O$65),"")</f>
        <v/>
      </c>
      <c r="P31" s="67" t="str">
        <f>IF(AND('Mapa final'!$Y$60="Media",'Mapa final'!$AA$60="Menor"),CONCATENATE("R6C",'Mapa final'!$O$60),"")</f>
        <v/>
      </c>
      <c r="Q31" s="68" t="str">
        <f>IF(AND('Mapa final'!$Y$61="Media",'Mapa final'!$AA$61="Menor"),CONCATENATE("R6C",'Mapa final'!$O$61),"")</f>
        <v/>
      </c>
      <c r="R31" s="68" t="str">
        <f>IF(AND('Mapa final'!$Y$62="Media",'Mapa final'!$AA$62="Menor"),CONCATENATE("R6C",'Mapa final'!$O$62),"")</f>
        <v/>
      </c>
      <c r="S31" s="68" t="str">
        <f>IF(AND('Mapa final'!$Y$63="Media",'Mapa final'!$AA$63="Menor"),CONCATENATE("R6C",'Mapa final'!$O$63),"")</f>
        <v/>
      </c>
      <c r="T31" s="68" t="str">
        <f>IF(AND('Mapa final'!$Y$64="Media",'Mapa final'!$AA$64="Menor"),CONCATENATE("R6C",'Mapa final'!$O$64),"")</f>
        <v/>
      </c>
      <c r="U31" s="69" t="str">
        <f>IF(AND('Mapa final'!$Y$65="Media",'Mapa final'!$AA$65="Menor"),CONCATENATE("R6C",'Mapa final'!$O$65),"")</f>
        <v/>
      </c>
      <c r="V31" s="67" t="str">
        <f>IF(AND('Mapa final'!$Y$60="Media",'Mapa final'!$AA$60="Moderado"),CONCATENATE("R6C",'Mapa final'!$O$60),"")</f>
        <v/>
      </c>
      <c r="W31" s="68" t="str">
        <f>IF(AND('Mapa final'!$Y$61="Media",'Mapa final'!$AA$61="Moderado"),CONCATENATE("R6C",'Mapa final'!$O$61),"")</f>
        <v/>
      </c>
      <c r="X31" s="68" t="str">
        <f>IF(AND('Mapa final'!$Y$62="Media",'Mapa final'!$AA$62="Moderado"),CONCATENATE("R6C",'Mapa final'!$O$62),"")</f>
        <v/>
      </c>
      <c r="Y31" s="68" t="str">
        <f>IF(AND('Mapa final'!$Y$63="Media",'Mapa final'!$AA$63="Moderado"),CONCATENATE("R6C",'Mapa final'!$O$63),"")</f>
        <v/>
      </c>
      <c r="Z31" s="68" t="str">
        <f>IF(AND('Mapa final'!$Y$64="Media",'Mapa final'!$AA$64="Moderado"),CONCATENATE("R6C",'Mapa final'!$O$64),"")</f>
        <v/>
      </c>
      <c r="AA31" s="69" t="str">
        <f>IF(AND('Mapa final'!$Y$65="Media",'Mapa final'!$AA$65="Moderado"),CONCATENATE("R6C",'Mapa final'!$O$65),"")</f>
        <v/>
      </c>
      <c r="AB31" s="52" t="str">
        <f>IF(AND('Mapa final'!$Y$60="Media",'Mapa final'!$AA$60="Mayor"),CONCATENATE("R6C",'Mapa final'!$O$60),"")</f>
        <v/>
      </c>
      <c r="AC31" s="53" t="str">
        <f>IF(AND('Mapa final'!$Y$61="Media",'Mapa final'!$AA$61="Mayor"),CONCATENATE("R6C",'Mapa final'!$O$61),"")</f>
        <v/>
      </c>
      <c r="AD31" s="53" t="str">
        <f>IF(AND('Mapa final'!$Y$62="Media",'Mapa final'!$AA$62="Mayor"),CONCATENATE("R6C",'Mapa final'!$O$62),"")</f>
        <v/>
      </c>
      <c r="AE31" s="53" t="str">
        <f>IF(AND('Mapa final'!$Y$63="Media",'Mapa final'!$AA$63="Mayor"),CONCATENATE("R6C",'Mapa final'!$O$63),"")</f>
        <v/>
      </c>
      <c r="AF31" s="53" t="str">
        <f>IF(AND('Mapa final'!$Y$64="Media",'Mapa final'!$AA$64="Mayor"),CONCATENATE("R6C",'Mapa final'!$O$64),"")</f>
        <v/>
      </c>
      <c r="AG31" s="54" t="str">
        <f>IF(AND('Mapa final'!$Y$65="Media",'Mapa final'!$AA$65="Mayor"),CONCATENATE("R6C",'Mapa final'!$O$65),"")</f>
        <v/>
      </c>
      <c r="AH31" s="55" t="str">
        <f>IF(AND('Mapa final'!$Y$60="Media",'Mapa final'!$AA$60="Catastrófico"),CONCATENATE("R6C",'Mapa final'!$O$60),"")</f>
        <v/>
      </c>
      <c r="AI31" s="56" t="str">
        <f>IF(AND('Mapa final'!$Y$61="Media",'Mapa final'!$AA$61="Catastrófico"),CONCATENATE("R6C",'Mapa final'!$O$61),"")</f>
        <v/>
      </c>
      <c r="AJ31" s="56" t="str">
        <f>IF(AND('Mapa final'!$Y$62="Media",'Mapa final'!$AA$62="Catastrófico"),CONCATENATE("R6C",'Mapa final'!$O$62),"")</f>
        <v/>
      </c>
      <c r="AK31" s="56" t="str">
        <f>IF(AND('Mapa final'!$Y$63="Media",'Mapa final'!$AA$63="Catastrófico"),CONCATENATE("R6C",'Mapa final'!$O$63),"")</f>
        <v/>
      </c>
      <c r="AL31" s="56" t="str">
        <f>IF(AND('Mapa final'!$Y$64="Media",'Mapa final'!$AA$64="Catastrófico"),CONCATENATE("R6C",'Mapa final'!$O$64),"")</f>
        <v/>
      </c>
      <c r="AM31" s="57" t="str">
        <f>IF(AND('Mapa final'!$Y$65="Media",'Mapa final'!$AA$65="Catastrófico"),CONCATENATE("R6C",'Mapa final'!$O$65),"")</f>
        <v/>
      </c>
      <c r="AN31" s="83"/>
      <c r="AO31" s="507"/>
      <c r="AP31" s="508"/>
      <c r="AQ31" s="508"/>
      <c r="AR31" s="508"/>
      <c r="AS31" s="508"/>
      <c r="AT31" s="509"/>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426"/>
      <c r="C32" s="426"/>
      <c r="D32" s="427"/>
      <c r="E32" s="467"/>
      <c r="F32" s="468"/>
      <c r="G32" s="468"/>
      <c r="H32" s="468"/>
      <c r="I32" s="469"/>
      <c r="J32" s="67" t="str">
        <f>IF(AND('Mapa final'!$Y$66="Media",'Mapa final'!$AA$66="Leve"),CONCATENATE("R7C",'Mapa final'!$O$66),"")</f>
        <v/>
      </c>
      <c r="K32" s="68" t="str">
        <f>IF(AND('Mapa final'!$Y$67="Media",'Mapa final'!$AA$67="Leve"),CONCATENATE("R7C",'Mapa final'!$O$67),"")</f>
        <v/>
      </c>
      <c r="L32" s="68" t="str">
        <f>IF(AND('Mapa final'!$Y$68="Media",'Mapa final'!$AA$68="Leve"),CONCATENATE("R7C",'Mapa final'!$O$68),"")</f>
        <v/>
      </c>
      <c r="M32" s="68" t="str">
        <f>IF(AND('Mapa final'!$Y$69="Media",'Mapa final'!$AA$69="Leve"),CONCATENATE("R7C",'Mapa final'!$O$69),"")</f>
        <v/>
      </c>
      <c r="N32" s="68" t="str">
        <f>IF(AND('Mapa final'!$Y$70="Media",'Mapa final'!$AA$70="Leve"),CONCATENATE("R7C",'Mapa final'!$O$70),"")</f>
        <v/>
      </c>
      <c r="O32" s="69" t="str">
        <f>IF(AND('Mapa final'!$Y$71="Media",'Mapa final'!$AA$71="Leve"),CONCATENATE("R7C",'Mapa final'!$O$71),"")</f>
        <v/>
      </c>
      <c r="P32" s="67" t="str">
        <f>IF(AND('Mapa final'!$Y$66="Media",'Mapa final'!$AA$66="Menor"),CONCATENATE("R7C",'Mapa final'!$O$66),"")</f>
        <v/>
      </c>
      <c r="Q32" s="68" t="str">
        <f>IF(AND('Mapa final'!$Y$67="Media",'Mapa final'!$AA$67="Menor"),CONCATENATE("R7C",'Mapa final'!$O$67),"")</f>
        <v/>
      </c>
      <c r="R32" s="68" t="str">
        <f>IF(AND('Mapa final'!$Y$68="Media",'Mapa final'!$AA$68="Menor"),CONCATENATE("R7C",'Mapa final'!$O$68),"")</f>
        <v/>
      </c>
      <c r="S32" s="68" t="str">
        <f>IF(AND('Mapa final'!$Y$69="Media",'Mapa final'!$AA$69="Menor"),CONCATENATE("R7C",'Mapa final'!$O$69),"")</f>
        <v/>
      </c>
      <c r="T32" s="68" t="str">
        <f>IF(AND('Mapa final'!$Y$70="Media",'Mapa final'!$AA$70="Menor"),CONCATENATE("R7C",'Mapa final'!$O$70),"")</f>
        <v/>
      </c>
      <c r="U32" s="69" t="str">
        <f>IF(AND('Mapa final'!$Y$71="Media",'Mapa final'!$AA$71="Menor"),CONCATENATE("R7C",'Mapa final'!$O$71),"")</f>
        <v/>
      </c>
      <c r="V32" s="67" t="str">
        <f>IF(AND('Mapa final'!$Y$66="Media",'Mapa final'!$AA$66="Moderado"),CONCATENATE("R7C",'Mapa final'!$O$66),"")</f>
        <v/>
      </c>
      <c r="W32" s="68" t="str">
        <f>IF(AND('Mapa final'!$Y$67="Media",'Mapa final'!$AA$67="Moderado"),CONCATENATE("R7C",'Mapa final'!$O$67),"")</f>
        <v/>
      </c>
      <c r="X32" s="68" t="str">
        <f>IF(AND('Mapa final'!$Y$68="Media",'Mapa final'!$AA$68="Moderado"),CONCATENATE("R7C",'Mapa final'!$O$68),"")</f>
        <v/>
      </c>
      <c r="Y32" s="68" t="str">
        <f>IF(AND('Mapa final'!$Y$69="Media",'Mapa final'!$AA$69="Moderado"),CONCATENATE("R7C",'Mapa final'!$O$69),"")</f>
        <v/>
      </c>
      <c r="Z32" s="68" t="str">
        <f>IF(AND('Mapa final'!$Y$70="Media",'Mapa final'!$AA$70="Moderado"),CONCATENATE("R7C",'Mapa final'!$O$70),"")</f>
        <v/>
      </c>
      <c r="AA32" s="69" t="str">
        <f>IF(AND('Mapa final'!$Y$71="Media",'Mapa final'!$AA$71="Moderado"),CONCATENATE("R7C",'Mapa final'!$O$71),"")</f>
        <v/>
      </c>
      <c r="AB32" s="52" t="str">
        <f>IF(AND('Mapa final'!$Y$66="Media",'Mapa final'!$AA$66="Mayor"),CONCATENATE("R7C",'Mapa final'!$O$66),"")</f>
        <v/>
      </c>
      <c r="AC32" s="53" t="str">
        <f>IF(AND('Mapa final'!$Y$67="Media",'Mapa final'!$AA$67="Mayor"),CONCATENATE("R7C",'Mapa final'!$O$67),"")</f>
        <v/>
      </c>
      <c r="AD32" s="53" t="str">
        <f>IF(AND('Mapa final'!$Y$68="Media",'Mapa final'!$AA$68="Mayor"),CONCATENATE("R7C",'Mapa final'!$O$68),"")</f>
        <v/>
      </c>
      <c r="AE32" s="53" t="str">
        <f>IF(AND('Mapa final'!$Y$69="Media",'Mapa final'!$AA$69="Mayor"),CONCATENATE("R7C",'Mapa final'!$O$69),"")</f>
        <v/>
      </c>
      <c r="AF32" s="53" t="str">
        <f>IF(AND('Mapa final'!$Y$70="Media",'Mapa final'!$AA$70="Mayor"),CONCATENATE("R7C",'Mapa final'!$O$70),"")</f>
        <v/>
      </c>
      <c r="AG32" s="54" t="str">
        <f>IF(AND('Mapa final'!$Y$71="Media",'Mapa final'!$AA$71="Mayor"),CONCATENATE("R7C",'Mapa final'!$O$71),"")</f>
        <v/>
      </c>
      <c r="AH32" s="55" t="str">
        <f>IF(AND('Mapa final'!$Y$66="Media",'Mapa final'!$AA$66="Catastrófico"),CONCATENATE("R7C",'Mapa final'!$O$66),"")</f>
        <v/>
      </c>
      <c r="AI32" s="56" t="str">
        <f>IF(AND('Mapa final'!$Y$67="Media",'Mapa final'!$AA$67="Catastrófico"),CONCATENATE("R7C",'Mapa final'!$O$67),"")</f>
        <v/>
      </c>
      <c r="AJ32" s="56" t="str">
        <f>IF(AND('Mapa final'!$Y$68="Media",'Mapa final'!$AA$68="Catastrófico"),CONCATENATE("R7C",'Mapa final'!$O$68),"")</f>
        <v/>
      </c>
      <c r="AK32" s="56" t="str">
        <f>IF(AND('Mapa final'!$Y$69="Media",'Mapa final'!$AA$69="Catastrófico"),CONCATENATE("R7C",'Mapa final'!$O$69),"")</f>
        <v/>
      </c>
      <c r="AL32" s="56" t="str">
        <f>IF(AND('Mapa final'!$Y$70="Media",'Mapa final'!$AA$70="Catastrófico"),CONCATENATE("R7C",'Mapa final'!$O$70),"")</f>
        <v/>
      </c>
      <c r="AM32" s="57" t="str">
        <f>IF(AND('Mapa final'!$Y$71="Media",'Mapa final'!$AA$71="Catastrófico"),CONCATENATE("R7C",'Mapa final'!$O$71),"")</f>
        <v/>
      </c>
      <c r="AN32" s="83"/>
      <c r="AO32" s="507"/>
      <c r="AP32" s="508"/>
      <c r="AQ32" s="508"/>
      <c r="AR32" s="508"/>
      <c r="AS32" s="508"/>
      <c r="AT32" s="509"/>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426"/>
      <c r="C33" s="426"/>
      <c r="D33" s="427"/>
      <c r="E33" s="467"/>
      <c r="F33" s="468"/>
      <c r="G33" s="468"/>
      <c r="H33" s="468"/>
      <c r="I33" s="469"/>
      <c r="J33" s="67" t="str">
        <f>IF(AND('Mapa final'!$Y$72="Media",'Mapa final'!$AA$72="Leve"),CONCATENATE("R8C",'Mapa final'!$O$72),"")</f>
        <v/>
      </c>
      <c r="K33" s="68" t="str">
        <f>IF(AND('Mapa final'!$Y$73="Media",'Mapa final'!$AA$73="Leve"),CONCATENATE("R8C",'Mapa final'!$O$73),"")</f>
        <v/>
      </c>
      <c r="L33" s="68" t="str">
        <f>IF(AND('Mapa final'!$Y$74="Media",'Mapa final'!$AA$74="Leve"),CONCATENATE("R8C",'Mapa final'!$O$74),"")</f>
        <v/>
      </c>
      <c r="M33" s="68" t="str">
        <f>IF(AND('Mapa final'!$Y$75="Media",'Mapa final'!$AA$75="Leve"),CONCATENATE("R8C",'Mapa final'!$O$75),"")</f>
        <v/>
      </c>
      <c r="N33" s="68" t="str">
        <f>IF(AND('Mapa final'!$Y$76="Media",'Mapa final'!$AA$76="Leve"),CONCATENATE("R8C",'Mapa final'!$O$76),"")</f>
        <v/>
      </c>
      <c r="O33" s="69" t="str">
        <f>IF(AND('Mapa final'!$Y$77="Media",'Mapa final'!$AA$77="Leve"),CONCATENATE("R8C",'Mapa final'!$O$77),"")</f>
        <v/>
      </c>
      <c r="P33" s="67" t="str">
        <f>IF(AND('Mapa final'!$Y$72="Media",'Mapa final'!$AA$72="Menor"),CONCATENATE("R8C",'Mapa final'!$O$72),"")</f>
        <v/>
      </c>
      <c r="Q33" s="68" t="str">
        <f>IF(AND('Mapa final'!$Y$73="Media",'Mapa final'!$AA$73="Menor"),CONCATENATE("R8C",'Mapa final'!$O$73),"")</f>
        <v/>
      </c>
      <c r="R33" s="68" t="str">
        <f>IF(AND('Mapa final'!$Y$74="Media",'Mapa final'!$AA$74="Menor"),CONCATENATE("R8C",'Mapa final'!$O$74),"")</f>
        <v/>
      </c>
      <c r="S33" s="68" t="str">
        <f>IF(AND('Mapa final'!$Y$75="Media",'Mapa final'!$AA$75="Menor"),CONCATENATE("R8C",'Mapa final'!$O$75),"")</f>
        <v/>
      </c>
      <c r="T33" s="68" t="str">
        <f>IF(AND('Mapa final'!$Y$76="Media",'Mapa final'!$AA$76="Menor"),CONCATENATE("R8C",'Mapa final'!$O$76),"")</f>
        <v/>
      </c>
      <c r="U33" s="69" t="str">
        <f>IF(AND('Mapa final'!$Y$77="Media",'Mapa final'!$AA$77="Menor"),CONCATENATE("R8C",'Mapa final'!$O$77),"")</f>
        <v/>
      </c>
      <c r="V33" s="67" t="str">
        <f>IF(AND('Mapa final'!$Y$72="Media",'Mapa final'!$AA$72="Moderado"),CONCATENATE("R8C",'Mapa final'!$O$72),"")</f>
        <v/>
      </c>
      <c r="W33" s="68" t="str">
        <f>IF(AND('Mapa final'!$Y$73="Media",'Mapa final'!$AA$73="Moderado"),CONCATENATE("R8C",'Mapa final'!$O$73),"")</f>
        <v/>
      </c>
      <c r="X33" s="68" t="str">
        <f>IF(AND('Mapa final'!$Y$74="Media",'Mapa final'!$AA$74="Moderado"),CONCATENATE("R8C",'Mapa final'!$O$74),"")</f>
        <v/>
      </c>
      <c r="Y33" s="68" t="str">
        <f>IF(AND('Mapa final'!$Y$75="Media",'Mapa final'!$AA$75="Moderado"),CONCATENATE("R8C",'Mapa final'!$O$75),"")</f>
        <v/>
      </c>
      <c r="Z33" s="68" t="str">
        <f>IF(AND('Mapa final'!$Y$76="Media",'Mapa final'!$AA$76="Moderado"),CONCATENATE("R8C",'Mapa final'!$O$76),"")</f>
        <v/>
      </c>
      <c r="AA33" s="69" t="str">
        <f>IF(AND('Mapa final'!$Y$77="Media",'Mapa final'!$AA$77="Moderado"),CONCATENATE("R8C",'Mapa final'!$O$77),"")</f>
        <v/>
      </c>
      <c r="AB33" s="52" t="str">
        <f>IF(AND('Mapa final'!$Y$72="Media",'Mapa final'!$AA$72="Mayor"),CONCATENATE("R8C",'Mapa final'!$O$72),"")</f>
        <v/>
      </c>
      <c r="AC33" s="53" t="str">
        <f>IF(AND('Mapa final'!$Y$73="Media",'Mapa final'!$AA$73="Mayor"),CONCATENATE("R8C",'Mapa final'!$O$73),"")</f>
        <v/>
      </c>
      <c r="AD33" s="53" t="str">
        <f>IF(AND('Mapa final'!$Y$74="Media",'Mapa final'!$AA$74="Mayor"),CONCATENATE("R8C",'Mapa final'!$O$74),"")</f>
        <v/>
      </c>
      <c r="AE33" s="53" t="str">
        <f>IF(AND('Mapa final'!$Y$75="Media",'Mapa final'!$AA$75="Mayor"),CONCATENATE("R8C",'Mapa final'!$O$75),"")</f>
        <v/>
      </c>
      <c r="AF33" s="53" t="str">
        <f>IF(AND('Mapa final'!$Y$76="Media",'Mapa final'!$AA$76="Mayor"),CONCATENATE("R8C",'Mapa final'!$O$76),"")</f>
        <v/>
      </c>
      <c r="AG33" s="54" t="str">
        <f>IF(AND('Mapa final'!$Y$77="Media",'Mapa final'!$AA$77="Mayor"),CONCATENATE("R8C",'Mapa final'!$O$77),"")</f>
        <v/>
      </c>
      <c r="AH33" s="55" t="str">
        <f>IF(AND('Mapa final'!$Y$72="Media",'Mapa final'!$AA$72="Catastrófico"),CONCATENATE("R8C",'Mapa final'!$O$72),"")</f>
        <v/>
      </c>
      <c r="AI33" s="56" t="str">
        <f>IF(AND('Mapa final'!$Y$73="Media",'Mapa final'!$AA$73="Catastrófico"),CONCATENATE("R8C",'Mapa final'!$O$73),"")</f>
        <v/>
      </c>
      <c r="AJ33" s="56" t="str">
        <f>IF(AND('Mapa final'!$Y$74="Media",'Mapa final'!$AA$74="Catastrófico"),CONCATENATE("R8C",'Mapa final'!$O$74),"")</f>
        <v/>
      </c>
      <c r="AK33" s="56" t="str">
        <f>IF(AND('Mapa final'!$Y$75="Media",'Mapa final'!$AA$75="Catastrófico"),CONCATENATE("R8C",'Mapa final'!$O$75),"")</f>
        <v/>
      </c>
      <c r="AL33" s="56" t="str">
        <f>IF(AND('Mapa final'!$Y$76="Media",'Mapa final'!$AA$76="Catastrófico"),CONCATENATE("R8C",'Mapa final'!$O$76),"")</f>
        <v/>
      </c>
      <c r="AM33" s="57" t="str">
        <f>IF(AND('Mapa final'!$Y$77="Media",'Mapa final'!$AA$77="Catastrófico"),CONCATENATE("R8C",'Mapa final'!$O$77),"")</f>
        <v/>
      </c>
      <c r="AN33" s="83"/>
      <c r="AO33" s="507"/>
      <c r="AP33" s="508"/>
      <c r="AQ33" s="508"/>
      <c r="AR33" s="508"/>
      <c r="AS33" s="508"/>
      <c r="AT33" s="509"/>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426"/>
      <c r="C34" s="426"/>
      <c r="D34" s="427"/>
      <c r="E34" s="467"/>
      <c r="F34" s="468"/>
      <c r="G34" s="468"/>
      <c r="H34" s="468"/>
      <c r="I34" s="469"/>
      <c r="J34" s="67" t="str">
        <f>IF(AND('Mapa final'!$Y$78="Media",'Mapa final'!$AA$78="Leve"),CONCATENATE("R9C",'Mapa final'!$O$78),"")</f>
        <v/>
      </c>
      <c r="K34" s="68" t="str">
        <f>IF(AND('Mapa final'!$Y$79="Media",'Mapa final'!$AA$79="Leve"),CONCATENATE("R9C",'Mapa final'!$O$79),"")</f>
        <v/>
      </c>
      <c r="L34" s="68" t="str">
        <f>IF(AND('Mapa final'!$Y$80="Media",'Mapa final'!$AA$80="Leve"),CONCATENATE("R9C",'Mapa final'!$O$80),"")</f>
        <v/>
      </c>
      <c r="M34" s="68" t="str">
        <f>IF(AND('Mapa final'!$Y$81="Media",'Mapa final'!$AA$81="Leve"),CONCATENATE("R9C",'Mapa final'!$O$81),"")</f>
        <v/>
      </c>
      <c r="N34" s="68" t="str">
        <f>IF(AND('Mapa final'!$Y$82="Media",'Mapa final'!$AA$82="Leve"),CONCATENATE("R9C",'Mapa final'!$O$82),"")</f>
        <v/>
      </c>
      <c r="O34" s="69" t="str">
        <f>IF(AND('Mapa final'!$Y$83="Media",'Mapa final'!$AA$83="Leve"),CONCATENATE("R9C",'Mapa final'!$O$83),"")</f>
        <v/>
      </c>
      <c r="P34" s="67" t="str">
        <f>IF(AND('Mapa final'!$Y$78="Media",'Mapa final'!$AA$78="Menor"),CONCATENATE("R9C",'Mapa final'!$O$78),"")</f>
        <v/>
      </c>
      <c r="Q34" s="68" t="str">
        <f>IF(AND('Mapa final'!$Y$79="Media",'Mapa final'!$AA$79="Menor"),CONCATENATE("R9C",'Mapa final'!$O$79),"")</f>
        <v/>
      </c>
      <c r="R34" s="68" t="str">
        <f>IF(AND('Mapa final'!$Y$80="Media",'Mapa final'!$AA$80="Menor"),CONCATENATE("R9C",'Mapa final'!$O$80),"")</f>
        <v/>
      </c>
      <c r="S34" s="68" t="str">
        <f>IF(AND('Mapa final'!$Y$81="Media",'Mapa final'!$AA$81="Menor"),CONCATENATE("R9C",'Mapa final'!$O$81),"")</f>
        <v/>
      </c>
      <c r="T34" s="68" t="str">
        <f>IF(AND('Mapa final'!$Y$82="Media",'Mapa final'!$AA$82="Menor"),CONCATENATE("R9C",'Mapa final'!$O$82),"")</f>
        <v/>
      </c>
      <c r="U34" s="69" t="str">
        <f>IF(AND('Mapa final'!$Y$83="Media",'Mapa final'!$AA$83="Menor"),CONCATENATE("R9C",'Mapa final'!$O$83),"")</f>
        <v/>
      </c>
      <c r="V34" s="67" t="str">
        <f>IF(AND('Mapa final'!$Y$78="Media",'Mapa final'!$AA$78="Moderado"),CONCATENATE("R9C",'Mapa final'!$O$78),"")</f>
        <v/>
      </c>
      <c r="W34" s="68" t="str">
        <f>IF(AND('Mapa final'!$Y$79="Media",'Mapa final'!$AA$79="Moderado"),CONCATENATE("R9C",'Mapa final'!$O$79),"")</f>
        <v/>
      </c>
      <c r="X34" s="68" t="str">
        <f>IF(AND('Mapa final'!$Y$80="Media",'Mapa final'!$AA$80="Moderado"),CONCATENATE("R9C",'Mapa final'!$O$80),"")</f>
        <v/>
      </c>
      <c r="Y34" s="68" t="str">
        <f>IF(AND('Mapa final'!$Y$81="Media",'Mapa final'!$AA$81="Moderado"),CONCATENATE("R9C",'Mapa final'!$O$81),"")</f>
        <v/>
      </c>
      <c r="Z34" s="68" t="str">
        <f>IF(AND('Mapa final'!$Y$82="Media",'Mapa final'!$AA$82="Moderado"),CONCATENATE("R9C",'Mapa final'!$O$82),"")</f>
        <v/>
      </c>
      <c r="AA34" s="69" t="str">
        <f>IF(AND('Mapa final'!$Y$83="Media",'Mapa final'!$AA$83="Moderado"),CONCATENATE("R9C",'Mapa final'!$O$83),"")</f>
        <v/>
      </c>
      <c r="AB34" s="52" t="str">
        <f>IF(AND('Mapa final'!$Y$78="Media",'Mapa final'!$AA$78="Mayor"),CONCATENATE("R9C",'Mapa final'!$O$78),"")</f>
        <v/>
      </c>
      <c r="AC34" s="53" t="str">
        <f>IF(AND('Mapa final'!$Y$79="Media",'Mapa final'!$AA$79="Mayor"),CONCATENATE("R9C",'Mapa final'!$O$79),"")</f>
        <v/>
      </c>
      <c r="AD34" s="53" t="str">
        <f>IF(AND('Mapa final'!$Y$80="Media",'Mapa final'!$AA$80="Mayor"),CONCATENATE("R9C",'Mapa final'!$O$80),"")</f>
        <v/>
      </c>
      <c r="AE34" s="53" t="str">
        <f>IF(AND('Mapa final'!$Y$81="Media",'Mapa final'!$AA$81="Mayor"),CONCATENATE("R9C",'Mapa final'!$O$81),"")</f>
        <v/>
      </c>
      <c r="AF34" s="53" t="str">
        <f>IF(AND('Mapa final'!$Y$82="Media",'Mapa final'!$AA$82="Mayor"),CONCATENATE("R9C",'Mapa final'!$O$82),"")</f>
        <v/>
      </c>
      <c r="AG34" s="54" t="str">
        <f>IF(AND('Mapa final'!$Y$83="Media",'Mapa final'!$AA$83="Mayor"),CONCATENATE("R9C",'Mapa final'!$O$83),"")</f>
        <v/>
      </c>
      <c r="AH34" s="55" t="str">
        <f>IF(AND('Mapa final'!$Y$78="Media",'Mapa final'!$AA$78="Catastrófico"),CONCATENATE("R9C",'Mapa final'!$O$78),"")</f>
        <v/>
      </c>
      <c r="AI34" s="56" t="str">
        <f>IF(AND('Mapa final'!$Y$79="Media",'Mapa final'!$AA$79="Catastrófico"),CONCATENATE("R9C",'Mapa final'!$O$79),"")</f>
        <v/>
      </c>
      <c r="AJ34" s="56" t="str">
        <f>IF(AND('Mapa final'!$Y$80="Media",'Mapa final'!$AA$80="Catastrófico"),CONCATENATE("R9C",'Mapa final'!$O$80),"")</f>
        <v/>
      </c>
      <c r="AK34" s="56" t="str">
        <f>IF(AND('Mapa final'!$Y$81="Media",'Mapa final'!$AA$81="Catastrófico"),CONCATENATE("R9C",'Mapa final'!$O$81),"")</f>
        <v/>
      </c>
      <c r="AL34" s="56" t="str">
        <f>IF(AND('Mapa final'!$Y$82="Media",'Mapa final'!$AA$82="Catastrófico"),CONCATENATE("R9C",'Mapa final'!$O$82),"")</f>
        <v/>
      </c>
      <c r="AM34" s="57" t="str">
        <f>IF(AND('Mapa final'!$Y$83="Media",'Mapa final'!$AA$83="Catastrófico"),CONCATENATE("R9C",'Mapa final'!$O$83),"")</f>
        <v/>
      </c>
      <c r="AN34" s="83"/>
      <c r="AO34" s="507"/>
      <c r="AP34" s="508"/>
      <c r="AQ34" s="508"/>
      <c r="AR34" s="508"/>
      <c r="AS34" s="508"/>
      <c r="AT34" s="509"/>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426"/>
      <c r="C35" s="426"/>
      <c r="D35" s="427"/>
      <c r="E35" s="470"/>
      <c r="F35" s="471"/>
      <c r="G35" s="471"/>
      <c r="H35" s="471"/>
      <c r="I35" s="472"/>
      <c r="J35" s="67" t="str">
        <f>IF(AND('Mapa final'!$Y$84="Media",'Mapa final'!$AA$84="Leve"),CONCATENATE("R10C",'Mapa final'!$O$84),"")</f>
        <v/>
      </c>
      <c r="K35" s="68" t="str">
        <f>IF(AND('Mapa final'!$Y$85="Media",'Mapa final'!$AA$85="Leve"),CONCATENATE("R10C",'Mapa final'!$O$85),"")</f>
        <v/>
      </c>
      <c r="L35" s="68" t="str">
        <f>IF(AND('Mapa final'!$Y$86="Media",'Mapa final'!$AA$86="Leve"),CONCATENATE("R10C",'Mapa final'!$O$86),"")</f>
        <v/>
      </c>
      <c r="M35" s="68" t="str">
        <f>IF(AND('Mapa final'!$Y$87="Media",'Mapa final'!$AA$87="Leve"),CONCATENATE("R10C",'Mapa final'!$O$87),"")</f>
        <v/>
      </c>
      <c r="N35" s="68" t="str">
        <f>IF(AND('Mapa final'!$Y$88="Media",'Mapa final'!$AA$88="Leve"),CONCATENATE("R10C",'Mapa final'!$O$88),"")</f>
        <v/>
      </c>
      <c r="O35" s="69" t="str">
        <f>IF(AND('Mapa final'!$Y$89="Media",'Mapa final'!$AA$89="Leve"),CONCATENATE("R10C",'Mapa final'!$O$89),"")</f>
        <v/>
      </c>
      <c r="P35" s="67" t="str">
        <f>IF(AND('Mapa final'!$Y$84="Media",'Mapa final'!$AA$84="Menor"),CONCATENATE("R10C",'Mapa final'!$O$84),"")</f>
        <v/>
      </c>
      <c r="Q35" s="68" t="str">
        <f>IF(AND('Mapa final'!$Y$85="Media",'Mapa final'!$AA$85="Menor"),CONCATENATE("R10C",'Mapa final'!$O$85),"")</f>
        <v/>
      </c>
      <c r="R35" s="68" t="str">
        <f>IF(AND('Mapa final'!$Y$86="Media",'Mapa final'!$AA$86="Menor"),CONCATENATE("R10C",'Mapa final'!$O$86),"")</f>
        <v/>
      </c>
      <c r="S35" s="68" t="str">
        <f>IF(AND('Mapa final'!$Y$87="Media",'Mapa final'!$AA$87="Menor"),CONCATENATE("R10C",'Mapa final'!$O$87),"")</f>
        <v/>
      </c>
      <c r="T35" s="68" t="str">
        <f>IF(AND('Mapa final'!$Y$88="Media",'Mapa final'!$AA$88="Menor"),CONCATENATE("R10C",'Mapa final'!$O$88),"")</f>
        <v/>
      </c>
      <c r="U35" s="69" t="str">
        <f>IF(AND('Mapa final'!$Y$89="Media",'Mapa final'!$AA$89="Menor"),CONCATENATE("R10C",'Mapa final'!$O$89),"")</f>
        <v/>
      </c>
      <c r="V35" s="67" t="str">
        <f>IF(AND('Mapa final'!$Y$84="Media",'Mapa final'!$AA$84="Moderado"),CONCATENATE("R10C",'Mapa final'!$O$84),"")</f>
        <v/>
      </c>
      <c r="W35" s="68" t="str">
        <f>IF(AND('Mapa final'!$Y$85="Media",'Mapa final'!$AA$85="Moderado"),CONCATENATE("R10C",'Mapa final'!$O$85),"")</f>
        <v/>
      </c>
      <c r="X35" s="68" t="str">
        <f>IF(AND('Mapa final'!$Y$86="Media",'Mapa final'!$AA$86="Moderado"),CONCATENATE("R10C",'Mapa final'!$O$86),"")</f>
        <v/>
      </c>
      <c r="Y35" s="68" t="str">
        <f>IF(AND('Mapa final'!$Y$87="Media",'Mapa final'!$AA$87="Moderado"),CONCATENATE("R10C",'Mapa final'!$O$87),"")</f>
        <v/>
      </c>
      <c r="Z35" s="68" t="str">
        <f>IF(AND('Mapa final'!$Y$88="Media",'Mapa final'!$AA$88="Moderado"),CONCATENATE("R10C",'Mapa final'!$O$88),"")</f>
        <v/>
      </c>
      <c r="AA35" s="69" t="str">
        <f>IF(AND('Mapa final'!$Y$89="Media",'Mapa final'!$AA$89="Moderado"),CONCATENATE("R10C",'Mapa final'!$O$89),"")</f>
        <v/>
      </c>
      <c r="AB35" s="58" t="str">
        <f>IF(AND('Mapa final'!$Y$84="Media",'Mapa final'!$AA$84="Mayor"),CONCATENATE("R10C",'Mapa final'!$O$84),"")</f>
        <v/>
      </c>
      <c r="AC35" s="59" t="str">
        <f>IF(AND('Mapa final'!$Y$85="Media",'Mapa final'!$AA$85="Mayor"),CONCATENATE("R10C",'Mapa final'!$O$85),"")</f>
        <v/>
      </c>
      <c r="AD35" s="59" t="str">
        <f>IF(AND('Mapa final'!$Y$86="Media",'Mapa final'!$AA$86="Mayor"),CONCATENATE("R10C",'Mapa final'!$O$86),"")</f>
        <v/>
      </c>
      <c r="AE35" s="59" t="str">
        <f>IF(AND('Mapa final'!$Y$87="Media",'Mapa final'!$AA$87="Mayor"),CONCATENATE("R10C",'Mapa final'!$O$87),"")</f>
        <v/>
      </c>
      <c r="AF35" s="59" t="str">
        <f>IF(AND('Mapa final'!$Y$88="Media",'Mapa final'!$AA$88="Mayor"),CONCATENATE("R10C",'Mapa final'!$O$88),"")</f>
        <v/>
      </c>
      <c r="AG35" s="60" t="str">
        <f>IF(AND('Mapa final'!$Y$89="Media",'Mapa final'!$AA$89="Mayor"),CONCATENATE("R10C",'Mapa final'!$O$89),"")</f>
        <v/>
      </c>
      <c r="AH35" s="61" t="str">
        <f>IF(AND('Mapa final'!$Y$84="Media",'Mapa final'!$AA$84="Catastrófico"),CONCATENATE("R10C",'Mapa final'!$O$84),"")</f>
        <v/>
      </c>
      <c r="AI35" s="62" t="str">
        <f>IF(AND('Mapa final'!$Y$85="Media",'Mapa final'!$AA$85="Catastrófico"),CONCATENATE("R10C",'Mapa final'!$O$85),"")</f>
        <v/>
      </c>
      <c r="AJ35" s="62" t="str">
        <f>IF(AND('Mapa final'!$Y$86="Media",'Mapa final'!$AA$86="Catastrófico"),CONCATENATE("R10C",'Mapa final'!$O$86),"")</f>
        <v/>
      </c>
      <c r="AK35" s="62" t="str">
        <f>IF(AND('Mapa final'!$Y$87="Media",'Mapa final'!$AA$87="Catastrófico"),CONCATENATE("R10C",'Mapa final'!$O$87),"")</f>
        <v/>
      </c>
      <c r="AL35" s="62" t="str">
        <f>IF(AND('Mapa final'!$Y$88="Media",'Mapa final'!$AA$88="Catastrófico"),CONCATENATE("R10C",'Mapa final'!$O$88),"")</f>
        <v/>
      </c>
      <c r="AM35" s="63" t="str">
        <f>IF(AND('Mapa final'!$Y$89="Media",'Mapa final'!$AA$89="Catastrófico"),CONCATENATE("R10C",'Mapa final'!$O$89),"")</f>
        <v/>
      </c>
      <c r="AN35" s="83"/>
      <c r="AO35" s="510"/>
      <c r="AP35" s="511"/>
      <c r="AQ35" s="511"/>
      <c r="AR35" s="511"/>
      <c r="AS35" s="511"/>
      <c r="AT35" s="512"/>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426"/>
      <c r="C36" s="426"/>
      <c r="D36" s="427"/>
      <c r="E36" s="464" t="s">
        <v>98</v>
      </c>
      <c r="F36" s="465"/>
      <c r="G36" s="465"/>
      <c r="H36" s="465"/>
      <c r="I36" s="465"/>
      <c r="J36" s="73" t="str">
        <f>IF(AND('Mapa final'!$Y$30="Baja",'Mapa final'!$AA$30="Leve"),CONCATENATE("R1C",'Mapa final'!$O$30),"")</f>
        <v/>
      </c>
      <c r="K36" s="74" t="str">
        <f>IF(AND('Mapa final'!$Y$31="Baja",'Mapa final'!$AA$31="Leve"),CONCATENATE("R1C",'Mapa final'!$O$31),"")</f>
        <v/>
      </c>
      <c r="L36" s="74" t="str">
        <f>IF(AND('Mapa final'!$Y$32="Baja",'Mapa final'!$AA$32="Leve"),CONCATENATE("R1C",'Mapa final'!$O$32),"")</f>
        <v/>
      </c>
      <c r="M36" s="74" t="str">
        <f>IF(AND('Mapa final'!$Y$33="Baja",'Mapa final'!$AA$33="Leve"),CONCATENATE("R1C",'Mapa final'!$O$33),"")</f>
        <v/>
      </c>
      <c r="N36" s="74" t="str">
        <f>IF(AND('Mapa final'!$Y$34="Baja",'Mapa final'!$AA$34="Leve"),CONCATENATE("R1C",'Mapa final'!$O$34),"")</f>
        <v/>
      </c>
      <c r="O36" s="75" t="str">
        <f>IF(AND('Mapa final'!$Y$35="Baja",'Mapa final'!$AA$35="Leve"),CONCATENATE("R1C",'Mapa final'!$O$35),"")</f>
        <v/>
      </c>
      <c r="P36" s="64" t="str">
        <f>IF(AND('Mapa final'!$Y$30="Baja",'Mapa final'!$AA$30="Menor"),CONCATENATE("R1C",'Mapa final'!$O$30),"")</f>
        <v/>
      </c>
      <c r="Q36" s="65" t="str">
        <f>IF(AND('Mapa final'!$Y$31="Baja",'Mapa final'!$AA$31="Menor"),CONCATENATE("R1C",'Mapa final'!$O$31),"")</f>
        <v/>
      </c>
      <c r="R36" s="65" t="str">
        <f>IF(AND('Mapa final'!$Y$32="Baja",'Mapa final'!$AA$32="Menor"),CONCATENATE("R1C",'Mapa final'!$O$32),"")</f>
        <v/>
      </c>
      <c r="S36" s="65" t="str">
        <f>IF(AND('Mapa final'!$Y$33="Baja",'Mapa final'!$AA$33="Menor"),CONCATENATE("R1C",'Mapa final'!$O$33),"")</f>
        <v/>
      </c>
      <c r="T36" s="65" t="str">
        <f>IF(AND('Mapa final'!$Y$34="Baja",'Mapa final'!$AA$34="Menor"),CONCATENATE("R1C",'Mapa final'!$O$34),"")</f>
        <v/>
      </c>
      <c r="U36" s="66" t="str">
        <f>IF(AND('Mapa final'!$Y$35="Baja",'Mapa final'!$AA$35="Menor"),CONCATENATE("R1C",'Mapa final'!$O$35),"")</f>
        <v/>
      </c>
      <c r="V36" s="64" t="str">
        <f>IF(AND('Mapa final'!$Y$30="Baja",'Mapa final'!$AA$30="Moderado"),CONCATENATE("R1C",'Mapa final'!$O$30),"")</f>
        <v/>
      </c>
      <c r="W36" s="65" t="str">
        <f>IF(AND('Mapa final'!$Y$31="Baja",'Mapa final'!$AA$31="Moderado"),CONCATENATE("R1C",'Mapa final'!$O$31),"")</f>
        <v/>
      </c>
      <c r="X36" s="65" t="str">
        <f>IF(AND('Mapa final'!$Y$32="Baja",'Mapa final'!$AA$32="Moderado"),CONCATENATE("R1C",'Mapa final'!$O$32),"")</f>
        <v/>
      </c>
      <c r="Y36" s="65" t="str">
        <f>IF(AND('Mapa final'!$Y$33="Baja",'Mapa final'!$AA$33="Moderado"),CONCATENATE("R1C",'Mapa final'!$O$33),"")</f>
        <v/>
      </c>
      <c r="Z36" s="65" t="str">
        <f>IF(AND('Mapa final'!$Y$34="Baja",'Mapa final'!$AA$34="Moderado"),CONCATENATE("R1C",'Mapa final'!$O$34),"")</f>
        <v/>
      </c>
      <c r="AA36" s="66" t="str">
        <f>IF(AND('Mapa final'!$Y$35="Baja",'Mapa final'!$AA$35="Moderado"),CONCATENATE("R1C",'Mapa final'!$O$35),"")</f>
        <v/>
      </c>
      <c r="AB36" s="46" t="str">
        <f>IF(AND('Mapa final'!$Y$30="Baja",'Mapa final'!$AA$30="Mayor"),CONCATENATE("R1C",'Mapa final'!$O$30),"")</f>
        <v/>
      </c>
      <c r="AC36" s="47" t="str">
        <f>IF(AND('Mapa final'!$Y$31="Baja",'Mapa final'!$AA$31="Mayor"),CONCATENATE("R1C",'Mapa final'!$O$31),"")</f>
        <v/>
      </c>
      <c r="AD36" s="47" t="str">
        <f>IF(AND('Mapa final'!$Y$32="Baja",'Mapa final'!$AA$32="Mayor"),CONCATENATE("R1C",'Mapa final'!$O$32),"")</f>
        <v/>
      </c>
      <c r="AE36" s="47" t="str">
        <f>IF(AND('Mapa final'!$Y$33="Baja",'Mapa final'!$AA$33="Mayor"),CONCATENATE("R1C",'Mapa final'!$O$33),"")</f>
        <v/>
      </c>
      <c r="AF36" s="47" t="str">
        <f>IF(AND('Mapa final'!$Y$34="Baja",'Mapa final'!$AA$34="Mayor"),CONCATENATE("R1C",'Mapa final'!$O$34),"")</f>
        <v/>
      </c>
      <c r="AG36" s="48" t="str">
        <f>IF(AND('Mapa final'!$Y$35="Baja",'Mapa final'!$AA$35="Mayor"),CONCATENATE("R1C",'Mapa final'!$O$35),"")</f>
        <v/>
      </c>
      <c r="AH36" s="49" t="str">
        <f>IF(AND('Mapa final'!$Y$30="Baja",'Mapa final'!$AA$30="Catastrófico"),CONCATENATE("R1C",'Mapa final'!$O$30),"")</f>
        <v/>
      </c>
      <c r="AI36" s="50" t="str">
        <f>IF(AND('Mapa final'!$Y$31="Baja",'Mapa final'!$AA$31="Catastrófico"),CONCATENATE("R1C",'Mapa final'!$O$31),"")</f>
        <v/>
      </c>
      <c r="AJ36" s="50" t="str">
        <f>IF(AND('Mapa final'!$Y$32="Baja",'Mapa final'!$AA$32="Catastrófico"),CONCATENATE("R1C",'Mapa final'!$O$32),"")</f>
        <v/>
      </c>
      <c r="AK36" s="50" t="str">
        <f>IF(AND('Mapa final'!$Y$33="Baja",'Mapa final'!$AA$33="Catastrófico"),CONCATENATE("R1C",'Mapa final'!$O$33),"")</f>
        <v/>
      </c>
      <c r="AL36" s="50" t="str">
        <f>IF(AND('Mapa final'!$Y$34="Baja",'Mapa final'!$AA$34="Catastrófico"),CONCATENATE("R1C",'Mapa final'!$O$34),"")</f>
        <v/>
      </c>
      <c r="AM36" s="51" t="str">
        <f>IF(AND('Mapa final'!$Y$35="Baja",'Mapa final'!$AA$35="Catastrófico"),CONCATENATE("R1C",'Mapa final'!$O$35),"")</f>
        <v/>
      </c>
      <c r="AN36" s="83"/>
      <c r="AO36" s="495" t="s">
        <v>99</v>
      </c>
      <c r="AP36" s="496"/>
      <c r="AQ36" s="496"/>
      <c r="AR36" s="496"/>
      <c r="AS36" s="496"/>
      <c r="AT36" s="497"/>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426"/>
      <c r="C37" s="426"/>
      <c r="D37" s="427"/>
      <c r="E37" s="483"/>
      <c r="F37" s="468"/>
      <c r="G37" s="468"/>
      <c r="H37" s="468"/>
      <c r="I37" s="468"/>
      <c r="J37" s="76" t="str">
        <f>IF(AND('Mapa final'!$Y$36="Baja",'Mapa final'!$AA$36="Leve"),CONCATENATE("R2C",'Mapa final'!$O$36),"")</f>
        <v/>
      </c>
      <c r="K37" s="77" t="str">
        <f>IF(AND('Mapa final'!$Y$37="Baja",'Mapa final'!$AA$37="Leve"),CONCATENATE("R2C",'Mapa final'!$O$37),"")</f>
        <v/>
      </c>
      <c r="L37" s="77" t="str">
        <f>IF(AND('Mapa final'!$Y$38="Baja",'Mapa final'!$AA$38="Leve"),CONCATENATE("R2C",'Mapa final'!$O$38),"")</f>
        <v/>
      </c>
      <c r="M37" s="77" t="str">
        <f>IF(AND('Mapa final'!$Y$39="Baja",'Mapa final'!$AA$39="Leve"),CONCATENATE("R2C",'Mapa final'!$O$39),"")</f>
        <v/>
      </c>
      <c r="N37" s="77" t="str">
        <f>IF(AND('Mapa final'!$Y$40="Baja",'Mapa final'!$AA$40="Leve"),CONCATENATE("R2C",'Mapa final'!$O$40),"")</f>
        <v/>
      </c>
      <c r="O37" s="78" t="str">
        <f>IF(AND('Mapa final'!$Y$41="Baja",'Mapa final'!$AA$41="Leve"),CONCATENATE("R2C",'Mapa final'!$O$41),"")</f>
        <v/>
      </c>
      <c r="P37" s="67" t="str">
        <f>IF(AND('Mapa final'!$Y$36="Baja",'Mapa final'!$AA$36="Menor"),CONCATENATE("R2C",'Mapa final'!$O$36),"")</f>
        <v/>
      </c>
      <c r="Q37" s="68" t="str">
        <f>IF(AND('Mapa final'!$Y$37="Baja",'Mapa final'!$AA$37="Menor"),CONCATENATE("R2C",'Mapa final'!$O$37),"")</f>
        <v/>
      </c>
      <c r="R37" s="68" t="str">
        <f>IF(AND('Mapa final'!$Y$38="Baja",'Mapa final'!$AA$38="Menor"),CONCATENATE("R2C",'Mapa final'!$O$38),"")</f>
        <v/>
      </c>
      <c r="S37" s="68" t="str">
        <f>IF(AND('Mapa final'!$Y$39="Baja",'Mapa final'!$AA$39="Menor"),CONCATENATE("R2C",'Mapa final'!$O$39),"")</f>
        <v/>
      </c>
      <c r="T37" s="68" t="str">
        <f>IF(AND('Mapa final'!$Y$40="Baja",'Mapa final'!$AA$40="Menor"),CONCATENATE("R2C",'Mapa final'!$O$40),"")</f>
        <v/>
      </c>
      <c r="U37" s="69" t="str">
        <f>IF(AND('Mapa final'!$Y$41="Baja",'Mapa final'!$AA$41="Menor"),CONCATENATE("R2C",'Mapa final'!$O$41),"")</f>
        <v/>
      </c>
      <c r="V37" s="67" t="str">
        <f>IF(AND('Mapa final'!$Y$36="Baja",'Mapa final'!$AA$36="Moderado"),CONCATENATE("R2C",'Mapa final'!$O$36),"")</f>
        <v/>
      </c>
      <c r="W37" s="68" t="str">
        <f>IF(AND('Mapa final'!$Y$37="Baja",'Mapa final'!$AA$37="Moderado"),CONCATENATE("R2C",'Mapa final'!$O$37),"")</f>
        <v/>
      </c>
      <c r="X37" s="68" t="str">
        <f>IF(AND('Mapa final'!$Y$38="Baja",'Mapa final'!$AA$38="Moderado"),CONCATENATE("R2C",'Mapa final'!$O$38),"")</f>
        <v/>
      </c>
      <c r="Y37" s="68" t="str">
        <f>IF(AND('Mapa final'!$Y$39="Baja",'Mapa final'!$AA$39="Moderado"),CONCATENATE("R2C",'Mapa final'!$O$39),"")</f>
        <v/>
      </c>
      <c r="Z37" s="68" t="str">
        <f>IF(AND('Mapa final'!$Y$40="Baja",'Mapa final'!$AA$40="Moderado"),CONCATENATE("R2C",'Mapa final'!$O$40),"")</f>
        <v/>
      </c>
      <c r="AA37" s="69" t="str">
        <f>IF(AND('Mapa final'!$Y$41="Baja",'Mapa final'!$AA$41="Moderado"),CONCATENATE("R2C",'Mapa final'!$O$41),"")</f>
        <v/>
      </c>
      <c r="AB37" s="52" t="str">
        <f>IF(AND('Mapa final'!$Y$36="Baja",'Mapa final'!$AA$36="Mayor"),CONCATENATE("R2C",'Mapa final'!$O$36),"")</f>
        <v/>
      </c>
      <c r="AC37" s="53" t="str">
        <f>IF(AND('Mapa final'!$Y$37="Baja",'Mapa final'!$AA$37="Mayor"),CONCATENATE("R2C",'Mapa final'!$O$37),"")</f>
        <v/>
      </c>
      <c r="AD37" s="53" t="str">
        <f>IF(AND('Mapa final'!$Y$38="Baja",'Mapa final'!$AA$38="Mayor"),CONCATENATE("R2C",'Mapa final'!$O$38),"")</f>
        <v/>
      </c>
      <c r="AE37" s="53" t="str">
        <f>IF(AND('Mapa final'!$Y$39="Baja",'Mapa final'!$AA$39="Mayor"),CONCATENATE("R2C",'Mapa final'!$O$39),"")</f>
        <v/>
      </c>
      <c r="AF37" s="53" t="str">
        <f>IF(AND('Mapa final'!$Y$40="Baja",'Mapa final'!$AA$40="Mayor"),CONCATENATE("R2C",'Mapa final'!$O$40),"")</f>
        <v/>
      </c>
      <c r="AG37" s="54" t="str">
        <f>IF(AND('Mapa final'!$Y$41="Baja",'Mapa final'!$AA$41="Mayor"),CONCATENATE("R2C",'Mapa final'!$O$41),"")</f>
        <v/>
      </c>
      <c r="AH37" s="55" t="str">
        <f>IF(AND('Mapa final'!$Y$36="Baja",'Mapa final'!$AA$36="Catastrófico"),CONCATENATE("R2C",'Mapa final'!$O$36),"")</f>
        <v/>
      </c>
      <c r="AI37" s="56" t="str">
        <f>IF(AND('Mapa final'!$Y$37="Baja",'Mapa final'!$AA$37="Catastrófico"),CONCATENATE("R2C",'Mapa final'!$O$37),"")</f>
        <v/>
      </c>
      <c r="AJ37" s="56" t="str">
        <f>IF(AND('Mapa final'!$Y$38="Baja",'Mapa final'!$AA$38="Catastrófico"),CONCATENATE("R2C",'Mapa final'!$O$38),"")</f>
        <v/>
      </c>
      <c r="AK37" s="56" t="str">
        <f>IF(AND('Mapa final'!$Y$39="Baja",'Mapa final'!$AA$39="Catastrófico"),CONCATENATE("R2C",'Mapa final'!$O$39),"")</f>
        <v/>
      </c>
      <c r="AL37" s="56" t="str">
        <f>IF(AND('Mapa final'!$Y$40="Baja",'Mapa final'!$AA$40="Catastrófico"),CONCATENATE("R2C",'Mapa final'!$O$40),"")</f>
        <v/>
      </c>
      <c r="AM37" s="57" t="str">
        <f>IF(AND('Mapa final'!$Y$41="Baja",'Mapa final'!$AA$41="Catastrófico"),CONCATENATE("R2C",'Mapa final'!$O$41),"")</f>
        <v/>
      </c>
      <c r="AN37" s="83"/>
      <c r="AO37" s="498"/>
      <c r="AP37" s="499"/>
      <c r="AQ37" s="499"/>
      <c r="AR37" s="499"/>
      <c r="AS37" s="499"/>
      <c r="AT37" s="500"/>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426"/>
      <c r="C38" s="426"/>
      <c r="D38" s="427"/>
      <c r="E38" s="467"/>
      <c r="F38" s="468"/>
      <c r="G38" s="468"/>
      <c r="H38" s="468"/>
      <c r="I38" s="468"/>
      <c r="J38" s="76" t="str">
        <f>IF(AND('Mapa final'!$Y$42="Baja",'Mapa final'!$AA$42="Leve"),CONCATENATE("R3C",'Mapa final'!$O$42),"")</f>
        <v/>
      </c>
      <c r="K38" s="77" t="str">
        <f>IF(AND('Mapa final'!$Y$43="Baja",'Mapa final'!$AA$43="Leve"),CONCATENATE("R3C",'Mapa final'!$O$43),"")</f>
        <v/>
      </c>
      <c r="L38" s="77" t="str">
        <f>IF(AND('Mapa final'!$Y$44="Baja",'Mapa final'!$AA$44="Leve"),CONCATENATE("R3C",'Mapa final'!$O$44),"")</f>
        <v/>
      </c>
      <c r="M38" s="77" t="str">
        <f>IF(AND('Mapa final'!$Y$45="Baja",'Mapa final'!$AA$45="Leve"),CONCATENATE("R3C",'Mapa final'!$O$45),"")</f>
        <v/>
      </c>
      <c r="N38" s="77" t="str">
        <f>IF(AND('Mapa final'!$Y$46="Baja",'Mapa final'!$AA$46="Leve"),CONCATENATE("R3C",'Mapa final'!$O$46),"")</f>
        <v/>
      </c>
      <c r="O38" s="78" t="str">
        <f>IF(AND('Mapa final'!$Y$47="Baja",'Mapa final'!$AA$47="Leve"),CONCATENATE("R3C",'Mapa final'!$O$47),"")</f>
        <v/>
      </c>
      <c r="P38" s="67" t="str">
        <f>IF(AND('Mapa final'!$Y$42="Baja",'Mapa final'!$AA$42="Menor"),CONCATENATE("R3C",'Mapa final'!$O$42),"")</f>
        <v/>
      </c>
      <c r="Q38" s="68" t="str">
        <f>IF(AND('Mapa final'!$Y$43="Baja",'Mapa final'!$AA$43="Menor"),CONCATENATE("R3C",'Mapa final'!$O$43),"")</f>
        <v/>
      </c>
      <c r="R38" s="68" t="str">
        <f>IF(AND('Mapa final'!$Y$44="Baja",'Mapa final'!$AA$44="Menor"),CONCATENATE("R3C",'Mapa final'!$O$44),"")</f>
        <v/>
      </c>
      <c r="S38" s="68" t="str">
        <f>IF(AND('Mapa final'!$Y$45="Baja",'Mapa final'!$AA$45="Menor"),CONCATENATE("R3C",'Mapa final'!$O$45),"")</f>
        <v/>
      </c>
      <c r="T38" s="68" t="str">
        <f>IF(AND('Mapa final'!$Y$46="Baja",'Mapa final'!$AA$46="Menor"),CONCATENATE("R3C",'Mapa final'!$O$46),"")</f>
        <v/>
      </c>
      <c r="U38" s="69" t="str">
        <f>IF(AND('Mapa final'!$Y$47="Baja",'Mapa final'!$AA$47="Menor"),CONCATENATE("R3C",'Mapa final'!$O$47),"")</f>
        <v/>
      </c>
      <c r="V38" s="67" t="str">
        <f>IF(AND('Mapa final'!$Y$42="Baja",'Mapa final'!$AA$42="Moderado"),CONCATENATE("R3C",'Mapa final'!$O$42),"")</f>
        <v/>
      </c>
      <c r="W38" s="68" t="str">
        <f>IF(AND('Mapa final'!$Y$43="Baja",'Mapa final'!$AA$43="Moderado"),CONCATENATE("R3C",'Mapa final'!$O$43),"")</f>
        <v/>
      </c>
      <c r="X38" s="68" t="str">
        <f>IF(AND('Mapa final'!$Y$44="Baja",'Mapa final'!$AA$44="Moderado"),CONCATENATE("R3C",'Mapa final'!$O$44),"")</f>
        <v/>
      </c>
      <c r="Y38" s="68" t="str">
        <f>IF(AND('Mapa final'!$Y$45="Baja",'Mapa final'!$AA$45="Moderado"),CONCATENATE("R3C",'Mapa final'!$O$45),"")</f>
        <v/>
      </c>
      <c r="Z38" s="68" t="str">
        <f>IF(AND('Mapa final'!$Y$46="Baja",'Mapa final'!$AA$46="Moderado"),CONCATENATE("R3C",'Mapa final'!$O$46),"")</f>
        <v/>
      </c>
      <c r="AA38" s="69" t="str">
        <f>IF(AND('Mapa final'!$Y$47="Baja",'Mapa final'!$AA$47="Moderado"),CONCATENATE("R3C",'Mapa final'!$O$47),"")</f>
        <v/>
      </c>
      <c r="AB38" s="52" t="str">
        <f>IF(AND('Mapa final'!$Y$42="Baja",'Mapa final'!$AA$42="Mayor"),CONCATENATE("R3C",'Mapa final'!$O$42),"")</f>
        <v/>
      </c>
      <c r="AC38" s="53" t="str">
        <f>IF(AND('Mapa final'!$Y$43="Baja",'Mapa final'!$AA$43="Mayor"),CONCATENATE("R3C",'Mapa final'!$O$43),"")</f>
        <v/>
      </c>
      <c r="AD38" s="53" t="str">
        <f>IF(AND('Mapa final'!$Y$44="Baja",'Mapa final'!$AA$44="Mayor"),CONCATENATE("R3C",'Mapa final'!$O$44),"")</f>
        <v/>
      </c>
      <c r="AE38" s="53" t="str">
        <f>IF(AND('Mapa final'!$Y$45="Baja",'Mapa final'!$AA$45="Mayor"),CONCATENATE("R3C",'Mapa final'!$O$45),"")</f>
        <v/>
      </c>
      <c r="AF38" s="53" t="str">
        <f>IF(AND('Mapa final'!$Y$46="Baja",'Mapa final'!$AA$46="Mayor"),CONCATENATE("R3C",'Mapa final'!$O$46),"")</f>
        <v/>
      </c>
      <c r="AG38" s="54" t="str">
        <f>IF(AND('Mapa final'!$Y$47="Baja",'Mapa final'!$AA$47="Mayor"),CONCATENATE("R3C",'Mapa final'!$O$47),"")</f>
        <v/>
      </c>
      <c r="AH38" s="55" t="str">
        <f>IF(AND('Mapa final'!$Y$42="Baja",'Mapa final'!$AA$42="Catastrófico"),CONCATENATE("R3C",'Mapa final'!$O$42),"")</f>
        <v/>
      </c>
      <c r="AI38" s="56" t="str">
        <f>IF(AND('Mapa final'!$Y$43="Baja",'Mapa final'!$AA$43="Catastrófico"),CONCATENATE("R3C",'Mapa final'!$O$43),"")</f>
        <v/>
      </c>
      <c r="AJ38" s="56" t="str">
        <f>IF(AND('Mapa final'!$Y$44="Baja",'Mapa final'!$AA$44="Catastrófico"),CONCATENATE("R3C",'Mapa final'!$O$44),"")</f>
        <v/>
      </c>
      <c r="AK38" s="56" t="str">
        <f>IF(AND('Mapa final'!$Y$45="Baja",'Mapa final'!$AA$45="Catastrófico"),CONCATENATE("R3C",'Mapa final'!$O$45),"")</f>
        <v/>
      </c>
      <c r="AL38" s="56" t="str">
        <f>IF(AND('Mapa final'!$Y$46="Baja",'Mapa final'!$AA$46="Catastrófico"),CONCATENATE("R3C",'Mapa final'!$O$46),"")</f>
        <v/>
      </c>
      <c r="AM38" s="57" t="str">
        <f>IF(AND('Mapa final'!$Y$47="Baja",'Mapa final'!$AA$47="Catastrófico"),CONCATENATE("R3C",'Mapa final'!$O$47),"")</f>
        <v/>
      </c>
      <c r="AN38" s="83"/>
      <c r="AO38" s="498"/>
      <c r="AP38" s="499"/>
      <c r="AQ38" s="499"/>
      <c r="AR38" s="499"/>
      <c r="AS38" s="499"/>
      <c r="AT38" s="500"/>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426"/>
      <c r="C39" s="426"/>
      <c r="D39" s="427"/>
      <c r="E39" s="467"/>
      <c r="F39" s="468"/>
      <c r="G39" s="468"/>
      <c r="H39" s="468"/>
      <c r="I39" s="468"/>
      <c r="J39" s="76" t="str">
        <f>IF(AND('Mapa final'!$Y$48="Baja",'Mapa final'!$AA$48="Leve"),CONCATENATE("R4C",'Mapa final'!$O$48),"")</f>
        <v/>
      </c>
      <c r="K39" s="77" t="str">
        <f>IF(AND('Mapa final'!$Y$49="Baja",'Mapa final'!$AA$49="Leve"),CONCATENATE("R4C",'Mapa final'!$O$49),"")</f>
        <v/>
      </c>
      <c r="L39" s="77" t="str">
        <f>IF(AND('Mapa final'!$Y$50="Baja",'Mapa final'!$AA$50="Leve"),CONCATENATE("R4C",'Mapa final'!$O$50),"")</f>
        <v/>
      </c>
      <c r="M39" s="77" t="str">
        <f>IF(AND('Mapa final'!$Y$51="Baja",'Mapa final'!$AA$51="Leve"),CONCATENATE("R4C",'Mapa final'!$O$51),"")</f>
        <v/>
      </c>
      <c r="N39" s="77" t="str">
        <f>IF(AND('Mapa final'!$Y$52="Baja",'Mapa final'!$AA$52="Leve"),CONCATENATE("R4C",'Mapa final'!$O$52),"")</f>
        <v/>
      </c>
      <c r="O39" s="78" t="str">
        <f>IF(AND('Mapa final'!$Y$53="Baja",'Mapa final'!$AA$53="Leve"),CONCATENATE("R4C",'Mapa final'!$O$53),"")</f>
        <v/>
      </c>
      <c r="P39" s="67" t="str">
        <f>IF(AND('Mapa final'!$Y$48="Baja",'Mapa final'!$AA$48="Menor"),CONCATENATE("R4C",'Mapa final'!$O$48),"")</f>
        <v/>
      </c>
      <c r="Q39" s="68" t="str">
        <f>IF(AND('Mapa final'!$Y$49="Baja",'Mapa final'!$AA$49="Menor"),CONCATENATE("R4C",'Mapa final'!$O$49),"")</f>
        <v/>
      </c>
      <c r="R39" s="68" t="str">
        <f>IF(AND('Mapa final'!$Y$50="Baja",'Mapa final'!$AA$50="Menor"),CONCATENATE("R4C",'Mapa final'!$O$50),"")</f>
        <v/>
      </c>
      <c r="S39" s="68" t="str">
        <f>IF(AND('Mapa final'!$Y$51="Baja",'Mapa final'!$AA$51="Menor"),CONCATENATE("R4C",'Mapa final'!$O$51),"")</f>
        <v/>
      </c>
      <c r="T39" s="68" t="str">
        <f>IF(AND('Mapa final'!$Y$52="Baja",'Mapa final'!$AA$52="Menor"),CONCATENATE("R4C",'Mapa final'!$O$52),"")</f>
        <v/>
      </c>
      <c r="U39" s="69" t="str">
        <f>IF(AND('Mapa final'!$Y$53="Baja",'Mapa final'!$AA$53="Menor"),CONCATENATE("R4C",'Mapa final'!$O$53),"")</f>
        <v/>
      </c>
      <c r="V39" s="67" t="str">
        <f>IF(AND('Mapa final'!$Y$48="Baja",'Mapa final'!$AA$48="Moderado"),CONCATENATE("R4C",'Mapa final'!$O$48),"")</f>
        <v/>
      </c>
      <c r="W39" s="68" t="str">
        <f>IF(AND('Mapa final'!$Y$49="Baja",'Mapa final'!$AA$49="Moderado"),CONCATENATE("R4C",'Mapa final'!$O$49),"")</f>
        <v/>
      </c>
      <c r="X39" s="68" t="str">
        <f>IF(AND('Mapa final'!$Y$50="Baja",'Mapa final'!$AA$50="Moderado"),CONCATENATE("R4C",'Mapa final'!$O$50),"")</f>
        <v/>
      </c>
      <c r="Y39" s="68" t="str">
        <f>IF(AND('Mapa final'!$Y$51="Baja",'Mapa final'!$AA$51="Moderado"),CONCATENATE("R4C",'Mapa final'!$O$51),"")</f>
        <v/>
      </c>
      <c r="Z39" s="68" t="str">
        <f>IF(AND('Mapa final'!$Y$52="Baja",'Mapa final'!$AA$52="Moderado"),CONCATENATE("R4C",'Mapa final'!$O$52),"")</f>
        <v/>
      </c>
      <c r="AA39" s="69" t="str">
        <f>IF(AND('Mapa final'!$Y$53="Baja",'Mapa final'!$AA$53="Moderado"),CONCATENATE("R4C",'Mapa final'!$O$53),"")</f>
        <v/>
      </c>
      <c r="AB39" s="52" t="str">
        <f>IF(AND('Mapa final'!$Y$48="Baja",'Mapa final'!$AA$48="Mayor"),CONCATENATE("R4C",'Mapa final'!$O$48),"")</f>
        <v/>
      </c>
      <c r="AC39" s="53" t="str">
        <f>IF(AND('Mapa final'!$Y$49="Baja",'Mapa final'!$AA$49="Mayor"),CONCATENATE("R4C",'Mapa final'!$O$49),"")</f>
        <v/>
      </c>
      <c r="AD39" s="53" t="str">
        <f>IF(AND('Mapa final'!$Y$50="Baja",'Mapa final'!$AA$50="Mayor"),CONCATENATE("R4C",'Mapa final'!$O$50),"")</f>
        <v/>
      </c>
      <c r="AE39" s="53" t="str">
        <f>IF(AND('Mapa final'!$Y$51="Baja",'Mapa final'!$AA$51="Mayor"),CONCATENATE("R4C",'Mapa final'!$O$51),"")</f>
        <v/>
      </c>
      <c r="AF39" s="53" t="str">
        <f>IF(AND('Mapa final'!$Y$52="Baja",'Mapa final'!$AA$52="Mayor"),CONCATENATE("R4C",'Mapa final'!$O$52),"")</f>
        <v/>
      </c>
      <c r="AG39" s="54" t="str">
        <f>IF(AND('Mapa final'!$Y$53="Baja",'Mapa final'!$AA$53="Mayor"),CONCATENATE("R4C",'Mapa final'!$O$53),"")</f>
        <v/>
      </c>
      <c r="AH39" s="55" t="str">
        <f>IF(AND('Mapa final'!$Y$48="Baja",'Mapa final'!$AA$48="Catastrófico"),CONCATENATE("R4C",'Mapa final'!$O$48),"")</f>
        <v/>
      </c>
      <c r="AI39" s="56" t="str">
        <f>IF(AND('Mapa final'!$Y$49="Baja",'Mapa final'!$AA$49="Catastrófico"),CONCATENATE("R4C",'Mapa final'!$O$49),"")</f>
        <v/>
      </c>
      <c r="AJ39" s="56" t="str">
        <f>IF(AND('Mapa final'!$Y$50="Baja",'Mapa final'!$AA$50="Catastrófico"),CONCATENATE("R4C",'Mapa final'!$O$50),"")</f>
        <v/>
      </c>
      <c r="AK39" s="56" t="str">
        <f>IF(AND('Mapa final'!$Y$51="Baja",'Mapa final'!$AA$51="Catastrófico"),CONCATENATE("R4C",'Mapa final'!$O$51),"")</f>
        <v/>
      </c>
      <c r="AL39" s="56" t="str">
        <f>IF(AND('Mapa final'!$Y$52="Baja",'Mapa final'!$AA$52="Catastrófico"),CONCATENATE("R4C",'Mapa final'!$O$52),"")</f>
        <v/>
      </c>
      <c r="AM39" s="57" t="str">
        <f>IF(AND('Mapa final'!$Y$53="Baja",'Mapa final'!$AA$53="Catastrófico"),CONCATENATE("R4C",'Mapa final'!$O$53),"")</f>
        <v/>
      </c>
      <c r="AN39" s="83"/>
      <c r="AO39" s="498"/>
      <c r="AP39" s="499"/>
      <c r="AQ39" s="499"/>
      <c r="AR39" s="499"/>
      <c r="AS39" s="499"/>
      <c r="AT39" s="500"/>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426"/>
      <c r="C40" s="426"/>
      <c r="D40" s="427"/>
      <c r="E40" s="467"/>
      <c r="F40" s="468"/>
      <c r="G40" s="468"/>
      <c r="H40" s="468"/>
      <c r="I40" s="468"/>
      <c r="J40" s="76" t="str">
        <f>IF(AND('Mapa final'!$Y$54="Baja",'Mapa final'!$AA$54="Leve"),CONCATENATE("R5C",'Mapa final'!$O$54),"")</f>
        <v/>
      </c>
      <c r="K40" s="77" t="str">
        <f>IF(AND('Mapa final'!$Y$55="Baja",'Mapa final'!$AA$55="Leve"),CONCATENATE("R5C",'Mapa final'!$O$55),"")</f>
        <v/>
      </c>
      <c r="L40" s="77" t="str">
        <f>IF(AND('Mapa final'!$Y$56="Baja",'Mapa final'!$AA$56="Leve"),CONCATENATE("R5C",'Mapa final'!$O$56),"")</f>
        <v/>
      </c>
      <c r="M40" s="77" t="str">
        <f>IF(AND('Mapa final'!$Y$57="Baja",'Mapa final'!$AA$57="Leve"),CONCATENATE("R5C",'Mapa final'!$O$57),"")</f>
        <v/>
      </c>
      <c r="N40" s="77" t="str">
        <f>IF(AND('Mapa final'!$Y$58="Baja",'Mapa final'!$AA$58="Leve"),CONCATENATE("R5C",'Mapa final'!$O$58),"")</f>
        <v/>
      </c>
      <c r="O40" s="78" t="str">
        <f>IF(AND('Mapa final'!$Y$59="Baja",'Mapa final'!$AA$59="Leve"),CONCATENATE("R5C",'Mapa final'!$O$59),"")</f>
        <v/>
      </c>
      <c r="P40" s="67" t="str">
        <f>IF(AND('Mapa final'!$Y$54="Baja",'Mapa final'!$AA$54="Menor"),CONCATENATE("R5C",'Mapa final'!$O$54),"")</f>
        <v/>
      </c>
      <c r="Q40" s="68" t="str">
        <f>IF(AND('Mapa final'!$Y$55="Baja",'Mapa final'!$AA$55="Menor"),CONCATENATE("R5C",'Mapa final'!$O$55),"")</f>
        <v/>
      </c>
      <c r="R40" s="68" t="str">
        <f>IF(AND('Mapa final'!$Y$56="Baja",'Mapa final'!$AA$56="Menor"),CONCATENATE("R5C",'Mapa final'!$O$56),"")</f>
        <v/>
      </c>
      <c r="S40" s="68" t="str">
        <f>IF(AND('Mapa final'!$Y$57="Baja",'Mapa final'!$AA$57="Menor"),CONCATENATE("R5C",'Mapa final'!$O$57),"")</f>
        <v/>
      </c>
      <c r="T40" s="68" t="str">
        <f>IF(AND('Mapa final'!$Y$58="Baja",'Mapa final'!$AA$58="Menor"),CONCATENATE("R5C",'Mapa final'!$O$58),"")</f>
        <v/>
      </c>
      <c r="U40" s="69" t="str">
        <f>IF(AND('Mapa final'!$Y$59="Baja",'Mapa final'!$AA$59="Menor"),CONCATENATE("R5C",'Mapa final'!$O$59),"")</f>
        <v/>
      </c>
      <c r="V40" s="67" t="str">
        <f>IF(AND('Mapa final'!$Y$54="Baja",'Mapa final'!$AA$54="Moderado"),CONCATENATE("R5C",'Mapa final'!$O$54),"")</f>
        <v/>
      </c>
      <c r="W40" s="68" t="str">
        <f>IF(AND('Mapa final'!$Y$55="Baja",'Mapa final'!$AA$55="Moderado"),CONCATENATE("R5C",'Mapa final'!$O$55),"")</f>
        <v/>
      </c>
      <c r="X40" s="68" t="str">
        <f>IF(AND('Mapa final'!$Y$56="Baja",'Mapa final'!$AA$56="Moderado"),CONCATENATE("R5C",'Mapa final'!$O$56),"")</f>
        <v/>
      </c>
      <c r="Y40" s="68" t="str">
        <f>IF(AND('Mapa final'!$Y$57="Baja",'Mapa final'!$AA$57="Moderado"),CONCATENATE("R5C",'Mapa final'!$O$57),"")</f>
        <v/>
      </c>
      <c r="Z40" s="68" t="str">
        <f>IF(AND('Mapa final'!$Y$58="Baja",'Mapa final'!$AA$58="Moderado"),CONCATENATE("R5C",'Mapa final'!$O$58),"")</f>
        <v/>
      </c>
      <c r="AA40" s="69" t="str">
        <f>IF(AND('Mapa final'!$Y$59="Baja",'Mapa final'!$AA$59="Moderado"),CONCATENATE("R5C",'Mapa final'!$O$59),"")</f>
        <v/>
      </c>
      <c r="AB40" s="52" t="str">
        <f>IF(AND('Mapa final'!$Y$54="Baja",'Mapa final'!$AA$54="Mayor"),CONCATENATE("R5C",'Mapa final'!$O$54),"")</f>
        <v/>
      </c>
      <c r="AC40" s="53" t="str">
        <f>IF(AND('Mapa final'!$Y$55="Baja",'Mapa final'!$AA$55="Mayor"),CONCATENATE("R5C",'Mapa final'!$O$55),"")</f>
        <v/>
      </c>
      <c r="AD40" s="53" t="str">
        <f>IF(AND('Mapa final'!$Y$56="Baja",'Mapa final'!$AA$56="Mayor"),CONCATENATE("R5C",'Mapa final'!$O$56),"")</f>
        <v/>
      </c>
      <c r="AE40" s="53" t="str">
        <f>IF(AND('Mapa final'!$Y$57="Baja",'Mapa final'!$AA$57="Mayor"),CONCATENATE("R5C",'Mapa final'!$O$57),"")</f>
        <v/>
      </c>
      <c r="AF40" s="53" t="str">
        <f>IF(AND('Mapa final'!$Y$58="Baja",'Mapa final'!$AA$58="Mayor"),CONCATENATE("R5C",'Mapa final'!$O$58),"")</f>
        <v/>
      </c>
      <c r="AG40" s="54" t="str">
        <f>IF(AND('Mapa final'!$Y$59="Baja",'Mapa final'!$AA$59="Mayor"),CONCATENATE("R5C",'Mapa final'!$O$59),"")</f>
        <v/>
      </c>
      <c r="AH40" s="55" t="str">
        <f>IF(AND('Mapa final'!$Y$54="Baja",'Mapa final'!$AA$54="Catastrófico"),CONCATENATE("R5C",'Mapa final'!$O$54),"")</f>
        <v/>
      </c>
      <c r="AI40" s="56" t="str">
        <f>IF(AND('Mapa final'!$Y$55="Baja",'Mapa final'!$AA$55="Catastrófico"),CONCATENATE("R5C",'Mapa final'!$O$55),"")</f>
        <v/>
      </c>
      <c r="AJ40" s="56" t="str">
        <f>IF(AND('Mapa final'!$Y$56="Baja",'Mapa final'!$AA$56="Catastrófico"),CONCATENATE("R5C",'Mapa final'!$O$56),"")</f>
        <v/>
      </c>
      <c r="AK40" s="56" t="str">
        <f>IF(AND('Mapa final'!$Y$57="Baja",'Mapa final'!$AA$57="Catastrófico"),CONCATENATE("R5C",'Mapa final'!$O$57),"")</f>
        <v/>
      </c>
      <c r="AL40" s="56" t="str">
        <f>IF(AND('Mapa final'!$Y$58="Baja",'Mapa final'!$AA$58="Catastrófico"),CONCATENATE("R5C",'Mapa final'!$O$58),"")</f>
        <v/>
      </c>
      <c r="AM40" s="57" t="str">
        <f>IF(AND('Mapa final'!$Y$59="Baja",'Mapa final'!$AA$59="Catastrófico"),CONCATENATE("R5C",'Mapa final'!$O$59),"")</f>
        <v/>
      </c>
      <c r="AN40" s="83"/>
      <c r="AO40" s="498"/>
      <c r="AP40" s="499"/>
      <c r="AQ40" s="499"/>
      <c r="AR40" s="499"/>
      <c r="AS40" s="499"/>
      <c r="AT40" s="500"/>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426"/>
      <c r="C41" s="426"/>
      <c r="D41" s="427"/>
      <c r="E41" s="467"/>
      <c r="F41" s="468"/>
      <c r="G41" s="468"/>
      <c r="H41" s="468"/>
      <c r="I41" s="468"/>
      <c r="J41" s="76" t="str">
        <f>IF(AND('Mapa final'!$Y$60="Baja",'Mapa final'!$AA$60="Leve"),CONCATENATE("R6C",'Mapa final'!$O$60),"")</f>
        <v/>
      </c>
      <c r="K41" s="77" t="str">
        <f>IF(AND('Mapa final'!$Y$61="Baja",'Mapa final'!$AA$61="Leve"),CONCATENATE("R6C",'Mapa final'!$O$61),"")</f>
        <v/>
      </c>
      <c r="L41" s="77" t="str">
        <f>IF(AND('Mapa final'!$Y$62="Baja",'Mapa final'!$AA$62="Leve"),CONCATENATE("R6C",'Mapa final'!$O$62),"")</f>
        <v/>
      </c>
      <c r="M41" s="77" t="str">
        <f>IF(AND('Mapa final'!$Y$63="Baja",'Mapa final'!$AA$63="Leve"),CONCATENATE("R6C",'Mapa final'!$O$63),"")</f>
        <v/>
      </c>
      <c r="N41" s="77" t="str">
        <f>IF(AND('Mapa final'!$Y$64="Baja",'Mapa final'!$AA$64="Leve"),CONCATENATE("R6C",'Mapa final'!$O$64),"")</f>
        <v/>
      </c>
      <c r="O41" s="78" t="str">
        <f>IF(AND('Mapa final'!$Y$65="Baja",'Mapa final'!$AA$65="Leve"),CONCATENATE("R6C",'Mapa final'!$O$65),"")</f>
        <v/>
      </c>
      <c r="P41" s="67" t="str">
        <f>IF(AND('Mapa final'!$Y$60="Baja",'Mapa final'!$AA$60="Menor"),CONCATENATE("R6C",'Mapa final'!$O$60),"")</f>
        <v/>
      </c>
      <c r="Q41" s="68" t="str">
        <f>IF(AND('Mapa final'!$Y$61="Baja",'Mapa final'!$AA$61="Menor"),CONCATENATE("R6C",'Mapa final'!$O$61),"")</f>
        <v/>
      </c>
      <c r="R41" s="68" t="str">
        <f>IF(AND('Mapa final'!$Y$62="Baja",'Mapa final'!$AA$62="Menor"),CONCATENATE("R6C",'Mapa final'!$O$62),"")</f>
        <v/>
      </c>
      <c r="S41" s="68" t="str">
        <f>IF(AND('Mapa final'!$Y$63="Baja",'Mapa final'!$AA$63="Menor"),CONCATENATE("R6C",'Mapa final'!$O$63),"")</f>
        <v/>
      </c>
      <c r="T41" s="68" t="str">
        <f>IF(AND('Mapa final'!$Y$64="Baja",'Mapa final'!$AA$64="Menor"),CONCATENATE("R6C",'Mapa final'!$O$64),"")</f>
        <v/>
      </c>
      <c r="U41" s="69" t="str">
        <f>IF(AND('Mapa final'!$Y$65="Baja",'Mapa final'!$AA$65="Menor"),CONCATENATE("R6C",'Mapa final'!$O$65),"")</f>
        <v/>
      </c>
      <c r="V41" s="67" t="str">
        <f>IF(AND('Mapa final'!$Y$60="Baja",'Mapa final'!$AA$60="Moderado"),CONCATENATE("R6C",'Mapa final'!$O$60),"")</f>
        <v/>
      </c>
      <c r="W41" s="68" t="str">
        <f>IF(AND('Mapa final'!$Y$61="Baja",'Mapa final'!$AA$61="Moderado"),CONCATENATE("R6C",'Mapa final'!$O$61),"")</f>
        <v/>
      </c>
      <c r="X41" s="68" t="str">
        <f>IF(AND('Mapa final'!$Y$62="Baja",'Mapa final'!$AA$62="Moderado"),CONCATENATE("R6C",'Mapa final'!$O$62),"")</f>
        <v/>
      </c>
      <c r="Y41" s="68" t="str">
        <f>IF(AND('Mapa final'!$Y$63="Baja",'Mapa final'!$AA$63="Moderado"),CONCATENATE("R6C",'Mapa final'!$O$63),"")</f>
        <v/>
      </c>
      <c r="Z41" s="68" t="str">
        <f>IF(AND('Mapa final'!$Y$64="Baja",'Mapa final'!$AA$64="Moderado"),CONCATENATE("R6C",'Mapa final'!$O$64),"")</f>
        <v/>
      </c>
      <c r="AA41" s="69" t="str">
        <f>IF(AND('Mapa final'!$Y$65="Baja",'Mapa final'!$AA$65="Moderado"),CONCATENATE("R6C",'Mapa final'!$O$65),"")</f>
        <v/>
      </c>
      <c r="AB41" s="52" t="str">
        <f>IF(AND('Mapa final'!$Y$60="Baja",'Mapa final'!$AA$60="Mayor"),CONCATENATE("R6C",'Mapa final'!$O$60),"")</f>
        <v/>
      </c>
      <c r="AC41" s="53" t="str">
        <f>IF(AND('Mapa final'!$Y$61="Baja",'Mapa final'!$AA$61="Mayor"),CONCATENATE("R6C",'Mapa final'!$O$61),"")</f>
        <v/>
      </c>
      <c r="AD41" s="53" t="str">
        <f>IF(AND('Mapa final'!$Y$62="Baja",'Mapa final'!$AA$62="Mayor"),CONCATENATE("R6C",'Mapa final'!$O$62),"")</f>
        <v/>
      </c>
      <c r="AE41" s="53" t="str">
        <f>IF(AND('Mapa final'!$Y$63="Baja",'Mapa final'!$AA$63="Mayor"),CONCATENATE("R6C",'Mapa final'!$O$63),"")</f>
        <v/>
      </c>
      <c r="AF41" s="53" t="str">
        <f>IF(AND('Mapa final'!$Y$64="Baja",'Mapa final'!$AA$64="Mayor"),CONCATENATE("R6C",'Mapa final'!$O$64),"")</f>
        <v/>
      </c>
      <c r="AG41" s="54" t="str">
        <f>IF(AND('Mapa final'!$Y$65="Baja",'Mapa final'!$AA$65="Mayor"),CONCATENATE("R6C",'Mapa final'!$O$65),"")</f>
        <v/>
      </c>
      <c r="AH41" s="55" t="str">
        <f>IF(AND('Mapa final'!$Y$60="Baja",'Mapa final'!$AA$60="Catastrófico"),CONCATENATE("R6C",'Mapa final'!$O$60),"")</f>
        <v/>
      </c>
      <c r="AI41" s="56" t="str">
        <f>IF(AND('Mapa final'!$Y$61="Baja",'Mapa final'!$AA$61="Catastrófico"),CONCATENATE("R6C",'Mapa final'!$O$61),"")</f>
        <v/>
      </c>
      <c r="AJ41" s="56" t="str">
        <f>IF(AND('Mapa final'!$Y$62="Baja",'Mapa final'!$AA$62="Catastrófico"),CONCATENATE("R6C",'Mapa final'!$O$62),"")</f>
        <v/>
      </c>
      <c r="AK41" s="56" t="str">
        <f>IF(AND('Mapa final'!$Y$63="Baja",'Mapa final'!$AA$63="Catastrófico"),CONCATENATE("R6C",'Mapa final'!$O$63),"")</f>
        <v/>
      </c>
      <c r="AL41" s="56" t="str">
        <f>IF(AND('Mapa final'!$Y$64="Baja",'Mapa final'!$AA$64="Catastrófico"),CONCATENATE("R6C",'Mapa final'!$O$64),"")</f>
        <v/>
      </c>
      <c r="AM41" s="57" t="str">
        <f>IF(AND('Mapa final'!$Y$65="Baja",'Mapa final'!$AA$65="Catastrófico"),CONCATENATE("R6C",'Mapa final'!$O$65),"")</f>
        <v/>
      </c>
      <c r="AN41" s="83"/>
      <c r="AO41" s="498"/>
      <c r="AP41" s="499"/>
      <c r="AQ41" s="499"/>
      <c r="AR41" s="499"/>
      <c r="AS41" s="499"/>
      <c r="AT41" s="500"/>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426"/>
      <c r="C42" s="426"/>
      <c r="D42" s="427"/>
      <c r="E42" s="467"/>
      <c r="F42" s="468"/>
      <c r="G42" s="468"/>
      <c r="H42" s="468"/>
      <c r="I42" s="468"/>
      <c r="J42" s="76" t="str">
        <f>IF(AND('Mapa final'!$Y$66="Baja",'Mapa final'!$AA$66="Leve"),CONCATENATE("R7C",'Mapa final'!$O$66),"")</f>
        <v/>
      </c>
      <c r="K42" s="77" t="str">
        <f>IF(AND('Mapa final'!$Y$67="Baja",'Mapa final'!$AA$67="Leve"),CONCATENATE("R7C",'Mapa final'!$O$67),"")</f>
        <v/>
      </c>
      <c r="L42" s="77" t="str">
        <f>IF(AND('Mapa final'!$Y$68="Baja",'Mapa final'!$AA$68="Leve"),CONCATENATE("R7C",'Mapa final'!$O$68),"")</f>
        <v/>
      </c>
      <c r="M42" s="77" t="str">
        <f>IF(AND('Mapa final'!$Y$69="Baja",'Mapa final'!$AA$69="Leve"),CONCATENATE("R7C",'Mapa final'!$O$69),"")</f>
        <v/>
      </c>
      <c r="N42" s="77" t="str">
        <f>IF(AND('Mapa final'!$Y$70="Baja",'Mapa final'!$AA$70="Leve"),CONCATENATE("R7C",'Mapa final'!$O$70),"")</f>
        <v/>
      </c>
      <c r="O42" s="78" t="str">
        <f>IF(AND('Mapa final'!$Y$71="Baja",'Mapa final'!$AA$71="Leve"),CONCATENATE("R7C",'Mapa final'!$O$71),"")</f>
        <v/>
      </c>
      <c r="P42" s="67" t="str">
        <f>IF(AND('Mapa final'!$Y$66="Baja",'Mapa final'!$AA$66="Menor"),CONCATENATE("R7C",'Mapa final'!$O$66),"")</f>
        <v/>
      </c>
      <c r="Q42" s="68" t="str">
        <f>IF(AND('Mapa final'!$Y$67="Baja",'Mapa final'!$AA$67="Menor"),CONCATENATE("R7C",'Mapa final'!$O$67),"")</f>
        <v/>
      </c>
      <c r="R42" s="68" t="str">
        <f>IF(AND('Mapa final'!$Y$68="Baja",'Mapa final'!$AA$68="Menor"),CONCATENATE("R7C",'Mapa final'!$O$68),"")</f>
        <v/>
      </c>
      <c r="S42" s="68" t="str">
        <f>IF(AND('Mapa final'!$Y$69="Baja",'Mapa final'!$AA$69="Menor"),CONCATENATE("R7C",'Mapa final'!$O$69),"")</f>
        <v/>
      </c>
      <c r="T42" s="68" t="str">
        <f>IF(AND('Mapa final'!$Y$70="Baja",'Mapa final'!$AA$70="Menor"),CONCATENATE("R7C",'Mapa final'!$O$70),"")</f>
        <v/>
      </c>
      <c r="U42" s="69" t="str">
        <f>IF(AND('Mapa final'!$Y$71="Baja",'Mapa final'!$AA$71="Menor"),CONCATENATE("R7C",'Mapa final'!$O$71),"")</f>
        <v/>
      </c>
      <c r="V42" s="67" t="str">
        <f>IF(AND('Mapa final'!$Y$66="Baja",'Mapa final'!$AA$66="Moderado"),CONCATENATE("R7C",'Mapa final'!$O$66),"")</f>
        <v/>
      </c>
      <c r="W42" s="68" t="str">
        <f>IF(AND('Mapa final'!$Y$67="Baja",'Mapa final'!$AA$67="Moderado"),CONCATENATE("R7C",'Mapa final'!$O$67),"")</f>
        <v/>
      </c>
      <c r="X42" s="68" t="str">
        <f>IF(AND('Mapa final'!$Y$68="Baja",'Mapa final'!$AA$68="Moderado"),CONCATENATE("R7C",'Mapa final'!$O$68),"")</f>
        <v/>
      </c>
      <c r="Y42" s="68" t="str">
        <f>IF(AND('Mapa final'!$Y$69="Baja",'Mapa final'!$AA$69="Moderado"),CONCATENATE("R7C",'Mapa final'!$O$69),"")</f>
        <v/>
      </c>
      <c r="Z42" s="68" t="str">
        <f>IF(AND('Mapa final'!$Y$70="Baja",'Mapa final'!$AA$70="Moderado"),CONCATENATE("R7C",'Mapa final'!$O$70),"")</f>
        <v/>
      </c>
      <c r="AA42" s="69" t="str">
        <f>IF(AND('Mapa final'!$Y$71="Baja",'Mapa final'!$AA$71="Moderado"),CONCATENATE("R7C",'Mapa final'!$O$71),"")</f>
        <v/>
      </c>
      <c r="AB42" s="52" t="str">
        <f>IF(AND('Mapa final'!$Y$66="Baja",'Mapa final'!$AA$66="Mayor"),CONCATENATE("R7C",'Mapa final'!$O$66),"")</f>
        <v/>
      </c>
      <c r="AC42" s="53" t="str">
        <f>IF(AND('Mapa final'!$Y$67="Baja",'Mapa final'!$AA$67="Mayor"),CONCATENATE("R7C",'Mapa final'!$O$67),"")</f>
        <v/>
      </c>
      <c r="AD42" s="53" t="str">
        <f>IF(AND('Mapa final'!$Y$68="Baja",'Mapa final'!$AA$68="Mayor"),CONCATENATE("R7C",'Mapa final'!$O$68),"")</f>
        <v/>
      </c>
      <c r="AE42" s="53" t="str">
        <f>IF(AND('Mapa final'!$Y$69="Baja",'Mapa final'!$AA$69="Mayor"),CONCATENATE("R7C",'Mapa final'!$O$69),"")</f>
        <v/>
      </c>
      <c r="AF42" s="53" t="str">
        <f>IF(AND('Mapa final'!$Y$70="Baja",'Mapa final'!$AA$70="Mayor"),CONCATENATE("R7C",'Mapa final'!$O$70),"")</f>
        <v/>
      </c>
      <c r="AG42" s="54" t="str">
        <f>IF(AND('Mapa final'!$Y$71="Baja",'Mapa final'!$AA$71="Mayor"),CONCATENATE("R7C",'Mapa final'!$O$71),"")</f>
        <v/>
      </c>
      <c r="AH42" s="55" t="str">
        <f>IF(AND('Mapa final'!$Y$66="Baja",'Mapa final'!$AA$66="Catastrófico"),CONCATENATE("R7C",'Mapa final'!$O$66),"")</f>
        <v/>
      </c>
      <c r="AI42" s="56" t="str">
        <f>IF(AND('Mapa final'!$Y$67="Baja",'Mapa final'!$AA$67="Catastrófico"),CONCATENATE("R7C",'Mapa final'!$O$67),"")</f>
        <v/>
      </c>
      <c r="AJ42" s="56" t="str">
        <f>IF(AND('Mapa final'!$Y$68="Baja",'Mapa final'!$AA$68="Catastrófico"),CONCATENATE("R7C",'Mapa final'!$O$68),"")</f>
        <v/>
      </c>
      <c r="AK42" s="56" t="str">
        <f>IF(AND('Mapa final'!$Y$69="Baja",'Mapa final'!$AA$69="Catastrófico"),CONCATENATE("R7C",'Mapa final'!$O$69),"")</f>
        <v/>
      </c>
      <c r="AL42" s="56" t="str">
        <f>IF(AND('Mapa final'!$Y$70="Baja",'Mapa final'!$AA$70="Catastrófico"),CONCATENATE("R7C",'Mapa final'!$O$70),"")</f>
        <v/>
      </c>
      <c r="AM42" s="57" t="str">
        <f>IF(AND('Mapa final'!$Y$71="Baja",'Mapa final'!$AA$71="Catastrófico"),CONCATENATE("R7C",'Mapa final'!$O$71),"")</f>
        <v/>
      </c>
      <c r="AN42" s="83"/>
      <c r="AO42" s="498"/>
      <c r="AP42" s="499"/>
      <c r="AQ42" s="499"/>
      <c r="AR42" s="499"/>
      <c r="AS42" s="499"/>
      <c r="AT42" s="500"/>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426"/>
      <c r="C43" s="426"/>
      <c r="D43" s="427"/>
      <c r="E43" s="467"/>
      <c r="F43" s="468"/>
      <c r="G43" s="468"/>
      <c r="H43" s="468"/>
      <c r="I43" s="468"/>
      <c r="J43" s="76" t="str">
        <f>IF(AND('Mapa final'!$Y$72="Baja",'Mapa final'!$AA$72="Leve"),CONCATENATE("R8C",'Mapa final'!$O$72),"")</f>
        <v/>
      </c>
      <c r="K43" s="77" t="str">
        <f>IF(AND('Mapa final'!$Y$73="Baja",'Mapa final'!$AA$73="Leve"),CONCATENATE("R8C",'Mapa final'!$O$73),"")</f>
        <v/>
      </c>
      <c r="L43" s="77" t="str">
        <f>IF(AND('Mapa final'!$Y$74="Baja",'Mapa final'!$AA$74="Leve"),CONCATENATE("R8C",'Mapa final'!$O$74),"")</f>
        <v/>
      </c>
      <c r="M43" s="77" t="str">
        <f>IF(AND('Mapa final'!$Y$75="Baja",'Mapa final'!$AA$75="Leve"),CONCATENATE("R8C",'Mapa final'!$O$75),"")</f>
        <v/>
      </c>
      <c r="N43" s="77" t="str">
        <f>IF(AND('Mapa final'!$Y$76="Baja",'Mapa final'!$AA$76="Leve"),CONCATENATE("R8C",'Mapa final'!$O$76),"")</f>
        <v/>
      </c>
      <c r="O43" s="78" t="str">
        <f>IF(AND('Mapa final'!$Y$77="Baja",'Mapa final'!$AA$77="Leve"),CONCATENATE("R8C",'Mapa final'!$O$77),"")</f>
        <v/>
      </c>
      <c r="P43" s="67" t="str">
        <f>IF(AND('Mapa final'!$Y$72="Baja",'Mapa final'!$AA$72="Menor"),CONCATENATE("R8C",'Mapa final'!$O$72),"")</f>
        <v/>
      </c>
      <c r="Q43" s="68" t="str">
        <f>IF(AND('Mapa final'!$Y$73="Baja",'Mapa final'!$AA$73="Menor"),CONCATENATE("R8C",'Mapa final'!$O$73),"")</f>
        <v/>
      </c>
      <c r="R43" s="68" t="str">
        <f>IF(AND('Mapa final'!$Y$74="Baja",'Mapa final'!$AA$74="Menor"),CONCATENATE("R8C",'Mapa final'!$O$74),"")</f>
        <v/>
      </c>
      <c r="S43" s="68" t="str">
        <f>IF(AND('Mapa final'!$Y$75="Baja",'Mapa final'!$AA$75="Menor"),CONCATENATE("R8C",'Mapa final'!$O$75),"")</f>
        <v/>
      </c>
      <c r="T43" s="68" t="str">
        <f>IF(AND('Mapa final'!$Y$76="Baja",'Mapa final'!$AA$76="Menor"),CONCATENATE("R8C",'Mapa final'!$O$76),"")</f>
        <v/>
      </c>
      <c r="U43" s="69" t="str">
        <f>IF(AND('Mapa final'!$Y$77="Baja",'Mapa final'!$AA$77="Menor"),CONCATENATE("R8C",'Mapa final'!$O$77),"")</f>
        <v/>
      </c>
      <c r="V43" s="67" t="str">
        <f>IF(AND('Mapa final'!$Y$72="Baja",'Mapa final'!$AA$72="Moderado"),CONCATENATE("R8C",'Mapa final'!$O$72),"")</f>
        <v/>
      </c>
      <c r="W43" s="68" t="str">
        <f>IF(AND('Mapa final'!$Y$73="Baja",'Mapa final'!$AA$73="Moderado"),CONCATENATE("R8C",'Mapa final'!$O$73),"")</f>
        <v/>
      </c>
      <c r="X43" s="68" t="str">
        <f>IF(AND('Mapa final'!$Y$74="Baja",'Mapa final'!$AA$74="Moderado"),CONCATENATE("R8C",'Mapa final'!$O$74),"")</f>
        <v/>
      </c>
      <c r="Y43" s="68" t="str">
        <f>IF(AND('Mapa final'!$Y$75="Baja",'Mapa final'!$AA$75="Moderado"),CONCATENATE("R8C",'Mapa final'!$O$75),"")</f>
        <v/>
      </c>
      <c r="Z43" s="68" t="str">
        <f>IF(AND('Mapa final'!$Y$76="Baja",'Mapa final'!$AA$76="Moderado"),CONCATENATE("R8C",'Mapa final'!$O$76),"")</f>
        <v/>
      </c>
      <c r="AA43" s="69" t="str">
        <f>IF(AND('Mapa final'!$Y$77="Baja",'Mapa final'!$AA$77="Moderado"),CONCATENATE("R8C",'Mapa final'!$O$77),"")</f>
        <v/>
      </c>
      <c r="AB43" s="52" t="str">
        <f>IF(AND('Mapa final'!$Y$72="Baja",'Mapa final'!$AA$72="Mayor"),CONCATENATE("R8C",'Mapa final'!$O$72),"")</f>
        <v/>
      </c>
      <c r="AC43" s="53" t="str">
        <f>IF(AND('Mapa final'!$Y$73="Baja",'Mapa final'!$AA$73="Mayor"),CONCATENATE("R8C",'Mapa final'!$O$73),"")</f>
        <v/>
      </c>
      <c r="AD43" s="53" t="str">
        <f>IF(AND('Mapa final'!$Y$74="Baja",'Mapa final'!$AA$74="Mayor"),CONCATENATE("R8C",'Mapa final'!$O$74),"")</f>
        <v/>
      </c>
      <c r="AE43" s="53" t="str">
        <f>IF(AND('Mapa final'!$Y$75="Baja",'Mapa final'!$AA$75="Mayor"),CONCATENATE("R8C",'Mapa final'!$O$75),"")</f>
        <v/>
      </c>
      <c r="AF43" s="53" t="str">
        <f>IF(AND('Mapa final'!$Y$76="Baja",'Mapa final'!$AA$76="Mayor"),CONCATENATE("R8C",'Mapa final'!$O$76),"")</f>
        <v/>
      </c>
      <c r="AG43" s="54" t="str">
        <f>IF(AND('Mapa final'!$Y$77="Baja",'Mapa final'!$AA$77="Mayor"),CONCATENATE("R8C",'Mapa final'!$O$77),"")</f>
        <v/>
      </c>
      <c r="AH43" s="55" t="str">
        <f>IF(AND('Mapa final'!$Y$72="Baja",'Mapa final'!$AA$72="Catastrófico"),CONCATENATE("R8C",'Mapa final'!$O$72),"")</f>
        <v/>
      </c>
      <c r="AI43" s="56" t="str">
        <f>IF(AND('Mapa final'!$Y$73="Baja",'Mapa final'!$AA$73="Catastrófico"),CONCATENATE("R8C",'Mapa final'!$O$73),"")</f>
        <v/>
      </c>
      <c r="AJ43" s="56" t="str">
        <f>IF(AND('Mapa final'!$Y$74="Baja",'Mapa final'!$AA$74="Catastrófico"),CONCATENATE("R8C",'Mapa final'!$O$74),"")</f>
        <v/>
      </c>
      <c r="AK43" s="56" t="str">
        <f>IF(AND('Mapa final'!$Y$75="Baja",'Mapa final'!$AA$75="Catastrófico"),CONCATENATE("R8C",'Mapa final'!$O$75),"")</f>
        <v/>
      </c>
      <c r="AL43" s="56" t="str">
        <f>IF(AND('Mapa final'!$Y$76="Baja",'Mapa final'!$AA$76="Catastrófico"),CONCATENATE("R8C",'Mapa final'!$O$76),"")</f>
        <v/>
      </c>
      <c r="AM43" s="57" t="str">
        <f>IF(AND('Mapa final'!$Y$77="Baja",'Mapa final'!$AA$77="Catastrófico"),CONCATENATE("R8C",'Mapa final'!$O$77),"")</f>
        <v/>
      </c>
      <c r="AN43" s="83"/>
      <c r="AO43" s="498"/>
      <c r="AP43" s="499"/>
      <c r="AQ43" s="499"/>
      <c r="AR43" s="499"/>
      <c r="AS43" s="499"/>
      <c r="AT43" s="500"/>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426"/>
      <c r="C44" s="426"/>
      <c r="D44" s="427"/>
      <c r="E44" s="467"/>
      <c r="F44" s="468"/>
      <c r="G44" s="468"/>
      <c r="H44" s="468"/>
      <c r="I44" s="468"/>
      <c r="J44" s="76" t="str">
        <f>IF(AND('Mapa final'!$Y$78="Baja",'Mapa final'!$AA$78="Leve"),CONCATENATE("R9C",'Mapa final'!$O$78),"")</f>
        <v/>
      </c>
      <c r="K44" s="77" t="str">
        <f>IF(AND('Mapa final'!$Y$79="Baja",'Mapa final'!$AA$79="Leve"),CONCATENATE("R9C",'Mapa final'!$O$79),"")</f>
        <v/>
      </c>
      <c r="L44" s="77" t="str">
        <f>IF(AND('Mapa final'!$Y$80="Baja",'Mapa final'!$AA$80="Leve"),CONCATENATE("R9C",'Mapa final'!$O$80),"")</f>
        <v/>
      </c>
      <c r="M44" s="77" t="str">
        <f>IF(AND('Mapa final'!$Y$81="Baja",'Mapa final'!$AA$81="Leve"),CONCATENATE("R9C",'Mapa final'!$O$81),"")</f>
        <v/>
      </c>
      <c r="N44" s="77" t="str">
        <f>IF(AND('Mapa final'!$Y$82="Baja",'Mapa final'!$AA$82="Leve"),CONCATENATE("R9C",'Mapa final'!$O$82),"")</f>
        <v/>
      </c>
      <c r="O44" s="78" t="str">
        <f>IF(AND('Mapa final'!$Y$83="Baja",'Mapa final'!$AA$83="Leve"),CONCATENATE("R9C",'Mapa final'!$O$83),"")</f>
        <v/>
      </c>
      <c r="P44" s="67" t="str">
        <f>IF(AND('Mapa final'!$Y$78="Baja",'Mapa final'!$AA$78="Menor"),CONCATENATE("R9C",'Mapa final'!$O$78),"")</f>
        <v/>
      </c>
      <c r="Q44" s="68" t="str">
        <f>IF(AND('Mapa final'!$Y$79="Baja",'Mapa final'!$AA$79="Menor"),CONCATENATE("R9C",'Mapa final'!$O$79),"")</f>
        <v/>
      </c>
      <c r="R44" s="68" t="str">
        <f>IF(AND('Mapa final'!$Y$80="Baja",'Mapa final'!$AA$80="Menor"),CONCATENATE("R9C",'Mapa final'!$O$80),"")</f>
        <v/>
      </c>
      <c r="S44" s="68" t="str">
        <f>IF(AND('Mapa final'!$Y$81="Baja",'Mapa final'!$AA$81="Menor"),CONCATENATE("R9C",'Mapa final'!$O$81),"")</f>
        <v/>
      </c>
      <c r="T44" s="68" t="str">
        <f>IF(AND('Mapa final'!$Y$82="Baja",'Mapa final'!$AA$82="Menor"),CONCATENATE("R9C",'Mapa final'!$O$82),"")</f>
        <v/>
      </c>
      <c r="U44" s="69" t="str">
        <f>IF(AND('Mapa final'!$Y$83="Baja",'Mapa final'!$AA$83="Menor"),CONCATENATE("R9C",'Mapa final'!$O$83),"")</f>
        <v/>
      </c>
      <c r="V44" s="67" t="str">
        <f>IF(AND('Mapa final'!$Y$78="Baja",'Mapa final'!$AA$78="Moderado"),CONCATENATE("R9C",'Mapa final'!$O$78),"")</f>
        <v/>
      </c>
      <c r="W44" s="68" t="str">
        <f>IF(AND('Mapa final'!$Y$79="Baja",'Mapa final'!$AA$79="Moderado"),CONCATENATE("R9C",'Mapa final'!$O$79),"")</f>
        <v/>
      </c>
      <c r="X44" s="68" t="str">
        <f>IF(AND('Mapa final'!$Y$80="Baja",'Mapa final'!$AA$80="Moderado"),CONCATENATE("R9C",'Mapa final'!$O$80),"")</f>
        <v/>
      </c>
      <c r="Y44" s="68" t="str">
        <f>IF(AND('Mapa final'!$Y$81="Baja",'Mapa final'!$AA$81="Moderado"),CONCATENATE("R9C",'Mapa final'!$O$81),"")</f>
        <v/>
      </c>
      <c r="Z44" s="68" t="str">
        <f>IF(AND('Mapa final'!$Y$82="Baja",'Mapa final'!$AA$82="Moderado"),CONCATENATE("R9C",'Mapa final'!$O$82),"")</f>
        <v/>
      </c>
      <c r="AA44" s="69" t="str">
        <f>IF(AND('Mapa final'!$Y$83="Baja",'Mapa final'!$AA$83="Moderado"),CONCATENATE("R9C",'Mapa final'!$O$83),"")</f>
        <v/>
      </c>
      <c r="AB44" s="52" t="str">
        <f>IF(AND('Mapa final'!$Y$78="Baja",'Mapa final'!$AA$78="Mayor"),CONCATENATE("R9C",'Mapa final'!$O$78),"")</f>
        <v/>
      </c>
      <c r="AC44" s="53" t="str">
        <f>IF(AND('Mapa final'!$Y$79="Baja",'Mapa final'!$AA$79="Mayor"),CONCATENATE("R9C",'Mapa final'!$O$79),"")</f>
        <v/>
      </c>
      <c r="AD44" s="53" t="str">
        <f>IF(AND('Mapa final'!$Y$80="Baja",'Mapa final'!$AA$80="Mayor"),CONCATENATE("R9C",'Mapa final'!$O$80),"")</f>
        <v/>
      </c>
      <c r="AE44" s="53" t="str">
        <f>IF(AND('Mapa final'!$Y$81="Baja",'Mapa final'!$AA$81="Mayor"),CONCATENATE("R9C",'Mapa final'!$O$81),"")</f>
        <v/>
      </c>
      <c r="AF44" s="53" t="str">
        <f>IF(AND('Mapa final'!$Y$82="Baja",'Mapa final'!$AA$82="Mayor"),CONCATENATE("R9C",'Mapa final'!$O$82),"")</f>
        <v/>
      </c>
      <c r="AG44" s="54" t="str">
        <f>IF(AND('Mapa final'!$Y$83="Baja",'Mapa final'!$AA$83="Mayor"),CONCATENATE("R9C",'Mapa final'!$O$83),"")</f>
        <v/>
      </c>
      <c r="AH44" s="55" t="str">
        <f>IF(AND('Mapa final'!$Y$78="Baja",'Mapa final'!$AA$78="Catastrófico"),CONCATENATE("R9C",'Mapa final'!$O$78),"")</f>
        <v/>
      </c>
      <c r="AI44" s="56" t="str">
        <f>IF(AND('Mapa final'!$Y$79="Baja",'Mapa final'!$AA$79="Catastrófico"),CONCATENATE("R9C",'Mapa final'!$O$79),"")</f>
        <v/>
      </c>
      <c r="AJ44" s="56" t="str">
        <f>IF(AND('Mapa final'!$Y$80="Baja",'Mapa final'!$AA$80="Catastrófico"),CONCATENATE("R9C",'Mapa final'!$O$80),"")</f>
        <v/>
      </c>
      <c r="AK44" s="56" t="str">
        <f>IF(AND('Mapa final'!$Y$81="Baja",'Mapa final'!$AA$81="Catastrófico"),CONCATENATE("R9C",'Mapa final'!$O$81),"")</f>
        <v/>
      </c>
      <c r="AL44" s="56" t="str">
        <f>IF(AND('Mapa final'!$Y$82="Baja",'Mapa final'!$AA$82="Catastrófico"),CONCATENATE("R9C",'Mapa final'!$O$82),"")</f>
        <v/>
      </c>
      <c r="AM44" s="57" t="str">
        <f>IF(AND('Mapa final'!$Y$83="Baja",'Mapa final'!$AA$83="Catastrófico"),CONCATENATE("R9C",'Mapa final'!$O$83),"")</f>
        <v/>
      </c>
      <c r="AN44" s="83"/>
      <c r="AO44" s="498"/>
      <c r="AP44" s="499"/>
      <c r="AQ44" s="499"/>
      <c r="AR44" s="499"/>
      <c r="AS44" s="499"/>
      <c r="AT44" s="500"/>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426"/>
      <c r="C45" s="426"/>
      <c r="D45" s="427"/>
      <c r="E45" s="470"/>
      <c r="F45" s="471"/>
      <c r="G45" s="471"/>
      <c r="H45" s="471"/>
      <c r="I45" s="471"/>
      <c r="J45" s="79" t="str">
        <f>IF(AND('Mapa final'!$Y$84="Baja",'Mapa final'!$AA$84="Leve"),CONCATENATE("R10C",'Mapa final'!$O$84),"")</f>
        <v/>
      </c>
      <c r="K45" s="80" t="str">
        <f>IF(AND('Mapa final'!$Y$85="Baja",'Mapa final'!$AA$85="Leve"),CONCATENATE("R10C",'Mapa final'!$O$85),"")</f>
        <v/>
      </c>
      <c r="L45" s="80" t="str">
        <f>IF(AND('Mapa final'!$Y$86="Baja",'Mapa final'!$AA$86="Leve"),CONCATENATE("R10C",'Mapa final'!$O$86),"")</f>
        <v/>
      </c>
      <c r="M45" s="80" t="str">
        <f>IF(AND('Mapa final'!$Y$87="Baja",'Mapa final'!$AA$87="Leve"),CONCATENATE("R10C",'Mapa final'!$O$87),"")</f>
        <v/>
      </c>
      <c r="N45" s="80" t="str">
        <f>IF(AND('Mapa final'!$Y$88="Baja",'Mapa final'!$AA$88="Leve"),CONCATENATE("R10C",'Mapa final'!$O$88),"")</f>
        <v/>
      </c>
      <c r="O45" s="81" t="str">
        <f>IF(AND('Mapa final'!$Y$89="Baja",'Mapa final'!$AA$89="Leve"),CONCATENATE("R10C",'Mapa final'!$O$89),"")</f>
        <v/>
      </c>
      <c r="P45" s="67" t="str">
        <f>IF(AND('Mapa final'!$Y$84="Baja",'Mapa final'!$AA$84="Menor"),CONCATENATE("R10C",'Mapa final'!$O$84),"")</f>
        <v/>
      </c>
      <c r="Q45" s="68" t="str">
        <f>IF(AND('Mapa final'!$Y$85="Baja",'Mapa final'!$AA$85="Menor"),CONCATENATE("R10C",'Mapa final'!$O$85),"")</f>
        <v/>
      </c>
      <c r="R45" s="68" t="str">
        <f>IF(AND('Mapa final'!$Y$86="Baja",'Mapa final'!$AA$86="Menor"),CONCATENATE("R10C",'Mapa final'!$O$86),"")</f>
        <v/>
      </c>
      <c r="S45" s="68" t="str">
        <f>IF(AND('Mapa final'!$Y$87="Baja",'Mapa final'!$AA$87="Menor"),CONCATENATE("R10C",'Mapa final'!$O$87),"")</f>
        <v/>
      </c>
      <c r="T45" s="68" t="str">
        <f>IF(AND('Mapa final'!$Y$88="Baja",'Mapa final'!$AA$88="Menor"),CONCATENATE("R10C",'Mapa final'!$O$88),"")</f>
        <v/>
      </c>
      <c r="U45" s="69" t="str">
        <f>IF(AND('Mapa final'!$Y$89="Baja",'Mapa final'!$AA$89="Menor"),CONCATENATE("R10C",'Mapa final'!$O$89),"")</f>
        <v/>
      </c>
      <c r="V45" s="70" t="str">
        <f>IF(AND('Mapa final'!$Y$84="Baja",'Mapa final'!$AA$84="Moderado"),CONCATENATE("R10C",'Mapa final'!$O$84),"")</f>
        <v/>
      </c>
      <c r="W45" s="71" t="str">
        <f>IF(AND('Mapa final'!$Y$85="Baja",'Mapa final'!$AA$85="Moderado"),CONCATENATE("R10C",'Mapa final'!$O$85),"")</f>
        <v/>
      </c>
      <c r="X45" s="71" t="str">
        <f>IF(AND('Mapa final'!$Y$86="Baja",'Mapa final'!$AA$86="Moderado"),CONCATENATE("R10C",'Mapa final'!$O$86),"")</f>
        <v/>
      </c>
      <c r="Y45" s="71" t="str">
        <f>IF(AND('Mapa final'!$Y$87="Baja",'Mapa final'!$AA$87="Moderado"),CONCATENATE("R10C",'Mapa final'!$O$87),"")</f>
        <v/>
      </c>
      <c r="Z45" s="71" t="str">
        <f>IF(AND('Mapa final'!$Y$88="Baja",'Mapa final'!$AA$88="Moderado"),CONCATENATE("R10C",'Mapa final'!$O$88),"")</f>
        <v/>
      </c>
      <c r="AA45" s="72" t="str">
        <f>IF(AND('Mapa final'!$Y$89="Baja",'Mapa final'!$AA$89="Moderado"),CONCATENATE("R10C",'Mapa final'!$O$89),"")</f>
        <v/>
      </c>
      <c r="AB45" s="58" t="str">
        <f>IF(AND('Mapa final'!$Y$84="Baja",'Mapa final'!$AA$84="Mayor"),CONCATENATE("R10C",'Mapa final'!$O$84),"")</f>
        <v/>
      </c>
      <c r="AC45" s="59" t="str">
        <f>IF(AND('Mapa final'!$Y$85="Baja",'Mapa final'!$AA$85="Mayor"),CONCATENATE("R10C",'Mapa final'!$O$85),"")</f>
        <v/>
      </c>
      <c r="AD45" s="59" t="str">
        <f>IF(AND('Mapa final'!$Y$86="Baja",'Mapa final'!$AA$86="Mayor"),CONCATENATE("R10C",'Mapa final'!$O$86),"")</f>
        <v/>
      </c>
      <c r="AE45" s="59" t="str">
        <f>IF(AND('Mapa final'!$Y$87="Baja",'Mapa final'!$AA$87="Mayor"),CONCATENATE("R10C",'Mapa final'!$O$87),"")</f>
        <v/>
      </c>
      <c r="AF45" s="59" t="str">
        <f>IF(AND('Mapa final'!$Y$88="Baja",'Mapa final'!$AA$88="Mayor"),CONCATENATE("R10C",'Mapa final'!$O$88),"")</f>
        <v/>
      </c>
      <c r="AG45" s="60" t="str">
        <f>IF(AND('Mapa final'!$Y$89="Baja",'Mapa final'!$AA$89="Mayor"),CONCATENATE("R10C",'Mapa final'!$O$89),"")</f>
        <v/>
      </c>
      <c r="AH45" s="61" t="str">
        <f>IF(AND('Mapa final'!$Y$84="Baja",'Mapa final'!$AA$84="Catastrófico"),CONCATENATE("R10C",'Mapa final'!$O$84),"")</f>
        <v/>
      </c>
      <c r="AI45" s="62" t="str">
        <f>IF(AND('Mapa final'!$Y$85="Baja",'Mapa final'!$AA$85="Catastrófico"),CONCATENATE("R10C",'Mapa final'!$O$85),"")</f>
        <v/>
      </c>
      <c r="AJ45" s="62" t="str">
        <f>IF(AND('Mapa final'!$Y$86="Baja",'Mapa final'!$AA$86="Catastrófico"),CONCATENATE("R10C",'Mapa final'!$O$86),"")</f>
        <v/>
      </c>
      <c r="AK45" s="62" t="str">
        <f>IF(AND('Mapa final'!$Y$87="Baja",'Mapa final'!$AA$87="Catastrófico"),CONCATENATE("R10C",'Mapa final'!$O$87),"")</f>
        <v/>
      </c>
      <c r="AL45" s="62" t="str">
        <f>IF(AND('Mapa final'!$Y$88="Baja",'Mapa final'!$AA$88="Catastrófico"),CONCATENATE("R10C",'Mapa final'!$O$88),"")</f>
        <v/>
      </c>
      <c r="AM45" s="63" t="str">
        <f>IF(AND('Mapa final'!$Y$89="Baja",'Mapa final'!$AA$89="Catastrófico"),CONCATENATE("R10C",'Mapa final'!$O$89),"")</f>
        <v/>
      </c>
      <c r="AN45" s="83"/>
      <c r="AO45" s="501"/>
      <c r="AP45" s="502"/>
      <c r="AQ45" s="502"/>
      <c r="AR45" s="502"/>
      <c r="AS45" s="502"/>
      <c r="AT45" s="503"/>
    </row>
    <row r="46" spans="1:80" ht="46.5" customHeight="1" x14ac:dyDescent="0.35">
      <c r="A46" s="83"/>
      <c r="B46" s="426"/>
      <c r="C46" s="426"/>
      <c r="D46" s="427"/>
      <c r="E46" s="464" t="s">
        <v>100</v>
      </c>
      <c r="F46" s="465"/>
      <c r="G46" s="465"/>
      <c r="H46" s="465"/>
      <c r="I46" s="466"/>
      <c r="J46" s="73" t="str">
        <f>IF(AND('Mapa final'!$Y$30="Muy Baja",'Mapa final'!$AA$30="Leve"),CONCATENATE("R1C",'Mapa final'!$O$30),"")</f>
        <v/>
      </c>
      <c r="K46" s="74" t="str">
        <f>IF(AND('Mapa final'!$Y$31="Muy Baja",'Mapa final'!$AA$31="Leve"),CONCATENATE("R1C",'Mapa final'!$O$31),"")</f>
        <v/>
      </c>
      <c r="L46" s="74" t="str">
        <f>IF(AND('Mapa final'!$Y$32="Muy Baja",'Mapa final'!$AA$32="Leve"),CONCATENATE("R1C",'Mapa final'!$O$32),"")</f>
        <v/>
      </c>
      <c r="M46" s="74" t="str">
        <f>IF(AND('Mapa final'!$Y$33="Muy Baja",'Mapa final'!$AA$33="Leve"),CONCATENATE("R1C",'Mapa final'!$O$33),"")</f>
        <v/>
      </c>
      <c r="N46" s="74" t="str">
        <f>IF(AND('Mapa final'!$Y$34="Muy Baja",'Mapa final'!$AA$34="Leve"),CONCATENATE("R1C",'Mapa final'!$O$34),"")</f>
        <v/>
      </c>
      <c r="O46" s="75" t="str">
        <f>IF(AND('Mapa final'!$Y$35="Muy Baja",'Mapa final'!$AA$35="Leve"),CONCATENATE("R1C",'Mapa final'!$O$35),"")</f>
        <v/>
      </c>
      <c r="P46" s="73" t="str">
        <f>IF(AND('Mapa final'!$Y$30="Muy Baja",'Mapa final'!$AA$30="Menor"),CONCATENATE("R1C",'Mapa final'!$O$30),"")</f>
        <v/>
      </c>
      <c r="Q46" s="74" t="str">
        <f>IF(AND('Mapa final'!$Y$31="Muy Baja",'Mapa final'!$AA$31="Menor"),CONCATENATE("R1C",'Mapa final'!$O$31),"")</f>
        <v/>
      </c>
      <c r="R46" s="74" t="str">
        <f>IF(AND('Mapa final'!$Y$32="Muy Baja",'Mapa final'!$AA$32="Menor"),CONCATENATE("R1C",'Mapa final'!$O$32),"")</f>
        <v/>
      </c>
      <c r="S46" s="74" t="str">
        <f>IF(AND('Mapa final'!$Y$33="Muy Baja",'Mapa final'!$AA$33="Menor"),CONCATENATE("R1C",'Mapa final'!$O$33),"")</f>
        <v/>
      </c>
      <c r="T46" s="74" t="str">
        <f>IF(AND('Mapa final'!$Y$34="Muy Baja",'Mapa final'!$AA$34="Menor"),CONCATENATE("R1C",'Mapa final'!$O$34),"")</f>
        <v/>
      </c>
      <c r="U46" s="75" t="str">
        <f>IF(AND('Mapa final'!$Y$35="Muy Baja",'Mapa final'!$AA$35="Menor"),CONCATENATE("R1C",'Mapa final'!$O$35),"")</f>
        <v/>
      </c>
      <c r="V46" s="64" t="str">
        <f>IF(AND('Mapa final'!$Y$30="Muy Baja",'Mapa final'!$AA$30="Moderado"),CONCATENATE("R1C",'Mapa final'!$O$30),"")</f>
        <v/>
      </c>
      <c r="W46" s="82" t="str">
        <f>IF(AND('Mapa final'!$Y$31="Muy Baja",'Mapa final'!$AA$31="Moderado"),CONCATENATE("R1C",'Mapa final'!$O$31),"")</f>
        <v/>
      </c>
      <c r="X46" s="65" t="str">
        <f>IF(AND('Mapa final'!$Y$32="Muy Baja",'Mapa final'!$AA$32="Moderado"),CONCATENATE("R1C",'Mapa final'!$O$32),"")</f>
        <v/>
      </c>
      <c r="Y46" s="65" t="str">
        <f>IF(AND('Mapa final'!$Y$33="Muy Baja",'Mapa final'!$AA$33="Moderado"),CONCATENATE("R1C",'Mapa final'!$O$33),"")</f>
        <v/>
      </c>
      <c r="Z46" s="65" t="str">
        <f>IF(AND('Mapa final'!$Y$34="Muy Baja",'Mapa final'!$AA$34="Moderado"),CONCATENATE("R1C",'Mapa final'!$O$34),"")</f>
        <v/>
      </c>
      <c r="AA46" s="66" t="str">
        <f>IF(AND('Mapa final'!$Y$35="Muy Baja",'Mapa final'!$AA$35="Moderado"),CONCATENATE("R1C",'Mapa final'!$O$35),"")</f>
        <v/>
      </c>
      <c r="AB46" s="46" t="str">
        <f>IF(AND('Mapa final'!$Y$30="Muy Baja",'Mapa final'!$AA$30="Mayor"),CONCATENATE("R1C",'Mapa final'!$O$30),"")</f>
        <v/>
      </c>
      <c r="AC46" s="47" t="str">
        <f>IF(AND('Mapa final'!$Y$31="Muy Baja",'Mapa final'!$AA$31="Mayor"),CONCATENATE("R1C",'Mapa final'!$O$31),"")</f>
        <v/>
      </c>
      <c r="AD46" s="47" t="str">
        <f>IF(AND('Mapa final'!$Y$32="Muy Baja",'Mapa final'!$AA$32="Mayor"),CONCATENATE("R1C",'Mapa final'!$O$32),"")</f>
        <v/>
      </c>
      <c r="AE46" s="47" t="str">
        <f>IF(AND('Mapa final'!$Y$33="Muy Baja",'Mapa final'!$AA$33="Mayor"),CONCATENATE("R1C",'Mapa final'!$O$33),"")</f>
        <v/>
      </c>
      <c r="AF46" s="47" t="str">
        <f>IF(AND('Mapa final'!$Y$34="Muy Baja",'Mapa final'!$AA$34="Mayor"),CONCATENATE("R1C",'Mapa final'!$O$34),"")</f>
        <v/>
      </c>
      <c r="AG46" s="48" t="str">
        <f>IF(AND('Mapa final'!$Y$35="Muy Baja",'Mapa final'!$AA$35="Mayor"),CONCATENATE("R1C",'Mapa final'!$O$35),"")</f>
        <v/>
      </c>
      <c r="AH46" s="49" t="str">
        <f>IF(AND('Mapa final'!$Y$30="Muy Baja",'Mapa final'!$AA$30="Catastrófico"),CONCATENATE("R1C",'Mapa final'!$O$30),"")</f>
        <v/>
      </c>
      <c r="AI46" s="50" t="str">
        <f>IF(AND('Mapa final'!$Y$31="Muy Baja",'Mapa final'!$AA$31="Catastrófico"),CONCATENATE("R1C",'Mapa final'!$O$31),"")</f>
        <v/>
      </c>
      <c r="AJ46" s="50" t="str">
        <f>IF(AND('Mapa final'!$Y$32="Muy Baja",'Mapa final'!$AA$32="Catastrófico"),CONCATENATE("R1C",'Mapa final'!$O$32),"")</f>
        <v/>
      </c>
      <c r="AK46" s="50" t="str">
        <f>IF(AND('Mapa final'!$Y$33="Muy Baja",'Mapa final'!$AA$33="Catastrófico"),CONCATENATE("R1C",'Mapa final'!$O$33),"")</f>
        <v/>
      </c>
      <c r="AL46" s="50" t="str">
        <f>IF(AND('Mapa final'!$Y$34="Muy Baja",'Mapa final'!$AA$34="Catastrófico"),CONCATENATE("R1C",'Mapa final'!$O$34),"")</f>
        <v/>
      </c>
      <c r="AM46" s="51" t="str">
        <f>IF(AND('Mapa final'!$Y$35="Muy Baja",'Mapa final'!$AA$35="Catastrófico"),CONCATENATE("R1C",'Mapa final'!$O$35),"")</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426"/>
      <c r="C47" s="426"/>
      <c r="D47" s="427"/>
      <c r="E47" s="483"/>
      <c r="F47" s="468"/>
      <c r="G47" s="468"/>
      <c r="H47" s="468"/>
      <c r="I47" s="469"/>
      <c r="J47" s="76" t="str">
        <f>IF(AND('Mapa final'!$Y$36="Muy Baja",'Mapa final'!$AA$36="Leve"),CONCATENATE("R2C",'Mapa final'!$O$36),"")</f>
        <v/>
      </c>
      <c r="K47" s="77" t="str">
        <f>IF(AND('Mapa final'!$Y$37="Muy Baja",'Mapa final'!$AA$37="Leve"),CONCATENATE("R2C",'Mapa final'!$O$37),"")</f>
        <v/>
      </c>
      <c r="L47" s="77" t="str">
        <f>IF(AND('Mapa final'!$Y$38="Muy Baja",'Mapa final'!$AA$38="Leve"),CONCATENATE("R2C",'Mapa final'!$O$38),"")</f>
        <v/>
      </c>
      <c r="M47" s="77" t="str">
        <f>IF(AND('Mapa final'!$Y$39="Muy Baja",'Mapa final'!$AA$39="Leve"),CONCATENATE("R2C",'Mapa final'!$O$39),"")</f>
        <v/>
      </c>
      <c r="N47" s="77" t="str">
        <f>IF(AND('Mapa final'!$Y$40="Muy Baja",'Mapa final'!$AA$40="Leve"),CONCATENATE("R2C",'Mapa final'!$O$40),"")</f>
        <v/>
      </c>
      <c r="O47" s="78" t="str">
        <f>IF(AND('Mapa final'!$Y$41="Muy Baja",'Mapa final'!$AA$41="Leve"),CONCATENATE("R2C",'Mapa final'!$O$41),"")</f>
        <v/>
      </c>
      <c r="P47" s="76" t="str">
        <f>IF(AND('Mapa final'!$Y$36="Muy Baja",'Mapa final'!$AA$36="Menor"),CONCATENATE("R2C",'Mapa final'!$O$36),"")</f>
        <v/>
      </c>
      <c r="Q47" s="77" t="str">
        <f>IF(AND('Mapa final'!$Y$37="Muy Baja",'Mapa final'!$AA$37="Menor"),CONCATENATE("R2C",'Mapa final'!$O$37),"")</f>
        <v/>
      </c>
      <c r="R47" s="77" t="str">
        <f>IF(AND('Mapa final'!$Y$38="Muy Baja",'Mapa final'!$AA$38="Menor"),CONCATENATE("R2C",'Mapa final'!$O$38),"")</f>
        <v/>
      </c>
      <c r="S47" s="77" t="str">
        <f>IF(AND('Mapa final'!$Y$39="Muy Baja",'Mapa final'!$AA$39="Menor"),CONCATENATE("R2C",'Mapa final'!$O$39),"")</f>
        <v/>
      </c>
      <c r="T47" s="77" t="str">
        <f>IF(AND('Mapa final'!$Y$40="Muy Baja",'Mapa final'!$AA$40="Menor"),CONCATENATE("R2C",'Mapa final'!$O$40),"")</f>
        <v/>
      </c>
      <c r="U47" s="78" t="str">
        <f>IF(AND('Mapa final'!$Y$41="Muy Baja",'Mapa final'!$AA$41="Menor"),CONCATENATE("R2C",'Mapa final'!$O$41),"")</f>
        <v/>
      </c>
      <c r="V47" s="67" t="str">
        <f>IF(AND('Mapa final'!$Y$36="Muy Baja",'Mapa final'!$AA$36="Moderado"),CONCATENATE("R2C",'Mapa final'!$O$36),"")</f>
        <v/>
      </c>
      <c r="W47" s="68" t="str">
        <f>IF(AND('Mapa final'!$Y$37="Muy Baja",'Mapa final'!$AA$37="Moderado"),CONCATENATE("R2C",'Mapa final'!$O$37),"")</f>
        <v/>
      </c>
      <c r="X47" s="68" t="str">
        <f>IF(AND('Mapa final'!$Y$38="Muy Baja",'Mapa final'!$AA$38="Moderado"),CONCATENATE("R2C",'Mapa final'!$O$38),"")</f>
        <v/>
      </c>
      <c r="Y47" s="68" t="str">
        <f>IF(AND('Mapa final'!$Y$39="Muy Baja",'Mapa final'!$AA$39="Moderado"),CONCATENATE("R2C",'Mapa final'!$O$39),"")</f>
        <v/>
      </c>
      <c r="Z47" s="68" t="str">
        <f>IF(AND('Mapa final'!$Y$40="Muy Baja",'Mapa final'!$AA$40="Moderado"),CONCATENATE("R2C",'Mapa final'!$O$40),"")</f>
        <v/>
      </c>
      <c r="AA47" s="69" t="str">
        <f>IF(AND('Mapa final'!$Y$41="Muy Baja",'Mapa final'!$AA$41="Moderado"),CONCATENATE("R2C",'Mapa final'!$O$41),"")</f>
        <v/>
      </c>
      <c r="AB47" s="52" t="str">
        <f>IF(AND('Mapa final'!$Y$36="Muy Baja",'Mapa final'!$AA$36="Mayor"),CONCATENATE("R2C",'Mapa final'!$O$36),"")</f>
        <v/>
      </c>
      <c r="AC47" s="53" t="str">
        <f>IF(AND('Mapa final'!$Y$37="Muy Baja",'Mapa final'!$AA$37="Mayor"),CONCATENATE("R2C",'Mapa final'!$O$37),"")</f>
        <v/>
      </c>
      <c r="AD47" s="53" t="str">
        <f>IF(AND('Mapa final'!$Y$38="Muy Baja",'Mapa final'!$AA$38="Mayor"),CONCATENATE("R2C",'Mapa final'!$O$38),"")</f>
        <v/>
      </c>
      <c r="AE47" s="53" t="str">
        <f>IF(AND('Mapa final'!$Y$39="Muy Baja",'Mapa final'!$AA$39="Mayor"),CONCATENATE("R2C",'Mapa final'!$O$39),"")</f>
        <v/>
      </c>
      <c r="AF47" s="53" t="str">
        <f>IF(AND('Mapa final'!$Y$40="Muy Baja",'Mapa final'!$AA$40="Mayor"),CONCATENATE("R2C",'Mapa final'!$O$40),"")</f>
        <v/>
      </c>
      <c r="AG47" s="54" t="str">
        <f>IF(AND('Mapa final'!$Y$41="Muy Baja",'Mapa final'!$AA$41="Mayor"),CONCATENATE("R2C",'Mapa final'!$O$41),"")</f>
        <v/>
      </c>
      <c r="AH47" s="55" t="str">
        <f>IF(AND('Mapa final'!$Y$36="Muy Baja",'Mapa final'!$AA$36="Catastrófico"),CONCATENATE("R2C",'Mapa final'!$O$36),"")</f>
        <v/>
      </c>
      <c r="AI47" s="56" t="str">
        <f>IF(AND('Mapa final'!$Y$37="Muy Baja",'Mapa final'!$AA$37="Catastrófico"),CONCATENATE("R2C",'Mapa final'!$O$37),"")</f>
        <v/>
      </c>
      <c r="AJ47" s="56" t="str">
        <f>IF(AND('Mapa final'!$Y$38="Muy Baja",'Mapa final'!$AA$38="Catastrófico"),CONCATENATE("R2C",'Mapa final'!$O$38),"")</f>
        <v/>
      </c>
      <c r="AK47" s="56" t="str">
        <f>IF(AND('Mapa final'!$Y$39="Muy Baja",'Mapa final'!$AA$39="Catastrófico"),CONCATENATE("R2C",'Mapa final'!$O$39),"")</f>
        <v/>
      </c>
      <c r="AL47" s="56" t="str">
        <f>IF(AND('Mapa final'!$Y$40="Muy Baja",'Mapa final'!$AA$40="Catastrófico"),CONCATENATE("R2C",'Mapa final'!$O$40),"")</f>
        <v/>
      </c>
      <c r="AM47" s="57" t="str">
        <f>IF(AND('Mapa final'!$Y$41="Muy Baja",'Mapa final'!$AA$41="Catastrófico"),CONCATENATE("R2C",'Mapa final'!$O$41),"")</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426"/>
      <c r="C48" s="426"/>
      <c r="D48" s="427"/>
      <c r="E48" s="483"/>
      <c r="F48" s="468"/>
      <c r="G48" s="468"/>
      <c r="H48" s="468"/>
      <c r="I48" s="469"/>
      <c r="J48" s="76" t="str">
        <f>IF(AND('Mapa final'!$Y$42="Muy Baja",'Mapa final'!$AA$42="Leve"),CONCATENATE("R3C",'Mapa final'!$O$42),"")</f>
        <v/>
      </c>
      <c r="K48" s="77" t="str">
        <f>IF(AND('Mapa final'!$Y$43="Muy Baja",'Mapa final'!$AA$43="Leve"),CONCATENATE("R3C",'Mapa final'!$O$43),"")</f>
        <v/>
      </c>
      <c r="L48" s="77" t="str">
        <f>IF(AND('Mapa final'!$Y$44="Muy Baja",'Mapa final'!$AA$44="Leve"),CONCATENATE("R3C",'Mapa final'!$O$44),"")</f>
        <v/>
      </c>
      <c r="M48" s="77" t="str">
        <f>IF(AND('Mapa final'!$Y$45="Muy Baja",'Mapa final'!$AA$45="Leve"),CONCATENATE("R3C",'Mapa final'!$O$45),"")</f>
        <v/>
      </c>
      <c r="N48" s="77" t="str">
        <f>IF(AND('Mapa final'!$Y$46="Muy Baja",'Mapa final'!$AA$46="Leve"),CONCATENATE("R3C",'Mapa final'!$O$46),"")</f>
        <v/>
      </c>
      <c r="O48" s="78" t="str">
        <f>IF(AND('Mapa final'!$Y$47="Muy Baja",'Mapa final'!$AA$47="Leve"),CONCATENATE("R3C",'Mapa final'!$O$47),"")</f>
        <v/>
      </c>
      <c r="P48" s="76" t="str">
        <f>IF(AND('Mapa final'!$Y$42="Muy Baja",'Mapa final'!$AA$42="Menor"),CONCATENATE("R3C",'Mapa final'!$O$42),"")</f>
        <v/>
      </c>
      <c r="Q48" s="77" t="str">
        <f>IF(AND('Mapa final'!$Y$43="Muy Baja",'Mapa final'!$AA$43="Menor"),CONCATENATE("R3C",'Mapa final'!$O$43),"")</f>
        <v/>
      </c>
      <c r="R48" s="77" t="str">
        <f>IF(AND('Mapa final'!$Y$44="Muy Baja",'Mapa final'!$AA$44="Menor"),CONCATENATE("R3C",'Mapa final'!$O$44),"")</f>
        <v/>
      </c>
      <c r="S48" s="77" t="str">
        <f>IF(AND('Mapa final'!$Y$45="Muy Baja",'Mapa final'!$AA$45="Menor"),CONCATENATE("R3C",'Mapa final'!$O$45),"")</f>
        <v/>
      </c>
      <c r="T48" s="77" t="str">
        <f>IF(AND('Mapa final'!$Y$46="Muy Baja",'Mapa final'!$AA$46="Menor"),CONCATENATE("R3C",'Mapa final'!$O$46),"")</f>
        <v/>
      </c>
      <c r="U48" s="78" t="str">
        <f>IF(AND('Mapa final'!$Y$47="Muy Baja",'Mapa final'!$AA$47="Menor"),CONCATENATE("R3C",'Mapa final'!$O$47),"")</f>
        <v/>
      </c>
      <c r="V48" s="67" t="str">
        <f>IF(AND('Mapa final'!$Y$42="Muy Baja",'Mapa final'!$AA$42="Moderado"),CONCATENATE("R3C",'Mapa final'!$O$42),"")</f>
        <v/>
      </c>
      <c r="W48" s="68" t="str">
        <f>IF(AND('Mapa final'!$Y$43="Muy Baja",'Mapa final'!$AA$43="Moderado"),CONCATENATE("R3C",'Mapa final'!$O$43),"")</f>
        <v/>
      </c>
      <c r="X48" s="68" t="str">
        <f>IF(AND('Mapa final'!$Y$44="Muy Baja",'Mapa final'!$AA$44="Moderado"),CONCATENATE("R3C",'Mapa final'!$O$44),"")</f>
        <v/>
      </c>
      <c r="Y48" s="68" t="str">
        <f>IF(AND('Mapa final'!$Y$45="Muy Baja",'Mapa final'!$AA$45="Moderado"),CONCATENATE("R3C",'Mapa final'!$O$45),"")</f>
        <v/>
      </c>
      <c r="Z48" s="68" t="str">
        <f>IF(AND('Mapa final'!$Y$46="Muy Baja",'Mapa final'!$AA$46="Moderado"),CONCATENATE("R3C",'Mapa final'!$O$46),"")</f>
        <v/>
      </c>
      <c r="AA48" s="69" t="str">
        <f>IF(AND('Mapa final'!$Y$47="Muy Baja",'Mapa final'!$AA$47="Moderado"),CONCATENATE("R3C",'Mapa final'!$O$47),"")</f>
        <v/>
      </c>
      <c r="AB48" s="52" t="str">
        <f>IF(AND('Mapa final'!$Y$42="Muy Baja",'Mapa final'!$AA$42="Mayor"),CONCATENATE("R3C",'Mapa final'!$O$42),"")</f>
        <v/>
      </c>
      <c r="AC48" s="53" t="str">
        <f>IF(AND('Mapa final'!$Y$43="Muy Baja",'Mapa final'!$AA$43="Mayor"),CONCATENATE("R3C",'Mapa final'!$O$43),"")</f>
        <v/>
      </c>
      <c r="AD48" s="53" t="str">
        <f>IF(AND('Mapa final'!$Y$44="Muy Baja",'Mapa final'!$AA$44="Mayor"),CONCATENATE("R3C",'Mapa final'!$O$44),"")</f>
        <v/>
      </c>
      <c r="AE48" s="53" t="str">
        <f>IF(AND('Mapa final'!$Y$45="Muy Baja",'Mapa final'!$AA$45="Mayor"),CONCATENATE("R3C",'Mapa final'!$O$45),"")</f>
        <v/>
      </c>
      <c r="AF48" s="53" t="str">
        <f>IF(AND('Mapa final'!$Y$46="Muy Baja",'Mapa final'!$AA$46="Mayor"),CONCATENATE("R3C",'Mapa final'!$O$46),"")</f>
        <v/>
      </c>
      <c r="AG48" s="54" t="str">
        <f>IF(AND('Mapa final'!$Y$47="Muy Baja",'Mapa final'!$AA$47="Mayor"),CONCATENATE("R3C",'Mapa final'!$O$47),"")</f>
        <v/>
      </c>
      <c r="AH48" s="55" t="str">
        <f>IF(AND('Mapa final'!$Y$42="Muy Baja",'Mapa final'!$AA$42="Catastrófico"),CONCATENATE("R3C",'Mapa final'!$O$42),"")</f>
        <v/>
      </c>
      <c r="AI48" s="56" t="str">
        <f>IF(AND('Mapa final'!$Y$43="Muy Baja",'Mapa final'!$AA$43="Catastrófico"),CONCATENATE("R3C",'Mapa final'!$O$43),"")</f>
        <v/>
      </c>
      <c r="AJ48" s="56" t="str">
        <f>IF(AND('Mapa final'!$Y$44="Muy Baja",'Mapa final'!$AA$44="Catastrófico"),CONCATENATE("R3C",'Mapa final'!$O$44),"")</f>
        <v/>
      </c>
      <c r="AK48" s="56" t="str">
        <f>IF(AND('Mapa final'!$Y$45="Muy Baja",'Mapa final'!$AA$45="Catastrófico"),CONCATENATE("R3C",'Mapa final'!$O$45),"")</f>
        <v/>
      </c>
      <c r="AL48" s="56" t="str">
        <f>IF(AND('Mapa final'!$Y$46="Muy Baja",'Mapa final'!$AA$46="Catastrófico"),CONCATENATE("R3C",'Mapa final'!$O$46),"")</f>
        <v/>
      </c>
      <c r="AM48" s="57" t="str">
        <f>IF(AND('Mapa final'!$Y$47="Muy Baja",'Mapa final'!$AA$47="Catastrófico"),CONCATENATE("R3C",'Mapa final'!$O$47),"")</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426"/>
      <c r="C49" s="426"/>
      <c r="D49" s="427"/>
      <c r="E49" s="467"/>
      <c r="F49" s="468"/>
      <c r="G49" s="468"/>
      <c r="H49" s="468"/>
      <c r="I49" s="469"/>
      <c r="J49" s="76" t="str">
        <f>IF(AND('Mapa final'!$Y$48="Muy Baja",'Mapa final'!$AA$48="Leve"),CONCATENATE("R4C",'Mapa final'!$O$48),"")</f>
        <v/>
      </c>
      <c r="K49" s="77" t="str">
        <f>IF(AND('Mapa final'!$Y$49="Muy Baja",'Mapa final'!$AA$49="Leve"),CONCATENATE("R4C",'Mapa final'!$O$49),"")</f>
        <v/>
      </c>
      <c r="L49" s="77" t="str">
        <f>IF(AND('Mapa final'!$Y$50="Muy Baja",'Mapa final'!$AA$50="Leve"),CONCATENATE("R4C",'Mapa final'!$O$50),"")</f>
        <v/>
      </c>
      <c r="M49" s="77" t="str">
        <f>IF(AND('Mapa final'!$Y$51="Muy Baja",'Mapa final'!$AA$51="Leve"),CONCATENATE("R4C",'Mapa final'!$O$51),"")</f>
        <v/>
      </c>
      <c r="N49" s="77" t="str">
        <f>IF(AND('Mapa final'!$Y$52="Muy Baja",'Mapa final'!$AA$52="Leve"),CONCATENATE("R4C",'Mapa final'!$O$52),"")</f>
        <v/>
      </c>
      <c r="O49" s="78" t="str">
        <f>IF(AND('Mapa final'!$Y$53="Muy Baja",'Mapa final'!$AA$53="Leve"),CONCATENATE("R4C",'Mapa final'!$O$53),"")</f>
        <v/>
      </c>
      <c r="P49" s="76" t="str">
        <f>IF(AND('Mapa final'!$Y$48="Muy Baja",'Mapa final'!$AA$48="Menor"),CONCATENATE("R4C",'Mapa final'!$O$48),"")</f>
        <v/>
      </c>
      <c r="Q49" s="77" t="str">
        <f>IF(AND('Mapa final'!$Y$49="Muy Baja",'Mapa final'!$AA$49="Menor"),CONCATENATE("R4C",'Mapa final'!$O$49),"")</f>
        <v/>
      </c>
      <c r="R49" s="77" t="str">
        <f>IF(AND('Mapa final'!$Y$50="Muy Baja",'Mapa final'!$AA$50="Menor"),CONCATENATE("R4C",'Mapa final'!$O$50),"")</f>
        <v/>
      </c>
      <c r="S49" s="77" t="str">
        <f>IF(AND('Mapa final'!$Y$51="Muy Baja",'Mapa final'!$AA$51="Menor"),CONCATENATE("R4C",'Mapa final'!$O$51),"")</f>
        <v/>
      </c>
      <c r="T49" s="77" t="str">
        <f>IF(AND('Mapa final'!$Y$52="Muy Baja",'Mapa final'!$AA$52="Menor"),CONCATENATE("R4C",'Mapa final'!$O$52),"")</f>
        <v/>
      </c>
      <c r="U49" s="78" t="str">
        <f>IF(AND('Mapa final'!$Y$53="Muy Baja",'Mapa final'!$AA$53="Menor"),CONCATENATE("R4C",'Mapa final'!$O$53),"")</f>
        <v/>
      </c>
      <c r="V49" s="67" t="str">
        <f>IF(AND('Mapa final'!$Y$48="Muy Baja",'Mapa final'!$AA$48="Moderado"),CONCATENATE("R4C",'Mapa final'!$O$48),"")</f>
        <v/>
      </c>
      <c r="W49" s="68" t="str">
        <f>IF(AND('Mapa final'!$Y$49="Muy Baja",'Mapa final'!$AA$49="Moderado"),CONCATENATE("R4C",'Mapa final'!$O$49),"")</f>
        <v/>
      </c>
      <c r="X49" s="68" t="str">
        <f>IF(AND('Mapa final'!$Y$50="Muy Baja",'Mapa final'!$AA$50="Moderado"),CONCATENATE("R4C",'Mapa final'!$O$50),"")</f>
        <v/>
      </c>
      <c r="Y49" s="68" t="str">
        <f>IF(AND('Mapa final'!$Y$51="Muy Baja",'Mapa final'!$AA$51="Moderado"),CONCATENATE("R4C",'Mapa final'!$O$51),"")</f>
        <v/>
      </c>
      <c r="Z49" s="68" t="str">
        <f>IF(AND('Mapa final'!$Y$52="Muy Baja",'Mapa final'!$AA$52="Moderado"),CONCATENATE("R4C",'Mapa final'!$O$52),"")</f>
        <v/>
      </c>
      <c r="AA49" s="69" t="str">
        <f>IF(AND('Mapa final'!$Y$53="Muy Baja",'Mapa final'!$AA$53="Moderado"),CONCATENATE("R4C",'Mapa final'!$O$53),"")</f>
        <v/>
      </c>
      <c r="AB49" s="52" t="str">
        <f>IF(AND('Mapa final'!$Y$48="Muy Baja",'Mapa final'!$AA$48="Mayor"),CONCATENATE("R4C",'Mapa final'!$O$48),"")</f>
        <v/>
      </c>
      <c r="AC49" s="53" t="str">
        <f>IF(AND('Mapa final'!$Y$49="Muy Baja",'Mapa final'!$AA$49="Mayor"),CONCATENATE("R4C",'Mapa final'!$O$49),"")</f>
        <v/>
      </c>
      <c r="AD49" s="53" t="str">
        <f>IF(AND('Mapa final'!$Y$50="Muy Baja",'Mapa final'!$AA$50="Mayor"),CONCATENATE("R4C",'Mapa final'!$O$50),"")</f>
        <v/>
      </c>
      <c r="AE49" s="53" t="str">
        <f>IF(AND('Mapa final'!$Y$51="Muy Baja",'Mapa final'!$AA$51="Mayor"),CONCATENATE("R4C",'Mapa final'!$O$51),"")</f>
        <v/>
      </c>
      <c r="AF49" s="53" t="str">
        <f>IF(AND('Mapa final'!$Y$52="Muy Baja",'Mapa final'!$AA$52="Mayor"),CONCATENATE("R4C",'Mapa final'!$O$52),"")</f>
        <v/>
      </c>
      <c r="AG49" s="54" t="str">
        <f>IF(AND('Mapa final'!$Y$53="Muy Baja",'Mapa final'!$AA$53="Mayor"),CONCATENATE("R4C",'Mapa final'!$O$53),"")</f>
        <v/>
      </c>
      <c r="AH49" s="55" t="str">
        <f>IF(AND('Mapa final'!$Y$48="Muy Baja",'Mapa final'!$AA$48="Catastrófico"),CONCATENATE("R4C",'Mapa final'!$O$48),"")</f>
        <v/>
      </c>
      <c r="AI49" s="56" t="str">
        <f>IF(AND('Mapa final'!$Y$49="Muy Baja",'Mapa final'!$AA$49="Catastrófico"),CONCATENATE("R4C",'Mapa final'!$O$49),"")</f>
        <v/>
      </c>
      <c r="AJ49" s="56" t="str">
        <f>IF(AND('Mapa final'!$Y$50="Muy Baja",'Mapa final'!$AA$50="Catastrófico"),CONCATENATE("R4C",'Mapa final'!$O$50),"")</f>
        <v/>
      </c>
      <c r="AK49" s="56" t="str">
        <f>IF(AND('Mapa final'!$Y$51="Muy Baja",'Mapa final'!$AA$51="Catastrófico"),CONCATENATE("R4C",'Mapa final'!$O$51),"")</f>
        <v/>
      </c>
      <c r="AL49" s="56" t="str">
        <f>IF(AND('Mapa final'!$Y$52="Muy Baja",'Mapa final'!$AA$52="Catastrófico"),CONCATENATE("R4C",'Mapa final'!$O$52),"")</f>
        <v/>
      </c>
      <c r="AM49" s="57" t="str">
        <f>IF(AND('Mapa final'!$Y$53="Muy Baja",'Mapa final'!$AA$53="Catastrófico"),CONCATENATE("R4C",'Mapa final'!$O$53),"")</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426"/>
      <c r="C50" s="426"/>
      <c r="D50" s="427"/>
      <c r="E50" s="467"/>
      <c r="F50" s="468"/>
      <c r="G50" s="468"/>
      <c r="H50" s="468"/>
      <c r="I50" s="469"/>
      <c r="J50" s="76" t="str">
        <f>IF(AND('Mapa final'!$Y$54="Muy Baja",'Mapa final'!$AA$54="Leve"),CONCATENATE("R5C",'Mapa final'!$O$54),"")</f>
        <v/>
      </c>
      <c r="K50" s="77" t="str">
        <f>IF(AND('Mapa final'!$Y$55="Muy Baja",'Mapa final'!$AA$55="Leve"),CONCATENATE("R5C",'Mapa final'!$O$55),"")</f>
        <v/>
      </c>
      <c r="L50" s="77" t="str">
        <f>IF(AND('Mapa final'!$Y$56="Muy Baja",'Mapa final'!$AA$56="Leve"),CONCATENATE("R5C",'Mapa final'!$O$56),"")</f>
        <v/>
      </c>
      <c r="M50" s="77" t="str">
        <f>IF(AND('Mapa final'!$Y$57="Muy Baja",'Mapa final'!$AA$57="Leve"),CONCATENATE("R5C",'Mapa final'!$O$57),"")</f>
        <v/>
      </c>
      <c r="N50" s="77" t="str">
        <f>IF(AND('Mapa final'!$Y$58="Muy Baja",'Mapa final'!$AA$58="Leve"),CONCATENATE("R5C",'Mapa final'!$O$58),"")</f>
        <v/>
      </c>
      <c r="O50" s="78" t="str">
        <f>IF(AND('Mapa final'!$Y$59="Muy Baja",'Mapa final'!$AA$59="Leve"),CONCATENATE("R5C",'Mapa final'!$O$59),"")</f>
        <v/>
      </c>
      <c r="P50" s="76" t="str">
        <f>IF(AND('Mapa final'!$Y$54="Muy Baja",'Mapa final'!$AA$54="Menor"),CONCATENATE("R5C",'Mapa final'!$O$54),"")</f>
        <v/>
      </c>
      <c r="Q50" s="77" t="str">
        <f>IF(AND('Mapa final'!$Y$55="Muy Baja",'Mapa final'!$AA$55="Menor"),CONCATENATE("R5C",'Mapa final'!$O$55),"")</f>
        <v/>
      </c>
      <c r="R50" s="77" t="str">
        <f>IF(AND('Mapa final'!$Y$56="Muy Baja",'Mapa final'!$AA$56="Menor"),CONCATENATE("R5C",'Mapa final'!$O$56),"")</f>
        <v/>
      </c>
      <c r="S50" s="77" t="str">
        <f>IF(AND('Mapa final'!$Y$57="Muy Baja",'Mapa final'!$AA$57="Menor"),CONCATENATE("R5C",'Mapa final'!$O$57),"")</f>
        <v/>
      </c>
      <c r="T50" s="77" t="str">
        <f>IF(AND('Mapa final'!$Y$58="Muy Baja",'Mapa final'!$AA$58="Menor"),CONCATENATE("R5C",'Mapa final'!$O$58),"")</f>
        <v/>
      </c>
      <c r="U50" s="78" t="str">
        <f>IF(AND('Mapa final'!$Y$59="Muy Baja",'Mapa final'!$AA$59="Menor"),CONCATENATE("R5C",'Mapa final'!$O$59),"")</f>
        <v/>
      </c>
      <c r="V50" s="67" t="str">
        <f>IF(AND('Mapa final'!$Y$54="Muy Baja",'Mapa final'!$AA$54="Moderado"),CONCATENATE("R5C",'Mapa final'!$O$54),"")</f>
        <v/>
      </c>
      <c r="W50" s="68" t="str">
        <f>IF(AND('Mapa final'!$Y$55="Muy Baja",'Mapa final'!$AA$55="Moderado"),CONCATENATE("R5C",'Mapa final'!$O$55),"")</f>
        <v/>
      </c>
      <c r="X50" s="68" t="str">
        <f>IF(AND('Mapa final'!$Y$56="Muy Baja",'Mapa final'!$AA$56="Moderado"),CONCATENATE("R5C",'Mapa final'!$O$56),"")</f>
        <v/>
      </c>
      <c r="Y50" s="68" t="str">
        <f>IF(AND('Mapa final'!$Y$57="Muy Baja",'Mapa final'!$AA$57="Moderado"),CONCATENATE("R5C",'Mapa final'!$O$57),"")</f>
        <v/>
      </c>
      <c r="Z50" s="68" t="str">
        <f>IF(AND('Mapa final'!$Y$58="Muy Baja",'Mapa final'!$AA$58="Moderado"),CONCATENATE("R5C",'Mapa final'!$O$58),"")</f>
        <v/>
      </c>
      <c r="AA50" s="69" t="str">
        <f>IF(AND('Mapa final'!$Y$59="Muy Baja",'Mapa final'!$AA$59="Moderado"),CONCATENATE("R5C",'Mapa final'!$O$59),"")</f>
        <v/>
      </c>
      <c r="AB50" s="52" t="str">
        <f>IF(AND('Mapa final'!$Y$54="Muy Baja",'Mapa final'!$AA$54="Mayor"),CONCATENATE("R5C",'Mapa final'!$O$54),"")</f>
        <v/>
      </c>
      <c r="AC50" s="53" t="str">
        <f>IF(AND('Mapa final'!$Y$55="Muy Baja",'Mapa final'!$AA$55="Mayor"),CONCATENATE("R5C",'Mapa final'!$O$55),"")</f>
        <v/>
      </c>
      <c r="AD50" s="53" t="str">
        <f>IF(AND('Mapa final'!$Y$56="Muy Baja",'Mapa final'!$AA$56="Mayor"),CONCATENATE("R5C",'Mapa final'!$O$56),"")</f>
        <v/>
      </c>
      <c r="AE50" s="53" t="str">
        <f>IF(AND('Mapa final'!$Y$57="Muy Baja",'Mapa final'!$AA$57="Mayor"),CONCATENATE("R5C",'Mapa final'!$O$57),"")</f>
        <v/>
      </c>
      <c r="AF50" s="53" t="str">
        <f>IF(AND('Mapa final'!$Y$58="Muy Baja",'Mapa final'!$AA$58="Mayor"),CONCATENATE("R5C",'Mapa final'!$O$58),"")</f>
        <v/>
      </c>
      <c r="AG50" s="54" t="str">
        <f>IF(AND('Mapa final'!$Y$59="Muy Baja",'Mapa final'!$AA$59="Mayor"),CONCATENATE("R5C",'Mapa final'!$O$59),"")</f>
        <v/>
      </c>
      <c r="AH50" s="55" t="str">
        <f>IF(AND('Mapa final'!$Y$54="Muy Baja",'Mapa final'!$AA$54="Catastrófico"),CONCATENATE("R5C",'Mapa final'!$O$54),"")</f>
        <v/>
      </c>
      <c r="AI50" s="56" t="str">
        <f>IF(AND('Mapa final'!$Y$55="Muy Baja",'Mapa final'!$AA$55="Catastrófico"),CONCATENATE("R5C",'Mapa final'!$O$55),"")</f>
        <v/>
      </c>
      <c r="AJ50" s="56" t="str">
        <f>IF(AND('Mapa final'!$Y$56="Muy Baja",'Mapa final'!$AA$56="Catastrófico"),CONCATENATE("R5C",'Mapa final'!$O$56),"")</f>
        <v/>
      </c>
      <c r="AK50" s="56" t="str">
        <f>IF(AND('Mapa final'!$Y$57="Muy Baja",'Mapa final'!$AA$57="Catastrófico"),CONCATENATE("R5C",'Mapa final'!$O$57),"")</f>
        <v/>
      </c>
      <c r="AL50" s="56" t="str">
        <f>IF(AND('Mapa final'!$Y$58="Muy Baja",'Mapa final'!$AA$58="Catastrófico"),CONCATENATE("R5C",'Mapa final'!$O$58),"")</f>
        <v/>
      </c>
      <c r="AM50" s="57" t="str">
        <f>IF(AND('Mapa final'!$Y$59="Muy Baja",'Mapa final'!$AA$59="Catastrófico"),CONCATENATE("R5C",'Mapa final'!$O$59),"")</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426"/>
      <c r="C51" s="426"/>
      <c r="D51" s="427"/>
      <c r="E51" s="467"/>
      <c r="F51" s="468"/>
      <c r="G51" s="468"/>
      <c r="H51" s="468"/>
      <c r="I51" s="469"/>
      <c r="J51" s="76" t="str">
        <f>IF(AND('Mapa final'!$Y$60="Muy Baja",'Mapa final'!$AA$60="Leve"),CONCATENATE("R6C",'Mapa final'!$O$60),"")</f>
        <v/>
      </c>
      <c r="K51" s="77" t="str">
        <f>IF(AND('Mapa final'!$Y$61="Muy Baja",'Mapa final'!$AA$61="Leve"),CONCATENATE("R6C",'Mapa final'!$O$61),"")</f>
        <v/>
      </c>
      <c r="L51" s="77" t="str">
        <f>IF(AND('Mapa final'!$Y$62="Muy Baja",'Mapa final'!$AA$62="Leve"),CONCATENATE("R6C",'Mapa final'!$O$62),"")</f>
        <v/>
      </c>
      <c r="M51" s="77" t="str">
        <f>IF(AND('Mapa final'!$Y$63="Muy Baja",'Mapa final'!$AA$63="Leve"),CONCATENATE("R6C",'Mapa final'!$O$63),"")</f>
        <v/>
      </c>
      <c r="N51" s="77" t="str">
        <f>IF(AND('Mapa final'!$Y$64="Muy Baja",'Mapa final'!$AA$64="Leve"),CONCATENATE("R6C",'Mapa final'!$O$64),"")</f>
        <v/>
      </c>
      <c r="O51" s="78" t="str">
        <f>IF(AND('Mapa final'!$Y$65="Muy Baja",'Mapa final'!$AA$65="Leve"),CONCATENATE("R6C",'Mapa final'!$O$65),"")</f>
        <v/>
      </c>
      <c r="P51" s="76" t="str">
        <f>IF(AND('Mapa final'!$Y$60="Muy Baja",'Mapa final'!$AA$60="Menor"),CONCATENATE("R6C",'Mapa final'!$O$60),"")</f>
        <v/>
      </c>
      <c r="Q51" s="77" t="str">
        <f>IF(AND('Mapa final'!$Y$61="Muy Baja",'Mapa final'!$AA$61="Menor"),CONCATENATE("R6C",'Mapa final'!$O$61),"")</f>
        <v/>
      </c>
      <c r="R51" s="77" t="str">
        <f>IF(AND('Mapa final'!$Y$62="Muy Baja",'Mapa final'!$AA$62="Menor"),CONCATENATE("R6C",'Mapa final'!$O$62),"")</f>
        <v/>
      </c>
      <c r="S51" s="77" t="str">
        <f>IF(AND('Mapa final'!$Y$63="Muy Baja",'Mapa final'!$AA$63="Menor"),CONCATENATE("R6C",'Mapa final'!$O$63),"")</f>
        <v/>
      </c>
      <c r="T51" s="77" t="str">
        <f>IF(AND('Mapa final'!$Y$64="Muy Baja",'Mapa final'!$AA$64="Menor"),CONCATENATE("R6C",'Mapa final'!$O$64),"")</f>
        <v/>
      </c>
      <c r="U51" s="78" t="str">
        <f>IF(AND('Mapa final'!$Y$65="Muy Baja",'Mapa final'!$AA$65="Menor"),CONCATENATE("R6C",'Mapa final'!$O$65),"")</f>
        <v/>
      </c>
      <c r="V51" s="67" t="str">
        <f>IF(AND('Mapa final'!$Y$60="Muy Baja",'Mapa final'!$AA$60="Moderado"),CONCATENATE("R6C",'Mapa final'!$O$60),"")</f>
        <v/>
      </c>
      <c r="W51" s="68" t="str">
        <f>IF(AND('Mapa final'!$Y$61="Muy Baja",'Mapa final'!$AA$61="Moderado"),CONCATENATE("R6C",'Mapa final'!$O$61),"")</f>
        <v/>
      </c>
      <c r="X51" s="68" t="str">
        <f>IF(AND('Mapa final'!$Y$62="Muy Baja",'Mapa final'!$AA$62="Moderado"),CONCATENATE("R6C",'Mapa final'!$O$62),"")</f>
        <v/>
      </c>
      <c r="Y51" s="68" t="str">
        <f>IF(AND('Mapa final'!$Y$63="Muy Baja",'Mapa final'!$AA$63="Moderado"),CONCATENATE("R6C",'Mapa final'!$O$63),"")</f>
        <v/>
      </c>
      <c r="Z51" s="68" t="str">
        <f>IF(AND('Mapa final'!$Y$64="Muy Baja",'Mapa final'!$AA$64="Moderado"),CONCATENATE("R6C",'Mapa final'!$O$64),"")</f>
        <v/>
      </c>
      <c r="AA51" s="69" t="str">
        <f>IF(AND('Mapa final'!$Y$65="Muy Baja",'Mapa final'!$AA$65="Moderado"),CONCATENATE("R6C",'Mapa final'!$O$65),"")</f>
        <v/>
      </c>
      <c r="AB51" s="52" t="str">
        <f>IF(AND('Mapa final'!$Y$60="Muy Baja",'Mapa final'!$AA$60="Mayor"),CONCATENATE("R6C",'Mapa final'!$O$60),"")</f>
        <v/>
      </c>
      <c r="AC51" s="53" t="str">
        <f>IF(AND('Mapa final'!$Y$61="Muy Baja",'Mapa final'!$AA$61="Mayor"),CONCATENATE("R6C",'Mapa final'!$O$61),"")</f>
        <v/>
      </c>
      <c r="AD51" s="53" t="str">
        <f>IF(AND('Mapa final'!$Y$62="Muy Baja",'Mapa final'!$AA$62="Mayor"),CONCATENATE("R6C",'Mapa final'!$O$62),"")</f>
        <v/>
      </c>
      <c r="AE51" s="53" t="str">
        <f>IF(AND('Mapa final'!$Y$63="Muy Baja",'Mapa final'!$AA$63="Mayor"),CONCATENATE("R6C",'Mapa final'!$O$63),"")</f>
        <v/>
      </c>
      <c r="AF51" s="53" t="str">
        <f>IF(AND('Mapa final'!$Y$64="Muy Baja",'Mapa final'!$AA$64="Mayor"),CONCATENATE("R6C",'Mapa final'!$O$64),"")</f>
        <v/>
      </c>
      <c r="AG51" s="54" t="str">
        <f>IF(AND('Mapa final'!$Y$65="Muy Baja",'Mapa final'!$AA$65="Mayor"),CONCATENATE("R6C",'Mapa final'!$O$65),"")</f>
        <v/>
      </c>
      <c r="AH51" s="55" t="str">
        <f>IF(AND('Mapa final'!$Y$60="Muy Baja",'Mapa final'!$AA$60="Catastrófico"),CONCATENATE("R6C",'Mapa final'!$O$60),"")</f>
        <v/>
      </c>
      <c r="AI51" s="56" t="str">
        <f>IF(AND('Mapa final'!$Y$61="Muy Baja",'Mapa final'!$AA$61="Catastrófico"),CONCATENATE("R6C",'Mapa final'!$O$61),"")</f>
        <v/>
      </c>
      <c r="AJ51" s="56" t="str">
        <f>IF(AND('Mapa final'!$Y$62="Muy Baja",'Mapa final'!$AA$62="Catastrófico"),CONCATENATE("R6C",'Mapa final'!$O$62),"")</f>
        <v/>
      </c>
      <c r="AK51" s="56" t="str">
        <f>IF(AND('Mapa final'!$Y$63="Muy Baja",'Mapa final'!$AA$63="Catastrófico"),CONCATENATE("R6C",'Mapa final'!$O$63),"")</f>
        <v/>
      </c>
      <c r="AL51" s="56" t="str">
        <f>IF(AND('Mapa final'!$Y$64="Muy Baja",'Mapa final'!$AA$64="Catastrófico"),CONCATENATE("R6C",'Mapa final'!$O$64),"")</f>
        <v/>
      </c>
      <c r="AM51" s="57" t="str">
        <f>IF(AND('Mapa final'!$Y$65="Muy Baja",'Mapa final'!$AA$65="Catastrófico"),CONCATENATE("R6C",'Mapa final'!$O$65),"")</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426"/>
      <c r="C52" s="426"/>
      <c r="D52" s="427"/>
      <c r="E52" s="467"/>
      <c r="F52" s="468"/>
      <c r="G52" s="468"/>
      <c r="H52" s="468"/>
      <c r="I52" s="469"/>
      <c r="J52" s="76" t="str">
        <f>IF(AND('Mapa final'!$Y$66="Muy Baja",'Mapa final'!$AA$66="Leve"),CONCATENATE("R7C",'Mapa final'!$O$66),"")</f>
        <v/>
      </c>
      <c r="K52" s="77" t="str">
        <f>IF(AND('Mapa final'!$Y$67="Muy Baja",'Mapa final'!$AA$67="Leve"),CONCATENATE("R7C",'Mapa final'!$O$67),"")</f>
        <v/>
      </c>
      <c r="L52" s="77" t="str">
        <f>IF(AND('Mapa final'!$Y$68="Muy Baja",'Mapa final'!$AA$68="Leve"),CONCATENATE("R7C",'Mapa final'!$O$68),"")</f>
        <v/>
      </c>
      <c r="M52" s="77" t="str">
        <f>IF(AND('Mapa final'!$Y$69="Muy Baja",'Mapa final'!$AA$69="Leve"),CONCATENATE("R7C",'Mapa final'!$O$69),"")</f>
        <v/>
      </c>
      <c r="N52" s="77" t="str">
        <f>IF(AND('Mapa final'!$Y$70="Muy Baja",'Mapa final'!$AA$70="Leve"),CONCATENATE("R7C",'Mapa final'!$O$70),"")</f>
        <v/>
      </c>
      <c r="O52" s="78" t="str">
        <f>IF(AND('Mapa final'!$Y$71="Muy Baja",'Mapa final'!$AA$71="Leve"),CONCATENATE("R7C",'Mapa final'!$O$71),"")</f>
        <v/>
      </c>
      <c r="P52" s="76" t="str">
        <f>IF(AND('Mapa final'!$Y$66="Muy Baja",'Mapa final'!$AA$66="Menor"),CONCATENATE("R7C",'Mapa final'!$O$66),"")</f>
        <v/>
      </c>
      <c r="Q52" s="77" t="str">
        <f>IF(AND('Mapa final'!$Y$67="Muy Baja",'Mapa final'!$AA$67="Menor"),CONCATENATE("R7C",'Mapa final'!$O$67),"")</f>
        <v/>
      </c>
      <c r="R52" s="77" t="str">
        <f>IF(AND('Mapa final'!$Y$68="Muy Baja",'Mapa final'!$AA$68="Menor"),CONCATENATE("R7C",'Mapa final'!$O$68),"")</f>
        <v/>
      </c>
      <c r="S52" s="77" t="str">
        <f>IF(AND('Mapa final'!$Y$69="Muy Baja",'Mapa final'!$AA$69="Menor"),CONCATENATE("R7C",'Mapa final'!$O$69),"")</f>
        <v/>
      </c>
      <c r="T52" s="77" t="str">
        <f>IF(AND('Mapa final'!$Y$70="Muy Baja",'Mapa final'!$AA$70="Menor"),CONCATENATE("R7C",'Mapa final'!$O$70),"")</f>
        <v/>
      </c>
      <c r="U52" s="78" t="str">
        <f>IF(AND('Mapa final'!$Y$71="Muy Baja",'Mapa final'!$AA$71="Menor"),CONCATENATE("R7C",'Mapa final'!$O$71),"")</f>
        <v/>
      </c>
      <c r="V52" s="67" t="str">
        <f>IF(AND('Mapa final'!$Y$66="Muy Baja",'Mapa final'!$AA$66="Moderado"),CONCATENATE("R7C",'Mapa final'!$O$66),"")</f>
        <v/>
      </c>
      <c r="W52" s="68" t="str">
        <f>IF(AND('Mapa final'!$Y$67="Muy Baja",'Mapa final'!$AA$67="Moderado"),CONCATENATE("R7C",'Mapa final'!$O$67),"")</f>
        <v/>
      </c>
      <c r="X52" s="68" t="str">
        <f>IF(AND('Mapa final'!$Y$68="Muy Baja",'Mapa final'!$AA$68="Moderado"),CONCATENATE("R7C",'Mapa final'!$O$68),"")</f>
        <v/>
      </c>
      <c r="Y52" s="68" t="str">
        <f>IF(AND('Mapa final'!$Y$69="Muy Baja",'Mapa final'!$AA$69="Moderado"),CONCATENATE("R7C",'Mapa final'!$O$69),"")</f>
        <v/>
      </c>
      <c r="Z52" s="68" t="str">
        <f>IF(AND('Mapa final'!$Y$70="Muy Baja",'Mapa final'!$AA$70="Moderado"),CONCATENATE("R7C",'Mapa final'!$O$70),"")</f>
        <v/>
      </c>
      <c r="AA52" s="69" t="str">
        <f>IF(AND('Mapa final'!$Y$71="Muy Baja",'Mapa final'!$AA$71="Moderado"),CONCATENATE("R7C",'Mapa final'!$O$71),"")</f>
        <v/>
      </c>
      <c r="AB52" s="52" t="str">
        <f>IF(AND('Mapa final'!$Y$66="Muy Baja",'Mapa final'!$AA$66="Mayor"),CONCATENATE("R7C",'Mapa final'!$O$66),"")</f>
        <v/>
      </c>
      <c r="AC52" s="53" t="str">
        <f>IF(AND('Mapa final'!$Y$67="Muy Baja",'Mapa final'!$AA$67="Mayor"),CONCATENATE("R7C",'Mapa final'!$O$67),"")</f>
        <v/>
      </c>
      <c r="AD52" s="53" t="str">
        <f>IF(AND('Mapa final'!$Y$68="Muy Baja",'Mapa final'!$AA$68="Mayor"),CONCATENATE("R7C",'Mapa final'!$O$68),"")</f>
        <v/>
      </c>
      <c r="AE52" s="53" t="str">
        <f>IF(AND('Mapa final'!$Y$69="Muy Baja",'Mapa final'!$AA$69="Mayor"),CONCATENATE("R7C",'Mapa final'!$O$69),"")</f>
        <v/>
      </c>
      <c r="AF52" s="53" t="str">
        <f>IF(AND('Mapa final'!$Y$70="Muy Baja",'Mapa final'!$AA$70="Mayor"),CONCATENATE("R7C",'Mapa final'!$O$70),"")</f>
        <v/>
      </c>
      <c r="AG52" s="54" t="str">
        <f>IF(AND('Mapa final'!$Y$71="Muy Baja",'Mapa final'!$AA$71="Mayor"),CONCATENATE("R7C",'Mapa final'!$O$71),"")</f>
        <v/>
      </c>
      <c r="AH52" s="55" t="str">
        <f>IF(AND('Mapa final'!$Y$66="Muy Baja",'Mapa final'!$AA$66="Catastrófico"),CONCATENATE("R7C",'Mapa final'!$O$66),"")</f>
        <v/>
      </c>
      <c r="AI52" s="56" t="str">
        <f>IF(AND('Mapa final'!$Y$67="Muy Baja",'Mapa final'!$AA$67="Catastrófico"),CONCATENATE("R7C",'Mapa final'!$O$67),"")</f>
        <v/>
      </c>
      <c r="AJ52" s="56" t="str">
        <f>IF(AND('Mapa final'!$Y$68="Muy Baja",'Mapa final'!$AA$68="Catastrófico"),CONCATENATE("R7C",'Mapa final'!$O$68),"")</f>
        <v/>
      </c>
      <c r="AK52" s="56" t="str">
        <f>IF(AND('Mapa final'!$Y$69="Muy Baja",'Mapa final'!$AA$69="Catastrófico"),CONCATENATE("R7C",'Mapa final'!$O$69),"")</f>
        <v/>
      </c>
      <c r="AL52" s="56" t="str">
        <f>IF(AND('Mapa final'!$Y$70="Muy Baja",'Mapa final'!$AA$70="Catastrófico"),CONCATENATE("R7C",'Mapa final'!$O$70),"")</f>
        <v/>
      </c>
      <c r="AM52" s="57" t="str">
        <f>IF(AND('Mapa final'!$Y$71="Muy Baja",'Mapa final'!$AA$71="Catastrófico"),CONCATENATE("R7C",'Mapa final'!$O$71),"")</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426"/>
      <c r="C53" s="426"/>
      <c r="D53" s="427"/>
      <c r="E53" s="467"/>
      <c r="F53" s="468"/>
      <c r="G53" s="468"/>
      <c r="H53" s="468"/>
      <c r="I53" s="469"/>
      <c r="J53" s="76" t="str">
        <f>IF(AND('Mapa final'!$Y$72="Muy Baja",'Mapa final'!$AA$72="Leve"),CONCATENATE("R8C",'Mapa final'!$O$72),"")</f>
        <v/>
      </c>
      <c r="K53" s="77" t="str">
        <f>IF(AND('Mapa final'!$Y$73="Muy Baja",'Mapa final'!$AA$73="Leve"),CONCATENATE("R8C",'Mapa final'!$O$73),"")</f>
        <v/>
      </c>
      <c r="L53" s="77" t="str">
        <f>IF(AND('Mapa final'!$Y$74="Muy Baja",'Mapa final'!$AA$74="Leve"),CONCATENATE("R8C",'Mapa final'!$O$74),"")</f>
        <v/>
      </c>
      <c r="M53" s="77" t="str">
        <f>IF(AND('Mapa final'!$Y$75="Muy Baja",'Mapa final'!$AA$75="Leve"),CONCATENATE("R8C",'Mapa final'!$O$75),"")</f>
        <v/>
      </c>
      <c r="N53" s="77" t="str">
        <f>IF(AND('Mapa final'!$Y$76="Muy Baja",'Mapa final'!$AA$76="Leve"),CONCATENATE("R8C",'Mapa final'!$O$76),"")</f>
        <v/>
      </c>
      <c r="O53" s="78" t="str">
        <f>IF(AND('Mapa final'!$Y$77="Muy Baja",'Mapa final'!$AA$77="Leve"),CONCATENATE("R8C",'Mapa final'!$O$77),"")</f>
        <v/>
      </c>
      <c r="P53" s="76" t="str">
        <f>IF(AND('Mapa final'!$Y$72="Muy Baja",'Mapa final'!$AA$72="Menor"),CONCATENATE("R8C",'Mapa final'!$O$72),"")</f>
        <v/>
      </c>
      <c r="Q53" s="77" t="str">
        <f>IF(AND('Mapa final'!$Y$73="Muy Baja",'Mapa final'!$AA$73="Menor"),CONCATENATE("R8C",'Mapa final'!$O$73),"")</f>
        <v/>
      </c>
      <c r="R53" s="77" t="str">
        <f>IF(AND('Mapa final'!$Y$74="Muy Baja",'Mapa final'!$AA$74="Menor"),CONCATENATE("R8C",'Mapa final'!$O$74),"")</f>
        <v/>
      </c>
      <c r="S53" s="77" t="str">
        <f>IF(AND('Mapa final'!$Y$75="Muy Baja",'Mapa final'!$AA$75="Menor"),CONCATENATE("R8C",'Mapa final'!$O$75),"")</f>
        <v/>
      </c>
      <c r="T53" s="77" t="str">
        <f>IF(AND('Mapa final'!$Y$76="Muy Baja",'Mapa final'!$AA$76="Menor"),CONCATENATE("R8C",'Mapa final'!$O$76),"")</f>
        <v/>
      </c>
      <c r="U53" s="78" t="str">
        <f>IF(AND('Mapa final'!$Y$77="Muy Baja",'Mapa final'!$AA$77="Menor"),CONCATENATE("R8C",'Mapa final'!$O$77),"")</f>
        <v/>
      </c>
      <c r="V53" s="67" t="str">
        <f>IF(AND('Mapa final'!$Y$72="Muy Baja",'Mapa final'!$AA$72="Moderado"),CONCATENATE("R8C",'Mapa final'!$O$72),"")</f>
        <v/>
      </c>
      <c r="W53" s="68" t="str">
        <f>IF(AND('Mapa final'!$Y$73="Muy Baja",'Mapa final'!$AA$73="Moderado"),CONCATENATE("R8C",'Mapa final'!$O$73),"")</f>
        <v/>
      </c>
      <c r="X53" s="68" t="str">
        <f>IF(AND('Mapa final'!$Y$74="Muy Baja",'Mapa final'!$AA$74="Moderado"),CONCATENATE("R8C",'Mapa final'!$O$74),"")</f>
        <v/>
      </c>
      <c r="Y53" s="68" t="str">
        <f>IF(AND('Mapa final'!$Y$75="Muy Baja",'Mapa final'!$AA$75="Moderado"),CONCATENATE("R8C",'Mapa final'!$O$75),"")</f>
        <v/>
      </c>
      <c r="Z53" s="68" t="str">
        <f>IF(AND('Mapa final'!$Y$76="Muy Baja",'Mapa final'!$AA$76="Moderado"),CONCATENATE("R8C",'Mapa final'!$O$76),"")</f>
        <v/>
      </c>
      <c r="AA53" s="69" t="str">
        <f>IF(AND('Mapa final'!$Y$77="Muy Baja",'Mapa final'!$AA$77="Moderado"),CONCATENATE("R8C",'Mapa final'!$O$77),"")</f>
        <v/>
      </c>
      <c r="AB53" s="52" t="str">
        <f>IF(AND('Mapa final'!$Y$72="Muy Baja",'Mapa final'!$AA$72="Mayor"),CONCATENATE("R8C",'Mapa final'!$O$72),"")</f>
        <v/>
      </c>
      <c r="AC53" s="53" t="str">
        <f>IF(AND('Mapa final'!$Y$73="Muy Baja",'Mapa final'!$AA$73="Mayor"),CONCATENATE("R8C",'Mapa final'!$O$73),"")</f>
        <v/>
      </c>
      <c r="AD53" s="53" t="str">
        <f>IF(AND('Mapa final'!$Y$74="Muy Baja",'Mapa final'!$AA$74="Mayor"),CONCATENATE("R8C",'Mapa final'!$O$74),"")</f>
        <v/>
      </c>
      <c r="AE53" s="53" t="str">
        <f>IF(AND('Mapa final'!$Y$75="Muy Baja",'Mapa final'!$AA$75="Mayor"),CONCATENATE("R8C",'Mapa final'!$O$75),"")</f>
        <v/>
      </c>
      <c r="AF53" s="53" t="str">
        <f>IF(AND('Mapa final'!$Y$76="Muy Baja",'Mapa final'!$AA$76="Mayor"),CONCATENATE("R8C",'Mapa final'!$O$76),"")</f>
        <v/>
      </c>
      <c r="AG53" s="54" t="str">
        <f>IF(AND('Mapa final'!$Y$77="Muy Baja",'Mapa final'!$AA$77="Mayor"),CONCATENATE("R8C",'Mapa final'!$O$77),"")</f>
        <v/>
      </c>
      <c r="AH53" s="55" t="str">
        <f>IF(AND('Mapa final'!$Y$72="Muy Baja",'Mapa final'!$AA$72="Catastrófico"),CONCATENATE("R8C",'Mapa final'!$O$72),"")</f>
        <v/>
      </c>
      <c r="AI53" s="56" t="str">
        <f>IF(AND('Mapa final'!$Y$73="Muy Baja",'Mapa final'!$AA$73="Catastrófico"),CONCATENATE("R8C",'Mapa final'!$O$73),"")</f>
        <v/>
      </c>
      <c r="AJ53" s="56" t="str">
        <f>IF(AND('Mapa final'!$Y$74="Muy Baja",'Mapa final'!$AA$74="Catastrófico"),CONCATENATE("R8C",'Mapa final'!$O$74),"")</f>
        <v/>
      </c>
      <c r="AK53" s="56" t="str">
        <f>IF(AND('Mapa final'!$Y$75="Muy Baja",'Mapa final'!$AA$75="Catastrófico"),CONCATENATE("R8C",'Mapa final'!$O$75),"")</f>
        <v/>
      </c>
      <c r="AL53" s="56" t="str">
        <f>IF(AND('Mapa final'!$Y$76="Muy Baja",'Mapa final'!$AA$76="Catastrófico"),CONCATENATE("R8C",'Mapa final'!$O$76),"")</f>
        <v/>
      </c>
      <c r="AM53" s="57" t="str">
        <f>IF(AND('Mapa final'!$Y$77="Muy Baja",'Mapa final'!$AA$77="Catastrófico"),CONCATENATE("R8C",'Mapa final'!$O$77),"")</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426"/>
      <c r="C54" s="426"/>
      <c r="D54" s="427"/>
      <c r="E54" s="467"/>
      <c r="F54" s="468"/>
      <c r="G54" s="468"/>
      <c r="H54" s="468"/>
      <c r="I54" s="469"/>
      <c r="J54" s="76" t="str">
        <f>IF(AND('Mapa final'!$Y$78="Muy Baja",'Mapa final'!$AA$78="Leve"),CONCATENATE("R9C",'Mapa final'!$O$78),"")</f>
        <v/>
      </c>
      <c r="K54" s="77" t="str">
        <f>IF(AND('Mapa final'!$Y$79="Muy Baja",'Mapa final'!$AA$79="Leve"),CONCATENATE("R9C",'Mapa final'!$O$79),"")</f>
        <v/>
      </c>
      <c r="L54" s="77" t="str">
        <f>IF(AND('Mapa final'!$Y$80="Muy Baja",'Mapa final'!$AA$80="Leve"),CONCATENATE("R9C",'Mapa final'!$O$80),"")</f>
        <v/>
      </c>
      <c r="M54" s="77" t="str">
        <f>IF(AND('Mapa final'!$Y$81="Muy Baja",'Mapa final'!$AA$81="Leve"),CONCATENATE("R9C",'Mapa final'!$O$81),"")</f>
        <v/>
      </c>
      <c r="N54" s="77" t="str">
        <f>IF(AND('Mapa final'!$Y$82="Muy Baja",'Mapa final'!$AA$82="Leve"),CONCATENATE("R9C",'Mapa final'!$O$82),"")</f>
        <v/>
      </c>
      <c r="O54" s="78" t="str">
        <f>IF(AND('Mapa final'!$Y$83="Muy Baja",'Mapa final'!$AA$83="Leve"),CONCATENATE("R9C",'Mapa final'!$O$83),"")</f>
        <v/>
      </c>
      <c r="P54" s="76" t="str">
        <f>IF(AND('Mapa final'!$Y$78="Muy Baja",'Mapa final'!$AA$78="Menor"),CONCATENATE("R9C",'Mapa final'!$O$78),"")</f>
        <v/>
      </c>
      <c r="Q54" s="77" t="str">
        <f>IF(AND('Mapa final'!$Y$79="Muy Baja",'Mapa final'!$AA$79="Menor"),CONCATENATE("R9C",'Mapa final'!$O$79),"")</f>
        <v/>
      </c>
      <c r="R54" s="77" t="str">
        <f>IF(AND('Mapa final'!$Y$80="Muy Baja",'Mapa final'!$AA$80="Menor"),CONCATENATE("R9C",'Mapa final'!$O$80),"")</f>
        <v/>
      </c>
      <c r="S54" s="77" t="str">
        <f>IF(AND('Mapa final'!$Y$81="Muy Baja",'Mapa final'!$AA$81="Menor"),CONCATENATE("R9C",'Mapa final'!$O$81),"")</f>
        <v/>
      </c>
      <c r="T54" s="77" t="str">
        <f>IF(AND('Mapa final'!$Y$82="Muy Baja",'Mapa final'!$AA$82="Menor"),CONCATENATE("R9C",'Mapa final'!$O$82),"")</f>
        <v/>
      </c>
      <c r="U54" s="78" t="str">
        <f>IF(AND('Mapa final'!$Y$83="Muy Baja",'Mapa final'!$AA$83="Menor"),CONCATENATE("R9C",'Mapa final'!$O$83),"")</f>
        <v/>
      </c>
      <c r="V54" s="67" t="str">
        <f>IF(AND('Mapa final'!$Y$78="Muy Baja",'Mapa final'!$AA$78="Moderado"),CONCATENATE("R9C",'Mapa final'!$O$78),"")</f>
        <v/>
      </c>
      <c r="W54" s="68" t="str">
        <f>IF(AND('Mapa final'!$Y$79="Muy Baja",'Mapa final'!$AA$79="Moderado"),CONCATENATE("R9C",'Mapa final'!$O$79),"")</f>
        <v/>
      </c>
      <c r="X54" s="68" t="str">
        <f>IF(AND('Mapa final'!$Y$80="Muy Baja",'Mapa final'!$AA$80="Moderado"),CONCATENATE("R9C",'Mapa final'!$O$80),"")</f>
        <v/>
      </c>
      <c r="Y54" s="68" t="str">
        <f>IF(AND('Mapa final'!$Y$81="Muy Baja",'Mapa final'!$AA$81="Moderado"),CONCATENATE("R9C",'Mapa final'!$O$81),"")</f>
        <v/>
      </c>
      <c r="Z54" s="68" t="str">
        <f>IF(AND('Mapa final'!$Y$82="Muy Baja",'Mapa final'!$AA$82="Moderado"),CONCATENATE("R9C",'Mapa final'!$O$82),"")</f>
        <v/>
      </c>
      <c r="AA54" s="69" t="str">
        <f>IF(AND('Mapa final'!$Y$83="Muy Baja",'Mapa final'!$AA$83="Moderado"),CONCATENATE("R9C",'Mapa final'!$O$83),"")</f>
        <v/>
      </c>
      <c r="AB54" s="52" t="str">
        <f>IF(AND('Mapa final'!$Y$78="Muy Baja",'Mapa final'!$AA$78="Mayor"),CONCATENATE("R9C",'Mapa final'!$O$78),"")</f>
        <v/>
      </c>
      <c r="AC54" s="53" t="str">
        <f>IF(AND('Mapa final'!$Y$79="Muy Baja",'Mapa final'!$AA$79="Mayor"),CONCATENATE("R9C",'Mapa final'!$O$79),"")</f>
        <v/>
      </c>
      <c r="AD54" s="53" t="str">
        <f>IF(AND('Mapa final'!$Y$80="Muy Baja",'Mapa final'!$AA$80="Mayor"),CONCATENATE("R9C",'Mapa final'!$O$80),"")</f>
        <v/>
      </c>
      <c r="AE54" s="53" t="str">
        <f>IF(AND('Mapa final'!$Y$81="Muy Baja",'Mapa final'!$AA$81="Mayor"),CONCATENATE("R9C",'Mapa final'!$O$81),"")</f>
        <v/>
      </c>
      <c r="AF54" s="53" t="str">
        <f>IF(AND('Mapa final'!$Y$82="Muy Baja",'Mapa final'!$AA$82="Mayor"),CONCATENATE("R9C",'Mapa final'!$O$82),"")</f>
        <v/>
      </c>
      <c r="AG54" s="54" t="str">
        <f>IF(AND('Mapa final'!$Y$83="Muy Baja",'Mapa final'!$AA$83="Mayor"),CONCATENATE("R9C",'Mapa final'!$O$83),"")</f>
        <v/>
      </c>
      <c r="AH54" s="55" t="str">
        <f>IF(AND('Mapa final'!$Y$78="Muy Baja",'Mapa final'!$AA$78="Catastrófico"),CONCATENATE("R9C",'Mapa final'!$O$78),"")</f>
        <v/>
      </c>
      <c r="AI54" s="56" t="str">
        <f>IF(AND('Mapa final'!$Y$79="Muy Baja",'Mapa final'!$AA$79="Catastrófico"),CONCATENATE("R9C",'Mapa final'!$O$79),"")</f>
        <v/>
      </c>
      <c r="AJ54" s="56" t="str">
        <f>IF(AND('Mapa final'!$Y$80="Muy Baja",'Mapa final'!$AA$80="Catastrófico"),CONCATENATE("R9C",'Mapa final'!$O$80),"")</f>
        <v/>
      </c>
      <c r="AK54" s="56" t="str">
        <f>IF(AND('Mapa final'!$Y$81="Muy Baja",'Mapa final'!$AA$81="Catastrófico"),CONCATENATE("R9C",'Mapa final'!$O$81),"")</f>
        <v/>
      </c>
      <c r="AL54" s="56" t="str">
        <f>IF(AND('Mapa final'!$Y$82="Muy Baja",'Mapa final'!$AA$82="Catastrófico"),CONCATENATE("R9C",'Mapa final'!$O$82),"")</f>
        <v/>
      </c>
      <c r="AM54" s="57" t="str">
        <f>IF(AND('Mapa final'!$Y$83="Muy Baja",'Mapa final'!$AA$83="Catastrófico"),CONCATENATE("R9C",'Mapa final'!$O$83),"")</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426"/>
      <c r="C55" s="426"/>
      <c r="D55" s="427"/>
      <c r="E55" s="470"/>
      <c r="F55" s="471"/>
      <c r="G55" s="471"/>
      <c r="H55" s="471"/>
      <c r="I55" s="472"/>
      <c r="J55" s="79" t="str">
        <f>IF(AND('Mapa final'!$Y$84="Muy Baja",'Mapa final'!$AA$84="Leve"),CONCATENATE("R10C",'Mapa final'!$O$84),"")</f>
        <v/>
      </c>
      <c r="K55" s="80" t="str">
        <f>IF(AND('Mapa final'!$Y$85="Muy Baja",'Mapa final'!$AA$85="Leve"),CONCATENATE("R10C",'Mapa final'!$O$85),"")</f>
        <v/>
      </c>
      <c r="L55" s="80" t="str">
        <f>IF(AND('Mapa final'!$Y$86="Muy Baja",'Mapa final'!$AA$86="Leve"),CONCATENATE("R10C",'Mapa final'!$O$86),"")</f>
        <v/>
      </c>
      <c r="M55" s="80" t="str">
        <f>IF(AND('Mapa final'!$Y$87="Muy Baja",'Mapa final'!$AA$87="Leve"),CONCATENATE("R10C",'Mapa final'!$O$87),"")</f>
        <v/>
      </c>
      <c r="N55" s="80" t="str">
        <f>IF(AND('Mapa final'!$Y$88="Muy Baja",'Mapa final'!$AA$88="Leve"),CONCATENATE("R10C",'Mapa final'!$O$88),"")</f>
        <v/>
      </c>
      <c r="O55" s="81" t="str">
        <f>IF(AND('Mapa final'!$Y$89="Muy Baja",'Mapa final'!$AA$89="Leve"),CONCATENATE("R10C",'Mapa final'!$O$89),"")</f>
        <v/>
      </c>
      <c r="P55" s="79" t="str">
        <f>IF(AND('Mapa final'!$Y$84="Muy Baja",'Mapa final'!$AA$84="Menor"),CONCATENATE("R10C",'Mapa final'!$O$84),"")</f>
        <v/>
      </c>
      <c r="Q55" s="80" t="str">
        <f>IF(AND('Mapa final'!$Y$85="Muy Baja",'Mapa final'!$AA$85="Menor"),CONCATENATE("R10C",'Mapa final'!$O$85),"")</f>
        <v/>
      </c>
      <c r="R55" s="80" t="str">
        <f>IF(AND('Mapa final'!$Y$86="Muy Baja",'Mapa final'!$AA$86="Menor"),CONCATENATE("R10C",'Mapa final'!$O$86),"")</f>
        <v/>
      </c>
      <c r="S55" s="80" t="str">
        <f>IF(AND('Mapa final'!$Y$87="Muy Baja",'Mapa final'!$AA$87="Menor"),CONCATENATE("R10C",'Mapa final'!$O$87),"")</f>
        <v/>
      </c>
      <c r="T55" s="80" t="str">
        <f>IF(AND('Mapa final'!$Y$88="Muy Baja",'Mapa final'!$AA$88="Menor"),CONCATENATE("R10C",'Mapa final'!$O$88),"")</f>
        <v/>
      </c>
      <c r="U55" s="81" t="str">
        <f>IF(AND('Mapa final'!$Y$89="Muy Baja",'Mapa final'!$AA$89="Menor"),CONCATENATE("R10C",'Mapa final'!$O$89),"")</f>
        <v/>
      </c>
      <c r="V55" s="70" t="str">
        <f>IF(AND('Mapa final'!$Y$84="Muy Baja",'Mapa final'!$AA$84="Moderado"),CONCATENATE("R10C",'Mapa final'!$O$84),"")</f>
        <v/>
      </c>
      <c r="W55" s="71" t="str">
        <f>IF(AND('Mapa final'!$Y$85="Muy Baja",'Mapa final'!$AA$85="Moderado"),CONCATENATE("R10C",'Mapa final'!$O$85),"")</f>
        <v/>
      </c>
      <c r="X55" s="71" t="str">
        <f>IF(AND('Mapa final'!$Y$86="Muy Baja",'Mapa final'!$AA$86="Moderado"),CONCATENATE("R10C",'Mapa final'!$O$86),"")</f>
        <v/>
      </c>
      <c r="Y55" s="71" t="str">
        <f>IF(AND('Mapa final'!$Y$87="Muy Baja",'Mapa final'!$AA$87="Moderado"),CONCATENATE("R10C",'Mapa final'!$O$87),"")</f>
        <v/>
      </c>
      <c r="Z55" s="71" t="str">
        <f>IF(AND('Mapa final'!$Y$88="Muy Baja",'Mapa final'!$AA$88="Moderado"),CONCATENATE("R10C",'Mapa final'!$O$88),"")</f>
        <v/>
      </c>
      <c r="AA55" s="72" t="str">
        <f>IF(AND('Mapa final'!$Y$89="Muy Baja",'Mapa final'!$AA$89="Moderado"),CONCATENATE("R10C",'Mapa final'!$O$89),"")</f>
        <v/>
      </c>
      <c r="AB55" s="58" t="str">
        <f>IF(AND('Mapa final'!$Y$84="Muy Baja",'Mapa final'!$AA$84="Mayor"),CONCATENATE("R10C",'Mapa final'!$O$84),"")</f>
        <v/>
      </c>
      <c r="AC55" s="59" t="str">
        <f>IF(AND('Mapa final'!$Y$85="Muy Baja",'Mapa final'!$AA$85="Mayor"),CONCATENATE("R10C",'Mapa final'!$O$85),"")</f>
        <v/>
      </c>
      <c r="AD55" s="59" t="str">
        <f>IF(AND('Mapa final'!$Y$86="Muy Baja",'Mapa final'!$AA$86="Mayor"),CONCATENATE("R10C",'Mapa final'!$O$86),"")</f>
        <v/>
      </c>
      <c r="AE55" s="59" t="str">
        <f>IF(AND('Mapa final'!$Y$87="Muy Baja",'Mapa final'!$AA$87="Mayor"),CONCATENATE("R10C",'Mapa final'!$O$87),"")</f>
        <v/>
      </c>
      <c r="AF55" s="59" t="str">
        <f>IF(AND('Mapa final'!$Y$88="Muy Baja",'Mapa final'!$AA$88="Mayor"),CONCATENATE("R10C",'Mapa final'!$O$88),"")</f>
        <v/>
      </c>
      <c r="AG55" s="60" t="str">
        <f>IF(AND('Mapa final'!$Y$89="Muy Baja",'Mapa final'!$AA$89="Mayor"),CONCATENATE("R10C",'Mapa final'!$O$89),"")</f>
        <v/>
      </c>
      <c r="AH55" s="61" t="str">
        <f>IF(AND('Mapa final'!$Y$84="Muy Baja",'Mapa final'!$AA$84="Catastrófico"),CONCATENATE("R10C",'Mapa final'!$O$84),"")</f>
        <v/>
      </c>
      <c r="AI55" s="62" t="str">
        <f>IF(AND('Mapa final'!$Y$85="Muy Baja",'Mapa final'!$AA$85="Catastrófico"),CONCATENATE("R10C",'Mapa final'!$O$85),"")</f>
        <v/>
      </c>
      <c r="AJ55" s="62" t="str">
        <f>IF(AND('Mapa final'!$Y$86="Muy Baja",'Mapa final'!$AA$86="Catastrófico"),CONCATENATE("R10C",'Mapa final'!$O$86),"")</f>
        <v/>
      </c>
      <c r="AK55" s="62" t="str">
        <f>IF(AND('Mapa final'!$Y$87="Muy Baja",'Mapa final'!$AA$87="Catastrófico"),CONCATENATE("R10C",'Mapa final'!$O$87),"")</f>
        <v/>
      </c>
      <c r="AL55" s="62" t="str">
        <f>IF(AND('Mapa final'!$Y$88="Muy Baja",'Mapa final'!$AA$88="Catastrófico"),CONCATENATE("R10C",'Mapa final'!$O$88),"")</f>
        <v/>
      </c>
      <c r="AM55" s="63" t="str">
        <f>IF(AND('Mapa final'!$Y$89="Muy Baja",'Mapa final'!$AA$89="Catastrófico"),CONCATENATE("R10C",'Mapa final'!$O$89),"")</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464" t="s">
        <v>101</v>
      </c>
      <c r="K56" s="465"/>
      <c r="L56" s="465"/>
      <c r="M56" s="465"/>
      <c r="N56" s="465"/>
      <c r="O56" s="466"/>
      <c r="P56" s="464" t="s">
        <v>102</v>
      </c>
      <c r="Q56" s="465"/>
      <c r="R56" s="465"/>
      <c r="S56" s="465"/>
      <c r="T56" s="465"/>
      <c r="U56" s="466"/>
      <c r="V56" s="464" t="s">
        <v>103</v>
      </c>
      <c r="W56" s="465"/>
      <c r="X56" s="465"/>
      <c r="Y56" s="465"/>
      <c r="Z56" s="465"/>
      <c r="AA56" s="466"/>
      <c r="AB56" s="464" t="s">
        <v>104</v>
      </c>
      <c r="AC56" s="473"/>
      <c r="AD56" s="465"/>
      <c r="AE56" s="465"/>
      <c r="AF56" s="465"/>
      <c r="AG56" s="466"/>
      <c r="AH56" s="464" t="s">
        <v>105</v>
      </c>
      <c r="AI56" s="465"/>
      <c r="AJ56" s="465"/>
      <c r="AK56" s="465"/>
      <c r="AL56" s="465"/>
      <c r="AM56" s="466"/>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467"/>
      <c r="K57" s="468"/>
      <c r="L57" s="468"/>
      <c r="M57" s="468"/>
      <c r="N57" s="468"/>
      <c r="O57" s="469"/>
      <c r="P57" s="467"/>
      <c r="Q57" s="468"/>
      <c r="R57" s="468"/>
      <c r="S57" s="468"/>
      <c r="T57" s="468"/>
      <c r="U57" s="469"/>
      <c r="V57" s="467"/>
      <c r="W57" s="468"/>
      <c r="X57" s="468"/>
      <c r="Y57" s="468"/>
      <c r="Z57" s="468"/>
      <c r="AA57" s="469"/>
      <c r="AB57" s="467"/>
      <c r="AC57" s="468"/>
      <c r="AD57" s="468"/>
      <c r="AE57" s="468"/>
      <c r="AF57" s="468"/>
      <c r="AG57" s="469"/>
      <c r="AH57" s="467"/>
      <c r="AI57" s="468"/>
      <c r="AJ57" s="468"/>
      <c r="AK57" s="468"/>
      <c r="AL57" s="468"/>
      <c r="AM57" s="469"/>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467"/>
      <c r="K58" s="468"/>
      <c r="L58" s="468"/>
      <c r="M58" s="468"/>
      <c r="N58" s="468"/>
      <c r="O58" s="469"/>
      <c r="P58" s="467"/>
      <c r="Q58" s="468"/>
      <c r="R58" s="468"/>
      <c r="S58" s="468"/>
      <c r="T58" s="468"/>
      <c r="U58" s="469"/>
      <c r="V58" s="467"/>
      <c r="W58" s="468"/>
      <c r="X58" s="468"/>
      <c r="Y58" s="468"/>
      <c r="Z58" s="468"/>
      <c r="AA58" s="469"/>
      <c r="AB58" s="467"/>
      <c r="AC58" s="468"/>
      <c r="AD58" s="468"/>
      <c r="AE58" s="468"/>
      <c r="AF58" s="468"/>
      <c r="AG58" s="469"/>
      <c r="AH58" s="467"/>
      <c r="AI58" s="468"/>
      <c r="AJ58" s="468"/>
      <c r="AK58" s="468"/>
      <c r="AL58" s="468"/>
      <c r="AM58" s="469"/>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467"/>
      <c r="K59" s="468"/>
      <c r="L59" s="468"/>
      <c r="M59" s="468"/>
      <c r="N59" s="468"/>
      <c r="O59" s="469"/>
      <c r="P59" s="467"/>
      <c r="Q59" s="468"/>
      <c r="R59" s="468"/>
      <c r="S59" s="468"/>
      <c r="T59" s="468"/>
      <c r="U59" s="469"/>
      <c r="V59" s="467"/>
      <c r="W59" s="468"/>
      <c r="X59" s="468"/>
      <c r="Y59" s="468"/>
      <c r="Z59" s="468"/>
      <c r="AA59" s="469"/>
      <c r="AB59" s="467"/>
      <c r="AC59" s="468"/>
      <c r="AD59" s="468"/>
      <c r="AE59" s="468"/>
      <c r="AF59" s="468"/>
      <c r="AG59" s="469"/>
      <c r="AH59" s="467"/>
      <c r="AI59" s="468"/>
      <c r="AJ59" s="468"/>
      <c r="AK59" s="468"/>
      <c r="AL59" s="468"/>
      <c r="AM59" s="469"/>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467"/>
      <c r="K60" s="468"/>
      <c r="L60" s="468"/>
      <c r="M60" s="468"/>
      <c r="N60" s="468"/>
      <c r="O60" s="469"/>
      <c r="P60" s="467"/>
      <c r="Q60" s="468"/>
      <c r="R60" s="468"/>
      <c r="S60" s="468"/>
      <c r="T60" s="468"/>
      <c r="U60" s="469"/>
      <c r="V60" s="467"/>
      <c r="W60" s="468"/>
      <c r="X60" s="468"/>
      <c r="Y60" s="468"/>
      <c r="Z60" s="468"/>
      <c r="AA60" s="469"/>
      <c r="AB60" s="467"/>
      <c r="AC60" s="468"/>
      <c r="AD60" s="468"/>
      <c r="AE60" s="468"/>
      <c r="AF60" s="468"/>
      <c r="AG60" s="469"/>
      <c r="AH60" s="467"/>
      <c r="AI60" s="468"/>
      <c r="AJ60" s="468"/>
      <c r="AK60" s="468"/>
      <c r="AL60" s="468"/>
      <c r="AM60" s="469"/>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470"/>
      <c r="K61" s="471"/>
      <c r="L61" s="471"/>
      <c r="M61" s="471"/>
      <c r="N61" s="471"/>
      <c r="O61" s="472"/>
      <c r="P61" s="470"/>
      <c r="Q61" s="471"/>
      <c r="R61" s="471"/>
      <c r="S61" s="471"/>
      <c r="T61" s="471"/>
      <c r="U61" s="472"/>
      <c r="V61" s="470"/>
      <c r="W61" s="471"/>
      <c r="X61" s="471"/>
      <c r="Y61" s="471"/>
      <c r="Z61" s="471"/>
      <c r="AA61" s="472"/>
      <c r="AB61" s="470"/>
      <c r="AC61" s="471"/>
      <c r="AD61" s="471"/>
      <c r="AE61" s="471"/>
      <c r="AF61" s="471"/>
      <c r="AG61" s="472"/>
      <c r="AH61" s="470"/>
      <c r="AI61" s="471"/>
      <c r="AJ61" s="471"/>
      <c r="AK61" s="471"/>
      <c r="AL61" s="471"/>
      <c r="AM61" s="472"/>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3"/>
      <c r="AV63" s="83"/>
      <c r="AW63" s="83"/>
      <c r="AX63" s="83"/>
      <c r="AY63" s="83"/>
      <c r="AZ63" s="83"/>
      <c r="BA63" s="83"/>
      <c r="BB63" s="83"/>
      <c r="BC63" s="83"/>
      <c r="BD63" s="83"/>
      <c r="BE63" s="83"/>
      <c r="BF63" s="83"/>
      <c r="BG63" s="83"/>
      <c r="BH63" s="83"/>
    </row>
    <row r="64" spans="1:80" ht="15" customHeight="1" x14ac:dyDescent="0.25">
      <c r="A64" s="83"/>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8" sqref="C8"/>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513" t="s">
        <v>107</v>
      </c>
      <c r="C1" s="513"/>
      <c r="D1" s="513"/>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108</v>
      </c>
      <c r="D3" s="12" t="s">
        <v>91</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109</v>
      </c>
      <c r="C4" s="14" t="s">
        <v>110</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111</v>
      </c>
      <c r="C5" s="17" t="s">
        <v>112</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113</v>
      </c>
      <c r="C6" s="17" t="s">
        <v>114</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115</v>
      </c>
      <c r="C7" s="17" t="s">
        <v>116</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117</v>
      </c>
      <c r="C8" s="17" t="s">
        <v>118</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7"/>
      <c r="C9" s="107"/>
      <c r="D9" s="107"/>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8"/>
      <c r="C10" s="107"/>
      <c r="D10" s="107"/>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7"/>
      <c r="C11" s="107"/>
      <c r="D11" s="107"/>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7"/>
      <c r="C12" s="107"/>
      <c r="D12" s="107"/>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7"/>
      <c r="C13" s="107"/>
      <c r="D13" s="107"/>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7"/>
      <c r="C14" s="107"/>
      <c r="D14" s="107"/>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7"/>
      <c r="C15" s="107"/>
      <c r="D15" s="107"/>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7"/>
      <c r="C16" s="107"/>
      <c r="D16" s="107"/>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7"/>
      <c r="C17" s="107"/>
      <c r="D17" s="107"/>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7"/>
      <c r="C18" s="107"/>
      <c r="D18" s="107"/>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D6" sqref="D6"/>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514" t="s">
        <v>119</v>
      </c>
      <c r="C1" s="514"/>
      <c r="D1" s="514"/>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4"/>
      <c r="C3" s="36" t="s">
        <v>120</v>
      </c>
      <c r="D3" s="36" t="s">
        <v>121</v>
      </c>
      <c r="E3" s="83"/>
      <c r="F3" s="83"/>
      <c r="G3" s="83"/>
      <c r="H3" s="83"/>
      <c r="I3" s="83"/>
      <c r="J3" s="83"/>
      <c r="K3" s="83"/>
      <c r="L3" s="83"/>
      <c r="M3" s="83"/>
      <c r="N3" s="83"/>
      <c r="O3" s="83"/>
      <c r="P3" s="83"/>
      <c r="Q3" s="83"/>
      <c r="R3" s="83"/>
      <c r="S3" s="83"/>
      <c r="T3" s="83"/>
      <c r="U3" s="83"/>
    </row>
    <row r="4" spans="1:21" ht="33.75" x14ac:dyDescent="0.25">
      <c r="A4" s="103" t="s">
        <v>122</v>
      </c>
      <c r="B4" s="39" t="s">
        <v>123</v>
      </c>
      <c r="C4" s="44" t="s">
        <v>124</v>
      </c>
      <c r="D4" s="37" t="s">
        <v>125</v>
      </c>
      <c r="E4" s="83"/>
      <c r="F4" s="83"/>
      <c r="G4" s="83"/>
      <c r="H4" s="83"/>
      <c r="I4" s="83"/>
      <c r="J4" s="83"/>
      <c r="K4" s="83"/>
      <c r="L4" s="83"/>
      <c r="M4" s="83"/>
      <c r="N4" s="83"/>
      <c r="O4" s="83"/>
      <c r="P4" s="83"/>
      <c r="Q4" s="83"/>
      <c r="R4" s="83"/>
      <c r="S4" s="83"/>
      <c r="T4" s="83"/>
      <c r="U4" s="83"/>
    </row>
    <row r="5" spans="1:21" ht="67.5" x14ac:dyDescent="0.25">
      <c r="A5" s="103" t="s">
        <v>126</v>
      </c>
      <c r="B5" s="40" t="s">
        <v>127</v>
      </c>
      <c r="C5" s="45" t="s">
        <v>128</v>
      </c>
      <c r="D5" s="38" t="s">
        <v>129</v>
      </c>
      <c r="E5" s="83"/>
      <c r="F5" s="83"/>
      <c r="G5" s="83"/>
      <c r="H5" s="83"/>
      <c r="I5" s="83"/>
      <c r="J5" s="83"/>
      <c r="K5" s="83"/>
      <c r="L5" s="83"/>
      <c r="M5" s="83"/>
      <c r="N5" s="83"/>
      <c r="O5" s="83"/>
      <c r="P5" s="83"/>
      <c r="Q5" s="83"/>
      <c r="R5" s="83"/>
      <c r="S5" s="83"/>
      <c r="T5" s="83"/>
      <c r="U5" s="83"/>
    </row>
    <row r="6" spans="1:21" ht="67.5" x14ac:dyDescent="0.25">
      <c r="A6" s="103" t="s">
        <v>97</v>
      </c>
      <c r="B6" s="41" t="s">
        <v>130</v>
      </c>
      <c r="C6" s="45" t="s">
        <v>131</v>
      </c>
      <c r="D6" s="38" t="s">
        <v>132</v>
      </c>
      <c r="E6" s="83"/>
      <c r="F6" s="83"/>
      <c r="G6" s="83"/>
      <c r="H6" s="83"/>
      <c r="I6" s="83"/>
      <c r="J6" s="83"/>
      <c r="K6" s="83"/>
      <c r="L6" s="83"/>
      <c r="M6" s="83"/>
      <c r="N6" s="83"/>
      <c r="O6" s="83"/>
      <c r="P6" s="83"/>
      <c r="Q6" s="83"/>
      <c r="R6" s="83"/>
      <c r="S6" s="83"/>
      <c r="T6" s="83"/>
      <c r="U6" s="83"/>
    </row>
    <row r="7" spans="1:21" ht="101.25" x14ac:dyDescent="0.25">
      <c r="A7" s="103" t="s">
        <v>133</v>
      </c>
      <c r="B7" s="42" t="s">
        <v>134</v>
      </c>
      <c r="C7" s="45" t="s">
        <v>135</v>
      </c>
      <c r="D7" s="38" t="s">
        <v>136</v>
      </c>
      <c r="E7" s="83"/>
      <c r="F7" s="83"/>
      <c r="G7" s="83"/>
      <c r="H7" s="83"/>
      <c r="I7" s="83"/>
      <c r="J7" s="83"/>
      <c r="K7" s="83"/>
      <c r="L7" s="83"/>
      <c r="M7" s="83"/>
      <c r="N7" s="83"/>
      <c r="O7" s="83"/>
      <c r="P7" s="83"/>
      <c r="Q7" s="83"/>
      <c r="R7" s="83"/>
      <c r="S7" s="83"/>
      <c r="T7" s="83"/>
      <c r="U7" s="83"/>
    </row>
    <row r="8" spans="1:21" ht="67.5" x14ac:dyDescent="0.25">
      <c r="A8" s="103" t="s">
        <v>137</v>
      </c>
      <c r="B8" s="43" t="s">
        <v>138</v>
      </c>
      <c r="C8" s="45" t="s">
        <v>139</v>
      </c>
      <c r="D8" s="38" t="s">
        <v>140</v>
      </c>
      <c r="E8" s="83"/>
      <c r="F8" s="83"/>
      <c r="G8" s="83"/>
      <c r="H8" s="83"/>
      <c r="I8" s="83"/>
      <c r="J8" s="83"/>
      <c r="K8" s="83"/>
      <c r="L8" s="83"/>
      <c r="M8" s="83"/>
      <c r="N8" s="83"/>
      <c r="O8" s="83"/>
      <c r="P8" s="83"/>
      <c r="Q8" s="83"/>
      <c r="R8" s="83"/>
      <c r="S8" s="83"/>
      <c r="T8" s="83"/>
      <c r="U8" s="83"/>
    </row>
    <row r="9" spans="1:21" ht="20.25" x14ac:dyDescent="0.25">
      <c r="A9" s="103"/>
      <c r="B9" s="103"/>
      <c r="C9" s="105"/>
      <c r="D9" s="105"/>
      <c r="E9" s="83"/>
      <c r="F9" s="83"/>
      <c r="G9" s="83"/>
      <c r="H9" s="83"/>
      <c r="I9" s="83"/>
      <c r="J9" s="83"/>
      <c r="K9" s="83"/>
      <c r="L9" s="83"/>
      <c r="M9" s="83"/>
      <c r="N9" s="83"/>
      <c r="O9" s="83"/>
      <c r="P9" s="83"/>
      <c r="Q9" s="83"/>
      <c r="R9" s="83"/>
      <c r="S9" s="83"/>
      <c r="T9" s="83"/>
      <c r="U9" s="83"/>
    </row>
    <row r="10" spans="1:21" ht="16.5" x14ac:dyDescent="0.25">
      <c r="A10" s="103"/>
      <c r="B10" s="106"/>
      <c r="C10" s="106"/>
      <c r="D10" s="106"/>
      <c r="E10" s="83"/>
      <c r="F10" s="83"/>
      <c r="G10" s="83"/>
      <c r="H10" s="83"/>
      <c r="I10" s="83"/>
      <c r="J10" s="83"/>
      <c r="K10" s="83"/>
      <c r="L10" s="83"/>
      <c r="M10" s="83"/>
      <c r="N10" s="83"/>
      <c r="O10" s="83"/>
      <c r="P10" s="83"/>
      <c r="Q10" s="83"/>
      <c r="R10" s="83"/>
      <c r="S10" s="83"/>
      <c r="T10" s="83"/>
      <c r="U10" s="83"/>
    </row>
    <row r="11" spans="1:21" x14ac:dyDescent="0.25">
      <c r="A11" s="103"/>
      <c r="B11" s="103" t="s">
        <v>141</v>
      </c>
      <c r="C11" s="103" t="s">
        <v>142</v>
      </c>
      <c r="D11" s="103" t="s">
        <v>143</v>
      </c>
      <c r="E11" s="83"/>
      <c r="F11" s="83"/>
      <c r="G11" s="83"/>
      <c r="H11" s="83"/>
      <c r="I11" s="83"/>
      <c r="J11" s="83"/>
      <c r="K11" s="83"/>
      <c r="L11" s="83"/>
      <c r="M11" s="83"/>
      <c r="N11" s="83"/>
      <c r="O11" s="83"/>
      <c r="P11" s="83"/>
      <c r="Q11" s="83"/>
      <c r="R11" s="83"/>
      <c r="S11" s="83"/>
      <c r="T11" s="83"/>
      <c r="U11" s="83"/>
    </row>
    <row r="12" spans="1:21" x14ac:dyDescent="0.25">
      <c r="A12" s="103"/>
      <c r="B12" s="103" t="s">
        <v>144</v>
      </c>
      <c r="C12" s="103" t="s">
        <v>145</v>
      </c>
      <c r="D12" s="103" t="s">
        <v>146</v>
      </c>
      <c r="E12" s="83"/>
      <c r="F12" s="83"/>
      <c r="G12" s="83"/>
      <c r="H12" s="83"/>
      <c r="I12" s="83"/>
      <c r="J12" s="83"/>
      <c r="K12" s="83"/>
      <c r="L12" s="83"/>
      <c r="M12" s="83"/>
      <c r="N12" s="83"/>
      <c r="O12" s="83"/>
      <c r="P12" s="83"/>
      <c r="Q12" s="83"/>
      <c r="R12" s="83"/>
      <c r="S12" s="83"/>
      <c r="T12" s="83"/>
      <c r="U12" s="83"/>
    </row>
    <row r="13" spans="1:21" x14ac:dyDescent="0.25">
      <c r="A13" s="103"/>
      <c r="B13" s="103"/>
      <c r="C13" s="103" t="s">
        <v>147</v>
      </c>
      <c r="D13" s="103" t="s">
        <v>148</v>
      </c>
      <c r="E13" s="83"/>
      <c r="F13" s="83"/>
      <c r="G13" s="83"/>
      <c r="H13" s="83"/>
      <c r="I13" s="83"/>
      <c r="J13" s="83"/>
      <c r="K13" s="83"/>
      <c r="L13" s="83"/>
      <c r="M13" s="83"/>
      <c r="N13" s="83"/>
      <c r="O13" s="83"/>
      <c r="P13" s="83"/>
      <c r="Q13" s="83"/>
      <c r="R13" s="83"/>
      <c r="S13" s="83"/>
      <c r="T13" s="83"/>
      <c r="U13" s="83"/>
    </row>
    <row r="14" spans="1:21" x14ac:dyDescent="0.25">
      <c r="A14" s="103"/>
      <c r="B14" s="103"/>
      <c r="C14" s="103" t="s">
        <v>149</v>
      </c>
      <c r="D14" s="103" t="s">
        <v>150</v>
      </c>
      <c r="E14" s="83"/>
      <c r="F14" s="83"/>
      <c r="G14" s="83"/>
      <c r="H14" s="83"/>
      <c r="I14" s="83"/>
      <c r="J14" s="83"/>
      <c r="K14" s="83"/>
      <c r="L14" s="83"/>
      <c r="M14" s="83"/>
      <c r="N14" s="83"/>
      <c r="O14" s="83"/>
      <c r="P14" s="83"/>
      <c r="Q14" s="83"/>
      <c r="R14" s="83"/>
      <c r="S14" s="83"/>
      <c r="T14" s="83"/>
      <c r="U14" s="83"/>
    </row>
    <row r="15" spans="1:21" x14ac:dyDescent="0.25">
      <c r="A15" s="103"/>
      <c r="B15" s="103"/>
      <c r="C15" s="103" t="s">
        <v>151</v>
      </c>
      <c r="D15" s="103" t="s">
        <v>152</v>
      </c>
      <c r="E15" s="83"/>
      <c r="F15" s="83"/>
      <c r="G15" s="83"/>
      <c r="H15" s="83"/>
      <c r="I15" s="83"/>
      <c r="J15" s="83"/>
      <c r="K15" s="83"/>
      <c r="L15" s="83"/>
      <c r="M15" s="83"/>
      <c r="N15" s="83"/>
      <c r="O15" s="83"/>
      <c r="P15" s="83"/>
      <c r="Q15" s="83"/>
      <c r="R15" s="83"/>
      <c r="S15" s="83"/>
      <c r="T15" s="83"/>
      <c r="U15" s="83"/>
    </row>
    <row r="16" spans="1:21" x14ac:dyDescent="0.25">
      <c r="A16" s="103"/>
      <c r="B16" s="103"/>
      <c r="C16" s="103"/>
      <c r="D16" s="103"/>
      <c r="E16" s="83"/>
      <c r="F16" s="83"/>
      <c r="G16" s="83"/>
      <c r="H16" s="83"/>
      <c r="I16" s="83"/>
      <c r="J16" s="83"/>
      <c r="K16" s="83"/>
      <c r="L16" s="83"/>
      <c r="M16" s="83"/>
      <c r="N16" s="83"/>
      <c r="O16" s="83"/>
    </row>
    <row r="17" spans="1:15" x14ac:dyDescent="0.25">
      <c r="A17" s="103"/>
      <c r="B17" s="103"/>
      <c r="C17" s="103"/>
      <c r="D17" s="103"/>
      <c r="E17" s="83"/>
      <c r="F17" s="83"/>
      <c r="G17" s="83"/>
      <c r="H17" s="83"/>
      <c r="I17" s="83"/>
      <c r="J17" s="83"/>
      <c r="K17" s="83"/>
      <c r="L17" s="83"/>
      <c r="M17" s="83"/>
      <c r="N17" s="83"/>
      <c r="O17" s="83"/>
    </row>
    <row r="18" spans="1:15" x14ac:dyDescent="0.25">
      <c r="A18" s="103"/>
      <c r="B18" s="107"/>
      <c r="C18" s="107"/>
      <c r="D18" s="107"/>
      <c r="E18" s="83"/>
      <c r="F18" s="83"/>
      <c r="G18" s="83"/>
      <c r="H18" s="83"/>
      <c r="I18" s="83"/>
      <c r="J18" s="83"/>
      <c r="K18" s="83"/>
      <c r="L18" s="83"/>
      <c r="M18" s="83"/>
      <c r="N18" s="83"/>
      <c r="O18" s="83"/>
    </row>
    <row r="19" spans="1:15" x14ac:dyDescent="0.25">
      <c r="A19" s="103"/>
      <c r="B19" s="107"/>
      <c r="C19" s="107"/>
      <c r="D19" s="107"/>
      <c r="E19" s="83"/>
      <c r="F19" s="83"/>
      <c r="G19" s="83"/>
      <c r="H19" s="83"/>
      <c r="I19" s="83"/>
      <c r="J19" s="83"/>
      <c r="K19" s="83"/>
      <c r="L19" s="83"/>
      <c r="M19" s="83"/>
      <c r="N19" s="83"/>
      <c r="O19" s="83"/>
    </row>
    <row r="20" spans="1:15" x14ac:dyDescent="0.25">
      <c r="A20" s="103"/>
      <c r="B20" s="107"/>
      <c r="C20" s="107"/>
      <c r="D20" s="107"/>
      <c r="E20" s="83"/>
      <c r="F20" s="83"/>
      <c r="G20" s="83"/>
      <c r="H20" s="83"/>
      <c r="I20" s="83"/>
      <c r="J20" s="83"/>
      <c r="K20" s="83"/>
      <c r="L20" s="83"/>
      <c r="M20" s="83"/>
      <c r="N20" s="83"/>
      <c r="O20" s="83"/>
    </row>
    <row r="21" spans="1:15" x14ac:dyDescent="0.25">
      <c r="A21" s="103"/>
      <c r="B21" s="107"/>
      <c r="C21" s="107"/>
      <c r="D21" s="107"/>
      <c r="E21" s="83"/>
      <c r="F21" s="83"/>
      <c r="G21" s="83"/>
      <c r="H21" s="83"/>
      <c r="I21" s="83"/>
      <c r="J21" s="83"/>
      <c r="K21" s="83"/>
      <c r="L21" s="83"/>
      <c r="M21" s="83"/>
      <c r="N21" s="83"/>
      <c r="O21" s="83"/>
    </row>
    <row r="22" spans="1:15" ht="20.25" x14ac:dyDescent="0.25">
      <c r="A22" s="103"/>
      <c r="B22" s="103"/>
      <c r="C22" s="105"/>
      <c r="D22" s="105"/>
      <c r="E22" s="83"/>
      <c r="F22" s="83"/>
      <c r="G22" s="83"/>
      <c r="H22" s="83"/>
      <c r="I22" s="83"/>
      <c r="J22" s="83"/>
      <c r="K22" s="83"/>
      <c r="L22" s="83"/>
      <c r="M22" s="83"/>
      <c r="N22" s="83"/>
      <c r="O22" s="83"/>
    </row>
    <row r="23" spans="1:15" ht="20.25" x14ac:dyDescent="0.25">
      <c r="A23" s="103"/>
      <c r="B23" s="103"/>
      <c r="C23" s="105"/>
      <c r="D23" s="105"/>
      <c r="E23" s="83"/>
      <c r="F23" s="83"/>
      <c r="G23" s="83"/>
      <c r="H23" s="83"/>
      <c r="I23" s="83"/>
      <c r="J23" s="83"/>
      <c r="K23" s="83"/>
      <c r="L23" s="83"/>
      <c r="M23" s="83"/>
      <c r="N23" s="83"/>
      <c r="O23" s="83"/>
    </row>
    <row r="24" spans="1:15" ht="20.25" x14ac:dyDescent="0.25">
      <c r="A24" s="103"/>
      <c r="B24" s="103"/>
      <c r="C24" s="105"/>
      <c r="D24" s="105"/>
      <c r="E24" s="83"/>
      <c r="F24" s="83"/>
      <c r="G24" s="83"/>
      <c r="H24" s="83"/>
      <c r="I24" s="83"/>
      <c r="J24" s="83"/>
      <c r="K24" s="83"/>
      <c r="L24" s="83"/>
      <c r="M24" s="83"/>
      <c r="N24" s="83"/>
      <c r="O24" s="83"/>
    </row>
    <row r="25" spans="1:15" ht="20.25" x14ac:dyDescent="0.25">
      <c r="A25" s="103"/>
      <c r="B25" s="103"/>
      <c r="C25" s="105"/>
      <c r="D25" s="105"/>
      <c r="E25" s="83"/>
      <c r="F25" s="83"/>
      <c r="G25" s="83"/>
      <c r="H25" s="83"/>
      <c r="I25" s="83"/>
      <c r="J25" s="83"/>
      <c r="K25" s="83"/>
      <c r="L25" s="83"/>
      <c r="M25" s="83"/>
      <c r="N25" s="83"/>
      <c r="O25" s="83"/>
    </row>
    <row r="26" spans="1:15" ht="20.25" x14ac:dyDescent="0.25">
      <c r="A26" s="103"/>
      <c r="B26" s="103"/>
      <c r="C26" s="105"/>
      <c r="D26" s="105"/>
      <c r="E26" s="83"/>
      <c r="F26" s="83"/>
      <c r="G26" s="83"/>
      <c r="H26" s="83"/>
      <c r="I26" s="83"/>
      <c r="J26" s="83"/>
      <c r="K26" s="83"/>
      <c r="L26" s="83"/>
      <c r="M26" s="83"/>
      <c r="N26" s="83"/>
      <c r="O26" s="83"/>
    </row>
    <row r="27" spans="1:15" ht="20.25" x14ac:dyDescent="0.25">
      <c r="A27" s="103"/>
      <c r="B27" s="103"/>
      <c r="C27" s="105"/>
      <c r="D27" s="105"/>
      <c r="E27" s="83"/>
      <c r="F27" s="83"/>
      <c r="G27" s="83"/>
      <c r="H27" s="83"/>
      <c r="I27" s="83"/>
      <c r="J27" s="83"/>
      <c r="K27" s="83"/>
      <c r="L27" s="83"/>
      <c r="M27" s="83"/>
      <c r="N27" s="83"/>
      <c r="O27" s="83"/>
    </row>
    <row r="28" spans="1:15" ht="20.25" x14ac:dyDescent="0.25">
      <c r="A28" s="103"/>
      <c r="B28" s="103"/>
      <c r="C28" s="105"/>
      <c r="D28" s="105"/>
      <c r="E28" s="83"/>
      <c r="F28" s="83"/>
      <c r="G28" s="83"/>
      <c r="H28" s="83"/>
      <c r="I28" s="83"/>
      <c r="J28" s="83"/>
      <c r="K28" s="83"/>
      <c r="L28" s="83"/>
      <c r="M28" s="83"/>
      <c r="N28" s="83"/>
      <c r="O28" s="83"/>
    </row>
    <row r="29" spans="1:15" ht="20.25" x14ac:dyDescent="0.25">
      <c r="A29" s="103"/>
      <c r="B29" s="103"/>
      <c r="C29" s="105"/>
      <c r="D29" s="105"/>
      <c r="E29" s="83"/>
      <c r="F29" s="83"/>
      <c r="G29" s="83"/>
      <c r="H29" s="83"/>
      <c r="I29" s="83"/>
      <c r="J29" s="83"/>
      <c r="K29" s="83"/>
      <c r="L29" s="83"/>
      <c r="M29" s="83"/>
      <c r="N29" s="83"/>
      <c r="O29" s="83"/>
    </row>
    <row r="30" spans="1:15" ht="20.25" x14ac:dyDescent="0.25">
      <c r="A30" s="103"/>
      <c r="B30" s="103"/>
      <c r="C30" s="105"/>
      <c r="D30" s="105"/>
      <c r="E30" s="83"/>
      <c r="F30" s="83"/>
      <c r="G30" s="83"/>
      <c r="H30" s="83"/>
      <c r="I30" s="83"/>
      <c r="J30" s="83"/>
      <c r="K30" s="83"/>
      <c r="L30" s="83"/>
      <c r="M30" s="83"/>
      <c r="N30" s="83"/>
      <c r="O30" s="83"/>
    </row>
    <row r="31" spans="1:15" ht="20.25" x14ac:dyDescent="0.25">
      <c r="A31" s="103"/>
      <c r="B31" s="103"/>
      <c r="C31" s="105"/>
      <c r="D31" s="105"/>
      <c r="E31" s="83"/>
      <c r="F31" s="83"/>
      <c r="G31" s="83"/>
      <c r="H31" s="83"/>
      <c r="I31" s="83"/>
      <c r="J31" s="83"/>
      <c r="K31" s="83"/>
      <c r="L31" s="83"/>
      <c r="M31" s="83"/>
      <c r="N31" s="83"/>
      <c r="O31" s="83"/>
    </row>
    <row r="32" spans="1:15" ht="20.25" x14ac:dyDescent="0.25">
      <c r="A32" s="103"/>
      <c r="B32" s="103"/>
      <c r="C32" s="105"/>
      <c r="D32" s="105"/>
      <c r="E32" s="83"/>
      <c r="F32" s="83"/>
      <c r="G32" s="83"/>
      <c r="H32" s="83"/>
      <c r="I32" s="83"/>
      <c r="J32" s="83"/>
      <c r="K32" s="83"/>
      <c r="L32" s="83"/>
      <c r="M32" s="83"/>
      <c r="N32" s="83"/>
      <c r="O32" s="83"/>
    </row>
    <row r="33" spans="1:15" ht="20.25" x14ac:dyDescent="0.25">
      <c r="A33" s="103"/>
      <c r="B33" s="103"/>
      <c r="C33" s="105"/>
      <c r="D33" s="105"/>
      <c r="E33" s="83"/>
      <c r="F33" s="83"/>
      <c r="G33" s="83"/>
      <c r="H33" s="83"/>
      <c r="I33" s="83"/>
      <c r="J33" s="83"/>
      <c r="K33" s="83"/>
      <c r="L33" s="83"/>
      <c r="M33" s="83"/>
      <c r="N33" s="83"/>
      <c r="O33" s="83"/>
    </row>
    <row r="34" spans="1:15" ht="20.25" x14ac:dyDescent="0.25">
      <c r="A34" s="103"/>
      <c r="B34" s="103"/>
      <c r="C34" s="105"/>
      <c r="D34" s="105"/>
      <c r="E34" s="83"/>
      <c r="F34" s="83"/>
      <c r="G34" s="83"/>
      <c r="H34" s="83"/>
      <c r="I34" s="83"/>
      <c r="J34" s="83"/>
      <c r="K34" s="83"/>
      <c r="L34" s="83"/>
      <c r="M34" s="83"/>
      <c r="N34" s="83"/>
      <c r="O34" s="83"/>
    </row>
    <row r="35" spans="1:15" ht="20.25" x14ac:dyDescent="0.25">
      <c r="A35" s="103"/>
      <c r="B35" s="103"/>
      <c r="C35" s="105"/>
      <c r="D35" s="105"/>
      <c r="E35" s="83"/>
      <c r="F35" s="83"/>
      <c r="G35" s="83"/>
      <c r="H35" s="83"/>
      <c r="I35" s="83"/>
      <c r="J35" s="83"/>
      <c r="K35" s="83"/>
      <c r="L35" s="83"/>
      <c r="M35" s="83"/>
      <c r="N35" s="83"/>
      <c r="O35" s="83"/>
    </row>
    <row r="36" spans="1:15" ht="20.25" x14ac:dyDescent="0.25">
      <c r="A36" s="103"/>
      <c r="B36" s="103"/>
      <c r="C36" s="105"/>
      <c r="D36" s="105"/>
      <c r="E36" s="83"/>
      <c r="F36" s="83"/>
      <c r="G36" s="83"/>
      <c r="H36" s="83"/>
      <c r="I36" s="83"/>
      <c r="J36" s="83"/>
      <c r="K36" s="83"/>
      <c r="L36" s="83"/>
      <c r="M36" s="83"/>
      <c r="N36" s="83"/>
      <c r="O36" s="83"/>
    </row>
    <row r="37" spans="1:15" ht="20.25" x14ac:dyDescent="0.25">
      <c r="A37" s="103"/>
      <c r="B37" s="103"/>
      <c r="C37" s="105"/>
      <c r="D37" s="105"/>
      <c r="E37" s="83"/>
      <c r="F37" s="83"/>
      <c r="G37" s="83"/>
      <c r="H37" s="83"/>
      <c r="I37" s="83"/>
      <c r="J37" s="83"/>
      <c r="K37" s="83"/>
      <c r="L37" s="83"/>
      <c r="M37" s="83"/>
      <c r="N37" s="83"/>
      <c r="O37" s="83"/>
    </row>
    <row r="38" spans="1:15" ht="20.25" x14ac:dyDescent="0.25">
      <c r="A38" s="103"/>
      <c r="B38" s="103"/>
      <c r="C38" s="105"/>
      <c r="D38" s="105"/>
      <c r="E38" s="83"/>
      <c r="F38" s="83"/>
      <c r="G38" s="83"/>
      <c r="H38" s="83"/>
      <c r="I38" s="83"/>
      <c r="J38" s="83"/>
      <c r="K38" s="83"/>
      <c r="L38" s="83"/>
      <c r="M38" s="83"/>
      <c r="N38" s="83"/>
      <c r="O38" s="83"/>
    </row>
    <row r="39" spans="1:15" ht="20.25" x14ac:dyDescent="0.25">
      <c r="A39" s="103"/>
      <c r="B39" s="103"/>
      <c r="C39" s="105"/>
      <c r="D39" s="105"/>
      <c r="E39" s="83"/>
      <c r="F39" s="83"/>
      <c r="G39" s="83"/>
      <c r="H39" s="83"/>
      <c r="I39" s="83"/>
      <c r="J39" s="83"/>
      <c r="K39" s="83"/>
      <c r="L39" s="83"/>
      <c r="M39" s="83"/>
      <c r="N39" s="83"/>
      <c r="O39" s="83"/>
    </row>
    <row r="40" spans="1:15" ht="20.25" x14ac:dyDescent="0.25">
      <c r="A40" s="103"/>
      <c r="B40" s="103"/>
      <c r="C40" s="105"/>
      <c r="D40" s="105"/>
      <c r="E40" s="83"/>
      <c r="F40" s="83"/>
      <c r="G40" s="83"/>
      <c r="H40" s="83"/>
      <c r="I40" s="83"/>
      <c r="J40" s="83"/>
      <c r="K40" s="83"/>
      <c r="L40" s="83"/>
      <c r="M40" s="83"/>
      <c r="N40" s="83"/>
      <c r="O40" s="83"/>
    </row>
    <row r="41" spans="1:15" ht="20.25" x14ac:dyDescent="0.25">
      <c r="A41" s="103"/>
      <c r="B41" s="103"/>
      <c r="C41" s="105"/>
      <c r="D41" s="105"/>
      <c r="E41" s="83"/>
      <c r="F41" s="83"/>
      <c r="G41" s="83"/>
      <c r="H41" s="83"/>
      <c r="I41" s="83"/>
      <c r="J41" s="83"/>
      <c r="K41" s="83"/>
      <c r="L41" s="83"/>
      <c r="M41" s="83"/>
      <c r="N41" s="83"/>
      <c r="O41" s="83"/>
    </row>
    <row r="42" spans="1:15" ht="20.25" x14ac:dyDescent="0.25">
      <c r="A42" s="103"/>
      <c r="B42" s="103"/>
      <c r="C42" s="105"/>
      <c r="D42" s="105"/>
      <c r="E42" s="83"/>
      <c r="F42" s="83"/>
      <c r="G42" s="83"/>
      <c r="H42" s="83"/>
      <c r="I42" s="83"/>
      <c r="J42" s="83"/>
      <c r="K42" s="83"/>
      <c r="L42" s="83"/>
      <c r="M42" s="83"/>
      <c r="N42" s="83"/>
      <c r="O42" s="83"/>
    </row>
    <row r="43" spans="1:15" ht="20.25" x14ac:dyDescent="0.25">
      <c r="A43" s="103"/>
      <c r="B43" s="103"/>
      <c r="C43" s="105"/>
      <c r="D43" s="105"/>
      <c r="E43" s="83"/>
      <c r="F43" s="83"/>
      <c r="G43" s="83"/>
      <c r="H43" s="83"/>
      <c r="I43" s="83"/>
      <c r="J43" s="83"/>
      <c r="K43" s="83"/>
      <c r="L43" s="83"/>
      <c r="M43" s="83"/>
      <c r="N43" s="83"/>
      <c r="O43" s="83"/>
    </row>
    <row r="44" spans="1:15" ht="20.25" x14ac:dyDescent="0.25">
      <c r="A44" s="103"/>
      <c r="B44" s="103"/>
      <c r="C44" s="105"/>
      <c r="D44" s="105"/>
      <c r="E44" s="83"/>
      <c r="F44" s="83"/>
      <c r="G44" s="83"/>
      <c r="H44" s="83"/>
      <c r="I44" s="83"/>
      <c r="J44" s="83"/>
      <c r="K44" s="83"/>
      <c r="L44" s="83"/>
      <c r="M44" s="83"/>
      <c r="N44" s="83"/>
      <c r="O44" s="83"/>
    </row>
    <row r="45" spans="1:15" ht="20.25" x14ac:dyDescent="0.25">
      <c r="A45" s="103"/>
      <c r="B45" s="103"/>
      <c r="C45" s="105"/>
      <c r="D45" s="105"/>
      <c r="E45" s="83"/>
      <c r="F45" s="83"/>
      <c r="G45" s="83"/>
      <c r="H45" s="83"/>
      <c r="I45" s="83"/>
      <c r="J45" s="83"/>
      <c r="K45" s="83"/>
      <c r="L45" s="83"/>
      <c r="M45" s="83"/>
      <c r="N45" s="83"/>
      <c r="O45" s="83"/>
    </row>
    <row r="46" spans="1:15" ht="20.25" x14ac:dyDescent="0.25">
      <c r="A46" s="103"/>
      <c r="B46" s="103"/>
      <c r="C46" s="105"/>
      <c r="D46" s="105"/>
      <c r="E46" s="83"/>
      <c r="F46" s="83"/>
      <c r="G46" s="83"/>
      <c r="H46" s="83"/>
      <c r="I46" s="83"/>
      <c r="J46" s="83"/>
      <c r="K46" s="83"/>
      <c r="L46" s="83"/>
      <c r="M46" s="83"/>
      <c r="N46" s="83"/>
      <c r="O46" s="83"/>
    </row>
    <row r="47" spans="1:15" ht="20.25" x14ac:dyDescent="0.25">
      <c r="A47" s="103"/>
      <c r="B47" s="103"/>
      <c r="C47" s="105"/>
      <c r="D47" s="105"/>
      <c r="E47" s="83"/>
      <c r="F47" s="83"/>
      <c r="G47" s="83"/>
      <c r="H47" s="83"/>
      <c r="I47" s="83"/>
      <c r="J47" s="83"/>
      <c r="K47" s="83"/>
      <c r="L47" s="83"/>
      <c r="M47" s="83"/>
      <c r="N47" s="83"/>
      <c r="O47" s="83"/>
    </row>
    <row r="48" spans="1:15" ht="20.25" x14ac:dyDescent="0.25">
      <c r="A48" s="103"/>
      <c r="B48" s="103"/>
      <c r="C48" s="105"/>
      <c r="D48" s="105"/>
      <c r="E48" s="83"/>
      <c r="F48" s="83"/>
      <c r="G48" s="83"/>
      <c r="H48" s="83"/>
      <c r="I48" s="83"/>
      <c r="J48" s="83"/>
      <c r="K48" s="83"/>
      <c r="L48" s="83"/>
      <c r="M48" s="83"/>
      <c r="N48" s="83"/>
      <c r="O48" s="83"/>
    </row>
    <row r="49" spans="1:15" ht="20.25" x14ac:dyDescent="0.25">
      <c r="A49" s="103"/>
      <c r="B49" s="103"/>
      <c r="C49" s="105"/>
      <c r="D49" s="105"/>
      <c r="E49" s="83"/>
      <c r="F49" s="83"/>
      <c r="G49" s="83"/>
      <c r="H49" s="83"/>
      <c r="I49" s="83"/>
      <c r="J49" s="83"/>
      <c r="K49" s="83"/>
      <c r="L49" s="83"/>
      <c r="M49" s="83"/>
      <c r="N49" s="83"/>
      <c r="O49" s="83"/>
    </row>
    <row r="50" spans="1:15" ht="20.25" x14ac:dyDescent="0.25">
      <c r="A50" s="103"/>
      <c r="B50" s="103"/>
      <c r="C50" s="105"/>
      <c r="D50" s="105"/>
      <c r="E50" s="83"/>
      <c r="F50" s="83"/>
      <c r="G50" s="83"/>
      <c r="H50" s="83"/>
      <c r="I50" s="83"/>
      <c r="J50" s="83"/>
      <c r="K50" s="83"/>
      <c r="L50" s="83"/>
      <c r="M50" s="83"/>
      <c r="N50" s="83"/>
      <c r="O50" s="83"/>
    </row>
    <row r="51" spans="1:15" ht="20.25" x14ac:dyDescent="0.25">
      <c r="A51" s="103"/>
      <c r="B51" s="103"/>
      <c r="C51" s="105"/>
      <c r="D51" s="105"/>
      <c r="E51" s="83"/>
      <c r="F51" s="83"/>
      <c r="G51" s="83"/>
      <c r="H51" s="83"/>
      <c r="I51" s="83"/>
      <c r="J51" s="83"/>
      <c r="K51" s="83"/>
      <c r="L51" s="83"/>
      <c r="M51" s="83"/>
      <c r="N51" s="83"/>
      <c r="O51" s="83"/>
    </row>
    <row r="52" spans="1:15" ht="20.25" x14ac:dyDescent="0.25">
      <c r="A52" s="103"/>
      <c r="B52" s="23"/>
      <c r="C52" s="34"/>
      <c r="D52" s="34"/>
    </row>
    <row r="53" spans="1:15" ht="20.25" x14ac:dyDescent="0.25">
      <c r="A53" s="103"/>
      <c r="B53" s="23"/>
      <c r="C53" s="34"/>
      <c r="D53" s="34"/>
    </row>
    <row r="54" spans="1:15" ht="20.25" x14ac:dyDescent="0.25">
      <c r="A54" s="103"/>
      <c r="B54" s="23"/>
      <c r="C54" s="34"/>
      <c r="D54" s="34"/>
    </row>
    <row r="55" spans="1:15" ht="20.25" x14ac:dyDescent="0.25">
      <c r="A55" s="103"/>
      <c r="B55" s="23"/>
      <c r="C55" s="34"/>
      <c r="D55" s="34"/>
    </row>
    <row r="56" spans="1:15" ht="20.25" x14ac:dyDescent="0.25">
      <c r="A56" s="103"/>
      <c r="B56" s="23"/>
      <c r="C56" s="34"/>
      <c r="D56" s="34"/>
    </row>
    <row r="57" spans="1:15" ht="20.25" x14ac:dyDescent="0.25">
      <c r="A57" s="103"/>
      <c r="B57" s="23"/>
      <c r="C57" s="34"/>
      <c r="D57" s="34"/>
    </row>
    <row r="58" spans="1:15" ht="20.25" x14ac:dyDescent="0.25">
      <c r="A58" s="103"/>
      <c r="B58" s="23"/>
      <c r="C58" s="34"/>
      <c r="D58" s="34"/>
    </row>
    <row r="59" spans="1:15" ht="20.25" x14ac:dyDescent="0.25">
      <c r="A59" s="103"/>
      <c r="B59" s="23"/>
      <c r="C59" s="34"/>
      <c r="D59" s="34"/>
    </row>
    <row r="60" spans="1:15" ht="20.25" x14ac:dyDescent="0.25">
      <c r="A60" s="103"/>
      <c r="B60" s="23"/>
      <c r="C60" s="34"/>
      <c r="D60" s="34"/>
    </row>
    <row r="61" spans="1:15" ht="20.25" x14ac:dyDescent="0.25">
      <c r="A61" s="103"/>
      <c r="B61" s="23"/>
      <c r="C61" s="34"/>
      <c r="D61" s="34"/>
    </row>
    <row r="62" spans="1:15" ht="20.25" x14ac:dyDescent="0.25">
      <c r="A62" s="103"/>
      <c r="B62" s="23"/>
      <c r="C62" s="34"/>
      <c r="D62" s="34"/>
    </row>
    <row r="63" spans="1:15" ht="20.25" x14ac:dyDescent="0.25">
      <c r="A63" s="103"/>
      <c r="B63" s="23"/>
      <c r="C63" s="34"/>
      <c r="D63" s="34"/>
    </row>
    <row r="64" spans="1:15" ht="20.25" x14ac:dyDescent="0.25">
      <c r="A64" s="103"/>
      <c r="B64" s="23"/>
      <c r="C64" s="34"/>
      <c r="D64" s="34"/>
    </row>
    <row r="65" spans="1:4" ht="20.25" x14ac:dyDescent="0.25">
      <c r="A65" s="103"/>
      <c r="B65" s="23"/>
      <c r="C65" s="34"/>
      <c r="D65" s="34"/>
    </row>
    <row r="66" spans="1:4" ht="20.25" x14ac:dyDescent="0.25">
      <c r="A66" s="103"/>
      <c r="B66" s="23"/>
      <c r="C66" s="34"/>
      <c r="D66" s="34"/>
    </row>
    <row r="67" spans="1:4" ht="20.25" x14ac:dyDescent="0.25">
      <c r="A67" s="103"/>
      <c r="B67" s="23"/>
      <c r="C67" s="34"/>
      <c r="D67" s="34"/>
    </row>
    <row r="68" spans="1:4" ht="20.25" x14ac:dyDescent="0.25">
      <c r="A68" s="103"/>
      <c r="B68" s="23"/>
      <c r="C68" s="34"/>
      <c r="D68" s="34"/>
    </row>
    <row r="69" spans="1:4" ht="20.25" x14ac:dyDescent="0.25">
      <c r="A69" s="103"/>
      <c r="B69" s="23"/>
      <c r="C69" s="34"/>
      <c r="D69" s="34"/>
    </row>
    <row r="70" spans="1:4" ht="20.25" x14ac:dyDescent="0.25">
      <c r="A70" s="103"/>
      <c r="B70" s="23"/>
      <c r="C70" s="34"/>
      <c r="D70" s="34"/>
    </row>
    <row r="71" spans="1:4" ht="20.25" x14ac:dyDescent="0.25">
      <c r="A71" s="103"/>
      <c r="B71" s="23"/>
      <c r="C71" s="34"/>
      <c r="D71" s="34"/>
    </row>
    <row r="72" spans="1:4" ht="20.25" x14ac:dyDescent="0.25">
      <c r="A72" s="103"/>
      <c r="B72" s="23"/>
      <c r="C72" s="34"/>
      <c r="D72" s="34"/>
    </row>
    <row r="73" spans="1:4" ht="20.25" x14ac:dyDescent="0.25">
      <c r="A73" s="103"/>
      <c r="B73" s="23"/>
      <c r="C73" s="34"/>
      <c r="D73" s="34"/>
    </row>
    <row r="74" spans="1:4" ht="20.25" x14ac:dyDescent="0.25">
      <c r="A74" s="103"/>
      <c r="B74" s="23"/>
      <c r="C74" s="34"/>
      <c r="D74" s="34"/>
    </row>
    <row r="75" spans="1:4" ht="20.25" x14ac:dyDescent="0.25">
      <c r="A75" s="103"/>
      <c r="B75" s="23"/>
      <c r="C75" s="34"/>
      <c r="D75" s="34"/>
    </row>
    <row r="76" spans="1:4" ht="20.25" x14ac:dyDescent="0.25">
      <c r="A76" s="103"/>
      <c r="B76" s="23"/>
      <c r="C76" s="34"/>
      <c r="D76" s="34"/>
    </row>
    <row r="77" spans="1:4" ht="20.25" x14ac:dyDescent="0.25">
      <c r="A77" s="103"/>
      <c r="B77" s="23"/>
      <c r="C77" s="34"/>
      <c r="D77" s="34"/>
    </row>
    <row r="78" spans="1:4" ht="20.25" x14ac:dyDescent="0.25">
      <c r="A78" s="103"/>
      <c r="B78" s="23"/>
      <c r="C78" s="34"/>
      <c r="D78" s="34"/>
    </row>
    <row r="79" spans="1:4" ht="20.25" x14ac:dyDescent="0.25">
      <c r="A79" s="103"/>
      <c r="B79" s="23"/>
      <c r="C79" s="34"/>
      <c r="D79" s="34"/>
    </row>
    <row r="80" spans="1:4" ht="20.25" x14ac:dyDescent="0.25">
      <c r="A80" s="103"/>
      <c r="B80" s="23"/>
      <c r="C80" s="34"/>
      <c r="D80" s="34"/>
    </row>
    <row r="81" spans="1:4" ht="20.25" x14ac:dyDescent="0.25">
      <c r="A81" s="103"/>
      <c r="B81" s="23"/>
      <c r="C81" s="34"/>
      <c r="D81" s="34"/>
    </row>
    <row r="82" spans="1:4" ht="20.25" x14ac:dyDescent="0.25">
      <c r="A82" s="103"/>
      <c r="B82" s="23"/>
      <c r="C82" s="34"/>
      <c r="D82" s="34"/>
    </row>
    <row r="83" spans="1:4" ht="20.25" x14ac:dyDescent="0.25">
      <c r="A83" s="103"/>
      <c r="B83" s="23"/>
      <c r="C83" s="34"/>
      <c r="D83" s="34"/>
    </row>
    <row r="84" spans="1:4" ht="20.25" x14ac:dyDescent="0.25">
      <c r="A84" s="103"/>
      <c r="B84" s="23"/>
      <c r="C84" s="34"/>
      <c r="D84" s="34"/>
    </row>
    <row r="85" spans="1:4" ht="20.25" x14ac:dyDescent="0.25">
      <c r="A85" s="103"/>
      <c r="B85" s="23"/>
      <c r="C85" s="34"/>
      <c r="D85" s="34"/>
    </row>
    <row r="86" spans="1:4" ht="20.25" x14ac:dyDescent="0.25">
      <c r="A86" s="103"/>
      <c r="B86" s="23"/>
      <c r="C86" s="34"/>
      <c r="D86" s="34"/>
    </row>
    <row r="87" spans="1:4" ht="20.25" x14ac:dyDescent="0.25">
      <c r="A87" s="103"/>
      <c r="B87" s="23"/>
      <c r="C87" s="34"/>
      <c r="D87" s="34"/>
    </row>
    <row r="88" spans="1:4" ht="20.25" x14ac:dyDescent="0.25">
      <c r="A88" s="103"/>
      <c r="B88" s="23"/>
      <c r="C88" s="34"/>
      <c r="D88" s="34"/>
    </row>
    <row r="89" spans="1:4" ht="20.25" x14ac:dyDescent="0.25">
      <c r="A89" s="103"/>
      <c r="B89" s="23"/>
      <c r="C89" s="34"/>
      <c r="D89" s="34"/>
    </row>
    <row r="90" spans="1:4" ht="20.25" x14ac:dyDescent="0.25">
      <c r="A90" s="103"/>
      <c r="B90" s="23"/>
      <c r="C90" s="34"/>
      <c r="D90" s="34"/>
    </row>
    <row r="91" spans="1:4" ht="20.25" x14ac:dyDescent="0.25">
      <c r="A91" s="103"/>
      <c r="B91" s="23"/>
      <c r="C91" s="34"/>
      <c r="D91" s="34"/>
    </row>
    <row r="92" spans="1:4" ht="20.25" x14ac:dyDescent="0.25">
      <c r="A92" s="103"/>
      <c r="B92" s="23"/>
      <c r="C92" s="34"/>
      <c r="D92" s="34"/>
    </row>
    <row r="93" spans="1:4" ht="20.25" x14ac:dyDescent="0.25">
      <c r="A93" s="103"/>
      <c r="B93" s="23"/>
      <c r="C93" s="34"/>
      <c r="D93" s="34"/>
    </row>
    <row r="94" spans="1:4" ht="20.25" x14ac:dyDescent="0.25">
      <c r="A94" s="103"/>
      <c r="B94" s="23"/>
      <c r="C94" s="34"/>
      <c r="D94" s="34"/>
    </row>
    <row r="95" spans="1:4" ht="20.25" x14ac:dyDescent="0.25">
      <c r="A95" s="103"/>
      <c r="B95" s="23"/>
      <c r="C95" s="34"/>
      <c r="D95" s="34"/>
    </row>
    <row r="96" spans="1:4" ht="20.25" x14ac:dyDescent="0.25">
      <c r="A96" s="103"/>
      <c r="B96" s="23"/>
      <c r="C96" s="34"/>
      <c r="D96" s="34"/>
    </row>
    <row r="97" spans="1:4" ht="20.25" x14ac:dyDescent="0.25">
      <c r="A97" s="103"/>
      <c r="B97" s="23"/>
      <c r="C97" s="34"/>
      <c r="D97" s="34"/>
    </row>
    <row r="98" spans="1:4" ht="20.25" x14ac:dyDescent="0.25">
      <c r="A98" s="103"/>
      <c r="B98" s="23"/>
      <c r="C98" s="34"/>
      <c r="D98" s="34"/>
    </row>
    <row r="99" spans="1:4" ht="20.25" x14ac:dyDescent="0.25">
      <c r="A99" s="103"/>
      <c r="B99" s="23"/>
      <c r="C99" s="34"/>
      <c r="D99" s="34"/>
    </row>
    <row r="100" spans="1:4" ht="20.25" x14ac:dyDescent="0.25">
      <c r="A100" s="103"/>
      <c r="B100" s="23"/>
      <c r="C100" s="34"/>
      <c r="D100" s="34"/>
    </row>
    <row r="101" spans="1:4" ht="20.25" x14ac:dyDescent="0.25">
      <c r="A101" s="103"/>
      <c r="B101" s="23"/>
      <c r="C101" s="34"/>
      <c r="D101" s="34"/>
    </row>
    <row r="102" spans="1:4" ht="20.25" x14ac:dyDescent="0.25">
      <c r="A102" s="103"/>
      <c r="B102" s="23"/>
      <c r="C102" s="34"/>
      <c r="D102" s="34"/>
    </row>
    <row r="103" spans="1:4" ht="20.25" x14ac:dyDescent="0.25">
      <c r="A103" s="103"/>
      <c r="B103" s="23"/>
      <c r="C103" s="34"/>
      <c r="D103" s="34"/>
    </row>
    <row r="104" spans="1:4" ht="20.25" x14ac:dyDescent="0.25">
      <c r="A104" s="103"/>
      <c r="B104" s="23"/>
      <c r="C104" s="34"/>
      <c r="D104" s="34"/>
    </row>
    <row r="105" spans="1:4" ht="20.25" x14ac:dyDescent="0.25">
      <c r="A105" s="103"/>
      <c r="B105" s="23"/>
      <c r="C105" s="34"/>
      <c r="D105" s="34"/>
    </row>
    <row r="106" spans="1:4" ht="20.25" x14ac:dyDescent="0.25">
      <c r="A106" s="103"/>
      <c r="B106" s="23"/>
      <c r="C106" s="34"/>
      <c r="D106" s="34"/>
    </row>
    <row r="107" spans="1:4" ht="20.25" x14ac:dyDescent="0.25">
      <c r="A107" s="103"/>
      <c r="B107" s="23"/>
      <c r="C107" s="34"/>
      <c r="D107" s="34"/>
    </row>
    <row r="108" spans="1:4" ht="20.25" x14ac:dyDescent="0.25">
      <c r="A108" s="103"/>
      <c r="B108" s="23"/>
      <c r="C108" s="34"/>
      <c r="D108" s="34"/>
    </row>
    <row r="109" spans="1:4" ht="20.25" x14ac:dyDescent="0.25">
      <c r="A109" s="103"/>
      <c r="B109" s="23"/>
      <c r="C109" s="34"/>
      <c r="D109" s="34"/>
    </row>
    <row r="110" spans="1:4" ht="20.25" x14ac:dyDescent="0.25">
      <c r="A110" s="103"/>
      <c r="B110" s="23"/>
      <c r="C110" s="34"/>
      <c r="D110" s="34"/>
    </row>
    <row r="111" spans="1:4" ht="20.25" x14ac:dyDescent="0.25">
      <c r="A111" s="103"/>
      <c r="B111" s="23"/>
      <c r="C111" s="34"/>
      <c r="D111" s="34"/>
    </row>
    <row r="112" spans="1:4" ht="20.25" x14ac:dyDescent="0.25">
      <c r="A112" s="103"/>
      <c r="B112" s="23"/>
      <c r="C112" s="34"/>
      <c r="D112" s="34"/>
    </row>
    <row r="113" spans="1:4" ht="20.25" x14ac:dyDescent="0.25">
      <c r="A113" s="103"/>
      <c r="B113" s="23"/>
      <c r="C113" s="34"/>
      <c r="D113" s="34"/>
    </row>
    <row r="114" spans="1:4" ht="20.25" x14ac:dyDescent="0.25">
      <c r="A114" s="103"/>
      <c r="B114" s="23"/>
      <c r="C114" s="34"/>
      <c r="D114" s="34"/>
    </row>
    <row r="115" spans="1:4" ht="20.25" x14ac:dyDescent="0.25">
      <c r="A115" s="103"/>
      <c r="B115" s="23"/>
      <c r="C115" s="34"/>
      <c r="D115" s="34"/>
    </row>
    <row r="116" spans="1:4" ht="20.25" x14ac:dyDescent="0.25">
      <c r="A116" s="103"/>
      <c r="B116" s="23"/>
      <c r="C116" s="34"/>
      <c r="D116" s="34"/>
    </row>
    <row r="117" spans="1:4" ht="20.25" x14ac:dyDescent="0.25">
      <c r="A117" s="103"/>
      <c r="B117" s="23"/>
      <c r="C117" s="34"/>
      <c r="D117" s="34"/>
    </row>
    <row r="118" spans="1:4" ht="20.25" x14ac:dyDescent="0.25">
      <c r="A118" s="103"/>
      <c r="B118" s="23"/>
      <c r="C118" s="34"/>
      <c r="D118" s="34"/>
    </row>
    <row r="119" spans="1:4" ht="20.25" x14ac:dyDescent="0.25">
      <c r="A119" s="103"/>
      <c r="B119" s="23"/>
      <c r="C119" s="34"/>
      <c r="D119" s="34"/>
    </row>
    <row r="120" spans="1:4" ht="20.25" x14ac:dyDescent="0.25">
      <c r="A120" s="103"/>
      <c r="B120" s="23"/>
      <c r="C120" s="34"/>
      <c r="D120" s="34"/>
    </row>
    <row r="121" spans="1:4" ht="20.25" x14ac:dyDescent="0.25">
      <c r="A121" s="103"/>
      <c r="B121" s="23"/>
      <c r="C121" s="34"/>
      <c r="D121" s="34"/>
    </row>
    <row r="122" spans="1:4" ht="20.25" x14ac:dyDescent="0.25">
      <c r="A122" s="103"/>
      <c r="B122" s="23"/>
      <c r="C122" s="34"/>
      <c r="D122" s="34"/>
    </row>
    <row r="123" spans="1:4" ht="20.25" x14ac:dyDescent="0.25">
      <c r="A123" s="103"/>
      <c r="B123" s="23"/>
      <c r="C123" s="34"/>
      <c r="D123" s="34"/>
    </row>
    <row r="124" spans="1:4" ht="20.25" x14ac:dyDescent="0.25">
      <c r="A124" s="103"/>
      <c r="B124" s="23"/>
      <c r="C124" s="34"/>
      <c r="D124" s="34"/>
    </row>
    <row r="125" spans="1:4" ht="20.25" x14ac:dyDescent="0.25">
      <c r="A125" s="103"/>
      <c r="B125" s="23"/>
      <c r="C125" s="34"/>
      <c r="D125" s="34"/>
    </row>
    <row r="126" spans="1:4" ht="20.25" x14ac:dyDescent="0.25">
      <c r="A126" s="103"/>
      <c r="B126" s="23"/>
      <c r="C126" s="34"/>
      <c r="D126" s="34"/>
    </row>
    <row r="127" spans="1:4" ht="20.25" x14ac:dyDescent="0.25">
      <c r="A127" s="103"/>
      <c r="B127" s="23"/>
      <c r="C127" s="34"/>
      <c r="D127" s="34"/>
    </row>
    <row r="128" spans="1:4" ht="20.25" x14ac:dyDescent="0.25">
      <c r="A128" s="103"/>
      <c r="B128" s="23"/>
      <c r="C128" s="34"/>
      <c r="D128" s="34"/>
    </row>
    <row r="129" spans="1:4" ht="20.25" x14ac:dyDescent="0.25">
      <c r="A129" s="103"/>
      <c r="B129" s="23"/>
      <c r="C129" s="34"/>
      <c r="D129" s="34"/>
    </row>
    <row r="130" spans="1:4" ht="20.25" x14ac:dyDescent="0.25">
      <c r="A130" s="103"/>
      <c r="B130" s="23"/>
      <c r="C130" s="34"/>
      <c r="D130" s="34"/>
    </row>
    <row r="131" spans="1:4" ht="20.25" x14ac:dyDescent="0.25">
      <c r="A131" s="103"/>
      <c r="B131" s="23"/>
      <c r="C131" s="34"/>
      <c r="D131" s="34"/>
    </row>
    <row r="132" spans="1:4" ht="20.25" x14ac:dyDescent="0.25">
      <c r="A132" s="103"/>
      <c r="B132" s="23"/>
      <c r="C132" s="34"/>
      <c r="D132" s="34"/>
    </row>
    <row r="133" spans="1:4" ht="20.25" x14ac:dyDescent="0.25">
      <c r="A133" s="103"/>
      <c r="B133" s="23"/>
      <c r="C133" s="34"/>
      <c r="D133" s="34"/>
    </row>
    <row r="134" spans="1:4" ht="20.25" x14ac:dyDescent="0.25">
      <c r="A134" s="103"/>
      <c r="B134" s="23"/>
      <c r="C134" s="34"/>
      <c r="D134" s="34"/>
    </row>
    <row r="135" spans="1:4" ht="20.25" x14ac:dyDescent="0.25">
      <c r="A135" s="103"/>
      <c r="B135" s="23"/>
      <c r="C135" s="34"/>
      <c r="D135" s="34"/>
    </row>
    <row r="136" spans="1:4" ht="20.25" x14ac:dyDescent="0.25">
      <c r="A136" s="103"/>
      <c r="B136" s="23"/>
      <c r="C136" s="34"/>
      <c r="D136" s="34"/>
    </row>
    <row r="137" spans="1:4" ht="20.25" x14ac:dyDescent="0.25">
      <c r="A137" s="103"/>
      <c r="B137" s="23"/>
      <c r="C137" s="34"/>
      <c r="D137" s="34"/>
    </row>
    <row r="138" spans="1:4" ht="20.25" x14ac:dyDescent="0.25">
      <c r="A138" s="103"/>
      <c r="B138" s="23"/>
      <c r="C138" s="34"/>
      <c r="D138" s="34"/>
    </row>
    <row r="139" spans="1:4" ht="20.25" x14ac:dyDescent="0.25">
      <c r="A139" s="103"/>
      <c r="B139" s="23"/>
      <c r="C139" s="34"/>
      <c r="D139" s="34"/>
    </row>
    <row r="140" spans="1:4" ht="20.25" x14ac:dyDescent="0.25">
      <c r="A140" s="103"/>
      <c r="B140" s="23"/>
      <c r="C140" s="34"/>
      <c r="D140" s="34"/>
    </row>
    <row r="141" spans="1:4" ht="20.25" x14ac:dyDescent="0.25">
      <c r="A141" s="103"/>
      <c r="B141" s="23"/>
      <c r="C141" s="34"/>
      <c r="D141" s="34"/>
    </row>
    <row r="142" spans="1:4" ht="20.25" x14ac:dyDescent="0.25">
      <c r="A142" s="103"/>
      <c r="B142" s="23"/>
      <c r="C142" s="34"/>
      <c r="D142" s="34"/>
    </row>
    <row r="143" spans="1:4" ht="20.25" x14ac:dyDescent="0.25">
      <c r="A143" s="103"/>
      <c r="B143" s="23"/>
      <c r="C143" s="34"/>
      <c r="D143" s="34"/>
    </row>
    <row r="144" spans="1:4" ht="20.25" x14ac:dyDescent="0.25">
      <c r="A144" s="103"/>
      <c r="B144" s="23"/>
      <c r="C144" s="34"/>
      <c r="D144" s="34"/>
    </row>
    <row r="145" spans="1:4" ht="20.25" x14ac:dyDescent="0.25">
      <c r="A145" s="103"/>
      <c r="B145" s="23"/>
      <c r="C145" s="34"/>
      <c r="D145" s="34"/>
    </row>
    <row r="146" spans="1:4" ht="20.25" x14ac:dyDescent="0.25">
      <c r="A146" s="103"/>
      <c r="B146" s="23"/>
      <c r="C146" s="34"/>
      <c r="D146" s="34"/>
    </row>
    <row r="147" spans="1:4" ht="20.25" x14ac:dyDescent="0.25">
      <c r="A147" s="103"/>
      <c r="B147" s="23"/>
      <c r="C147" s="34"/>
      <c r="D147" s="34"/>
    </row>
    <row r="148" spans="1:4" ht="20.25" x14ac:dyDescent="0.25">
      <c r="A148" s="103"/>
      <c r="B148" s="23"/>
      <c r="C148" s="34"/>
      <c r="D148" s="34"/>
    </row>
    <row r="149" spans="1:4" ht="20.25" x14ac:dyDescent="0.25">
      <c r="A149" s="103"/>
      <c r="B149" s="23"/>
      <c r="C149" s="34"/>
      <c r="D149" s="34"/>
    </row>
    <row r="150" spans="1:4" ht="20.25" x14ac:dyDescent="0.25">
      <c r="A150" s="103"/>
      <c r="B150" s="23"/>
      <c r="C150" s="34"/>
      <c r="D150" s="34"/>
    </row>
    <row r="151" spans="1:4" ht="20.25" x14ac:dyDescent="0.25">
      <c r="A151" s="103"/>
      <c r="B151" s="23"/>
      <c r="C151" s="34"/>
      <c r="D151" s="34"/>
    </row>
    <row r="152" spans="1:4" ht="20.25" x14ac:dyDescent="0.25">
      <c r="A152" s="103"/>
      <c r="B152" s="23"/>
      <c r="C152" s="34"/>
      <c r="D152" s="34"/>
    </row>
    <row r="153" spans="1:4" ht="20.25" x14ac:dyDescent="0.25">
      <c r="A153" s="103"/>
      <c r="B153" s="23"/>
      <c r="C153" s="34"/>
      <c r="D153" s="34"/>
    </row>
    <row r="154" spans="1:4" ht="20.25" x14ac:dyDescent="0.25">
      <c r="A154" s="103"/>
      <c r="B154" s="23"/>
      <c r="C154" s="34"/>
      <c r="D154" s="34"/>
    </row>
    <row r="155" spans="1:4" ht="20.25" x14ac:dyDescent="0.25">
      <c r="A155" s="103"/>
      <c r="B155" s="23"/>
      <c r="C155" s="34"/>
      <c r="D155" s="34"/>
    </row>
    <row r="156" spans="1:4" ht="20.25" x14ac:dyDescent="0.25">
      <c r="A156" s="103"/>
      <c r="B156" s="23"/>
      <c r="C156" s="34"/>
      <c r="D156" s="34"/>
    </row>
    <row r="157" spans="1:4" ht="20.25" x14ac:dyDescent="0.25">
      <c r="A157" s="103"/>
      <c r="B157" s="23"/>
      <c r="C157" s="34"/>
      <c r="D157" s="34"/>
    </row>
    <row r="158" spans="1:4" ht="20.25" x14ac:dyDescent="0.25">
      <c r="A158" s="103"/>
      <c r="B158" s="23"/>
      <c r="C158" s="34"/>
      <c r="D158" s="34"/>
    </row>
    <row r="159" spans="1:4" ht="20.25" x14ac:dyDescent="0.25">
      <c r="A159" s="103"/>
      <c r="B159" s="23"/>
      <c r="C159" s="34"/>
      <c r="D159" s="34"/>
    </row>
    <row r="160" spans="1:4" ht="20.25" x14ac:dyDescent="0.25">
      <c r="A160" s="103"/>
      <c r="B160" s="23"/>
      <c r="C160" s="34"/>
      <c r="D160" s="34"/>
    </row>
    <row r="161" spans="1:4" ht="20.25" x14ac:dyDescent="0.25">
      <c r="A161" s="103"/>
      <c r="B161" s="23"/>
      <c r="C161" s="34"/>
      <c r="D161" s="34"/>
    </row>
    <row r="162" spans="1:4" ht="20.25" x14ac:dyDescent="0.25">
      <c r="A162" s="103"/>
      <c r="B162" s="23"/>
      <c r="C162" s="34"/>
      <c r="D162" s="34"/>
    </row>
    <row r="163" spans="1:4" ht="20.25" x14ac:dyDescent="0.25">
      <c r="A163" s="103"/>
      <c r="B163" s="23"/>
      <c r="C163" s="34"/>
      <c r="D163" s="34"/>
    </row>
    <row r="164" spans="1:4" ht="20.25" x14ac:dyDescent="0.25">
      <c r="A164" s="103"/>
      <c r="B164" s="23"/>
      <c r="C164" s="34"/>
      <c r="D164" s="34"/>
    </row>
    <row r="165" spans="1:4" ht="20.25" x14ac:dyDescent="0.25">
      <c r="A165" s="103"/>
      <c r="B165" s="23"/>
      <c r="C165" s="34"/>
      <c r="D165" s="34"/>
    </row>
    <row r="166" spans="1:4" ht="20.25" x14ac:dyDescent="0.25">
      <c r="A166" s="103"/>
      <c r="B166" s="23"/>
      <c r="C166" s="34"/>
      <c r="D166" s="34"/>
    </row>
    <row r="167" spans="1:4" ht="20.25" x14ac:dyDescent="0.25">
      <c r="A167" s="103"/>
      <c r="B167" s="23"/>
      <c r="C167" s="34"/>
      <c r="D167" s="34"/>
    </row>
    <row r="168" spans="1:4" ht="20.25" x14ac:dyDescent="0.25">
      <c r="A168" s="103"/>
      <c r="B168" s="23"/>
      <c r="C168" s="34"/>
      <c r="D168" s="34"/>
    </row>
    <row r="169" spans="1:4" ht="20.25" x14ac:dyDescent="0.25">
      <c r="A169" s="103"/>
      <c r="B169" s="23"/>
      <c r="C169" s="34"/>
      <c r="D169" s="34"/>
    </row>
    <row r="170" spans="1:4" ht="20.25" x14ac:dyDescent="0.25">
      <c r="A170" s="103"/>
      <c r="B170" s="23"/>
      <c r="C170" s="34"/>
      <c r="D170" s="34"/>
    </row>
    <row r="171" spans="1:4" ht="20.25" x14ac:dyDescent="0.25">
      <c r="A171" s="103"/>
      <c r="B171" s="23"/>
      <c r="C171" s="34"/>
      <c r="D171" s="34"/>
    </row>
    <row r="172" spans="1:4" ht="20.25" x14ac:dyDescent="0.25">
      <c r="A172" s="103"/>
      <c r="B172" s="23"/>
      <c r="C172" s="34"/>
      <c r="D172" s="34"/>
    </row>
    <row r="173" spans="1:4" ht="20.25" x14ac:dyDescent="0.25">
      <c r="A173" s="103"/>
      <c r="B173" s="23"/>
      <c r="C173" s="34"/>
      <c r="D173" s="34"/>
    </row>
    <row r="174" spans="1:4" ht="20.25" x14ac:dyDescent="0.25">
      <c r="A174" s="103"/>
      <c r="B174" s="23"/>
      <c r="C174" s="34"/>
      <c r="D174" s="34"/>
    </row>
    <row r="175" spans="1:4" ht="20.25" x14ac:dyDescent="0.25">
      <c r="A175" s="103"/>
      <c r="B175" s="23"/>
      <c r="C175" s="34"/>
      <c r="D175" s="34"/>
    </row>
    <row r="176" spans="1:4" ht="20.25" x14ac:dyDescent="0.25">
      <c r="A176" s="103"/>
      <c r="B176" s="23"/>
      <c r="C176" s="34"/>
      <c r="D176" s="34"/>
    </row>
    <row r="177" spans="1:4" ht="20.25" x14ac:dyDescent="0.25">
      <c r="A177" s="103"/>
      <c r="B177" s="23"/>
      <c r="C177" s="34"/>
      <c r="D177" s="34"/>
    </row>
    <row r="178" spans="1:4" ht="20.25" x14ac:dyDescent="0.25">
      <c r="A178" s="103"/>
      <c r="B178" s="23"/>
      <c r="C178" s="34"/>
      <c r="D178" s="34"/>
    </row>
    <row r="179" spans="1:4" ht="20.25" x14ac:dyDescent="0.25">
      <c r="A179" s="103"/>
      <c r="B179" s="23"/>
      <c r="C179" s="34"/>
      <c r="D179" s="34"/>
    </row>
    <row r="180" spans="1:4" ht="20.25" x14ac:dyDescent="0.25">
      <c r="A180" s="103"/>
      <c r="B180" s="23"/>
      <c r="C180" s="34"/>
      <c r="D180" s="34"/>
    </row>
    <row r="181" spans="1:4" ht="20.25" x14ac:dyDescent="0.25">
      <c r="A181" s="103"/>
      <c r="B181" s="23"/>
      <c r="C181" s="34"/>
      <c r="D181" s="34"/>
    </row>
    <row r="182" spans="1:4" ht="20.25" x14ac:dyDescent="0.25">
      <c r="A182" s="103"/>
      <c r="B182" s="23"/>
      <c r="C182" s="34"/>
      <c r="D182" s="34"/>
    </row>
    <row r="183" spans="1:4" ht="20.25" x14ac:dyDescent="0.25">
      <c r="A183" s="103"/>
      <c r="B183" s="23"/>
      <c r="C183" s="34"/>
      <c r="D183" s="34"/>
    </row>
    <row r="184" spans="1:4" ht="20.25" x14ac:dyDescent="0.25">
      <c r="A184" s="103"/>
      <c r="B184" s="23"/>
      <c r="C184" s="34"/>
      <c r="D184" s="34"/>
    </row>
    <row r="185" spans="1:4" ht="20.25" x14ac:dyDescent="0.25">
      <c r="A185" s="103"/>
      <c r="B185" s="23"/>
      <c r="C185" s="34"/>
      <c r="D185" s="34"/>
    </row>
    <row r="186" spans="1:4" ht="20.25" x14ac:dyDescent="0.25">
      <c r="A186" s="103"/>
      <c r="B186" s="23"/>
      <c r="C186" s="34"/>
      <c r="D186" s="34"/>
    </row>
    <row r="187" spans="1:4" ht="20.25" x14ac:dyDescent="0.25">
      <c r="A187" s="103"/>
      <c r="B187" s="23"/>
      <c r="C187" s="34"/>
      <c r="D187" s="34"/>
    </row>
    <row r="188" spans="1:4" ht="20.25" x14ac:dyDescent="0.25">
      <c r="A188" s="103"/>
      <c r="B188" s="23"/>
      <c r="C188" s="34"/>
      <c r="D188" s="34"/>
    </row>
    <row r="189" spans="1:4" ht="20.25" x14ac:dyDescent="0.25">
      <c r="A189" s="103"/>
      <c r="B189" s="23"/>
      <c r="C189" s="34"/>
      <c r="D189" s="34"/>
    </row>
    <row r="190" spans="1:4" ht="20.25" x14ac:dyDescent="0.25">
      <c r="A190" s="103"/>
      <c r="B190" s="23"/>
      <c r="C190" s="34"/>
      <c r="D190" s="34"/>
    </row>
    <row r="191" spans="1:4" ht="20.25" x14ac:dyDescent="0.25">
      <c r="A191" s="103"/>
      <c r="B191" s="23"/>
      <c r="C191" s="34"/>
      <c r="D191" s="34"/>
    </row>
    <row r="192" spans="1:4" ht="20.25" x14ac:dyDescent="0.25">
      <c r="A192" s="103"/>
      <c r="B192" s="23"/>
      <c r="C192" s="34"/>
      <c r="D192" s="34"/>
    </row>
    <row r="193" spans="1:4" ht="20.25" x14ac:dyDescent="0.25">
      <c r="A193" s="103"/>
      <c r="B193" s="23"/>
      <c r="C193" s="34"/>
      <c r="D193" s="34"/>
    </row>
    <row r="194" spans="1:4" ht="20.25" x14ac:dyDescent="0.25">
      <c r="A194" s="103"/>
      <c r="B194" s="23"/>
      <c r="C194" s="34"/>
      <c r="D194" s="34"/>
    </row>
    <row r="195" spans="1:4" ht="20.25" x14ac:dyDescent="0.25">
      <c r="A195" s="103"/>
      <c r="B195" s="23"/>
      <c r="C195" s="34"/>
      <c r="D195" s="34"/>
    </row>
    <row r="196" spans="1:4" ht="20.25" x14ac:dyDescent="0.25">
      <c r="A196" s="103"/>
      <c r="B196" s="23"/>
      <c r="C196" s="34"/>
      <c r="D196" s="34"/>
    </row>
    <row r="197" spans="1:4" ht="20.25" x14ac:dyDescent="0.25">
      <c r="A197" s="103"/>
      <c r="B197" s="23"/>
      <c r="C197" s="34"/>
      <c r="D197" s="34"/>
    </row>
    <row r="198" spans="1:4" ht="20.25" x14ac:dyDescent="0.25">
      <c r="A198" s="103"/>
      <c r="B198" s="23"/>
      <c r="C198" s="34"/>
      <c r="D198" s="34"/>
    </row>
    <row r="199" spans="1:4" ht="20.25" x14ac:dyDescent="0.25">
      <c r="A199" s="103"/>
      <c r="B199" s="23"/>
      <c r="C199" s="34"/>
      <c r="D199" s="34"/>
    </row>
    <row r="200" spans="1:4" ht="20.25" x14ac:dyDescent="0.25">
      <c r="A200" s="103"/>
      <c r="B200" s="23"/>
      <c r="C200" s="34"/>
      <c r="D200" s="34"/>
    </row>
    <row r="201" spans="1:4" ht="20.25" x14ac:dyDescent="0.25">
      <c r="A201" s="103"/>
      <c r="B201" s="23"/>
      <c r="C201" s="34"/>
      <c r="D201" s="34"/>
    </row>
    <row r="202" spans="1:4" ht="20.25" x14ac:dyDescent="0.25">
      <c r="A202" s="103"/>
      <c r="B202" s="23"/>
      <c r="C202" s="34"/>
      <c r="D202" s="34"/>
    </row>
    <row r="203" spans="1:4" ht="20.25" x14ac:dyDescent="0.25">
      <c r="A203" s="103"/>
      <c r="B203" s="23"/>
      <c r="C203" s="34"/>
      <c r="D203" s="34"/>
    </row>
    <row r="204" spans="1:4" ht="20.25" x14ac:dyDescent="0.25">
      <c r="A204" s="103"/>
      <c r="B204" s="23"/>
      <c r="C204" s="34"/>
      <c r="D204" s="34"/>
    </row>
    <row r="205" spans="1:4" ht="20.25" x14ac:dyDescent="0.25">
      <c r="A205" s="103"/>
      <c r="B205" s="23"/>
      <c r="C205" s="34"/>
      <c r="D205" s="34"/>
    </row>
    <row r="206" spans="1:4" ht="20.25" x14ac:dyDescent="0.25">
      <c r="A206" s="103"/>
      <c r="B206" s="23"/>
      <c r="C206" s="34"/>
      <c r="D206" s="34"/>
    </row>
    <row r="207" spans="1:4" ht="20.25" x14ac:dyDescent="0.25">
      <c r="A207" s="103"/>
      <c r="B207" s="23"/>
      <c r="C207" s="34"/>
      <c r="D207" s="34"/>
    </row>
    <row r="208" spans="1:4" x14ac:dyDescent="0.25">
      <c r="A208" s="83"/>
      <c r="B208" s="23"/>
      <c r="C208" s="23"/>
      <c r="D208" s="23"/>
    </row>
    <row r="209" spans="1:8" ht="20.25" x14ac:dyDescent="0.25">
      <c r="A209" s="83"/>
      <c r="B209" s="30" t="s">
        <v>153</v>
      </c>
      <c r="C209" s="30" t="s">
        <v>154</v>
      </c>
      <c r="D209" s="33" t="s">
        <v>153</v>
      </c>
      <c r="E209" s="33" t="s">
        <v>154</v>
      </c>
    </row>
    <row r="210" spans="1:8" ht="21" x14ac:dyDescent="0.35">
      <c r="A210" s="83"/>
      <c r="B210" s="31" t="s">
        <v>155</v>
      </c>
      <c r="C210" s="31" t="s">
        <v>156</v>
      </c>
      <c r="D210" t="s">
        <v>155</v>
      </c>
      <c r="F210" t="str">
        <f>IF(NOT(ISBLANK(D210)),D210,IF(NOT(ISBLANK(E210)),"     "&amp;E210,FALSE))</f>
        <v>Afectación Económica o presupuestal</v>
      </c>
      <c r="G210" t="s">
        <v>155</v>
      </c>
      <c r="H210" t="str">
        <f>IF(NOT(ISERROR(MATCH(G210,_xlfn.ANCHORARRAY(B221),0))),F223&amp;"Por favor no seleccionar los criterios de impacto",G210)</f>
        <v>❌Por favor no seleccionar los criterios de impacto</v>
      </c>
    </row>
    <row r="211" spans="1:8" ht="21" x14ac:dyDescent="0.35">
      <c r="A211" s="83"/>
      <c r="B211" s="31" t="s">
        <v>155</v>
      </c>
      <c r="C211" s="31" t="s">
        <v>128</v>
      </c>
      <c r="E211" t="s">
        <v>156</v>
      </c>
      <c r="F211" t="str">
        <f t="shared" ref="F211:F221" si="0">IF(NOT(ISBLANK(D211)),D211,IF(NOT(ISBLANK(E211)),"     "&amp;E211,FALSE))</f>
        <v xml:space="preserve">     Afectación menor a 10 SMLMV .</v>
      </c>
    </row>
    <row r="212" spans="1:8" ht="21" x14ac:dyDescent="0.35">
      <c r="A212" s="83"/>
      <c r="B212" s="31" t="s">
        <v>155</v>
      </c>
      <c r="C212" s="31" t="s">
        <v>131</v>
      </c>
      <c r="E212" t="s">
        <v>128</v>
      </c>
      <c r="F212" t="str">
        <f t="shared" si="0"/>
        <v xml:space="preserve">     Entre 10 y 50 SMLMV </v>
      </c>
    </row>
    <row r="213" spans="1:8" ht="21" x14ac:dyDescent="0.35">
      <c r="A213" s="83"/>
      <c r="B213" s="31" t="s">
        <v>155</v>
      </c>
      <c r="C213" s="31" t="s">
        <v>135</v>
      </c>
      <c r="E213" t="s">
        <v>131</v>
      </c>
      <c r="F213" t="str">
        <f t="shared" si="0"/>
        <v xml:space="preserve">     Entre 50 y 100 SMLMV </v>
      </c>
    </row>
    <row r="214" spans="1:8" ht="21" x14ac:dyDescent="0.35">
      <c r="A214" s="83"/>
      <c r="B214" s="31" t="s">
        <v>155</v>
      </c>
      <c r="C214" s="31" t="s">
        <v>139</v>
      </c>
      <c r="E214" t="s">
        <v>135</v>
      </c>
      <c r="F214" t="str">
        <f t="shared" si="0"/>
        <v xml:space="preserve">     Entre 100 y 500 SMLMV </v>
      </c>
    </row>
    <row r="215" spans="1:8" ht="21" x14ac:dyDescent="0.35">
      <c r="A215" s="83"/>
      <c r="B215" s="31" t="s">
        <v>121</v>
      </c>
      <c r="C215" s="31" t="s">
        <v>125</v>
      </c>
      <c r="E215" t="s">
        <v>139</v>
      </c>
      <c r="F215" t="str">
        <f t="shared" si="0"/>
        <v xml:space="preserve">     Mayor a 500 SMLMV </v>
      </c>
    </row>
    <row r="216" spans="1:8" ht="21" x14ac:dyDescent="0.35">
      <c r="A216" s="83"/>
      <c r="B216" s="31" t="s">
        <v>121</v>
      </c>
      <c r="C216" s="31" t="s">
        <v>129</v>
      </c>
      <c r="D216" t="s">
        <v>121</v>
      </c>
      <c r="F216" t="str">
        <f t="shared" si="0"/>
        <v>Pérdida Reputacional</v>
      </c>
    </row>
    <row r="217" spans="1:8" ht="21" x14ac:dyDescent="0.35">
      <c r="A217" s="83"/>
      <c r="B217" s="31" t="s">
        <v>121</v>
      </c>
      <c r="C217" s="31" t="s">
        <v>132</v>
      </c>
      <c r="E217" t="s">
        <v>125</v>
      </c>
      <c r="F217" t="str">
        <f t="shared" si="0"/>
        <v xml:space="preserve">     El riesgo afecta la imagen de alguna área de la organización</v>
      </c>
    </row>
    <row r="218" spans="1:8" ht="21" x14ac:dyDescent="0.35">
      <c r="A218" s="83"/>
      <c r="B218" s="31" t="s">
        <v>121</v>
      </c>
      <c r="C218" s="31" t="s">
        <v>136</v>
      </c>
      <c r="E218" t="s">
        <v>129</v>
      </c>
      <c r="F218" t="str">
        <f t="shared" si="0"/>
        <v xml:space="preserve">     El riesgo afecta la imagen de la entidad internamente, de conocimiento general, nivel interno, de junta dircetiva y accionistas y/o de provedores</v>
      </c>
    </row>
    <row r="219" spans="1:8" ht="21" x14ac:dyDescent="0.35">
      <c r="A219" s="83"/>
      <c r="B219" s="31" t="s">
        <v>121</v>
      </c>
      <c r="C219" s="31" t="s">
        <v>140</v>
      </c>
      <c r="E219" t="s">
        <v>132</v>
      </c>
      <c r="F219" t="str">
        <f t="shared" si="0"/>
        <v xml:space="preserve">     El riesgo afecta la imagen de la entidad con algunos usuarios de relevancia frente al logro de los objetivos</v>
      </c>
    </row>
    <row r="220" spans="1:8" x14ac:dyDescent="0.25">
      <c r="A220" s="83"/>
      <c r="B220" s="32"/>
      <c r="C220" s="32"/>
      <c r="E220" t="s">
        <v>136</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140</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157</v>
      </c>
    </row>
    <row r="224" spans="1:8" x14ac:dyDescent="0.25">
      <c r="B224" s="22"/>
      <c r="C224" s="22"/>
      <c r="F224" s="35" t="s">
        <v>158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E22" sqref="E22"/>
    </sheetView>
  </sheetViews>
  <sheetFormatPr baseColWidth="10" defaultColWidth="14.28515625" defaultRowHeight="12.75" x14ac:dyDescent="0.2"/>
  <cols>
    <col min="1" max="2" width="14.28515625" style="88"/>
    <col min="3" max="3" width="17" style="88" customWidth="1"/>
    <col min="4" max="4" width="14.28515625" style="88"/>
    <col min="5" max="5" width="46" style="88" customWidth="1"/>
    <col min="6" max="16384" width="14.28515625" style="88"/>
  </cols>
  <sheetData>
    <row r="1" spans="2:6" ht="24" customHeight="1" thickBot="1" x14ac:dyDescent="0.25">
      <c r="B1" s="515" t="s">
        <v>159</v>
      </c>
      <c r="C1" s="516"/>
      <c r="D1" s="516"/>
      <c r="E1" s="516"/>
      <c r="F1" s="517"/>
    </row>
    <row r="2" spans="2:6" ht="16.5" thickBot="1" x14ac:dyDescent="0.3">
      <c r="B2" s="89"/>
      <c r="C2" s="89"/>
      <c r="D2" s="89"/>
      <c r="E2" s="89"/>
      <c r="F2" s="89"/>
    </row>
    <row r="3" spans="2:6" ht="16.5" thickBot="1" x14ac:dyDescent="0.25">
      <c r="B3" s="519" t="s">
        <v>160</v>
      </c>
      <c r="C3" s="520"/>
      <c r="D3" s="520"/>
      <c r="E3" s="101" t="s">
        <v>161</v>
      </c>
      <c r="F3" s="102" t="s">
        <v>162</v>
      </c>
    </row>
    <row r="4" spans="2:6" ht="31.5" x14ac:dyDescent="0.2">
      <c r="B4" s="521" t="s">
        <v>163</v>
      </c>
      <c r="C4" s="523" t="s">
        <v>83</v>
      </c>
      <c r="D4" s="90" t="s">
        <v>164</v>
      </c>
      <c r="E4" s="91" t="s">
        <v>165</v>
      </c>
      <c r="F4" s="92">
        <v>0.25</v>
      </c>
    </row>
    <row r="5" spans="2:6" ht="47.25" x14ac:dyDescent="0.2">
      <c r="B5" s="522"/>
      <c r="C5" s="524"/>
      <c r="D5" s="93" t="s">
        <v>166</v>
      </c>
      <c r="E5" s="94" t="s">
        <v>167</v>
      </c>
      <c r="F5" s="95">
        <v>0.15</v>
      </c>
    </row>
    <row r="6" spans="2:6" ht="47.25" x14ac:dyDescent="0.2">
      <c r="B6" s="522"/>
      <c r="C6" s="524"/>
      <c r="D6" s="93" t="s">
        <v>168</v>
      </c>
      <c r="E6" s="94" t="s">
        <v>169</v>
      </c>
      <c r="F6" s="95">
        <v>0.1</v>
      </c>
    </row>
    <row r="7" spans="2:6" ht="63" x14ac:dyDescent="0.2">
      <c r="B7" s="522"/>
      <c r="C7" s="524" t="s">
        <v>84</v>
      </c>
      <c r="D7" s="93" t="s">
        <v>170</v>
      </c>
      <c r="E7" s="94" t="s">
        <v>171</v>
      </c>
      <c r="F7" s="95">
        <v>0.25</v>
      </c>
    </row>
    <row r="8" spans="2:6" ht="31.5" x14ac:dyDescent="0.2">
      <c r="B8" s="522"/>
      <c r="C8" s="524"/>
      <c r="D8" s="93" t="s">
        <v>172</v>
      </c>
      <c r="E8" s="94" t="s">
        <v>173</v>
      </c>
      <c r="F8" s="95">
        <v>0.15</v>
      </c>
    </row>
    <row r="9" spans="2:6" ht="47.25" x14ac:dyDescent="0.2">
      <c r="B9" s="522" t="s">
        <v>174</v>
      </c>
      <c r="C9" s="524" t="s">
        <v>86</v>
      </c>
      <c r="D9" s="93" t="s">
        <v>175</v>
      </c>
      <c r="E9" s="94" t="s">
        <v>176</v>
      </c>
      <c r="F9" s="96" t="s">
        <v>177</v>
      </c>
    </row>
    <row r="10" spans="2:6" ht="63" x14ac:dyDescent="0.2">
      <c r="B10" s="522"/>
      <c r="C10" s="524"/>
      <c r="D10" s="93" t="s">
        <v>178</v>
      </c>
      <c r="E10" s="94" t="s">
        <v>179</v>
      </c>
      <c r="F10" s="96" t="s">
        <v>177</v>
      </c>
    </row>
    <row r="11" spans="2:6" ht="47.25" x14ac:dyDescent="0.2">
      <c r="B11" s="522"/>
      <c r="C11" s="524" t="s">
        <v>87</v>
      </c>
      <c r="D11" s="93" t="s">
        <v>180</v>
      </c>
      <c r="E11" s="94" t="s">
        <v>181</v>
      </c>
      <c r="F11" s="96" t="s">
        <v>177</v>
      </c>
    </row>
    <row r="12" spans="2:6" ht="47.25" x14ac:dyDescent="0.2">
      <c r="B12" s="522"/>
      <c r="C12" s="524"/>
      <c r="D12" s="93" t="s">
        <v>182</v>
      </c>
      <c r="E12" s="94" t="s">
        <v>183</v>
      </c>
      <c r="F12" s="96" t="s">
        <v>177</v>
      </c>
    </row>
    <row r="13" spans="2:6" ht="31.5" x14ac:dyDescent="0.2">
      <c r="B13" s="522"/>
      <c r="C13" s="524" t="s">
        <v>88</v>
      </c>
      <c r="D13" s="93" t="s">
        <v>184</v>
      </c>
      <c r="E13" s="94" t="s">
        <v>185</v>
      </c>
      <c r="F13" s="96" t="s">
        <v>177</v>
      </c>
    </row>
    <row r="14" spans="2:6" ht="32.25" thickBot="1" x14ac:dyDescent="0.25">
      <c r="B14" s="525"/>
      <c r="C14" s="526"/>
      <c r="D14" s="97" t="s">
        <v>186</v>
      </c>
      <c r="E14" s="98" t="s">
        <v>187</v>
      </c>
      <c r="F14" s="99" t="s">
        <v>177</v>
      </c>
    </row>
    <row r="15" spans="2:6" ht="49.5" customHeight="1" x14ac:dyDescent="0.2">
      <c r="B15" s="518" t="s">
        <v>188</v>
      </c>
      <c r="C15" s="518"/>
      <c r="D15" s="518"/>
      <c r="E15" s="518"/>
      <c r="F15" s="518"/>
    </row>
    <row r="16" spans="2:6" ht="27" customHeight="1" x14ac:dyDescent="0.25">
      <c r="B16" s="10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189</v>
      </c>
      <c r="E2" t="s">
        <v>190</v>
      </c>
    </row>
    <row r="3" spans="2:5" x14ac:dyDescent="0.25">
      <c r="B3" t="s">
        <v>191</v>
      </c>
      <c r="E3" t="s">
        <v>192</v>
      </c>
    </row>
    <row r="4" spans="2:5" x14ac:dyDescent="0.25">
      <c r="B4" t="s">
        <v>193</v>
      </c>
      <c r="E4" t="s">
        <v>194</v>
      </c>
    </row>
    <row r="5" spans="2:5" x14ac:dyDescent="0.25">
      <c r="B5" t="s">
        <v>195</v>
      </c>
    </row>
    <row r="8" spans="2:5" x14ac:dyDescent="0.25">
      <c r="B8" t="s">
        <v>196</v>
      </c>
    </row>
    <row r="9" spans="2:5" x14ac:dyDescent="0.25">
      <c r="B9" t="s">
        <v>197</v>
      </c>
    </row>
    <row r="10" spans="2:5" x14ac:dyDescent="0.25">
      <c r="B10" t="s">
        <v>198</v>
      </c>
    </row>
    <row r="13" spans="2:5" x14ac:dyDescent="0.25">
      <c r="B13" t="s">
        <v>199</v>
      </c>
    </row>
    <row r="14" spans="2:5" x14ac:dyDescent="0.25">
      <c r="B14" t="s">
        <v>200</v>
      </c>
    </row>
    <row r="15" spans="2:5" x14ac:dyDescent="0.25">
      <c r="B15" t="s">
        <v>201</v>
      </c>
    </row>
    <row r="16" spans="2:5" x14ac:dyDescent="0.25">
      <c r="B16" t="s">
        <v>202</v>
      </c>
    </row>
    <row r="17" spans="2:2" x14ac:dyDescent="0.25">
      <c r="B17" t="s">
        <v>203</v>
      </c>
    </row>
    <row r="18" spans="2:2" x14ac:dyDescent="0.25">
      <c r="B18" t="s">
        <v>204</v>
      </c>
    </row>
    <row r="19" spans="2:2" x14ac:dyDescent="0.25">
      <c r="B19" t="s">
        <v>205</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Instructivo</vt:lpstr>
      <vt:lpstr>Contexto proceso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Luisa Fernanda Ibagon Moreno</cp:lastModifiedBy>
  <cp:revision/>
  <cp:lastPrinted>2023-08-24T19:55:15Z</cp:lastPrinted>
  <dcterms:created xsi:type="dcterms:W3CDTF">2020-03-24T23:12:47Z</dcterms:created>
  <dcterms:modified xsi:type="dcterms:W3CDTF">2023-12-05T14:03:55Z</dcterms:modified>
  <cp:category/>
  <cp:contentStatus/>
</cp:coreProperties>
</file>