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https://gobiernobogota-my.sharepoint.com/personal/luisa_ibagon_gobiernobogota_gov_co/Documents/SDG/Planeación Institucional/Publicación de documentos/5. Publicación de documentos/2023/7. Julio/Caso HOLA 333770/"/>
    </mc:Choice>
  </mc:AlternateContent>
  <xr:revisionPtr revIDLastSave="3" documentId="13_ncr:1_{FAE33893-ECC4-4F2A-91A3-D4B2349E23D8}" xr6:coauthVersionLast="47" xr6:coauthVersionMax="47" xr10:uidLastSave="{2A1F5E31-1704-4A1F-A5B6-8063742029B2}"/>
  <bookViews>
    <workbookView xWindow="-120" yWindow="-120" windowWidth="29040" windowHeight="15840" tabRatio="882" activeTab="2" xr2:uid="{00000000-000D-0000-FFFF-FFFF00000000}"/>
  </bookViews>
  <sheets>
    <sheet name="Instructivo" sheetId="20" r:id="rId1"/>
    <sheet name="Contexto proceso" sheetId="21" r:id="rId2"/>
    <sheet name="Mapa final" sheetId="1" r:id="rId3"/>
    <sheet name="Impacto-clasificacion" sheetId="22" state="hidden" r:id="rId4"/>
    <sheet name="Matriz Calor Inherente" sheetId="18" r:id="rId5"/>
    <sheet name="Matriz Calor Residual" sheetId="19" r:id="rId6"/>
    <sheet name="Tabla probabilidad" sheetId="12" r:id="rId7"/>
    <sheet name="Tabla Impacto" sheetId="13" r:id="rId8"/>
    <sheet name="Criterios riesgos amb." sheetId="23" r:id="rId9"/>
    <sheet name="Tabla Valoración controles" sheetId="15" r:id="rId10"/>
    <sheet name="Opciones Tratamiento" sheetId="16" state="hidden" r:id="rId11"/>
    <sheet name="Hoja1" sheetId="11" state="hidden" r:id="rId12"/>
  </sheets>
  <externalReferences>
    <externalReference r:id="rId13"/>
    <externalReference r:id="rId14"/>
    <externalReference r:id="rId15"/>
    <externalReference r:id="rId16"/>
    <externalReference r:id="rId17"/>
  </externalReferences>
  <definedNames>
    <definedName name="_1_SE">#REF!</definedName>
    <definedName name="A">#REF!</definedName>
    <definedName name="AA">#REF!</definedName>
    <definedName name="aaaa">#REF!</definedName>
    <definedName name="accion">#REF!</definedName>
    <definedName name="AGENTE">#REF!</definedName>
    <definedName name="AREA_IMPACTO">#REF!</definedName>
    <definedName name="areaimpacto">'[1]SM-FO-27'!$BQ$476:$BQ$482</definedName>
    <definedName name="B">#REF!</definedName>
    <definedName name="CALIFICACION">#REF!</definedName>
    <definedName name="CAUSAS">[2]CAUSAS!$C$6:$O$11</definedName>
    <definedName name="cl">'[1]SM-FO-27'!#REF!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ODIGO">#REF!</definedName>
    <definedName name="CODIGO_RIESGO">#REF!</definedName>
    <definedName name="CODIGO1">#REF!</definedName>
    <definedName name="Con">#REF!</definedName>
    <definedName name="CONFLICTOS_SOCIALES">#REF!</definedName>
    <definedName name="CONTROL">'[2]NO BORRAR'!$C$41:$C$53</definedName>
    <definedName name="Control_Existente">[3]Hoja4!$H$3:$H$4</definedName>
    <definedName name="CONTROLES">#REF!</definedName>
    <definedName name="DIRECCION_ACTIVIDADES_MARITIMAS">#REF!</definedName>
    <definedName name="ESTABILIDAD_POLITICA">#REF!</definedName>
    <definedName name="EVENTOS_NATURALES">#REF!</definedName>
    <definedName name="FRECUENCIA">#REF!</definedName>
    <definedName name="FUENTE">#REF!</definedName>
    <definedName name="FUENTES_RIESGO">#REF!</definedName>
    <definedName name="fuentesriesgo">'[1]SM-FO-27'!$BP$476:$BP$480</definedName>
    <definedName name="g">#REF!</definedName>
    <definedName name="GRAVEDAD">#REF!</definedName>
    <definedName name="Impacto">[3]Hoja4!$F$3:$F$7</definedName>
    <definedName name="INSTALACIONES">#REF!</definedName>
    <definedName name="LET">#REF!</definedName>
    <definedName name="MACROPROCESO">#REF!</definedName>
    <definedName name="nivelorgriesgo">'[1]SM-FO-27'!$BR$481:$BR$483</definedName>
    <definedName name="NN">#REF!</definedName>
    <definedName name="NOMBRE_RIESGO">#REF!</definedName>
    <definedName name="NUM">#REF!</definedName>
    <definedName name="OBJETIVOS">#REF!</definedName>
    <definedName name="PERSONAS">#REF!</definedName>
    <definedName name="PESO">#REF!</definedName>
    <definedName name="POLITICA">'[2]NO BORRAR'!$C$3:$C$17</definedName>
    <definedName name="POLITICAS_GUBERNAMENTALES">#REF!</definedName>
    <definedName name="Probabilidad">[3]Hoja4!$E$3:$E$7</definedName>
    <definedName name="PROCEDIMIENTO">#REF!</definedName>
    <definedName name="PROCESO">#REF!</definedName>
    <definedName name="PUNTAJE">#REF!</definedName>
    <definedName name="PUNTAJEF">#REF!</definedName>
    <definedName name="PUNTAJEG">#REF!</definedName>
    <definedName name="q">#REF!</definedName>
    <definedName name="RELACIONADO">#REF!</definedName>
    <definedName name="RESPUESTA">'[2]NO BORRAR'!$G$1:$G$5</definedName>
    <definedName name="RIESGOS">#REF!</definedName>
    <definedName name="SE">#REF!</definedName>
    <definedName name="SI_NO">'[4]NO BORRAR'!$F$1:$F$2</definedName>
    <definedName name="SINO">#REF!</definedName>
    <definedName name="SISTEMAS">#REF!</definedName>
    <definedName name="TECNOLOGIA">#REF!</definedName>
    <definedName name="Tipificacionriesgo">'[1]SM-FO-27'!$BR$486:$BR$499</definedName>
    <definedName name="TIPO">'[5]Base de Datos'!$A$4:$A$8</definedName>
    <definedName name="Tipo_de_Riesgo">[3]Hoja4!$D$3:$D$9</definedName>
    <definedName name="TIPOACCION">'[2]NO BORRAR'!$I$1:$I$9</definedName>
    <definedName name="TOTAL_PUNTAJE_RIESGO">#REF!</definedName>
    <definedName name="TRATAMIENTO">#REF!</definedName>
    <definedName name="TRATAMIENTO_RIESGO">'[4]NO BORRAR'!$G$1:$G$5</definedName>
    <definedName name="trIANGULO">#REF!</definedName>
    <definedName name="X">#REF!</definedName>
    <definedName name="Y">#REF!</definedName>
    <definedName name="Z">#REF!</definedName>
    <definedName name="zona">#REF!</definedName>
  </definedNames>
  <calcPr calcId="191028"/>
  <pivotCaches>
    <pivotCache cacheId="2" r:id="rId1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22" i="1" l="1"/>
  <c r="J4" i="23"/>
  <c r="F221" i="13"/>
  <c r="F211" i="13"/>
  <c r="F212" i="13"/>
  <c r="F213" i="13"/>
  <c r="F214" i="13"/>
  <c r="F215" i="13"/>
  <c r="F216" i="13"/>
  <c r="F217" i="13"/>
  <c r="F218" i="13"/>
  <c r="F219" i="13"/>
  <c r="F220" i="13"/>
  <c r="F210" i="13"/>
  <c r="Q23" i="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T40" i="1"/>
  <c r="Q40" i="1"/>
  <c r="T39" i="1"/>
  <c r="Q39" i="1"/>
  <c r="T38" i="1"/>
  <c r="Q38" i="1"/>
  <c r="T37" i="1"/>
  <c r="Q37" i="1"/>
  <c r="T36" i="1"/>
  <c r="Q36" i="1"/>
  <c r="T35" i="1"/>
  <c r="Q35" i="1"/>
  <c r="H35" i="1"/>
  <c r="I35" i="1" s="1"/>
  <c r="T34" i="1"/>
  <c r="Q34" i="1"/>
  <c r="T33" i="1"/>
  <c r="Q33" i="1"/>
  <c r="T32" i="1"/>
  <c r="Q32" i="1"/>
  <c r="T31" i="1"/>
  <c r="Q31" i="1"/>
  <c r="T30" i="1"/>
  <c r="Q30" i="1"/>
  <c r="T29" i="1"/>
  <c r="Q29" i="1"/>
  <c r="X29" i="1" s="1"/>
  <c r="Y29" i="1" s="1"/>
  <c r="H29" i="1"/>
  <c r="I29" i="1"/>
  <c r="T28" i="1"/>
  <c r="Q28" i="1"/>
  <c r="T27" i="1"/>
  <c r="Q27" i="1"/>
  <c r="T26" i="1"/>
  <c r="Q26" i="1"/>
  <c r="X26" i="1" s="1"/>
  <c r="T25" i="1"/>
  <c r="Q25" i="1"/>
  <c r="T24" i="1"/>
  <c r="Q24" i="1"/>
  <c r="AB24" i="1" s="1"/>
  <c r="AA24" i="1" s="1"/>
  <c r="T23" i="1"/>
  <c r="H23" i="1"/>
  <c r="I23" i="1" s="1"/>
  <c r="T22" i="1"/>
  <c r="H22" i="1"/>
  <c r="I22" i="1" s="1"/>
  <c r="AB36" i="1"/>
  <c r="AB30" i="1"/>
  <c r="X35" i="1"/>
  <c r="X23" i="1"/>
  <c r="X36" i="1"/>
  <c r="Y36" i="1"/>
  <c r="X30" i="1"/>
  <c r="Z30" i="1" s="1"/>
  <c r="X31" i="1"/>
  <c r="Y31" i="1"/>
  <c r="X24" i="1"/>
  <c r="Y24" i="1" s="1"/>
  <c r="X25" i="1"/>
  <c r="Z25" i="1"/>
  <c r="X32" i="1"/>
  <c r="Y25" i="1"/>
  <c r="X37"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Y32" i="1"/>
  <c r="Z32" i="1"/>
  <c r="Y37" i="1"/>
  <c r="Z37" i="1"/>
  <c r="X38" i="1"/>
  <c r="X28" i="1"/>
  <c r="Z28" i="1"/>
  <c r="X33" i="1"/>
  <c r="Z33" i="1" s="1"/>
  <c r="X34" i="1"/>
  <c r="Z34" i="1"/>
  <c r="Z38" i="1"/>
  <c r="Y38" i="1"/>
  <c r="X39" i="1"/>
  <c r="X40" i="1"/>
  <c r="Y40" i="1"/>
  <c r="Z40" i="1"/>
  <c r="AB37" i="1"/>
  <c r="AA37" i="1"/>
  <c r="AB29" i="1"/>
  <c r="AA29" i="1" s="1"/>
  <c r="AB23" i="1"/>
  <c r="AA23" i="1"/>
  <c r="AA36" i="1"/>
  <c r="AB38" i="1"/>
  <c r="AA38" i="1" s="1"/>
  <c r="AB25" i="1"/>
  <c r="AA25" i="1" s="1"/>
  <c r="L43" i="19" s="1"/>
  <c r="AA30" i="1"/>
  <c r="AB31" i="1"/>
  <c r="AA31" i="1" s="1"/>
  <c r="AB39" i="1"/>
  <c r="AA39" i="1" s="1"/>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D27" i="19"/>
  <c r="AB26" i="1"/>
  <c r="AA26" i="1"/>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B32" i="1"/>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Z11" i="19"/>
  <c r="AB27" i="1"/>
  <c r="AB40" i="1"/>
  <c r="AA40" i="1"/>
  <c r="AD47" i="19"/>
  <c r="AJ27" i="19"/>
  <c r="AJ7" i="19"/>
  <c r="AJ37" i="19"/>
  <c r="AD17" i="19"/>
  <c r="L37" i="19"/>
  <c r="AJ17" i="19"/>
  <c r="X7" i="19"/>
  <c r="L7" i="19"/>
  <c r="L17" i="19"/>
  <c r="X27" i="19"/>
  <c r="R7" i="19"/>
  <c r="AJ47" i="19"/>
  <c r="L47" i="19"/>
  <c r="AD7" i="19"/>
  <c r="X37" i="19"/>
  <c r="R47" i="19"/>
  <c r="AD37" i="19"/>
  <c r="R43" i="19"/>
  <c r="R13" i="19"/>
  <c r="L13" i="19"/>
  <c r="R53" i="19"/>
  <c r="AA32" i="1"/>
  <c r="AB33" i="1"/>
  <c r="AA33" i="1"/>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A27" i="1"/>
  <c r="AB28" i="1"/>
  <c r="AA28" i="1" s="1"/>
  <c r="AB34" i="1"/>
  <c r="AA34" i="1"/>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J42" i="18"/>
  <c r="P34" i="18"/>
  <c r="AB18" i="18"/>
  <c r="AB42" i="18"/>
  <c r="AH34" i="18"/>
  <c r="P10" i="18"/>
  <c r="V34" i="18"/>
  <c r="P42" i="18"/>
  <c r="V42" i="18"/>
  <c r="AH42" i="18"/>
  <c r="AB26" i="18"/>
  <c r="AH26" i="18"/>
  <c r="V26" i="18"/>
  <c r="AB34" i="18"/>
  <c r="V10" i="18"/>
  <c r="AH18" i="18"/>
  <c r="J34" i="18"/>
  <c r="J10" i="18"/>
  <c r="AB10" i="18"/>
  <c r="J18" i="18"/>
  <c r="P26" i="18"/>
  <c r="J26" i="18"/>
  <c r="AH10" i="18"/>
  <c r="P18" i="18"/>
  <c r="V18" i="18"/>
  <c r="AB35" i="1"/>
  <c r="AA35" i="1"/>
  <c r="K30" i="1"/>
  <c r="K40" i="1"/>
  <c r="K31" i="1"/>
  <c r="K34" i="1"/>
  <c r="K38" i="1"/>
  <c r="K24" i="1"/>
  <c r="K32" i="1"/>
  <c r="K33" i="1"/>
  <c r="K37" i="1"/>
  <c r="K39" i="1"/>
  <c r="K28" i="1"/>
  <c r="K25" i="1"/>
  <c r="K27" i="1"/>
  <c r="K36" i="1"/>
  <c r="K26" i="1"/>
  <c r="B221" i="13" a="1"/>
  <c r="X22" i="1"/>
  <c r="Y22" i="1" s="1"/>
  <c r="Z31" i="1"/>
  <c r="Y14" i="19"/>
  <c r="AI46" i="19"/>
  <c r="Y34" i="1"/>
  <c r="AA44" i="19"/>
  <c r="Z29" i="1"/>
  <c r="K39" i="19"/>
  <c r="AE20" i="19"/>
  <c r="AF31" i="19"/>
  <c r="AF21" i="19"/>
  <c r="N31" i="19"/>
  <c r="AL41" i="19"/>
  <c r="AF51" i="19"/>
  <c r="AL21" i="19"/>
  <c r="Z41" i="19"/>
  <c r="Z31" i="19"/>
  <c r="AF11" i="19"/>
  <c r="AL51" i="19"/>
  <c r="T51" i="19"/>
  <c r="T31" i="19"/>
  <c r="AL11" i="19"/>
  <c r="Z21" i="19"/>
  <c r="N41" i="19"/>
  <c r="AF41" i="19"/>
  <c r="AM34" i="19"/>
  <c r="AK24" i="19"/>
  <c r="Z36" i="1"/>
  <c r="Y30" i="1"/>
  <c r="AB12" i="19"/>
  <c r="AB52" i="19"/>
  <c r="J52" i="19"/>
  <c r="J12" i="19"/>
  <c r="J42" i="19"/>
  <c r="AH52" i="19"/>
  <c r="AH22" i="19"/>
  <c r="V32" i="19"/>
  <c r="P12" i="19"/>
  <c r="P42" i="19"/>
  <c r="P52" i="19"/>
  <c r="J32" i="19"/>
  <c r="P32" i="19"/>
  <c r="AH32" i="19"/>
  <c r="P22" i="19"/>
  <c r="AB32" i="19"/>
  <c r="AB42" i="19"/>
  <c r="V12" i="19"/>
  <c r="V42" i="19"/>
  <c r="V52" i="19"/>
  <c r="J22" i="19"/>
  <c r="V22" i="19"/>
  <c r="AH12" i="19"/>
  <c r="AH42" i="19"/>
  <c r="AB22" i="19"/>
  <c r="W7" i="19"/>
  <c r="K17" i="19"/>
  <c r="W17" i="19"/>
  <c r="AC47" i="19"/>
  <c r="AI27" i="19"/>
  <c r="AI47" i="19"/>
  <c r="AC7" i="19"/>
  <c r="AC15" i="19"/>
  <c r="Q25" i="19"/>
  <c r="AI45" i="19"/>
  <c r="W15" i="19"/>
  <c r="K45" i="19"/>
  <c r="AC55" i="19"/>
  <c r="AI9" i="19"/>
  <c r="K19" i="19"/>
  <c r="AC9" i="19"/>
  <c r="AC29" i="19"/>
  <c r="W49" i="19"/>
  <c r="AI19" i="19"/>
  <c r="J11" i="19"/>
  <c r="AB21" i="19"/>
  <c r="AB51" i="19"/>
  <c r="V51" i="19"/>
  <c r="P41" i="19"/>
  <c r="P51" i="19"/>
  <c r="AB41" i="19"/>
  <c r="V31" i="19"/>
  <c r="AH11" i="19"/>
  <c r="X54" i="19"/>
  <c r="X34" i="19"/>
  <c r="AD44" i="19"/>
  <c r="AC31" i="1"/>
  <c r="AJ14" i="19"/>
  <c r="R24" i="19"/>
  <c r="L24" i="19"/>
  <c r="X8" i="19"/>
  <c r="W37" i="19"/>
  <c r="AC40" i="19"/>
  <c r="Q10" i="19"/>
  <c r="K40" i="19"/>
  <c r="K30" i="19"/>
  <c r="K50" i="19"/>
  <c r="K20" i="19"/>
  <c r="AC20" i="19"/>
  <c r="W30" i="19"/>
  <c r="AC50" i="19"/>
  <c r="W50" i="19"/>
  <c r="W20" i="19"/>
  <c r="Q40" i="19"/>
  <c r="AI20" i="19"/>
  <c r="W40" i="19"/>
  <c r="AI10" i="19"/>
  <c r="AC30" i="19"/>
  <c r="W10" i="19"/>
  <c r="Q30" i="19"/>
  <c r="Q50" i="19"/>
  <c r="K10" i="19"/>
  <c r="AI50" i="19"/>
  <c r="AI40" i="19"/>
  <c r="AC10" i="19"/>
  <c r="AI30" i="19"/>
  <c r="Q20" i="19"/>
  <c r="AI43" i="19"/>
  <c r="Q33" i="19"/>
  <c r="W53" i="19"/>
  <c r="K43" i="19"/>
  <c r="W13" i="19"/>
  <c r="K33" i="19"/>
  <c r="Q13" i="19"/>
  <c r="AG29" i="19"/>
  <c r="AG39" i="19"/>
  <c r="U49" i="19"/>
  <c r="O9" i="19"/>
  <c r="O29" i="19"/>
  <c r="O19" i="19"/>
  <c r="AA9" i="19"/>
  <c r="O39" i="19"/>
  <c r="AG9" i="19"/>
  <c r="AG19" i="19"/>
  <c r="AH14" i="19"/>
  <c r="V34" i="19"/>
  <c r="P44" i="19"/>
  <c r="AH44" i="19"/>
  <c r="J34" i="19"/>
  <c r="J54" i="19"/>
  <c r="P34" i="19"/>
  <c r="X40" i="19"/>
  <c r="AJ40" i="19"/>
  <c r="AJ50" i="19"/>
  <c r="X50" i="19"/>
  <c r="L20" i="19"/>
  <c r="AD10" i="19"/>
  <c r="X10" i="19"/>
  <c r="AJ20" i="19"/>
  <c r="AD50" i="19"/>
  <c r="L40" i="19"/>
  <c r="R10" i="19"/>
  <c r="R50" i="19"/>
  <c r="L10" i="19"/>
  <c r="R20" i="19"/>
  <c r="X30" i="19"/>
  <c r="AD40" i="19"/>
  <c r="AI41" i="19"/>
  <c r="W11" i="19"/>
  <c r="AI51" i="19"/>
  <c r="AC21" i="19"/>
  <c r="Q31" i="19"/>
  <c r="Q41" i="19"/>
  <c r="W31" i="19"/>
  <c r="AC11" i="19"/>
  <c r="AI11" i="19"/>
  <c r="Q21" i="19"/>
  <c r="K21" i="19"/>
  <c r="AC51" i="19"/>
  <c r="Q51" i="19"/>
  <c r="K41" i="19"/>
  <c r="K31" i="19"/>
  <c r="K51" i="19"/>
  <c r="K11" i="19"/>
  <c r="AA24" i="19"/>
  <c r="Y50" i="19"/>
  <c r="AK20" i="19"/>
  <c r="S34" i="19"/>
  <c r="R37" i="19"/>
  <c r="X17" i="19"/>
  <c r="R27" i="19"/>
  <c r="X47" i="19"/>
  <c r="R17" i="19"/>
  <c r="L27" i="19"/>
  <c r="Y28" i="1"/>
  <c r="L41" i="19"/>
  <c r="Z24" i="1"/>
  <c r="R40" i="19"/>
  <c r="R18" i="19"/>
  <c r="R8" i="19"/>
  <c r="AD28" i="19"/>
  <c r="AJ8" i="19"/>
  <c r="R48" i="19"/>
  <c r="X18" i="19"/>
  <c r="AJ38" i="19"/>
  <c r="W28" i="19"/>
  <c r="AC8" i="19"/>
  <c r="K8" i="19"/>
  <c r="K38" i="19"/>
  <c r="Q8" i="19"/>
  <c r="Q48" i="19"/>
  <c r="K28" i="19"/>
  <c r="AI38" i="19"/>
  <c r="AC18" i="19"/>
  <c r="K18" i="19"/>
  <c r="AI28" i="19"/>
  <c r="W8" i="19"/>
  <c r="AI8" i="19"/>
  <c r="AI18" i="19"/>
  <c r="Q38" i="19"/>
  <c r="AC48" i="19"/>
  <c r="Q28" i="19"/>
  <c r="W38" i="19"/>
  <c r="AI48" i="19"/>
  <c r="W18" i="19"/>
  <c r="AC28" i="19"/>
  <c r="W48" i="19"/>
  <c r="K48" i="19"/>
  <c r="AC38" i="19"/>
  <c r="Q18" i="19"/>
  <c r="B221" i="13"/>
  <c r="H210" i="13"/>
  <c r="O20" i="19"/>
  <c r="AM50" i="19"/>
  <c r="AM10" i="19"/>
  <c r="U30" i="19"/>
  <c r="O40" i="19"/>
  <c r="AG40" i="19"/>
  <c r="AA30" i="19"/>
  <c r="AG20" i="19"/>
  <c r="AG30" i="19"/>
  <c r="AM40" i="19"/>
  <c r="AA50" i="19"/>
  <c r="AM20" i="19"/>
  <c r="AA10" i="19"/>
  <c r="U20" i="19"/>
  <c r="AG50" i="19"/>
  <c r="AG10" i="19"/>
  <c r="AA20" i="19"/>
  <c r="O10" i="19"/>
  <c r="AF39" i="19"/>
  <c r="Z19" i="19"/>
  <c r="AL29" i="19"/>
  <c r="AF9" i="19"/>
  <c r="Z9" i="19"/>
  <c r="Z39" i="19"/>
  <c r="Z29" i="19"/>
  <c r="T29" i="19"/>
  <c r="N39" i="19"/>
  <c r="N29" i="19"/>
  <c r="AF49" i="19"/>
  <c r="N49" i="19"/>
  <c r="N19" i="19"/>
  <c r="T39" i="19"/>
  <c r="T49" i="19"/>
  <c r="AL49" i="19"/>
  <c r="AL19" i="19"/>
  <c r="AF19" i="19"/>
  <c r="AL39" i="19"/>
  <c r="AL9" i="19"/>
  <c r="Z49" i="19"/>
  <c r="T9" i="19"/>
  <c r="N9" i="19"/>
  <c r="T19" i="19"/>
  <c r="AF29" i="19"/>
  <c r="AC37" i="1"/>
  <c r="AD45" i="19"/>
  <c r="AJ35" i="19"/>
  <c r="L45" i="19"/>
  <c r="R15" i="19"/>
  <c r="L15" i="19"/>
  <c r="L55" i="19"/>
  <c r="O44" i="19"/>
  <c r="AG34" i="19"/>
  <c r="O14" i="19"/>
  <c r="AM44" i="19"/>
  <c r="AM54" i="19"/>
  <c r="U54" i="19"/>
  <c r="AG54" i="19"/>
  <c r="AC34" i="1"/>
  <c r="U44" i="19"/>
  <c r="O24" i="19"/>
  <c r="O34" i="19"/>
  <c r="AA54" i="19"/>
  <c r="AA34" i="19"/>
  <c r="AG14" i="19"/>
  <c r="AG44" i="19"/>
  <c r="U34" i="19"/>
  <c r="AA14" i="19"/>
  <c r="J39" i="19"/>
  <c r="P39" i="19"/>
  <c r="V39" i="19"/>
  <c r="J29" i="19"/>
  <c r="P29" i="19"/>
  <c r="P49" i="19"/>
  <c r="V49" i="19"/>
  <c r="AH19" i="19"/>
  <c r="J9" i="19"/>
  <c r="AH49" i="19"/>
  <c r="AB9" i="19"/>
  <c r="AH9" i="19"/>
  <c r="V29" i="19"/>
  <c r="AB29" i="19"/>
  <c r="P19" i="19"/>
  <c r="V19" i="19"/>
  <c r="AB19" i="19"/>
  <c r="AB39" i="19"/>
  <c r="P9" i="19"/>
  <c r="V9" i="19"/>
  <c r="J19" i="19"/>
  <c r="AB49" i="19"/>
  <c r="J49" i="19"/>
  <c r="AH39" i="19"/>
  <c r="AH29" i="19"/>
  <c r="U10" i="19"/>
  <c r="AM30" i="19"/>
  <c r="AM53" i="19"/>
  <c r="AG23" i="19"/>
  <c r="AA53" i="19"/>
  <c r="AM23" i="19"/>
  <c r="O45" i="19"/>
  <c r="O55" i="19"/>
  <c r="AM35" i="19"/>
  <c r="U25" i="19"/>
  <c r="AA45" i="19"/>
  <c r="O35" i="19"/>
  <c r="U55" i="19"/>
  <c r="AA55" i="19"/>
  <c r="AM55" i="19"/>
  <c r="AM45" i="19"/>
  <c r="O25" i="19"/>
  <c r="U35" i="19"/>
  <c r="AC40" i="1"/>
  <c r="AG55" i="19"/>
  <c r="AA15" i="19"/>
  <c r="AG35" i="19"/>
  <c r="AA25" i="19"/>
  <c r="AA35" i="19"/>
  <c r="AG45" i="19"/>
  <c r="AM15" i="19"/>
  <c r="O15" i="19"/>
  <c r="U15" i="19"/>
  <c r="O11" i="19"/>
  <c r="AA31" i="19"/>
  <c r="AA41" i="19"/>
  <c r="AG41" i="19"/>
  <c r="O41" i="19"/>
  <c r="U41" i="19"/>
  <c r="AM41" i="19"/>
  <c r="U51" i="19"/>
  <c r="AG21" i="19"/>
  <c r="O51" i="19"/>
  <c r="AG51" i="19"/>
  <c r="U21" i="19"/>
  <c r="AM51" i="19"/>
  <c r="AG31" i="19"/>
  <c r="AG11" i="19"/>
  <c r="AA51" i="19"/>
  <c r="AA11" i="19"/>
  <c r="O21" i="19"/>
  <c r="AM31" i="19"/>
  <c r="AM11" i="19"/>
  <c r="AM21" i="19"/>
  <c r="U11" i="19"/>
  <c r="AA21" i="19"/>
  <c r="U31" i="19"/>
  <c r="O31" i="19"/>
  <c r="M55" i="19"/>
  <c r="AC38" i="1"/>
  <c r="S55" i="19"/>
  <c r="M15" i="19"/>
  <c r="AK45" i="19"/>
  <c r="M45" i="19"/>
  <c r="Y25" i="19"/>
  <c r="AE35" i="19"/>
  <c r="S15" i="19"/>
  <c r="AE25" i="19"/>
  <c r="M25" i="19"/>
  <c r="S35" i="19"/>
  <c r="Y15" i="19"/>
  <c r="M35" i="19"/>
  <c r="AK35" i="19"/>
  <c r="Y45" i="19"/>
  <c r="Y55" i="19"/>
  <c r="AK15" i="19"/>
  <c r="Y35" i="19"/>
  <c r="S45" i="19"/>
  <c r="AE45" i="19"/>
  <c r="AE55" i="19"/>
  <c r="S25" i="19"/>
  <c r="AE15" i="19"/>
  <c r="AK25" i="19"/>
  <c r="AK55" i="19"/>
  <c r="AJ11" i="19"/>
  <c r="R11" i="19"/>
  <c r="AD51" i="19"/>
  <c r="AD41" i="19"/>
  <c r="X21" i="19"/>
  <c r="AJ31" i="19"/>
  <c r="AJ51" i="19"/>
  <c r="R31" i="19"/>
  <c r="R41" i="19"/>
  <c r="AH20" i="19"/>
  <c r="AH10" i="19"/>
  <c r="J50" i="19"/>
  <c r="V50" i="19"/>
  <c r="AH30" i="19"/>
  <c r="AB20" i="19"/>
  <c r="V10" i="19"/>
  <c r="P40" i="19"/>
  <c r="V30" i="19"/>
  <c r="V20" i="19"/>
  <c r="AB50" i="19"/>
  <c r="P30" i="19"/>
  <c r="AB10" i="19"/>
  <c r="J10" i="19"/>
  <c r="J20" i="19"/>
  <c r="AB30" i="19"/>
  <c r="J40" i="19"/>
  <c r="J30" i="19"/>
  <c r="P10" i="19"/>
  <c r="AB40" i="19"/>
  <c r="P50" i="19"/>
  <c r="AH40" i="19"/>
  <c r="AH50" i="19"/>
  <c r="P20" i="19"/>
  <c r="V40" i="19"/>
  <c r="AA40" i="19"/>
  <c r="U40" i="19"/>
  <c r="O30" i="19"/>
  <c r="AG13" i="19"/>
  <c r="U24" i="19"/>
  <c r="AM24" i="19"/>
  <c r="AM14" i="19"/>
  <c r="AL47" i="19"/>
  <c r="AE24" i="19"/>
  <c r="AE44" i="19"/>
  <c r="S54" i="19"/>
  <c r="AK44" i="19"/>
  <c r="Y24" i="19"/>
  <c r="AK34" i="19"/>
  <c r="M44" i="19"/>
  <c r="Y54" i="19"/>
  <c r="AE54" i="19"/>
  <c r="U19" i="19"/>
  <c r="AA49" i="19"/>
  <c r="AM29" i="19"/>
  <c r="AM49" i="19"/>
  <c r="U39" i="19"/>
  <c r="O49" i="19"/>
  <c r="AG49" i="19"/>
  <c r="AM19" i="19"/>
  <c r="T41" i="19"/>
  <c r="Z51" i="19"/>
  <c r="N11" i="19"/>
  <c r="T21" i="19"/>
  <c r="T11" i="19"/>
  <c r="N21" i="19"/>
  <c r="AL31" i="19"/>
  <c r="N51" i="19"/>
  <c r="L30" i="19"/>
  <c r="X20" i="19"/>
  <c r="AD20" i="19"/>
  <c r="AJ30" i="19"/>
  <c r="AD30" i="19"/>
  <c r="L50" i="19"/>
  <c r="R30" i="19"/>
  <c r="AJ10" i="19"/>
  <c r="Q11" i="19"/>
  <c r="AC31" i="19"/>
  <c r="AI31" i="19"/>
  <c r="AI21" i="19"/>
  <c r="W51" i="19"/>
  <c r="AC41" i="19"/>
  <c r="W41" i="19"/>
  <c r="W21" i="19"/>
  <c r="P11" i="19"/>
  <c r="AH51" i="19"/>
  <c r="AH31" i="19"/>
  <c r="AB11" i="19"/>
  <c r="V41" i="19"/>
  <c r="AB31" i="19"/>
  <c r="AH41" i="19"/>
  <c r="J31" i="19"/>
  <c r="V11" i="19"/>
  <c r="AC32" i="1"/>
  <c r="M14" i="19"/>
  <c r="Y44" i="19"/>
  <c r="M34" i="19"/>
  <c r="AK14" i="19"/>
  <c r="M24" i="19"/>
  <c r="Y34" i="19"/>
  <c r="AA29" i="19"/>
  <c r="U9" i="19"/>
  <c r="AM9" i="19"/>
  <c r="AM39" i="19"/>
  <c r="AA39" i="19"/>
  <c r="AA19" i="19"/>
  <c r="U29" i="19"/>
  <c r="J41" i="19"/>
  <c r="J51" i="19"/>
  <c r="V21" i="19"/>
  <c r="AH21" i="19"/>
  <c r="P21" i="19"/>
  <c r="J21" i="19"/>
  <c r="P31" i="19"/>
  <c r="S27" i="19"/>
  <c r="Y47" i="19"/>
  <c r="AE17" i="19"/>
  <c r="Y37" i="19"/>
  <c r="M47" i="19"/>
  <c r="Y17" i="19"/>
  <c r="S47" i="19"/>
  <c r="S17" i="19"/>
  <c r="AK37" i="19"/>
  <c r="AK17" i="19"/>
  <c r="AE27" i="19"/>
  <c r="M17" i="19"/>
  <c r="Y7" i="19"/>
  <c r="Y27" i="19"/>
  <c r="AE47" i="19"/>
  <c r="M37" i="19"/>
  <c r="AK47" i="19"/>
  <c r="S37" i="19"/>
  <c r="S7" i="19"/>
  <c r="AK27" i="19"/>
  <c r="AE37" i="19"/>
  <c r="AE7" i="19"/>
  <c r="M7" i="19"/>
  <c r="AK7" i="19"/>
  <c r="M27" i="19"/>
  <c r="N27" i="19"/>
  <c r="Z37" i="19"/>
  <c r="Z17" i="19"/>
  <c r="Q17" i="19"/>
  <c r="K27" i="19"/>
  <c r="Q37" i="19"/>
  <c r="K37" i="19"/>
  <c r="AI37" i="19"/>
  <c r="AC27" i="19"/>
  <c r="K47" i="19"/>
  <c r="Q47" i="19"/>
  <c r="AI7" i="19"/>
  <c r="AL27" i="19"/>
  <c r="T27" i="19"/>
  <c r="T17" i="19"/>
  <c r="K7" i="19"/>
  <c r="Q7" i="19"/>
  <c r="W47" i="19"/>
  <c r="AC17" i="19"/>
  <c r="AC37" i="19"/>
  <c r="Q27" i="19"/>
  <c r="AI17" i="19"/>
  <c r="W27" i="19"/>
  <c r="AG36" i="19"/>
  <c r="U7" i="19"/>
  <c r="O37" i="19"/>
  <c r="AA47" i="19"/>
  <c r="AM17" i="19"/>
  <c r="AM7" i="19"/>
  <c r="AA17" i="19"/>
  <c r="AA27" i="19"/>
  <c r="U47" i="19"/>
  <c r="AG47" i="19"/>
  <c r="U27" i="19"/>
  <c r="AA7" i="19"/>
  <c r="U37" i="19"/>
  <c r="AG27" i="19"/>
  <c r="AA37" i="19"/>
  <c r="U17" i="19"/>
  <c r="O47" i="19"/>
  <c r="AG37" i="19"/>
  <c r="AM47" i="19"/>
  <c r="O17" i="19"/>
  <c r="O27" i="19"/>
  <c r="AM37" i="19"/>
  <c r="AG7" i="19"/>
  <c r="O7" i="19"/>
  <c r="AM27" i="19"/>
  <c r="AG17" i="19"/>
  <c r="J47" i="19"/>
  <c r="P47" i="19"/>
  <c r="V47" i="19"/>
  <c r="AB37" i="19"/>
  <c r="AH37" i="19"/>
  <c r="P17" i="19"/>
  <c r="P37" i="19"/>
  <c r="V37" i="19"/>
  <c r="AH27" i="19"/>
  <c r="AH7" i="19"/>
  <c r="J17" i="19"/>
  <c r="V7" i="19"/>
  <c r="AB7" i="19"/>
  <c r="AH47" i="19"/>
  <c r="J7" i="19"/>
  <c r="P7" i="19"/>
  <c r="V27" i="19"/>
  <c r="AB27" i="19"/>
  <c r="J37" i="19"/>
  <c r="J27" i="19"/>
  <c r="P27" i="19"/>
  <c r="V17" i="19"/>
  <c r="AB17" i="19"/>
  <c r="AH17" i="19"/>
  <c r="AB47" i="19"/>
  <c r="J16" i="19"/>
  <c r="V16" i="19"/>
  <c r="V46" i="19"/>
  <c r="T6" i="19"/>
  <c r="AF6" i="19"/>
  <c r="AL36" i="19"/>
  <c r="Z46" i="19"/>
  <c r="AF36" i="19"/>
  <c r="Z36" i="19"/>
  <c r="AF16" i="19"/>
  <c r="AL16" i="19"/>
  <c r="N46" i="19"/>
  <c r="AF26" i="19"/>
  <c r="AF46" i="19"/>
  <c r="N26" i="19"/>
  <c r="N36" i="19"/>
  <c r="N6" i="19"/>
  <c r="T16" i="19"/>
  <c r="Z26" i="19"/>
  <c r="Z6" i="19"/>
  <c r="T46" i="19"/>
  <c r="Z16" i="19"/>
  <c r="AL46" i="19"/>
  <c r="N16" i="19"/>
  <c r="X16" i="19"/>
  <c r="R36" i="19"/>
  <c r="AD36" i="19"/>
  <c r="AD16" i="19"/>
  <c r="L26" i="19"/>
  <c r="AJ46" i="19"/>
  <c r="AJ26" i="19"/>
  <c r="X36" i="19"/>
  <c r="R46" i="19"/>
  <c r="R26" i="19"/>
  <c r="R16" i="19"/>
  <c r="AD46" i="19"/>
  <c r="L46" i="19"/>
  <c r="R6" i="19"/>
  <c r="AD26" i="19"/>
  <c r="X46" i="19"/>
  <c r="AD6" i="19"/>
  <c r="AJ16" i="19"/>
  <c r="L36" i="19"/>
  <c r="X6" i="19"/>
  <c r="AJ6" i="19"/>
  <c r="L16" i="19"/>
  <c r="X26" i="19"/>
  <c r="L6" i="19"/>
  <c r="AJ36" i="19"/>
  <c r="J36" i="19"/>
  <c r="P46" i="19"/>
  <c r="T26" i="19"/>
  <c r="O6" i="19"/>
  <c r="AG6" i="19"/>
  <c r="O36" i="19"/>
  <c r="AM6" i="19"/>
  <c r="AM46" i="19"/>
  <c r="AA36" i="19"/>
  <c r="AA16" i="19"/>
  <c r="AA46" i="19"/>
  <c r="U26" i="19"/>
  <c r="U46" i="19"/>
  <c r="O26" i="19"/>
  <c r="U36" i="19"/>
  <c r="AM16" i="19"/>
  <c r="AM26" i="19"/>
  <c r="O46" i="19"/>
  <c r="AG26" i="19"/>
  <c r="AM36" i="19"/>
  <c r="AG16" i="19"/>
  <c r="U6" i="19"/>
  <c r="AA6" i="19"/>
  <c r="U16" i="19"/>
  <c r="AA26" i="19"/>
  <c r="O16" i="19"/>
  <c r="AG46" i="19"/>
  <c r="Y16" i="19"/>
  <c r="M6" i="19"/>
  <c r="AE26" i="19"/>
  <c r="S16" i="19"/>
  <c r="AE6" i="19"/>
  <c r="Y36" i="19"/>
  <c r="AK46" i="19"/>
  <c r="AK16" i="19"/>
  <c r="M16" i="19"/>
  <c r="Y6" i="19"/>
  <c r="M46" i="19"/>
  <c r="S6" i="19"/>
  <c r="AE46" i="19"/>
  <c r="S36" i="19"/>
  <c r="M26" i="19"/>
  <c r="Y46" i="19"/>
  <c r="AK36" i="19"/>
  <c r="Y26" i="19"/>
  <c r="AE36" i="19"/>
  <c r="M36" i="19"/>
  <c r="AE16" i="19"/>
  <c r="S46" i="19"/>
  <c r="AK26" i="19"/>
  <c r="S26" i="19"/>
  <c r="AK6" i="19"/>
  <c r="V6" i="19"/>
  <c r="T36" i="19"/>
  <c r="AL6" i="19"/>
  <c r="P16" i="19"/>
  <c r="AH46" i="19"/>
  <c r="AB26" i="19"/>
  <c r="V26" i="19"/>
  <c r="V36" i="19"/>
  <c r="AB36" i="19"/>
  <c r="J26" i="19"/>
  <c r="P6" i="19"/>
  <c r="AB46" i="19"/>
  <c r="AB16" i="19"/>
  <c r="AH36" i="19"/>
  <c r="AB6" i="19"/>
  <c r="J46" i="19"/>
  <c r="AH6" i="19"/>
  <c r="J6" i="19"/>
  <c r="AH26" i="19"/>
  <c r="P26" i="19"/>
  <c r="AH16" i="19"/>
  <c r="P36" i="19"/>
  <c r="AL26" i="19"/>
  <c r="K46" i="19"/>
  <c r="W6" i="19"/>
  <c r="AC26" i="19"/>
  <c r="W16" i="19"/>
  <c r="Q26" i="19"/>
  <c r="AC36" i="19"/>
  <c r="AI16" i="19"/>
  <c r="AC6" i="19"/>
  <c r="Y40" i="19"/>
  <c r="AE10" i="19"/>
  <c r="AI39" i="19"/>
  <c r="W9" i="19"/>
  <c r="K29" i="19"/>
  <c r="AC19" i="19"/>
  <c r="AC49" i="19"/>
  <c r="Q49" i="19"/>
  <c r="Q6" i="19"/>
  <c r="K26" i="19"/>
  <c r="K36" i="19"/>
  <c r="Q46" i="19"/>
  <c r="Y10" i="19"/>
  <c r="AK40" i="19"/>
  <c r="AI29" i="19"/>
  <c r="AC39" i="19"/>
  <c r="K9" i="19"/>
  <c r="W29" i="19"/>
  <c r="W19" i="19"/>
  <c r="AI49" i="19"/>
  <c r="Q16" i="19"/>
  <c r="AI36" i="19"/>
  <c r="AC46" i="19"/>
  <c r="AI6" i="19"/>
  <c r="K16" i="19"/>
  <c r="W36" i="19"/>
  <c r="AC16" i="19"/>
  <c r="Q36" i="19"/>
  <c r="K6" i="19"/>
  <c r="AI26" i="19"/>
  <c r="W46" i="19"/>
  <c r="W26" i="19"/>
  <c r="Y20" i="19"/>
  <c r="K49" i="19"/>
  <c r="Q29" i="19"/>
  <c r="Q19" i="19"/>
  <c r="W39" i="19"/>
  <c r="Q9" i="19"/>
  <c r="Q39" i="19"/>
  <c r="U14" i="19"/>
  <c r="AG24" i="19"/>
  <c r="O54" i="19"/>
  <c r="Y9" i="19"/>
  <c r="AK9" i="19"/>
  <c r="M49" i="19"/>
  <c r="AK19" i="19"/>
  <c r="AE49" i="19"/>
  <c r="AK29" i="19"/>
  <c r="M19" i="19"/>
  <c r="M39" i="19"/>
  <c r="S29" i="19"/>
  <c r="Y49" i="19"/>
  <c r="Y29" i="19"/>
  <c r="S39" i="19"/>
  <c r="S49" i="19"/>
  <c r="M29" i="19"/>
  <c r="AK49" i="19"/>
  <c r="S19" i="19"/>
  <c r="AE39" i="19"/>
  <c r="Y19" i="19"/>
  <c r="AE29" i="19"/>
  <c r="M9" i="19"/>
  <c r="AE19" i="19"/>
  <c r="Y39" i="19"/>
  <c r="AK39" i="19"/>
  <c r="AE9" i="19"/>
  <c r="S9" i="19"/>
  <c r="AK10" i="19"/>
  <c r="AE30" i="19"/>
  <c r="S50" i="19"/>
  <c r="AK50" i="19"/>
  <c r="M20" i="19"/>
  <c r="M10" i="19"/>
  <c r="S40" i="19"/>
  <c r="AE50" i="19"/>
  <c r="S30" i="19"/>
  <c r="M50" i="19"/>
  <c r="AE40" i="19"/>
  <c r="M40" i="19"/>
  <c r="AK30" i="19"/>
  <c r="M30" i="19"/>
  <c r="S10" i="19"/>
  <c r="S20" i="19"/>
  <c r="Y30" i="19"/>
  <c r="Q14" i="19"/>
  <c r="Q24" i="19"/>
  <c r="AC44" i="19"/>
  <c r="W14" i="19"/>
  <c r="AI44" i="19"/>
  <c r="Q44" i="19"/>
  <c r="K44" i="19"/>
  <c r="K14" i="19"/>
  <c r="AC34" i="19"/>
  <c r="AC14" i="19"/>
  <c r="Q54" i="19"/>
  <c r="W24" i="19"/>
  <c r="AI34" i="19"/>
  <c r="AC24" i="19"/>
  <c r="W44" i="19"/>
  <c r="AC30" i="1"/>
  <c r="W34" i="19"/>
  <c r="K34" i="19"/>
  <c r="AI54" i="19"/>
  <c r="AI14" i="19"/>
  <c r="K54" i="19"/>
  <c r="K24" i="19"/>
  <c r="AI24" i="19"/>
  <c r="AC54" i="19"/>
  <c r="Q34" i="19"/>
  <c r="W54" i="19"/>
  <c r="AE11" i="19"/>
  <c r="Y21" i="19"/>
  <c r="M31" i="19"/>
  <c r="AK21" i="19"/>
  <c r="AE41" i="19"/>
  <c r="AE51" i="19"/>
  <c r="AE31" i="19"/>
  <c r="AK11" i="19"/>
  <c r="S21" i="19"/>
  <c r="M41" i="19"/>
  <c r="S31" i="19"/>
  <c r="Y51" i="19"/>
  <c r="Y11" i="19"/>
  <c r="S51" i="19"/>
  <c r="M21" i="19"/>
  <c r="S41" i="19"/>
  <c r="Y31" i="19"/>
  <c r="Y41" i="19"/>
  <c r="AK41" i="19"/>
  <c r="M51" i="19"/>
  <c r="AK31" i="19"/>
  <c r="AE21" i="19"/>
  <c r="AK51" i="19"/>
  <c r="S11" i="19"/>
  <c r="M11" i="19"/>
  <c r="AF7" i="19"/>
  <c r="Z27" i="19"/>
  <c r="T37" i="19"/>
  <c r="AF27" i="19"/>
  <c r="N7" i="19"/>
  <c r="AC28" i="1"/>
  <c r="U23" i="19"/>
  <c r="U13" i="19"/>
  <c r="AL20" i="19"/>
  <c r="T10" i="19"/>
  <c r="N30" i="19"/>
  <c r="T50" i="19"/>
  <c r="AF40" i="19"/>
  <c r="AL40" i="19"/>
  <c r="AF20" i="19"/>
  <c r="AL50" i="19"/>
  <c r="Z30" i="19"/>
  <c r="T20" i="19"/>
  <c r="AF50" i="19"/>
  <c r="T40" i="19"/>
  <c r="N50" i="19"/>
  <c r="Z10" i="19"/>
  <c r="Z50" i="19"/>
  <c r="T30" i="19"/>
  <c r="N20" i="19"/>
  <c r="Z40" i="19"/>
  <c r="AF10" i="19"/>
  <c r="Z20" i="19"/>
  <c r="AL30" i="19"/>
  <c r="AF30" i="19"/>
  <c r="N10" i="19"/>
  <c r="N40" i="19"/>
  <c r="AL10" i="19"/>
  <c r="AL7" i="19"/>
  <c r="T7" i="19"/>
  <c r="AF47" i="19"/>
  <c r="AL17" i="19"/>
  <c r="AF37" i="19"/>
  <c r="N37" i="19"/>
  <c r="Z7" i="19"/>
  <c r="N17" i="19"/>
  <c r="N47" i="19"/>
  <c r="T47" i="19"/>
  <c r="AF17" i="19"/>
  <c r="AG53" i="19"/>
  <c r="X41" i="19"/>
  <c r="X51" i="19"/>
  <c r="R21" i="19"/>
  <c r="X31" i="19"/>
  <c r="L21" i="19"/>
  <c r="AJ21" i="19"/>
  <c r="X11" i="19"/>
  <c r="L11" i="19"/>
  <c r="AD31" i="19"/>
  <c r="AA13" i="19"/>
  <c r="U33" i="19"/>
  <c r="U43" i="19"/>
  <c r="AM33" i="19"/>
  <c r="AG43" i="19"/>
  <c r="AA33" i="19"/>
  <c r="L28" i="19"/>
  <c r="X38" i="19"/>
  <c r="L38" i="19"/>
  <c r="R38" i="19"/>
  <c r="X28" i="19"/>
  <c r="AD8" i="19"/>
  <c r="AJ48" i="19"/>
  <c r="R28" i="19"/>
  <c r="AD38" i="19"/>
  <c r="O13" i="19"/>
  <c r="Z47" i="19"/>
  <c r="U50" i="19"/>
  <c r="O50" i="19"/>
  <c r="AL37" i="19"/>
  <c r="AA43" i="19"/>
  <c r="R51" i="19"/>
  <c r="AD11" i="19"/>
  <c r="AD21" i="19"/>
  <c r="AJ41" i="19"/>
  <c r="L51" i="19"/>
  <c r="L31" i="19"/>
  <c r="AM43" i="19"/>
  <c r="AG33" i="19"/>
  <c r="O23" i="19"/>
  <c r="O43" i="19"/>
  <c r="AA23" i="19"/>
  <c r="O53" i="19"/>
  <c r="O33" i="19"/>
  <c r="AJ18" i="19"/>
  <c r="L18" i="19"/>
  <c r="AD48" i="19"/>
  <c r="L48" i="19"/>
  <c r="X48" i="19"/>
  <c r="L8" i="19"/>
  <c r="AD18" i="19"/>
  <c r="AJ28" i="19"/>
  <c r="S48" i="19"/>
  <c r="M38" i="19"/>
  <c r="AK18" i="19"/>
  <c r="Y48" i="19"/>
  <c r="M28" i="19"/>
  <c r="Y28" i="19"/>
  <c r="Y18" i="19"/>
  <c r="S8" i="19"/>
  <c r="AE28" i="19"/>
  <c r="M48" i="19"/>
  <c r="AE38" i="19"/>
  <c r="AK48" i="19"/>
  <c r="S28" i="19"/>
  <c r="Y8" i="19"/>
  <c r="M18" i="19"/>
  <c r="AE48" i="19"/>
  <c r="Y38" i="19"/>
  <c r="AE8" i="19"/>
  <c r="AE18" i="19"/>
  <c r="AK28" i="19"/>
  <c r="M8" i="19"/>
  <c r="AK38" i="19"/>
  <c r="S38" i="19"/>
  <c r="AK8" i="19"/>
  <c r="S18" i="19"/>
  <c r="K29" i="1"/>
  <c r="L29" i="1" s="1"/>
  <c r="K35" i="1"/>
  <c r="L35" i="1" s="1"/>
  <c r="K22" i="1"/>
  <c r="L22" i="1" s="1"/>
  <c r="K23" i="1"/>
  <c r="L23" i="1" s="1"/>
  <c r="AD19" i="19"/>
  <c r="X49" i="19"/>
  <c r="R29" i="19"/>
  <c r="X29" i="19"/>
  <c r="L39" i="19"/>
  <c r="AJ29" i="19"/>
  <c r="AD49" i="19"/>
  <c r="R49" i="19"/>
  <c r="AD29" i="19"/>
  <c r="R9" i="19"/>
  <c r="AD39" i="19"/>
  <c r="X19" i="19"/>
  <c r="L9" i="19"/>
  <c r="AJ49" i="19"/>
  <c r="AJ39" i="19"/>
  <c r="AJ9" i="19"/>
  <c r="L29" i="19"/>
  <c r="R39" i="19"/>
  <c r="X9" i="19"/>
  <c r="L49" i="19"/>
  <c r="X39" i="19"/>
  <c r="AD9" i="19"/>
  <c r="R19" i="19"/>
  <c r="AJ19" i="19"/>
  <c r="L19" i="19"/>
  <c r="AB22" i="18"/>
  <c r="J6" i="18"/>
  <c r="AH14" i="18"/>
  <c r="P6" i="18"/>
  <c r="AB6" i="18"/>
  <c r="AB38" i="18"/>
  <c r="AH30" i="18"/>
  <c r="V14" i="18"/>
  <c r="V6" i="18"/>
  <c r="P22" i="18"/>
  <c r="P30" i="18"/>
  <c r="J30" i="18"/>
  <c r="AH6" i="18"/>
  <c r="J14" i="18"/>
  <c r="V30" i="18"/>
  <c r="P14" i="18"/>
  <c r="AB30" i="18"/>
  <c r="AH22" i="18"/>
  <c r="P38" i="18"/>
  <c r="V38" i="18"/>
  <c r="AH38" i="18"/>
  <c r="J38" i="18"/>
  <c r="J22" i="18"/>
  <c r="AB14" i="18"/>
  <c r="V22" i="18"/>
  <c r="AF24" i="18"/>
  <c r="AF8" i="18"/>
  <c r="T24" i="18"/>
  <c r="N32" i="18"/>
  <c r="AL40" i="18"/>
  <c r="T32" i="18"/>
  <c r="AF16" i="18"/>
  <c r="Z24" i="18"/>
  <c r="AL8" i="18"/>
  <c r="Z32" i="18"/>
  <c r="N24" i="18"/>
  <c r="N40" i="18"/>
  <c r="AF32" i="18"/>
  <c r="Z40" i="18"/>
  <c r="T8" i="18"/>
  <c r="AL24" i="18"/>
  <c r="N16" i="18"/>
  <c r="N8" i="18"/>
  <c r="T16" i="18"/>
  <c r="AL32" i="18"/>
  <c r="AL16" i="18"/>
  <c r="T40" i="18"/>
  <c r="Z16" i="18"/>
  <c r="Z8" i="18"/>
  <c r="AF40" i="18"/>
  <c r="AH32" i="18"/>
  <c r="V24" i="18"/>
  <c r="P16" i="18"/>
  <c r="AH16" i="18"/>
  <c r="AH24" i="18"/>
  <c r="J8" i="18"/>
  <c r="J24" i="18"/>
  <c r="AB40" i="18"/>
  <c r="J16" i="18"/>
  <c r="V40" i="18"/>
  <c r="AB16" i="18"/>
  <c r="AH40" i="18"/>
  <c r="J32" i="18"/>
  <c r="J40" i="18"/>
  <c r="P24" i="18"/>
  <c r="AH8" i="18"/>
  <c r="AB24" i="18"/>
  <c r="P32" i="18"/>
  <c r="P40" i="18"/>
  <c r="V8" i="18"/>
  <c r="AB32" i="18"/>
  <c r="P8" i="18"/>
  <c r="V16" i="18"/>
  <c r="V32" i="18"/>
  <c r="AB8" i="18"/>
  <c r="X38" i="18"/>
  <c r="R14" i="18"/>
  <c r="L38" i="18"/>
  <c r="AD30" i="18"/>
  <c r="R30" i="18"/>
  <c r="R38" i="18"/>
  <c r="L22" i="18"/>
  <c r="X14" i="18"/>
  <c r="R6" i="18"/>
  <c r="L6" i="18"/>
  <c r="L30" i="18"/>
  <c r="L14" i="18"/>
  <c r="AJ30" i="18"/>
  <c r="AJ22" i="18"/>
  <c r="X22" i="18"/>
  <c r="X6" i="18"/>
  <c r="AD22" i="18"/>
  <c r="AJ38" i="18"/>
  <c r="R22" i="18"/>
  <c r="AJ6" i="18"/>
  <c r="AD38" i="18"/>
  <c r="AD6" i="18"/>
  <c r="AD14" i="18"/>
  <c r="AJ14" i="18"/>
  <c r="X30" i="18"/>
  <c r="R24" i="18"/>
  <c r="AJ16" i="18"/>
  <c r="AJ32" i="18"/>
  <c r="X24" i="18"/>
  <c r="R40" i="18"/>
  <c r="L24" i="18"/>
  <c r="AJ40" i="18"/>
  <c r="AD32" i="18"/>
  <c r="L16" i="18"/>
  <c r="R8" i="18"/>
  <c r="X40" i="18"/>
  <c r="AJ8" i="18"/>
  <c r="X16" i="18"/>
  <c r="R16" i="18"/>
  <c r="R32" i="18"/>
  <c r="X8" i="18"/>
  <c r="X32" i="18"/>
  <c r="L8" i="18"/>
  <c r="AD24" i="18"/>
  <c r="L32" i="18"/>
  <c r="AJ24" i="18"/>
  <c r="AD40" i="18"/>
  <c r="AD8" i="18"/>
  <c r="L40" i="18"/>
  <c r="AD16" i="18"/>
  <c r="AH20" i="18" l="1"/>
  <c r="AB28" i="18"/>
  <c r="AB20" i="18"/>
  <c r="J28" i="18"/>
  <c r="N35" i="1"/>
  <c r="AB36" i="18"/>
  <c r="M35" i="1"/>
  <c r="P44" i="18"/>
  <c r="AB12" i="18"/>
  <c r="P20" i="18"/>
  <c r="V36" i="18"/>
  <c r="AH28" i="18"/>
  <c r="V20" i="18"/>
  <c r="J20" i="18"/>
  <c r="AB44" i="18"/>
  <c r="P36" i="18"/>
  <c r="J44" i="18"/>
  <c r="J12" i="18"/>
  <c r="V44" i="18"/>
  <c r="J36" i="18"/>
  <c r="P28" i="18"/>
  <c r="V12" i="18"/>
  <c r="AH12" i="18"/>
  <c r="AH44" i="18"/>
  <c r="AH36" i="18"/>
  <c r="P12" i="18"/>
  <c r="V28" i="18"/>
  <c r="AF26" i="18"/>
  <c r="M29" i="1"/>
  <c r="AL10" i="18"/>
  <c r="AL42" i="18"/>
  <c r="T10" i="18"/>
  <c r="N10" i="18"/>
  <c r="T34" i="18"/>
  <c r="T26" i="18"/>
  <c r="N18" i="18"/>
  <c r="AF42" i="18"/>
  <c r="Z34" i="18"/>
  <c r="N29" i="1"/>
  <c r="Z42" i="18"/>
  <c r="AF34" i="18"/>
  <c r="N26" i="18"/>
  <c r="T42" i="18"/>
  <c r="AL18" i="18"/>
  <c r="Z10" i="18"/>
  <c r="AL26" i="18"/>
  <c r="N34" i="18"/>
  <c r="Z18" i="18"/>
  <c r="T18" i="18"/>
  <c r="AF10" i="18"/>
  <c r="AF18" i="18"/>
  <c r="AL34" i="18"/>
  <c r="Z26" i="18"/>
  <c r="N42" i="18"/>
  <c r="AD10" i="18"/>
  <c r="R26" i="18"/>
  <c r="N23" i="1"/>
  <c r="M23" i="1"/>
  <c r="L10" i="18"/>
  <c r="X18" i="18"/>
  <c r="AJ18" i="18"/>
  <c r="AJ26" i="18"/>
  <c r="AD42" i="18"/>
  <c r="L42" i="18"/>
  <c r="AD34" i="18"/>
  <c r="R34" i="18"/>
  <c r="AJ34" i="18"/>
  <c r="X10" i="18"/>
  <c r="X34" i="18"/>
  <c r="L34" i="18"/>
  <c r="L26" i="18"/>
  <c r="X26" i="18"/>
  <c r="R10" i="18"/>
  <c r="L18" i="18"/>
  <c r="AD18" i="18"/>
  <c r="R42" i="18"/>
  <c r="AD26" i="18"/>
  <c r="AJ10" i="18"/>
  <c r="R18" i="18"/>
  <c r="X42" i="18"/>
  <c r="AJ42" i="18"/>
  <c r="M22" i="1"/>
  <c r="AB22" i="1" s="1"/>
  <c r="AA22" i="1" s="1"/>
  <c r="N38" i="18"/>
  <c r="N30" i="18"/>
  <c r="AL30" i="18"/>
  <c r="AF22" i="18"/>
  <c r="AF38" i="18"/>
  <c r="T38" i="18"/>
  <c r="T6" i="18"/>
  <c r="AF30" i="18"/>
  <c r="AL22" i="18"/>
  <c r="N14" i="18"/>
  <c r="AL38" i="18"/>
  <c r="AF14" i="18"/>
  <c r="Z30" i="18"/>
  <c r="T22" i="18"/>
  <c r="Z22" i="18"/>
  <c r="AL14" i="18"/>
  <c r="Z14" i="18"/>
  <c r="Z6" i="18"/>
  <c r="T30" i="18"/>
  <c r="AL6" i="18"/>
  <c r="N22" i="18"/>
  <c r="N22" i="1"/>
  <c r="AF6" i="18"/>
  <c r="N6" i="18"/>
  <c r="T14" i="18"/>
  <c r="Z38" i="18"/>
  <c r="Z22" i="1"/>
  <c r="AM13" i="19"/>
  <c r="U53" i="19"/>
  <c r="X43" i="19"/>
  <c r="AD33" i="19"/>
  <c r="Y39" i="1"/>
  <c r="Z39" i="1"/>
  <c r="S24" i="19"/>
  <c r="M54" i="19"/>
  <c r="AK54" i="19"/>
  <c r="S44" i="19"/>
  <c r="AE34" i="19"/>
  <c r="S14" i="19"/>
  <c r="AE14" i="19"/>
  <c r="AJ43" i="19"/>
  <c r="AD43" i="19"/>
  <c r="R33" i="19"/>
  <c r="R23" i="19"/>
  <c r="L23" i="19"/>
  <c r="L53" i="19"/>
  <c r="AJ23" i="19"/>
  <c r="X33" i="19"/>
  <c r="AC25" i="1"/>
  <c r="AD53" i="19"/>
  <c r="AJ53" i="19"/>
  <c r="X53" i="19"/>
  <c r="AD23" i="19"/>
  <c r="X13" i="19"/>
  <c r="X23" i="19"/>
  <c r="AJ13" i="19"/>
  <c r="L33" i="19"/>
  <c r="AD13" i="19"/>
  <c r="AJ33" i="19"/>
  <c r="AI33" i="19"/>
  <c r="AI13" i="19"/>
  <c r="Q53" i="19"/>
  <c r="W23" i="19"/>
  <c r="K13" i="19"/>
  <c r="AC13" i="19"/>
  <c r="W43" i="19"/>
  <c r="AC23" i="19"/>
  <c r="K23" i="19"/>
  <c r="AC24" i="1"/>
  <c r="Q23" i="19"/>
  <c r="AC33" i="19"/>
  <c r="Q43" i="19"/>
  <c r="AI53" i="19"/>
  <c r="W33" i="19"/>
  <c r="AC53" i="19"/>
  <c r="K53" i="19"/>
  <c r="AC43" i="19"/>
  <c r="AI23" i="19"/>
  <c r="W45" i="19"/>
  <c r="K15" i="19"/>
  <c r="K35" i="19"/>
  <c r="AI25" i="19"/>
  <c r="AI55" i="19"/>
  <c r="Q55" i="19"/>
  <c r="W35" i="19"/>
  <c r="AI35" i="19"/>
  <c r="Q45" i="19"/>
  <c r="K55" i="19"/>
  <c r="AC45" i="19"/>
  <c r="Q35" i="19"/>
  <c r="W25" i="19"/>
  <c r="AC25" i="19"/>
  <c r="AC36" i="1"/>
  <c r="AI15" i="19"/>
  <c r="AC35" i="19"/>
  <c r="K25" i="19"/>
  <c r="Q15" i="19"/>
  <c r="W55" i="19"/>
  <c r="L54" i="19"/>
  <c r="X44" i="19"/>
  <c r="AJ54" i="19"/>
  <c r="AJ24" i="19"/>
  <c r="R34" i="19"/>
  <c r="X24" i="19"/>
  <c r="AJ44" i="19"/>
  <c r="AD34" i="19"/>
  <c r="L44" i="19"/>
  <c r="AD24" i="19"/>
  <c r="AD14" i="19"/>
  <c r="R14" i="19"/>
  <c r="L14" i="19"/>
  <c r="AJ34" i="19"/>
  <c r="X14" i="19"/>
  <c r="L34" i="19"/>
  <c r="AD54" i="19"/>
  <c r="R54" i="19"/>
  <c r="R44" i="19"/>
  <c r="AD55" i="19"/>
  <c r="L35" i="19"/>
  <c r="AJ45" i="19"/>
  <c r="AD15" i="19"/>
  <c r="R45" i="19"/>
  <c r="X55" i="19"/>
  <c r="AD35" i="19"/>
  <c r="AJ55" i="19"/>
  <c r="X35" i="19"/>
  <c r="AJ15" i="19"/>
  <c r="AD25" i="19"/>
  <c r="X45" i="19"/>
  <c r="L25" i="19"/>
  <c r="R55" i="19"/>
  <c r="AJ25" i="19"/>
  <c r="X15" i="19"/>
  <c r="R35" i="19"/>
  <c r="R25" i="19"/>
  <c r="X25" i="19"/>
  <c r="Z23" i="1"/>
  <c r="Y23" i="1"/>
  <c r="Y26" i="1"/>
  <c r="Z26" i="1"/>
  <c r="V54" i="19"/>
  <c r="P24" i="19"/>
  <c r="AC29" i="1"/>
  <c r="AB24" i="19"/>
  <c r="AH54" i="19"/>
  <c r="V24" i="19"/>
  <c r="AB54" i="19"/>
  <c r="P14" i="19"/>
  <c r="P54" i="19"/>
  <c r="AH24" i="19"/>
  <c r="J24" i="19"/>
  <c r="J14" i="19"/>
  <c r="J44" i="19"/>
  <c r="V14" i="19"/>
  <c r="V44" i="19"/>
  <c r="AH34" i="19"/>
  <c r="AB34" i="19"/>
  <c r="AB14" i="19"/>
  <c r="AB44" i="19"/>
  <c r="AG25" i="19"/>
  <c r="AG15" i="19"/>
  <c r="AM25" i="19"/>
  <c r="U45" i="19"/>
  <c r="Y35" i="1"/>
  <c r="Z35" i="1"/>
  <c r="Y33" i="1"/>
  <c r="X27" i="1"/>
  <c r="T44" i="19" l="1"/>
  <c r="N34" i="19"/>
  <c r="T24" i="19"/>
  <c r="AL24" i="19"/>
  <c r="AF54" i="19"/>
  <c r="Z14" i="19"/>
  <c r="AF34" i="19"/>
  <c r="Z54" i="19"/>
  <c r="T54" i="19"/>
  <c r="AL44" i="19"/>
  <c r="AF24" i="19"/>
  <c r="N14" i="19"/>
  <c r="AF14" i="19"/>
  <c r="N44" i="19"/>
  <c r="N54" i="19"/>
  <c r="AL14" i="19"/>
  <c r="T34" i="19"/>
  <c r="AF44" i="19"/>
  <c r="Z34" i="19"/>
  <c r="Z44" i="19"/>
  <c r="T14" i="19"/>
  <c r="AC33" i="1"/>
  <c r="Z24" i="19"/>
  <c r="AL34" i="19"/>
  <c r="AL54" i="19"/>
  <c r="N24" i="19"/>
  <c r="V23" i="19"/>
  <c r="AH53" i="19"/>
  <c r="J43" i="19"/>
  <c r="AB23" i="19"/>
  <c r="P43" i="19"/>
  <c r="P33" i="19"/>
  <c r="V13" i="19"/>
  <c r="AH13" i="19"/>
  <c r="AB33" i="19"/>
  <c r="AH43" i="19"/>
  <c r="AB13" i="19"/>
  <c r="P13" i="19"/>
  <c r="AH33" i="19"/>
  <c r="AB43" i="19"/>
  <c r="J13" i="19"/>
  <c r="J23" i="19"/>
  <c r="V43" i="19"/>
  <c r="AC23" i="1"/>
  <c r="J53" i="19"/>
  <c r="P23" i="19"/>
  <c r="V33" i="19"/>
  <c r="V53" i="19"/>
  <c r="AB53" i="19"/>
  <c r="J33" i="19"/>
  <c r="AH23" i="19"/>
  <c r="P53" i="19"/>
  <c r="V25" i="19"/>
  <c r="P35" i="19"/>
  <c r="AH45" i="19"/>
  <c r="P25" i="19"/>
  <c r="J35" i="19"/>
  <c r="V55" i="19"/>
  <c r="P55" i="19"/>
  <c r="J25" i="19"/>
  <c r="AH55" i="19"/>
  <c r="AB55" i="19"/>
  <c r="AH25" i="19"/>
  <c r="AB25" i="19"/>
  <c r="V15" i="19"/>
  <c r="AB35" i="19"/>
  <c r="AC35" i="1"/>
  <c r="P45" i="19"/>
  <c r="AH35" i="19"/>
  <c r="P15" i="19"/>
  <c r="J45" i="19"/>
  <c r="V35" i="19"/>
  <c r="AH15" i="19"/>
  <c r="V45" i="19"/>
  <c r="AB15" i="19"/>
  <c r="J55" i="19"/>
  <c r="J15" i="19"/>
  <c r="AB45" i="19"/>
  <c r="N45" i="19"/>
  <c r="T25" i="19"/>
  <c r="Z55" i="19"/>
  <c r="AL45" i="19"/>
  <c r="AL55" i="19"/>
  <c r="Z25" i="19"/>
  <c r="Z15" i="19"/>
  <c r="AL35" i="19"/>
  <c r="N55" i="19"/>
  <c r="N35" i="19"/>
  <c r="AF55" i="19"/>
  <c r="T35" i="19"/>
  <c r="AF45" i="19"/>
  <c r="Z35" i="19"/>
  <c r="T15" i="19"/>
  <c r="Z45" i="19"/>
  <c r="AF25" i="19"/>
  <c r="AF35" i="19"/>
  <c r="AL15" i="19"/>
  <c r="N15" i="19"/>
  <c r="AC39" i="1"/>
  <c r="T55" i="19"/>
  <c r="T45" i="19"/>
  <c r="AF15" i="19"/>
  <c r="AL25" i="19"/>
  <c r="N25" i="19"/>
  <c r="V38" i="19"/>
  <c r="AB28" i="19"/>
  <c r="J18" i="19"/>
  <c r="J38" i="19"/>
  <c r="AB38" i="19"/>
  <c r="AH18" i="19"/>
  <c r="AH8" i="19"/>
  <c r="J28" i="19"/>
  <c r="J8" i="19"/>
  <c r="P18" i="19"/>
  <c r="J48" i="19"/>
  <c r="AC22" i="1"/>
  <c r="V28" i="19"/>
  <c r="AH48" i="19"/>
  <c r="AB8" i="19"/>
  <c r="AB48" i="19"/>
  <c r="V8" i="19"/>
  <c r="AB18" i="19"/>
  <c r="P28" i="19"/>
  <c r="V18" i="19"/>
  <c r="V48" i="19"/>
  <c r="P38" i="19"/>
  <c r="P8" i="19"/>
  <c r="P48" i="19"/>
  <c r="AH38" i="19"/>
  <c r="AH28" i="19"/>
  <c r="Z27" i="1"/>
  <c r="Y27" i="1"/>
  <c r="AK13" i="19"/>
  <c r="M53" i="19"/>
  <c r="AK33" i="19"/>
  <c r="AE33" i="19"/>
  <c r="AE23" i="19"/>
  <c r="Y23" i="19"/>
  <c r="Y33" i="19"/>
  <c r="AE53" i="19"/>
  <c r="AC26" i="1"/>
  <c r="AE43" i="19"/>
  <c r="S53" i="19"/>
  <c r="M43" i="19"/>
  <c r="Y53" i="19"/>
  <c r="Y13" i="19"/>
  <c r="AK23" i="19"/>
  <c r="S23" i="19"/>
  <c r="AK43" i="19"/>
  <c r="AE13" i="19"/>
  <c r="M13" i="19"/>
  <c r="M33" i="19"/>
  <c r="S33" i="19"/>
  <c r="Y43" i="19"/>
  <c r="S43" i="19"/>
  <c r="AK53" i="19"/>
  <c r="S13" i="19"/>
  <c r="M23" i="19"/>
  <c r="T43" i="19" l="1"/>
  <c r="N33" i="19"/>
  <c r="AF23" i="19"/>
  <c r="AF33" i="19"/>
  <c r="Z43" i="19"/>
  <c r="N53" i="19"/>
  <c r="N43" i="19"/>
  <c r="N23" i="19"/>
  <c r="AF43" i="19"/>
  <c r="AL53" i="19"/>
  <c r="T23" i="19"/>
  <c r="AC27" i="1"/>
  <c r="Z13" i="19"/>
  <c r="AF13" i="19"/>
  <c r="N13" i="19"/>
  <c r="Z53" i="19"/>
  <c r="Z33" i="19"/>
  <c r="AL23" i="19"/>
  <c r="AF53" i="19"/>
  <c r="T33" i="19"/>
  <c r="AL33" i="19"/>
  <c r="AL43" i="19"/>
  <c r="T53" i="19"/>
  <c r="Z23" i="19"/>
  <c r="AL13" i="19"/>
  <c r="T13"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<sst xmlns="http://schemas.openxmlformats.org/spreadsheetml/2006/main" count="438" uniqueCount="319">
  <si>
    <t>Matriz Mapa de Riesgos</t>
  </si>
  <si>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</si>
  <si>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</si>
  <si>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</si>
  <si>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</si>
  <si>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</si>
  <si>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</si>
  <si>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</si>
  <si>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</si>
  <si>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</si>
  <si>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</si>
  <si>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</si>
  <si>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</si>
  <si>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</si>
  <si>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</si>
  <si>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</si>
  <si>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</si>
  <si>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</si>
  <si>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</si>
  <si>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</si>
  <si>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</si>
  <si>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</si>
  <si>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</si>
  <si>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</si>
  <si>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</si>
  <si>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</si>
  <si>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</si>
  <si>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</si>
  <si>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</si>
  <si>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</si>
  <si>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</si>
  <si>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</si>
  <si>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</si>
  <si>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</si>
  <si>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</si>
  <si>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</si>
  <si>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</si>
  <si>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</si>
  <si>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</si>
  <si>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</si>
  <si>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</si>
  <si>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</si>
  <si>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</si>
  <si>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</si>
  <si>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</si>
  <si>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</si>
  <si>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</si>
  <si>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</si>
  <si>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</si>
  <si>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</si>
  <si>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</si>
  <si>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</si>
  <si>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</si>
  <si>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</si>
  <si>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</si>
  <si>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</si>
  <si>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</si>
  <si>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</si>
  <si>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</si>
  <si>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</si>
  <si>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</si>
  <si>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</si>
  <si>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</si>
  <si>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</si>
  <si>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</si>
  <si>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</si>
  <si>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</si>
  <si>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</si>
  <si>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</si>
  <si>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</si>
  <si>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</si>
  <si>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</si>
  <si>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</si>
  <si>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</si>
  <si>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</si>
  <si>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</si>
  <si>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</si>
  <si>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</si>
  <si>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</si>
  <si>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</si>
  <si>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Implementación</t>
  </si>
  <si>
    <t>Fecha Seguimiento</t>
  </si>
  <si>
    <t>Seguimiento</t>
  </si>
  <si>
    <t>Tipo</t>
  </si>
  <si>
    <t>Implementación</t>
  </si>
  <si>
    <t>Calificación</t>
  </si>
  <si>
    <t>Documentación</t>
  </si>
  <si>
    <t>Frecuencia</t>
  </si>
  <si>
    <t>Evidencia</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</si>
  <si>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</si>
  <si>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</si>
  <si>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</si>
  <si>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</si>
  <si>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</si>
  <si>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</si>
  <si>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</si>
  <si>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</si>
  <si>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</si>
  <si>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</si>
  <si>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</si>
  <si>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</si>
  <si>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</si>
  <si>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</si>
  <si>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</si>
  <si>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</si>
  <si>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</si>
  <si>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</si>
  <si>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</si>
  <si>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</si>
  <si>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</si>
  <si>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</si>
  <si>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</si>
  <si>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</si>
  <si>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</si>
  <si>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</si>
  <si>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</si>
  <si>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</si>
  <si>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</si>
  <si>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</si>
  <si>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</si>
  <si>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</si>
  <si>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</si>
  <si>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</si>
  <si>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</si>
  <si>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</si>
  <si>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</si>
  <si>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</si>
  <si>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</si>
  <si>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</si>
  <si>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</si>
  <si>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</si>
  <si>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</si>
  <si>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</si>
  <si>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</si>
  <si>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</si>
  <si>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</si>
  <si>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</si>
  <si>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</si>
  <si>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</si>
  <si>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</si>
  <si>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</si>
  <si>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</si>
  <si>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</si>
  <si>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</si>
  <si>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</si>
  <si>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</si>
  <si>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</si>
  <si>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</si>
  <si>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</si>
  <si>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</si>
  <si>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</si>
  <si>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</si>
  <si>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</si>
  <si>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</si>
  <si>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</si>
  <si>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</si>
  <si>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</si>
  <si>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</si>
  <si>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</si>
  <si>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</si>
  <si>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</si>
  <si>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</si>
  <si>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</si>
  <si>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</si>
  <si>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Preventivo</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</si>
  <si>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</si>
  <si>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</si>
  <si>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</si>
  <si>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</si>
  <si>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</si>
  <si>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</si>
  <si>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</si>
  <si>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Manual</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</si>
  <si>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</si>
  <si>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</si>
  <si>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Documentado</t>
  </si>
  <si>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</si>
  <si>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</si>
  <si>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</si>
  <si>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</si>
  <si>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Continua</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</si>
  <si>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</si>
  <si>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</si>
  <si>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</si>
  <si>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Con Registro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</si>
  <si>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</si>
  <si>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</si>
  <si>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</si>
  <si>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</si>
  <si>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</si>
  <si>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</si>
  <si>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</si>
  <si>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Reputacional</t>
  </si>
  <si>
    <t>Reducir (compartir)</t>
  </si>
  <si>
    <t>Económico y Reputacional</t>
  </si>
  <si>
    <t>Reducir (mitigar)</t>
  </si>
  <si>
    <t>Plan de accion (solo para la opción reducir)</t>
  </si>
  <si>
    <t>Finalizado</t>
  </si>
  <si>
    <t>En curso</t>
  </si>
  <si>
    <t>Daños Activos Fisicos</t>
  </si>
  <si>
    <t>Ejecucion y Administracion de procesos</t>
  </si>
  <si>
    <t>Fallas Tecnologicas</t>
  </si>
  <si>
    <t>Fraude Externo</t>
  </si>
  <si>
    <t>Fraude Interno</t>
  </si>
  <si>
    <t>Relaciones Laborales</t>
  </si>
  <si>
    <t>Usuarios, productos y practicas , organizacionales</t>
  </si>
  <si>
    <t>Registro Sustancial</t>
  </si>
  <si>
    <t>Registro Material</t>
  </si>
  <si>
    <t>Sin registro</t>
  </si>
  <si>
    <t>Reducir</t>
  </si>
  <si>
    <t>|</t>
  </si>
  <si>
    <t xml:space="preserve">ANÁLISIS DOFA        </t>
  </si>
  <si>
    <t>Origen Interno</t>
  </si>
  <si>
    <t>Fortalezas</t>
  </si>
  <si>
    <t>Debilidades</t>
  </si>
  <si>
    <t>Origen Externo</t>
  </si>
  <si>
    <t>Oportunidades</t>
  </si>
  <si>
    <t>Amenazas</t>
  </si>
  <si>
    <r>
      <t xml:space="preserve">El archivo contiene las siguientes hojas:
- Instructivo
-   </t>
    </r>
    <r>
      <rPr>
        <b/>
        <sz val="11"/>
        <rFont val="Arial Narrow"/>
        <family val="2"/>
      </rPr>
      <t xml:space="preserve">Hoja 1 Contexto del proceso:  </t>
    </r>
    <r>
      <rPr>
        <sz val="11"/>
        <rFont val="Arial Narrow"/>
        <family val="2"/>
      </rPr>
      <t xml:space="preserve">Diligenciar analisis DOFA para cada proceso </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</si>
  <si>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Código</t>
  </si>
  <si>
    <t>PLE-PIN-F001</t>
  </si>
  <si>
    <t>Versión</t>
  </si>
  <si>
    <t>Vigencia</t>
  </si>
  <si>
    <t>Caso HOLA:</t>
  </si>
  <si>
    <t>CONTROL DE CAMBIOS MATRIZ DE RIESGOS</t>
  </si>
  <si>
    <t>VERSIÓN</t>
  </si>
  <si>
    <t>FECHA</t>
  </si>
  <si>
    <t>DESCRIPCIÓN DE LA MODIFICACIÓN</t>
  </si>
  <si>
    <t>NOTA: Para el diligenciamiento de esta matriz tenga en cuenta el manual "Gestión del Riesgo" PLE-PIN-M001</t>
  </si>
  <si>
    <t>MATRIZ MAPA DE RIESGO</t>
  </si>
  <si>
    <t>Ambiental</t>
  </si>
  <si>
    <t>Daños Activos Físicos</t>
  </si>
  <si>
    <t>Ejecución y Administración de Procesos</t>
  </si>
  <si>
    <t>Fallas Tecnológicas</t>
  </si>
  <si>
    <t>Usuarios, productos y prácticas organizacionales</t>
  </si>
  <si>
    <t>Ambientales</t>
  </si>
  <si>
    <t>Afectación Ambiental</t>
  </si>
  <si>
    <t>Entre 1-12.500</t>
  </si>
  <si>
    <t>&gt; 12.500 - 25.000</t>
  </si>
  <si>
    <t>&gt; 25.000 – 125.000</t>
  </si>
  <si>
    <t>&gt; 125.000 – 500.000</t>
  </si>
  <si>
    <t>El riesgo afecta la imagen de la entidad internamente, de conocimiento general, nivel interno, de junta directiva y accionistas y/o de provedores</t>
  </si>
  <si>
    <t>&gt; 500.000 – 1.000.000</t>
  </si>
  <si>
    <t>No.</t>
  </si>
  <si>
    <t>CRITERIOS DE VALORACIÓN</t>
  </si>
  <si>
    <t>ESCALA DE VALOR</t>
  </si>
  <si>
    <t>Se refiere al área de influencia del impacto en relación con el entorno donde se genera.</t>
  </si>
  <si>
    <t>Puntual 1</t>
  </si>
  <si>
    <t>El impacto queda confinado dentro del área donde se genera.</t>
  </si>
  <si>
    <t>Local 5</t>
  </si>
  <si>
    <t>Trasciende los límites del área de influencia.</t>
  </si>
  <si>
    <t>Regional o nacional 10</t>
  </si>
  <si>
    <t>Tiene consecuencias a nivel regional o trasciende los límites del Distrito.</t>
  </si>
  <si>
    <t>Se refiere a la posibilidad que se dé el impacto y está relacionada con la "REGULARIDAD" (Normal, anormal o</t>
  </si>
  <si>
    <t>de emergencia).</t>
  </si>
  <si>
    <t>Baja 1</t>
  </si>
  <si>
    <t>Existe una posibilidad muy remota de que suceda</t>
  </si>
  <si>
    <t>Media 5</t>
  </si>
  <si>
    <t>Existe una posibilidad media de que suceda.</t>
  </si>
  <si>
    <t>Alta 10</t>
  </si>
  <si>
    <t>Es muy posible que suceda en cualquier momento.</t>
  </si>
  <si>
    <t>Duración</t>
  </si>
  <si>
    <t>Se refiere al tiempo que permanecerá el efecto positivo o negativo del impacto en el ambiente.</t>
  </si>
  <si>
    <t>Breve 1</t>
  </si>
  <si>
    <t>Alteración del recurso durante un lapso muy pequeño.</t>
  </si>
  <si>
    <t>Temporal 5</t>
  </si>
  <si>
    <t>Alteración del recurso durante un lapso moderado.</t>
  </si>
  <si>
    <t>Permanente 10</t>
  </si>
  <si>
    <t>Alteración del recurso permanente en el tiempo</t>
  </si>
  <si>
    <t>Recuperabilidad</t>
  </si>
  <si>
    <t>Se refiere a la posibilidad de reconstrucción, total o parcial del recurso afectado por el impacto.</t>
  </si>
  <si>
    <t>Reversible 1</t>
  </si>
  <si>
    <t>Recuperable 5</t>
  </si>
  <si>
    <t>Irrecuperable /irreversible 10</t>
  </si>
  <si>
    <t>El/los recursos afectados no retornan a las condiciones originales a través de ningún medio.</t>
  </si>
  <si>
    <t>Cantidad</t>
  </si>
  <si>
    <t>Se refiere a la magnitud del impacto, es decir, la severidad con la que ocurrirá la afectación y/o riesgo sobre el recurso.</t>
  </si>
  <si>
    <t>Alteración mínima del recurso. Existe bajo potencial de riesgo sobre el recurso o el ambiente.</t>
  </si>
  <si>
    <t>Moderada 5</t>
  </si>
  <si>
    <t>Alteración moderada del recurso. Tiene un potencial de riesgo medio sobre el recurso o el ambiente.</t>
  </si>
  <si>
    <t>Alteración Significativa del recurso. Tiene efectos importantes sobre el recurso o el ambiente.</t>
  </si>
  <si>
    <t>Normatividad</t>
  </si>
  <si>
    <t>Hace referencia a la normatividad ambiental aplicable    al    aspecto    y/o    el    impacto ambiental.</t>
  </si>
  <si>
    <t>No tiene normatividad relacionada.</t>
  </si>
  <si>
    <t>N/A</t>
  </si>
  <si>
    <t>Tiene normatividad relacionada.</t>
  </si>
  <si>
    <t>Se puede disminuir el efecto a través de medidas de control hasta un estándar determinado.</t>
  </si>
  <si>
    <t>Puede eliminarse el efecto por medio de actividades humanas tendientes a restablecer las condiciones originales del recurso.</t>
  </si>
  <si>
    <t>27 de abril de 2022</t>
  </si>
  <si>
    <t>Fomento y Protección de los Derechos Étnicos</t>
  </si>
  <si>
    <t>Dirigir la formulación, adopción, ejecución, seguimiento y apoyo a la evaluación de políticas, planes y proyectos orientados a la garantía, participación y apropiación de los derechos, deberes, libertades individuales y colectivas de los pueblos y comunidades étnicas residentes en el Distrito Capital, a través de acciones encaminadas a la protección y promoción de sus derechos, costumbres, tradiciones y cultura desde el enfoque étnico y de manera coordinada interinstitucional y territorialmente, contribuyendo al cierre de brechas de desigualdad y la protección de la identidad cultural de los pueblos étnicos.</t>
  </si>
  <si>
    <t>Este proceso aplica para las acciones de promoción, fomento, fortalecimiento, orientación y garantía de los derechos individuales y colectivos de los pueblos étnicos (Comunidades negras, afrocolombianas, raizales y palenqueras, pueblos indígenas, pueblo Rrom o gitano) residentes en Bogotá.</t>
  </si>
  <si>
    <t>F6 Talento humano con pertenencia étnica y en algunas ocasiones con legitimidad por parte de los líderes étnicos en Bogotá.</t>
  </si>
  <si>
    <t>O1 Proceso de reformulación de las políticas públicas étnicas es una oportunidad para coordinar de manera organizada y técnica las acciones de la adminsitración en beneficio del mejoramiento de la calidad de vida de los grupos étnicos.</t>
  </si>
  <si>
    <t>O5 La participación de personas étnicas con perfiles idóneos en el equipo de trabajo de la reformulación de políticas públicas  facilita la concertación y relaciones con las comunidades, garantizando el bienestar del proceso.</t>
  </si>
  <si>
    <t>A2 No contar con información oportuna para realizar seguimiento de los procesos por parte de los Sectores adminisitrativos, dificulta implementar acciones de mejoramiento.</t>
  </si>
  <si>
    <t>A3 No contar con una caracterización actualizada e integral de los grupos étnicos en Bogotá, dificulta el proceso de generación de documentos en el marco de la reformulación de la políticas públicas étnicas.</t>
  </si>
  <si>
    <t>D2 Ausencia de un aplicativo y/o sistema de información que permita cuantificar y cualificar los servicios que se prestan  en los espacios de atención diferenciada.</t>
  </si>
  <si>
    <t xml:space="preserve">O3 Existencia de instancias de concertación y participación para las comunidades y pueblos étnicos. </t>
  </si>
  <si>
    <t>D1 Desarticulación interna entre los grupos o areas, desmotivación y falta de flujo de información del proceso.</t>
  </si>
  <si>
    <t>A1  Los imaginarios de algunos líderes étnicos que exigen co-administrar, dificulta llegar a acuerdos y en ocasiones genera retrasos en el cumplimiento de los procesos.</t>
  </si>
  <si>
    <t>A4 Cambio del equipo directivo y/o de integrantes de las dependencias étnicas que coordinan y hacen seguimiento a la reformulación, implementación y seguimiento de las políticas públicas étnicas o los espacios de participación del sector.</t>
  </si>
  <si>
    <t>F2  Se cuenta con el proceso de "Fomento y Protección de los Derechos Étnicos".</t>
  </si>
  <si>
    <t>F3  Se cuenta con metas plan de desarrollo relacionadas con asuntos étnicos, lo que permite articular  equipos de trabajo y recursos.</t>
  </si>
  <si>
    <t xml:space="preserve">F4 Equipo de Política Pública en la DAE y en la OAP, responsable del acompañamiento en el proceso de reformulación de las Políticas Públicas étnicas </t>
  </si>
  <si>
    <t>F5 Seguimiento trimestral al cumplimiento de los Planes Integrales de Acciones Afirmativas - PIAA</t>
  </si>
  <si>
    <t>F6 Existencia de  coordinación y articulación intersectorial.</t>
  </si>
  <si>
    <t>F7 Se cuenta con Espacios de Atención Diferenciada - EAD, en los cuales se prestan servicios a la población étnica que lo necesite.</t>
  </si>
  <si>
    <t>F8 Presencia de servidores públicos que conocen los temas administrativos en el Distrito y étnico en Bogotá, permite la continuidad en los procesos.</t>
  </si>
  <si>
    <t>El profesional / contratista designado por el (la) Director (a) de Asuntos Étnicos de forma trimestal realiza un informe que contiene la información del seguimiento y retroalimentación al cumplimiento de las diferentes fases de las polìticas públicas étnicas. 
Como evidencia de ejecución del control queda el informe trimestral y las actas de reunión de los seguimientos periódicos.</t>
  </si>
  <si>
    <t xml:space="preserve">F1 Creación de la Dirección de Asuntos Étnicos-DAE y subdirecciones adjuntas, que permiten el fortalecimiento y representación de los grupos y pueblos étnicos de Bogotá. </t>
  </si>
  <si>
    <t xml:space="preserve">D3 Exigencias en materia de contratación por parte de las comunidades limita las caracteristicas (academicas, profesionales y de experiencia) de los perfiles  para el desarrollo de la gestión. </t>
  </si>
  <si>
    <t>O2 Proyecto de inversión para el cumplimiento de las metas de los asuntos étnicos de la SDG.</t>
  </si>
  <si>
    <t>O4  Alianzas interinstitucionales que permiten la inclusión del enfoque diferencial étnico en cada uno de los procesos que se adelantan desde la DAE, tanto desde lo misional como agendas alternas que su urgencia requieren de atención inmediata.</t>
  </si>
  <si>
    <t>Inadecuado proceso de acompañamiento a los sectores para la formulación,  implementación y reporte de los productos de cada fase del ciclo de las Políticas Pública Étnicas.</t>
  </si>
  <si>
    <t>Posibilidad de afectación reputacional por acciones insuficientes de seguimiento a las fases (formulación, seguimiento, implementación y evaluación) del ciclo de las políticas públicas étnicas.</t>
  </si>
  <si>
    <t xml:space="preserve">Desconocimiento de los sectores respecto de los productos formulados, en cada fase del ciclo de las  políticas públicas étnicas. </t>
  </si>
  <si>
    <t>26 de Julio de 2023</t>
  </si>
  <si>
    <t>Creación de la matriz de riesgos asociada al nuevo proceso de Fomento y Proteccón de los Derechos Étnicos. Aprobación bajo caso HOLA 333770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</si>
</sst>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81"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8"/>
      <color indexed="60"/>
      <name val="Arial"/>
      <family val="2"/>
    </font>
    <font>
      <b/>
      <sz val="48"/>
      <color indexed="60"/>
      <name val="Arial"/>
      <family val="2"/>
    </font>
    <font>
      <b/>
      <sz val="10"/>
      <name val="Arial"/>
      <family val="2"/>
    </font>
    <font>
      <b/>
      <sz val="12"/>
      <color indexed="16"/>
      <name val="Arial"/>
      <family val="2"/>
    </font>
    <font>
      <b/>
      <sz val="12"/>
      <color rgb="FFA6A6A6"/>
      <name val="Titillium Web"/>
    </font>
    <font>
      <b/>
      <sz val="20"/>
      <color rgb="FFC00000"/>
      <name val="Arial Narrow"/>
      <family val="2"/>
    </font>
    <font>
      <sz val="11"/>
      <color rgb="FF000000"/>
      <name val="Calibri"/>
      <family val="2"/>
      <scheme val="minor"/>
    </font>
    <font>
      <b/>
      <sz val="48"/>
      <color rgb="FF993300"/>
      <name val="Arial"/>
      <family val="2"/>
    </font>
    <font>
      <b/>
      <sz val="18"/>
      <name val="Arial"/>
      <family val="2"/>
    </font>
    <font>
      <b/>
      <sz val="12"/>
      <name val="Arial"/>
      <family val="2"/>
    </font>
    <font>
      <sz val="10"/>
      <color rgb="FF000000"/>
      <name val="Arial"/>
      <family val="2"/>
    </font>
    <font>
      <sz val="12"/>
      <name val="Arial"/>
      <family val="2"/>
    </font>
    <font>
      <b/>
      <sz val="11"/>
      <color rgb="FF800000"/>
      <name val="Arial"/>
      <family val="2"/>
    </font>
    <font>
      <sz val="11"/>
      <color rgb="FF000000"/>
      <name val="Arial"/>
      <family val="2"/>
    </font>
    <font>
      <b/>
      <sz val="11"/>
      <color rgb="FF000000"/>
      <name val="Arial"/>
      <family val="2"/>
    </font>
    <font>
      <sz val="10"/>
      <color rgb="FFFFFFFF"/>
      <name val="Arial"/>
      <family val="2"/>
    </font>
    <font>
      <b/>
      <sz val="12"/>
      <color rgb="FFFF0000"/>
      <name val="Arial"/>
      <family val="2"/>
    </font>
    <font>
      <b/>
      <sz val="9"/>
      <color rgb="FFFFFFFF"/>
      <name val="Arial"/>
      <family val="2"/>
    </font>
    <font>
      <b/>
      <sz val="11"/>
      <name val="Arial"/>
      <family val="2"/>
    </font>
    <font>
      <b/>
      <i/>
      <sz val="14"/>
      <color rgb="FFA6A6A6"/>
      <name val="Arial"/>
      <family val="2"/>
    </font>
    <font>
      <b/>
      <sz val="28"/>
      <color rgb="FF993300"/>
      <name val="Arial"/>
      <family val="2"/>
    </font>
    <font>
      <sz val="12"/>
      <color theme="1"/>
      <name val="Garamond"/>
      <family val="1"/>
    </font>
    <font>
      <sz val="12"/>
      <color rgb="FF000000"/>
      <name val="Garamond"/>
      <family val="1"/>
    </font>
    <font>
      <b/>
      <sz val="12"/>
      <color theme="0" tint="-0.34998626667073579"/>
      <name val="Titillium Web"/>
    </font>
  </fonts>
  <fills count="24">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FF"/>
        <bgColor rgb="FF000000"/>
      </patternFill>
    </fill>
    <fill>
      <patternFill patternType="solid">
        <fgColor theme="0"/>
        <bgColor rgb="FF000000"/>
      </patternFill>
    </fill>
    <fill>
      <patternFill patternType="solid">
        <fgColor rgb="FFB8CCE4"/>
        <bgColor indexed="64"/>
      </patternFill>
    </fill>
    <fill>
      <patternFill patternType="solid">
        <fgColor rgb="FFDBE5F1"/>
        <bgColor indexed="64"/>
      </patternFill>
    </fill>
    <fill>
      <patternFill patternType="solid">
        <fgColor rgb="FFFF9900"/>
        <bgColor indexed="64"/>
      </patternFill>
    </fill>
  </fills>
  <borders count="92">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rgb="FFFFFFFF"/>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4F81BD"/>
      </left>
      <right style="medium">
        <color rgb="FF4F81BD"/>
      </right>
      <top style="medium">
        <color rgb="FF4F81BD"/>
      </top>
      <bottom style="medium">
        <color rgb="FF4F81BD"/>
      </bottom>
      <diagonal/>
    </border>
    <border>
      <left/>
      <right style="medium">
        <color rgb="FF4F81BD"/>
      </right>
      <top style="medium">
        <color rgb="FF4F81BD"/>
      </top>
      <bottom style="medium">
        <color rgb="FF4F81BD"/>
      </bottom>
      <diagonal/>
    </border>
    <border>
      <left/>
      <right/>
      <top style="medium">
        <color rgb="FF4F81BD"/>
      </top>
      <bottom style="medium">
        <color rgb="FF4F81BD"/>
      </bottom>
      <diagonal/>
    </border>
    <border>
      <left style="medium">
        <color rgb="FF4F81BD"/>
      </left>
      <right style="medium">
        <color rgb="FF4F81BD"/>
      </right>
      <top/>
      <bottom style="medium">
        <color rgb="FF4F81BD"/>
      </bottom>
      <diagonal/>
    </border>
    <border>
      <left style="medium">
        <color rgb="FF4F81BD"/>
      </left>
      <right style="medium">
        <color rgb="FF4F81BD"/>
      </right>
      <top/>
      <bottom/>
      <diagonal/>
    </border>
    <border>
      <left/>
      <right style="medium">
        <color rgb="FF4F81BD"/>
      </right>
      <top/>
      <bottom style="medium">
        <color rgb="FF4F81BD"/>
      </bottom>
      <diagonal/>
    </border>
    <border>
      <left/>
      <right style="medium">
        <color rgb="FF4F81BD"/>
      </right>
      <top/>
      <bottom/>
      <diagonal/>
    </border>
    <border>
      <left style="medium">
        <color rgb="FF4F81BD"/>
      </left>
      <right/>
      <top style="medium">
        <color rgb="FF4F81BD"/>
      </top>
      <bottom style="medium">
        <color rgb="FF4F81BD"/>
      </bottom>
      <diagonal/>
    </border>
    <border>
      <left style="medium">
        <color rgb="FF4F81BD"/>
      </left>
      <right style="medium">
        <color rgb="FF4F81BD"/>
      </right>
      <top style="medium">
        <color rgb="FF4F81BD"/>
      </top>
      <bottom/>
      <diagonal/>
    </border>
    <border>
      <left/>
      <right style="medium">
        <color rgb="FF4F81BD"/>
      </right>
      <top style="medium">
        <color rgb="FF4F81BD"/>
      </top>
      <bottom/>
      <diagonal/>
    </border>
    <border>
      <left/>
      <right/>
      <top style="medium">
        <color rgb="FF4F81BD"/>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491">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xf numFmtId="0" fontId="50" fillId="3" borderId="52" xfId="2" applyFont="1" applyFill="1" applyBorder="1"/>
    <xf numFmtId="0" fontId="50" fillId="3" borderId="53"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xf numFmtId="0" fontId="54" fillId="3" borderId="0" xfId="0" applyFont="1" applyFill="1" applyAlignment="1">
      <alignment horizontal="left" vertical="center" wrapText="1"/>
    </xf>
    <xf numFmtId="0" fontId="55" fillId="3" borderId="0" xfId="0" applyFont="1" applyFill="1" applyAlignment="1">
      <alignment horizontal="left" vertical="top" wrapText="1"/>
    </xf>
    <xf numFmtId="0" fontId="50" fillId="3" borderId="0" xfId="2" applyFont="1" applyFill="1"/>
    <xf numFmtId="0" fontId="50" fillId="3" borderId="15" xfId="2" applyFont="1" applyFill="1" applyBorder="1"/>
    <xf numFmtId="0" fontId="50" fillId="3" borderId="16" xfId="2" applyFont="1" applyFill="1" applyBorder="1"/>
    <xf numFmtId="0" fontId="50" fillId="3" borderId="18" xfId="2" applyFont="1" applyFill="1" applyBorder="1"/>
    <xf numFmtId="0" fontId="50" fillId="3" borderId="17" xfId="2" applyFont="1" applyFill="1" applyBorder="1"/>
    <xf numFmtId="0" fontId="53"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1" fillId="3" borderId="14" xfId="2" quotePrefix="1" applyFont="1" applyFill="1" applyBorder="1" applyAlignment="1">
      <alignment horizontal="left" vertical="top" wrapText="1"/>
    </xf>
    <xf numFmtId="0" fontId="52" fillId="3" borderId="0" xfId="2" quotePrefix="1" applyFont="1" applyFill="1" applyAlignment="1">
      <alignment horizontal="left" vertical="top" wrapText="1"/>
    </xf>
    <xf numFmtId="0" fontId="52" fillId="3" borderId="15" xfId="2" quotePrefix="1" applyFont="1" applyFill="1" applyBorder="1" applyAlignment="1">
      <alignment horizontal="left" vertical="top" wrapText="1"/>
    </xf>
    <xf numFmtId="0" fontId="1" fillId="0" borderId="2" xfId="0" applyFont="1" applyBorder="1" applyAlignment="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49" fontId="58" fillId="16" borderId="0" xfId="0" applyNumberFormat="1" applyFont="1" applyFill="1" applyAlignment="1" applyProtection="1">
      <alignment horizontal="center" vertical="center" wrapText="1"/>
      <protection locked="0"/>
    </xf>
    <xf numFmtId="0" fontId="60" fillId="18" borderId="33" xfId="0" applyFont="1" applyFill="1" applyBorder="1" applyAlignment="1" applyProtection="1">
      <alignment horizontal="center" vertical="center" wrapText="1"/>
      <protection locked="0"/>
    </xf>
    <xf numFmtId="49" fontId="65" fillId="19" borderId="0" xfId="0" applyNumberFormat="1" applyFont="1" applyFill="1" applyAlignment="1" applyProtection="1">
      <alignment vertical="center" wrapText="1"/>
      <protection locked="0"/>
    </xf>
    <xf numFmtId="0" fontId="63" fillId="19" borderId="0" xfId="0" applyFont="1" applyFill="1" applyProtection="1">
      <protection locked="0"/>
    </xf>
    <xf numFmtId="0" fontId="66" fillId="19" borderId="0" xfId="0" applyFont="1" applyFill="1" applyAlignment="1" applyProtection="1">
      <alignment horizontal="left" vertical="center" wrapText="1"/>
      <protection locked="0"/>
    </xf>
    <xf numFmtId="0" fontId="67" fillId="19" borderId="0" xfId="0" applyFont="1" applyFill="1" applyAlignment="1" applyProtection="1">
      <alignment vertical="center" wrapText="1"/>
      <protection locked="0"/>
    </xf>
    <xf numFmtId="0" fontId="67" fillId="19" borderId="0" xfId="0" applyFont="1" applyFill="1" applyProtection="1">
      <protection locked="0"/>
    </xf>
    <xf numFmtId="0" fontId="67" fillId="19" borderId="0" xfId="0" applyFont="1" applyFill="1" applyAlignment="1" applyProtection="1">
      <alignment horizontal="center"/>
      <protection locked="0"/>
    </xf>
    <xf numFmtId="0" fontId="63" fillId="19" borderId="0" xfId="0" applyFont="1" applyFill="1" applyAlignment="1" applyProtection="1">
      <alignment horizontal="center"/>
      <protection locked="0"/>
    </xf>
    <xf numFmtId="0" fontId="68" fillId="0" borderId="69" xfId="0" applyFont="1" applyBorder="1" applyAlignment="1" applyProtection="1">
      <alignment horizontal="right"/>
      <protection locked="0"/>
    </xf>
    <xf numFmtId="0" fontId="70" fillId="19" borderId="0" xfId="0" applyFont="1" applyFill="1" applyAlignment="1" applyProtection="1">
      <alignment horizontal="center" vertical="center" wrapText="1"/>
      <protection locked="0"/>
    </xf>
    <xf numFmtId="14" fontId="68" fillId="0" borderId="69" xfId="0" applyNumberFormat="1" applyFont="1" applyBorder="1" applyAlignment="1" applyProtection="1">
      <alignment horizontal="right"/>
      <protection locked="0"/>
    </xf>
    <xf numFmtId="0" fontId="70" fillId="19" borderId="0" xfId="0" applyFont="1" applyFill="1" applyAlignment="1" applyProtection="1">
      <alignment vertical="center" wrapText="1"/>
      <protection locked="0"/>
    </xf>
    <xf numFmtId="0" fontId="71" fillId="19" borderId="0" xfId="0" applyFont="1" applyFill="1" applyAlignment="1" applyProtection="1">
      <alignment vertical="center" wrapText="1"/>
      <protection locked="0"/>
    </xf>
    <xf numFmtId="0" fontId="66" fillId="19" borderId="0" xfId="0" applyFont="1" applyFill="1" applyAlignment="1" applyProtection="1">
      <alignment horizontal="center" vertical="center" wrapText="1"/>
      <protection locked="0"/>
    </xf>
    <xf numFmtId="0" fontId="63" fillId="19" borderId="0" xfId="0" applyFont="1" applyFill="1" applyAlignment="1" applyProtection="1">
      <alignment horizontal="center" vertical="center"/>
      <protection locked="0"/>
    </xf>
    <xf numFmtId="0" fontId="67" fillId="19" borderId="0" xfId="0" applyFont="1" applyFill="1" applyAlignment="1" applyProtection="1">
      <alignment horizontal="center" vertical="center" wrapText="1"/>
      <protection locked="0"/>
    </xf>
    <xf numFmtId="0" fontId="67" fillId="19" borderId="0" xfId="0" applyFont="1" applyFill="1" applyAlignment="1" applyProtection="1">
      <alignment horizontal="center" vertical="center"/>
      <protection locked="0"/>
    </xf>
    <xf numFmtId="0" fontId="72" fillId="19" borderId="0" xfId="0" applyFont="1" applyFill="1" applyAlignment="1" applyProtection="1">
      <alignment horizontal="center" vertical="center"/>
      <protection locked="0"/>
    </xf>
    <xf numFmtId="2" fontId="68" fillId="19" borderId="0" xfId="0" applyNumberFormat="1" applyFont="1" applyFill="1" applyAlignment="1" applyProtection="1">
      <alignment horizontal="center" vertical="center" wrapText="1"/>
      <protection locked="0"/>
    </xf>
    <xf numFmtId="0" fontId="72" fillId="19" borderId="0" xfId="0" applyFont="1" applyFill="1" applyProtection="1">
      <protection locked="0"/>
    </xf>
    <xf numFmtId="0" fontId="72" fillId="19" borderId="0" xfId="0" applyFont="1" applyFill="1" applyAlignment="1" applyProtection="1">
      <alignment horizontal="center"/>
      <protection locked="0"/>
    </xf>
    <xf numFmtId="0" fontId="73" fillId="19" borderId="0" xfId="0" applyFont="1" applyFill="1" applyAlignment="1" applyProtection="1">
      <alignment horizontal="left" vertical="center"/>
      <protection locked="0"/>
    </xf>
    <xf numFmtId="165" fontId="66" fillId="19" borderId="0" xfId="0" applyNumberFormat="1" applyFont="1" applyFill="1" applyAlignment="1" applyProtection="1">
      <alignment horizontal="center" vertical="center"/>
      <protection locked="0"/>
    </xf>
    <xf numFmtId="0" fontId="68" fillId="19" borderId="0" xfId="0" applyFont="1" applyFill="1" applyAlignment="1" applyProtection="1">
      <alignment horizontal="left" vertical="center" wrapText="1"/>
      <protection locked="0"/>
    </xf>
    <xf numFmtId="0" fontId="68" fillId="19" borderId="0" xfId="0" applyFont="1" applyFill="1" applyAlignment="1" applyProtection="1">
      <alignment vertical="justify" wrapText="1"/>
      <protection locked="0"/>
    </xf>
    <xf numFmtId="0" fontId="63" fillId="0" borderId="0" xfId="0" applyFont="1" applyProtection="1">
      <protection locked="0"/>
    </xf>
    <xf numFmtId="0" fontId="48" fillId="19" borderId="0" xfId="0" applyFont="1" applyFill="1" applyAlignment="1" applyProtection="1">
      <alignment vertical="center" wrapText="1"/>
      <protection locked="0"/>
    </xf>
    <xf numFmtId="0" fontId="74" fillId="20" borderId="0" xfId="0" applyFont="1" applyFill="1" applyAlignment="1" applyProtection="1">
      <alignment horizontal="center" vertical="center" wrapText="1"/>
      <protection locked="0"/>
    </xf>
    <xf numFmtId="2" fontId="68" fillId="20" borderId="0" xfId="0" applyNumberFormat="1" applyFont="1" applyFill="1" applyAlignment="1" applyProtection="1">
      <alignment horizontal="center" vertical="center" wrapText="1"/>
      <protection hidden="1"/>
    </xf>
    <xf numFmtId="0" fontId="75" fillId="20" borderId="0" xfId="0" applyFont="1" applyFill="1" applyAlignment="1" applyProtection="1">
      <alignment horizontal="center" vertical="center" wrapText="1"/>
      <protection hidden="1"/>
    </xf>
    <xf numFmtId="0" fontId="68" fillId="20" borderId="0" xfId="0" applyFont="1" applyFill="1" applyAlignment="1" applyProtection="1">
      <alignment horizontal="center" vertical="justify" wrapText="1"/>
      <protection locked="0"/>
    </xf>
    <xf numFmtId="0" fontId="68" fillId="20" borderId="0" xfId="0" applyFont="1" applyFill="1" applyAlignment="1" applyProtection="1">
      <alignment vertical="justify" wrapText="1"/>
      <protection locked="0"/>
    </xf>
    <xf numFmtId="0" fontId="70" fillId="19" borderId="69" xfId="0" applyFont="1" applyFill="1" applyBorder="1" applyAlignment="1" applyProtection="1">
      <alignment vertical="center" wrapText="1"/>
      <protection locked="0"/>
    </xf>
    <xf numFmtId="0" fontId="69" fillId="0" borderId="33" xfId="0" applyFont="1" applyBorder="1" applyAlignment="1" applyProtection="1">
      <alignment horizontal="center" vertical="center" wrapText="1"/>
      <protection locked="0"/>
    </xf>
    <xf numFmtId="0" fontId="68" fillId="19" borderId="33" xfId="0" applyFont="1" applyFill="1" applyBorder="1" applyAlignment="1" applyProtection="1">
      <alignment horizontal="left" vertical="center" wrapText="1"/>
      <protection locked="0"/>
    </xf>
    <xf numFmtId="0" fontId="69" fillId="19" borderId="0" xfId="0" applyFont="1" applyFill="1" applyAlignment="1" applyProtection="1">
      <alignment horizontal="right" wrapText="1"/>
      <protection locked="0"/>
    </xf>
    <xf numFmtId="49" fontId="64" fillId="19" borderId="0" xfId="0" applyNumberFormat="1" applyFont="1" applyFill="1" applyAlignment="1" applyProtection="1">
      <alignment vertical="center" wrapText="1"/>
      <protection locked="0"/>
    </xf>
    <xf numFmtId="0" fontId="37" fillId="0" borderId="0" xfId="0" applyFont="1" applyAlignment="1">
      <alignment vertical="center"/>
    </xf>
    <xf numFmtId="0" fontId="78" fillId="21" borderId="81" xfId="0" applyFont="1" applyFill="1" applyBorder="1" applyAlignment="1">
      <alignment horizontal="center" vertical="center" wrapText="1"/>
    </xf>
    <xf numFmtId="0" fontId="79" fillId="21" borderId="82" xfId="0" applyFont="1" applyFill="1" applyBorder="1" applyAlignment="1">
      <alignment horizontal="center" vertical="center" wrapText="1"/>
    </xf>
    <xf numFmtId="0" fontId="79" fillId="22" borderId="87" xfId="0" applyFont="1" applyFill="1" applyBorder="1" applyAlignment="1">
      <alignment horizontal="center" vertical="center" wrapText="1"/>
    </xf>
    <xf numFmtId="0" fontId="78" fillId="0" borderId="87" xfId="0" applyFont="1" applyBorder="1" applyAlignment="1">
      <alignment horizontal="center" vertical="center" wrapText="1"/>
    </xf>
    <xf numFmtId="0" fontId="79" fillId="22" borderId="86" xfId="0" applyFont="1" applyFill="1" applyBorder="1" applyAlignment="1">
      <alignment horizontal="center" vertical="center" wrapText="1"/>
    </xf>
    <xf numFmtId="0" fontId="78" fillId="0" borderId="86" xfId="0" applyFont="1" applyBorder="1" applyAlignment="1">
      <alignment horizontal="center" vertical="center" wrapText="1"/>
    </xf>
    <xf numFmtId="0" fontId="37" fillId="0" borderId="86" xfId="0" applyFont="1" applyBorder="1" applyAlignment="1">
      <alignment vertical="center" wrapText="1"/>
    </xf>
    <xf numFmtId="0" fontId="37" fillId="0" borderId="86" xfId="0" applyFont="1" applyBorder="1" applyAlignment="1">
      <alignment horizontal="center" vertical="center" wrapText="1"/>
    </xf>
    <xf numFmtId="0" fontId="79" fillId="22" borderId="90" xfId="0" applyFont="1" applyFill="1" applyBorder="1" applyAlignment="1">
      <alignment horizontal="center" vertical="center" wrapText="1"/>
    </xf>
    <xf numFmtId="0" fontId="78" fillId="0" borderId="90" xfId="0" applyFont="1" applyBorder="1" applyAlignment="1">
      <alignment horizontal="center" vertical="center" wrapText="1"/>
    </xf>
    <xf numFmtId="164" fontId="1" fillId="0" borderId="2" xfId="1" applyNumberFormat="1" applyFont="1" applyBorder="1" applyAlignment="1">
      <alignment horizontal="center" vertical="center"/>
    </xf>
    <xf numFmtId="0" fontId="37" fillId="0" borderId="33" xfId="0" applyFont="1" applyBorder="1" applyAlignment="1">
      <alignment horizontal="center" vertical="center"/>
    </xf>
    <xf numFmtId="0" fontId="37" fillId="5" borderId="33" xfId="0" applyFont="1" applyFill="1" applyBorder="1" applyAlignment="1">
      <alignment horizontal="center" vertical="center"/>
    </xf>
    <xf numFmtId="0" fontId="78" fillId="0" borderId="0" xfId="0" applyFont="1" applyAlignment="1">
      <alignment horizontal="center" vertical="center" wrapText="1"/>
    </xf>
    <xf numFmtId="0" fontId="37" fillId="23" borderId="33" xfId="0" applyFont="1" applyFill="1" applyBorder="1" applyAlignment="1">
      <alignment vertical="center"/>
    </xf>
    <xf numFmtId="0" fontId="78" fillId="0" borderId="91" xfId="0" applyFont="1" applyBorder="1" applyAlignment="1">
      <alignment horizontal="center" vertical="center" wrapText="1"/>
    </xf>
    <xf numFmtId="9" fontId="1" fillId="0" borderId="4" xfId="0" applyNumberFormat="1" applyFont="1" applyBorder="1" applyAlignment="1" applyProtection="1">
      <alignment horizontal="center" vertical="center"/>
      <protection hidden="1"/>
    </xf>
    <xf numFmtId="0" fontId="1" fillId="0" borderId="4" xfId="0" applyFont="1" applyBorder="1" applyAlignment="1">
      <alignment horizontal="center" vertical="center"/>
    </xf>
    <xf numFmtId="0" fontId="1" fillId="0" borderId="4" xfId="0" applyFont="1" applyBorder="1" applyAlignment="1" applyProtection="1">
      <alignment horizontal="center" vertical="center" wrapText="1"/>
      <protection locked="0"/>
    </xf>
    <xf numFmtId="0" fontId="70" fillId="0" borderId="0" xfId="0" applyFont="1" applyAlignment="1" applyProtection="1">
      <alignment vertical="center" wrapText="1"/>
      <protection locked="0"/>
    </xf>
    <xf numFmtId="9" fontId="1" fillId="0" borderId="2"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9" fontId="1" fillId="0" borderId="4"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1" fillId="0" borderId="4"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0" fontId="61" fillId="0" borderId="33" xfId="0" applyFont="1" applyBorder="1" applyAlignment="1">
      <alignment vertical="top" wrapText="1"/>
    </xf>
    <xf numFmtId="0" fontId="61" fillId="0" borderId="38" xfId="0" applyFont="1" applyBorder="1" applyAlignment="1">
      <alignment vertical="top" wrapText="1"/>
    </xf>
    <xf numFmtId="0" fontId="1" fillId="0" borderId="4" xfId="0" applyFont="1" applyBorder="1" applyAlignment="1" applyProtection="1">
      <alignment horizontal="justify" vertical="center" wrapText="1"/>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0" fontId="80" fillId="0" borderId="33" xfId="0" applyFont="1" applyBorder="1" applyAlignment="1">
      <alignment vertical="top" wrapText="1"/>
    </xf>
    <xf numFmtId="0" fontId="80" fillId="0" borderId="38" xfId="0" applyFont="1" applyBorder="1" applyAlignment="1">
      <alignment vertical="top" wrapText="1"/>
    </xf>
    <xf numFmtId="0" fontId="68" fillId="19" borderId="33" xfId="0" applyFont="1" applyFill="1" applyBorder="1" applyAlignment="1" applyProtection="1">
      <alignment horizontal="center" vertical="center" wrapText="1"/>
      <protection locked="0"/>
    </xf>
    <xf numFmtId="0" fontId="62" fillId="3" borderId="48" xfId="2" applyFont="1" applyFill="1" applyBorder="1" applyAlignment="1">
      <alignment horizontal="center" vertical="center" wrapText="1"/>
    </xf>
    <xf numFmtId="0" fontId="62" fillId="3" borderId="49" xfId="2" applyFont="1" applyFill="1" applyBorder="1" applyAlignment="1">
      <alignment horizontal="center" vertical="center" wrapText="1"/>
    </xf>
    <xf numFmtId="0" fontId="62" fillId="3"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0" fillId="0" borderId="69" xfId="2" quotePrefix="1" applyFont="1" applyBorder="1" applyAlignment="1">
      <alignment horizontal="left" vertical="center" wrapText="1"/>
    </xf>
    <xf numFmtId="0" fontId="50" fillId="0" borderId="70" xfId="2" quotePrefix="1" applyFont="1" applyBorder="1" applyAlignment="1">
      <alignment horizontal="left" vertical="center" wrapText="1"/>
    </xf>
    <xf numFmtId="0" fontId="51" fillId="3" borderId="51" xfId="2" quotePrefix="1" applyFont="1" applyFill="1" applyBorder="1" applyAlignment="1">
      <alignment horizontal="left" vertical="top" wrapText="1"/>
    </xf>
    <xf numFmtId="0" fontId="52" fillId="3" borderId="52" xfId="2" quotePrefix="1" applyFont="1" applyFill="1" applyBorder="1" applyAlignment="1">
      <alignment horizontal="left" vertical="top" wrapText="1"/>
    </xf>
    <xf numFmtId="0" fontId="52" fillId="3" borderId="53" xfId="2" quotePrefix="1" applyFont="1" applyFill="1" applyBorder="1" applyAlignment="1">
      <alignment horizontal="left" vertical="top" wrapText="1"/>
    </xf>
    <xf numFmtId="0" fontId="50" fillId="0" borderId="14"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15" xfId="2" quotePrefix="1" applyFont="1" applyBorder="1" applyAlignment="1">
      <alignment horizontal="left" vertical="top" wrapText="1"/>
    </xf>
    <xf numFmtId="0" fontId="54" fillId="14" borderId="54" xfId="3" applyFont="1" applyFill="1" applyBorder="1" applyAlignment="1">
      <alignment horizontal="center" vertical="center" wrapText="1"/>
    </xf>
    <xf numFmtId="0" fontId="54" fillId="14" borderId="55" xfId="3" applyFont="1" applyFill="1" applyBorder="1" applyAlignment="1">
      <alignment horizontal="center" vertical="center" wrapText="1"/>
    </xf>
    <xf numFmtId="0" fontId="54" fillId="14" borderId="56" xfId="2" applyFont="1" applyFill="1" applyBorder="1" applyAlignment="1">
      <alignment horizontal="center" vertical="center"/>
    </xf>
    <xf numFmtId="0" fontId="54"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0" fontId="54" fillId="3" borderId="58" xfId="3" applyFont="1" applyFill="1" applyBorder="1" applyAlignment="1">
      <alignment horizontal="left" vertical="top" wrapText="1" readingOrder="1"/>
    </xf>
    <xf numFmtId="0" fontId="54" fillId="3" borderId="59" xfId="3" applyFont="1" applyFill="1" applyBorder="1" applyAlignment="1">
      <alignment horizontal="left" vertical="top" wrapText="1" readingOrder="1"/>
    </xf>
    <xf numFmtId="0" fontId="55" fillId="3" borderId="60" xfId="2" applyFont="1" applyFill="1" applyBorder="1" applyAlignment="1">
      <alignment horizontal="justify" vertical="center" wrapText="1"/>
    </xf>
    <xf numFmtId="0" fontId="55" fillId="3" borderId="61" xfId="2" applyFont="1" applyFill="1" applyBorder="1" applyAlignment="1">
      <alignment horizontal="justify" vertical="center" wrapText="1"/>
    </xf>
    <xf numFmtId="0" fontId="54" fillId="3" borderId="62" xfId="0" applyFont="1" applyFill="1" applyBorder="1" applyAlignment="1">
      <alignment horizontal="left" vertical="center" wrapText="1"/>
    </xf>
    <xf numFmtId="0" fontId="54" fillId="3" borderId="63" xfId="0" applyFont="1" applyFill="1" applyBorder="1" applyAlignment="1">
      <alignment horizontal="left" vertical="center" wrapText="1"/>
    </xf>
    <xf numFmtId="0" fontId="55" fillId="3" borderId="64" xfId="2" applyFont="1" applyFill="1" applyBorder="1" applyAlignment="1">
      <alignment horizontal="justify" vertical="center" wrapText="1"/>
    </xf>
    <xf numFmtId="0" fontId="55" fillId="3" borderId="65" xfId="2" applyFont="1" applyFill="1" applyBorder="1" applyAlignment="1">
      <alignment horizontal="justify" vertical="center" wrapText="1"/>
    </xf>
    <xf numFmtId="0" fontId="50" fillId="3" borderId="14"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15" xfId="2" applyFont="1" applyFill="1" applyBorder="1" applyAlignment="1">
      <alignment horizontal="left" vertical="top" wrapText="1"/>
    </xf>
    <xf numFmtId="0" fontId="54" fillId="3" borderId="71" xfId="0" applyFont="1" applyFill="1" applyBorder="1" applyAlignment="1">
      <alignment horizontal="left" vertical="center" wrapText="1"/>
    </xf>
    <xf numFmtId="0" fontId="54" fillId="3" borderId="72" xfId="0" applyFont="1" applyFill="1" applyBorder="1" applyAlignment="1">
      <alignment horizontal="left" vertical="center" wrapText="1"/>
    </xf>
    <xf numFmtId="0" fontId="54" fillId="3" borderId="73" xfId="0" applyFont="1" applyFill="1" applyBorder="1" applyAlignment="1">
      <alignment horizontal="left" vertical="center" wrapText="1"/>
    </xf>
    <xf numFmtId="0" fontId="54" fillId="3" borderId="74" xfId="0" applyFont="1" applyFill="1" applyBorder="1" applyAlignment="1">
      <alignment horizontal="left" vertical="center" wrapText="1"/>
    </xf>
    <xf numFmtId="0" fontId="55" fillId="3" borderId="66" xfId="0" applyFont="1" applyFill="1" applyBorder="1" applyAlignment="1">
      <alignment horizontal="justify" vertical="center" wrapText="1"/>
    </xf>
    <xf numFmtId="0" fontId="55" fillId="3" borderId="67" xfId="0" applyFont="1" applyFill="1" applyBorder="1" applyAlignment="1">
      <alignment horizontal="justify" vertical="center" wrapText="1"/>
    </xf>
    <xf numFmtId="49" fontId="57" fillId="16" borderId="0" xfId="0" applyNumberFormat="1" applyFont="1" applyFill="1" applyAlignment="1" applyProtection="1">
      <alignment horizontal="right" vertical="center" wrapText="1"/>
      <protection locked="0"/>
    </xf>
    <xf numFmtId="0" fontId="59" fillId="17" borderId="75" xfId="0" applyFont="1" applyFill="1" applyBorder="1" applyAlignment="1">
      <alignment horizontal="center" vertical="center" wrapText="1"/>
    </xf>
    <xf numFmtId="0" fontId="59" fillId="17" borderId="76" xfId="0" applyFont="1" applyFill="1" applyBorder="1" applyAlignment="1">
      <alignment horizontal="center" vertical="center" wrapText="1"/>
    </xf>
    <xf numFmtId="49" fontId="77" fillId="19" borderId="0" xfId="0" applyNumberFormat="1" applyFont="1" applyFill="1" applyAlignment="1" applyProtection="1">
      <alignment horizontal="center" vertical="center" wrapText="1"/>
      <protection locked="0"/>
    </xf>
    <xf numFmtId="2" fontId="68" fillId="20" borderId="0" xfId="0" applyNumberFormat="1" applyFont="1" applyFill="1" applyAlignment="1" applyProtection="1">
      <alignment horizontal="center" vertical="center" wrapText="1"/>
      <protection hidden="1"/>
    </xf>
    <xf numFmtId="0" fontId="68" fillId="20" borderId="0" xfId="0" applyFont="1" applyFill="1" applyAlignment="1" applyProtection="1">
      <alignment horizontal="center" vertical="justify" wrapText="1"/>
      <protection locked="0"/>
    </xf>
    <xf numFmtId="0" fontId="76" fillId="19" borderId="0" xfId="0" applyFont="1" applyFill="1" applyAlignment="1" applyProtection="1">
      <alignment horizontal="left" vertical="top"/>
      <protection locked="0"/>
    </xf>
    <xf numFmtId="0" fontId="69" fillId="0" borderId="77" xfId="0" applyFont="1" applyBorder="1" applyAlignment="1" applyProtection="1">
      <alignment horizontal="center" vertical="center" wrapText="1"/>
      <protection locked="0"/>
    </xf>
    <xf numFmtId="0" fontId="74" fillId="20" borderId="0" xfId="0" applyFont="1" applyFill="1" applyAlignment="1" applyProtection="1">
      <alignment horizontal="center" vertical="center" wrapText="1"/>
      <protection locked="0"/>
    </xf>
    <xf numFmtId="0" fontId="69" fillId="0" borderId="78" xfId="0" applyFont="1" applyBorder="1" applyAlignment="1" applyProtection="1">
      <alignment horizontal="center" vertical="center" wrapText="1"/>
      <protection locked="0"/>
    </xf>
    <xf numFmtId="0" fontId="69" fillId="0" borderId="79" xfId="0" applyFont="1" applyBorder="1" applyAlignment="1" applyProtection="1">
      <alignment horizontal="center" vertical="center" wrapText="1"/>
      <protection locked="0"/>
    </xf>
    <xf numFmtId="0" fontId="69" fillId="0" borderId="80" xfId="0" applyFont="1" applyBorder="1" applyAlignment="1" applyProtection="1">
      <alignment horizontal="center" vertical="center" wrapText="1"/>
      <protection locked="0"/>
    </xf>
    <xf numFmtId="0" fontId="68" fillId="19" borderId="78" xfId="0" applyFont="1" applyFill="1" applyBorder="1" applyAlignment="1" applyProtection="1">
      <alignment horizontal="center" vertical="center" wrapText="1"/>
      <protection locked="0"/>
    </xf>
    <xf numFmtId="0" fontId="68" fillId="19" borderId="79" xfId="0" applyFont="1" applyFill="1" applyBorder="1" applyAlignment="1" applyProtection="1">
      <alignment horizontal="center" vertical="center" wrapText="1"/>
      <protection locked="0"/>
    </xf>
    <xf numFmtId="0" fontId="68" fillId="19" borderId="80" xfId="0" applyFont="1" applyFill="1" applyBorder="1" applyAlignment="1" applyProtection="1">
      <alignment horizontal="center" vertical="center" wrapText="1"/>
      <protection locked="0"/>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8" fillId="3" borderId="6"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79" fillId="22" borderId="89" xfId="0" applyFont="1" applyFill="1" applyBorder="1" applyAlignment="1">
      <alignment horizontal="center" vertical="center" wrapText="1"/>
    </xf>
    <xf numFmtId="0" fontId="79" fillId="22" borderId="84" xfId="0" applyFont="1" applyFill="1" applyBorder="1" applyAlignment="1">
      <alignment horizontal="center" vertical="center" wrapText="1"/>
    </xf>
    <xf numFmtId="0" fontId="78" fillId="0" borderId="89" xfId="0" applyFont="1" applyBorder="1" applyAlignment="1">
      <alignment horizontal="center" vertical="center" wrapText="1"/>
    </xf>
    <xf numFmtId="0" fontId="78" fillId="0" borderId="84" xfId="0" applyFont="1" applyBorder="1" applyAlignment="1">
      <alignment horizontal="center" vertical="center" wrapText="1"/>
    </xf>
    <xf numFmtId="0" fontId="79" fillId="21" borderId="88" xfId="0" applyFont="1" applyFill="1" applyBorder="1" applyAlignment="1">
      <alignment horizontal="center" vertical="center" wrapText="1"/>
    </xf>
    <xf numFmtId="0" fontId="79" fillId="21" borderId="83" xfId="0" applyFont="1" applyFill="1" applyBorder="1" applyAlignment="1">
      <alignment horizontal="center" vertical="center" wrapText="1"/>
    </xf>
    <xf numFmtId="0" fontId="79" fillId="21" borderId="82" xfId="0" applyFont="1" applyFill="1" applyBorder="1" applyAlignment="1">
      <alignment horizontal="center" vertical="center" wrapText="1"/>
    </xf>
    <xf numFmtId="0" fontId="79" fillId="22" borderId="85" xfId="0" applyFont="1" applyFill="1" applyBorder="1" applyAlignment="1">
      <alignment horizontal="center" vertical="center" wrapText="1"/>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68" fillId="0" borderId="33" xfId="0" applyFont="1" applyFill="1" applyBorder="1" applyAlignment="1" applyProtection="1">
      <alignment horizontal="left" vertical="center" wrapText="1"/>
      <protection locked="0"/>
    </xf>
    <xf numFmtId="0" fontId="68" fillId="0" borderId="78" xfId="0" applyFont="1" applyFill="1" applyBorder="1" applyAlignment="1" applyProtection="1">
      <alignment horizontal="left" vertical="center" wrapText="1"/>
      <protection locked="0"/>
    </xf>
    <xf numFmtId="0" fontId="68" fillId="0" borderId="79" xfId="0" applyFont="1" applyFill="1" applyBorder="1" applyAlignment="1" applyProtection="1">
      <alignment horizontal="left" vertical="center" wrapText="1"/>
      <protection locked="0"/>
    </xf>
    <xf numFmtId="0" fontId="68" fillId="0" borderId="80" xfId="0" applyFont="1" applyFill="1" applyBorder="1" applyAlignment="1" applyProtection="1">
      <alignment horizontal="left" vertical="center" wrapText="1"/>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9">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9900"/>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pivotCacheDefinition" Target="pivotCache/pivotCacheDefinition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115454</xdr:colOff>
      <xdr:row>11</xdr:row>
      <xdr:rowOff>242454</xdr:rowOff>
    </xdr:from>
    <xdr:to>
      <xdr:col>2</xdr:col>
      <xdr:colOff>735445</xdr:colOff>
      <xdr:row>11</xdr:row>
      <xdr:rowOff>1013978</xdr:rowOff>
    </xdr:to>
    <xdr:pic>
      <xdr:nvPicPr>
        <xdr:cNvPr id="2" name="Imagen 135">
          <a:extLst>
            <a:ext uri="{FF2B5EF4-FFF2-40B4-BE49-F238E27FC236}">
              <a16:creationId xmlns:a16="http://schemas.microsoft.com/office/drawing/2014/main" id="{8A041215-B7E0-234C-BC46-44CB965B0C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818" y="923636"/>
          <a:ext cx="2501900" cy="771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495300</xdr:colOff>
      <xdr:row>2</xdr:row>
      <xdr:rowOff>9526</xdr:rowOff>
    </xdr:from>
    <xdr:to>
      <xdr:col>2</xdr:col>
      <xdr:colOff>2171700</xdr:colOff>
      <xdr:row>3</xdr:row>
      <xdr:rowOff>590550</xdr:rowOff>
    </xdr:to>
    <xdr:pic>
      <xdr:nvPicPr>
        <xdr:cNvPr id="2" name="Imagen 135">
          <a:extLst>
            <a:ext uri="{FF2B5EF4-FFF2-40B4-BE49-F238E27FC236}">
              <a16:creationId xmlns:a16="http://schemas.microsoft.com/office/drawing/2014/main" id="{0446CEC4-8D36-6247-8AE3-2F67F317BA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0800" y="390526"/>
          <a:ext cx="2501900" cy="771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25400</xdr:colOff>
      <xdr:row>10</xdr:row>
      <xdr:rowOff>0</xdr:rowOff>
    </xdr:from>
    <xdr:to>
      <xdr:col>16</xdr:col>
      <xdr:colOff>320675</xdr:colOff>
      <xdr:row>11</xdr:row>
      <xdr:rowOff>9524</xdr:rowOff>
    </xdr:to>
    <xdr:sp macro="" textlink="">
      <xdr:nvSpPr>
        <xdr:cNvPr id="2" name="AutoShape 38" descr="Resultado de imagen para boton agregar icono">
          <a:extLst>
            <a:ext uri="{FF2B5EF4-FFF2-40B4-BE49-F238E27FC236}">
              <a16:creationId xmlns:a16="http://schemas.microsoft.com/office/drawing/2014/main" id="{5CCAC519-8FCC-4ECD-BBC1-191D238B5548}"/>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10</xdr:row>
      <xdr:rowOff>0</xdr:rowOff>
    </xdr:from>
    <xdr:to>
      <xdr:col>16</xdr:col>
      <xdr:colOff>320675</xdr:colOff>
      <xdr:row>11</xdr:row>
      <xdr:rowOff>9524</xdr:rowOff>
    </xdr:to>
    <xdr:sp macro="" textlink="">
      <xdr:nvSpPr>
        <xdr:cNvPr id="3" name="AutoShape 39" descr="Resultado de imagen para boton agregar icono">
          <a:extLst>
            <a:ext uri="{FF2B5EF4-FFF2-40B4-BE49-F238E27FC236}">
              <a16:creationId xmlns:a16="http://schemas.microsoft.com/office/drawing/2014/main" id="{212298C9-1C90-422A-B33A-5B9110C76EB4}"/>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10</xdr:row>
      <xdr:rowOff>0</xdr:rowOff>
    </xdr:from>
    <xdr:to>
      <xdr:col>16</xdr:col>
      <xdr:colOff>320675</xdr:colOff>
      <xdr:row>11</xdr:row>
      <xdr:rowOff>9524</xdr:rowOff>
    </xdr:to>
    <xdr:sp macro="" textlink="">
      <xdr:nvSpPr>
        <xdr:cNvPr id="4" name="AutoShape 40" descr="Resultado de imagen para boton agregar icono">
          <a:extLst>
            <a:ext uri="{FF2B5EF4-FFF2-40B4-BE49-F238E27FC236}">
              <a16:creationId xmlns:a16="http://schemas.microsoft.com/office/drawing/2014/main" id="{B5279E58-EA1A-4043-A3F3-3775086B4600}"/>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10</xdr:row>
      <xdr:rowOff>0</xdr:rowOff>
    </xdr:from>
    <xdr:to>
      <xdr:col>16</xdr:col>
      <xdr:colOff>320675</xdr:colOff>
      <xdr:row>11</xdr:row>
      <xdr:rowOff>9524</xdr:rowOff>
    </xdr:to>
    <xdr:sp macro="" textlink="">
      <xdr:nvSpPr>
        <xdr:cNvPr id="5" name="AutoShape 42" descr="Z">
          <a:extLst>
            <a:ext uri="{FF2B5EF4-FFF2-40B4-BE49-F238E27FC236}">
              <a16:creationId xmlns:a16="http://schemas.microsoft.com/office/drawing/2014/main" id="{72D5F597-052C-4F5A-9378-56A3A52B91F6}"/>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8</xdr:row>
      <xdr:rowOff>127000</xdr:rowOff>
    </xdr:from>
    <xdr:to>
      <xdr:col>16</xdr:col>
      <xdr:colOff>25400</xdr:colOff>
      <xdr:row>8</xdr:row>
      <xdr:rowOff>409720</xdr:rowOff>
    </xdr:to>
    <xdr:sp macro="" textlink="">
      <xdr:nvSpPr>
        <xdr:cNvPr id="6" name="Rectangle 53">
          <a:extLst>
            <a:ext uri="{FF2B5EF4-FFF2-40B4-BE49-F238E27FC236}">
              <a16:creationId xmlns:a16="http://schemas.microsoft.com/office/drawing/2014/main" id="{30F52F8A-3743-471F-A917-088E199F2384}"/>
            </a:ext>
          </a:extLst>
        </xdr:cNvPr>
        <xdr:cNvSpPr>
          <a:spLocks noChangeArrowheads="1"/>
        </xdr:cNvSpPr>
      </xdr:nvSpPr>
      <xdr:spPr bwMode="auto">
        <a:xfrm>
          <a:off x="16042105" y="5760843"/>
          <a:ext cx="0" cy="27622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0</xdr:col>
      <xdr:colOff>162791</xdr:colOff>
      <xdr:row>5</xdr:row>
      <xdr:rowOff>30018</xdr:rowOff>
    </xdr:from>
    <xdr:to>
      <xdr:col>31</xdr:col>
      <xdr:colOff>1028411</xdr:colOff>
      <xdr:row>5</xdr:row>
      <xdr:rowOff>95373</xdr:rowOff>
    </xdr:to>
    <xdr:cxnSp macro="">
      <xdr:nvCxnSpPr>
        <xdr:cNvPr id="7" name="Conector recto 6">
          <a:extLst>
            <a:ext uri="{FF2B5EF4-FFF2-40B4-BE49-F238E27FC236}">
              <a16:creationId xmlns:a16="http://schemas.microsoft.com/office/drawing/2014/main" id="{FF79EB7A-1C4D-4552-9713-538E56CE04FB}"/>
            </a:ext>
          </a:extLst>
        </xdr:cNvPr>
        <xdr:cNvCxnSpPr/>
      </xdr:nvCxnSpPr>
      <xdr:spPr>
        <a:xfrm flipV="1">
          <a:off x="162791" y="2608118"/>
          <a:ext cx="35990645" cy="65355"/>
        </a:xfrm>
        <a:prstGeom prst="line">
          <a:avLst/>
        </a:prstGeom>
        <a:ln w="57150">
          <a:solidFill>
            <a:srgbClr val="99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40409</xdr:colOff>
      <xdr:row>0</xdr:row>
      <xdr:rowOff>165101</xdr:rowOff>
    </xdr:from>
    <xdr:to>
      <xdr:col>4</xdr:col>
      <xdr:colOff>1866900</xdr:colOff>
      <xdr:row>5</xdr:row>
      <xdr:rowOff>15261</xdr:rowOff>
    </xdr:to>
    <xdr:pic>
      <xdr:nvPicPr>
        <xdr:cNvPr id="8" name="Imagen 7">
          <a:extLst>
            <a:ext uri="{FF2B5EF4-FFF2-40B4-BE49-F238E27FC236}">
              <a16:creationId xmlns:a16="http://schemas.microsoft.com/office/drawing/2014/main" id="{4F137EE6-AF90-4845-9503-7974EF38AF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8009" y="165101"/>
          <a:ext cx="3744191" cy="1259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leonardol/Dropbox/SGR/Gesti&#243;n%20de%20riesgos/Herramientas%20gesti&#243;n%20de%20riesgos/Formatos%20Matriz%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nacional33/meci/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nacional33/meci/Documents%20and%20Settings/JENITH%20%20LINARES/Mis%20documentos/CONTROL%20INTERNO%20CGC/TALLER/GESTION%20DEL%20RIESGO%20Y%20CONTRO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OSECAR/Downloads/2.%20Mapa%20de%20riesgos%20DIRyPLA__%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M-FO-25"/>
      <sheetName val="SM-FO-26"/>
      <sheetName val="SM-FO-27"/>
      <sheetName val="CODIGOS INTERNOS"/>
      <sheetName val="SM-FO-28"/>
      <sheetName val="SM-FO-29"/>
      <sheetName val="SM-FO-30"/>
      <sheetName val="Descripcion Fte-Aimp"/>
      <sheetName val="Perfil riesgo Inh"/>
      <sheetName val="Perfil riesgo Res"/>
      <sheetName val="Nivel organizacional riesgo"/>
      <sheetName val="Tipos riesgo"/>
      <sheetName val="Triangulo del fraude"/>
      <sheetName val="Controles existentes"/>
      <sheetName val="Escala probabilidad"/>
      <sheetName val="Escalas impacto"/>
      <sheetName val="Escalas Valoracion Controles"/>
      <sheetName val="Escalas efectividad controles"/>
      <sheetName val="Escalas riesgo residual"/>
      <sheetName val="definicionPoliticasManejo"/>
      <sheetName val="Formatos Matriz de riesgos"/>
      <sheetName val="_Formatos_Matriz_de_riesgos_x_2"/>
    </sheetNames>
    <sheetDataSet>
      <sheetData sheetId="0" refreshError="1"/>
      <sheetData sheetId="1" refreshError="1"/>
      <sheetData sheetId="2" refreshError="1">
        <row r="476">
          <cell r="BP476" t="str">
            <v>Personas</v>
          </cell>
          <cell r="BQ476" t="str">
            <v>Vida, salud o Integridad Fìsica del usuario</v>
          </cell>
        </row>
        <row r="477">
          <cell r="BP477" t="str">
            <v>Tecnologìa</v>
          </cell>
          <cell r="BQ477" t="str">
            <v>Vida, salud o Integridad Fìsica
del Colaborador</v>
          </cell>
        </row>
        <row r="478">
          <cell r="BP478" t="str">
            <v>Procesos</v>
          </cell>
          <cell r="BQ478" t="str">
            <v>Recursos Financieros</v>
          </cell>
        </row>
        <row r="479">
          <cell r="BP479" t="str">
            <v>Infraestructura</v>
          </cell>
          <cell r="BQ479" t="str">
            <v>Credibilidad, Buen Nombre, Reputaciòn</v>
          </cell>
        </row>
        <row r="480">
          <cell r="BP480" t="str">
            <v>Externos (Eventos Naturales/Terceros)</v>
          </cell>
          <cell r="BQ480" t="str">
            <v>Instalaciones, equipos, insumos, elementos y demas bienes</v>
          </cell>
        </row>
        <row r="481">
          <cell r="BQ481" t="str">
            <v>Informaciòn y Conocimiento</v>
          </cell>
          <cell r="BR481" t="str">
            <v>Estratégicos</v>
          </cell>
        </row>
        <row r="482">
          <cell r="BQ482" t="str">
            <v>Medio Ambiente</v>
          </cell>
          <cell r="BR482" t="str">
            <v>Tácticos</v>
          </cell>
        </row>
        <row r="483">
          <cell r="BR483" t="str">
            <v>Operativos</v>
          </cell>
        </row>
        <row r="486">
          <cell r="BR486" t="str">
            <v>Financiero</v>
          </cell>
        </row>
        <row r="487">
          <cell r="BR487" t="str">
            <v>Social</v>
          </cell>
        </row>
        <row r="488">
          <cell r="BR488" t="str">
            <v>Tecnológico</v>
          </cell>
        </row>
        <row r="489">
          <cell r="BR489" t="str">
            <v>Medioambiental</v>
          </cell>
        </row>
        <row r="490">
          <cell r="BR490" t="str">
            <v>Legal</v>
          </cell>
        </row>
        <row r="491">
          <cell r="BR491" t="str">
            <v>Imagen</v>
          </cell>
        </row>
        <row r="492">
          <cell r="BR492" t="str">
            <v>Sistemas</v>
          </cell>
        </row>
        <row r="493">
          <cell r="BR493" t="str">
            <v>Salud Ocupacional y Seguridad Industrial</v>
          </cell>
        </row>
        <row r="494">
          <cell r="BR494" t="str">
            <v>Documental</v>
          </cell>
        </row>
        <row r="495">
          <cell r="BR495" t="str">
            <v>Fraude y/o Corrupción</v>
          </cell>
        </row>
        <row r="496">
          <cell r="BR496" t="str">
            <v>Seguridad del paciente - Procesos Institucionales seguros</v>
          </cell>
        </row>
        <row r="497">
          <cell r="BR497" t="str">
            <v>Seguridad del paciente - Procesos asistenciales seguros</v>
          </cell>
        </row>
        <row r="498">
          <cell r="BR498" t="str">
            <v>Seguridad del paciente - Usuarios y familia partícipes en la cultura de seguridad</v>
          </cell>
        </row>
        <row r="499">
          <cell r="BR499" t="str">
            <v>Seguridad del paciente -  
Equipo humano de salud idóneo para la atención segura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efreshError="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de Datos2"/>
      <sheetName val="Base de Datos"/>
      <sheetName val="Contexto Estratégico MJD"/>
      <sheetName val="Contexto Estratégico (2)"/>
      <sheetName val="Administración de Riesgos de G"/>
      <sheetName val="Administración de Riesgos de C"/>
    </sheetNames>
    <sheetDataSet>
      <sheetData sheetId="0"/>
      <sheetData sheetId="1">
        <row r="4">
          <cell r="A4" t="str">
            <v>ESTRATÉGICO</v>
          </cell>
        </row>
        <row r="5">
          <cell r="A5" t="str">
            <v>MISIONAL</v>
          </cell>
        </row>
        <row r="6">
          <cell r="A6" t="str">
            <v>APOYO</v>
          </cell>
        </row>
        <row r="7">
          <cell r="A7" t="str">
            <v>EVALUACIÓN</v>
          </cell>
        </row>
      </sheetData>
      <sheetData sheetId="2"/>
      <sheetData sheetId="3"/>
      <sheetData sheetId="4"/>
      <sheetData sheetId="5"/>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1" cacheId="2"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H55"/>
  <sheetViews>
    <sheetView topLeftCell="A39" zoomScale="110" zoomScaleNormal="110" workbookViewId="0">
      <selection activeCell="B19" sqref="B19:H20"/>
    </sheetView>
  </sheetViews>
  <sheetFormatPr baseColWidth="10" defaultColWidth="11.42578125" defaultRowHeight="15" x14ac:dyDescent="0.25"/>
  <cols>
    <col min="1" max="1" width="2.85546875" style="83" customWidth="1"/>
    <col min="2" max="3" width="24.7109375" style="83" customWidth="1"/>
    <col min="4" max="4" width="16" style="83" customWidth="1"/>
    <col min="5" max="5" width="24.7109375" style="83" customWidth="1"/>
    <col min="6" max="6" width="27.7109375" style="83" customWidth="1"/>
    <col min="7" max="8" width="24.7109375" style="83" customWidth="1"/>
    <col min="9" max="16384" width="11.42578125" style="83"/>
  </cols>
  <sheetData>
    <row r="4" spans="2:8" ht="6.95" customHeight="1" thickBot="1" x14ac:dyDescent="0.3"/>
    <row r="5" spans="2:8" hidden="1" x14ac:dyDescent="0.25"/>
    <row r="6" spans="2:8" ht="15.75" hidden="1" thickBot="1" x14ac:dyDescent="0.3"/>
    <row r="7" spans="2:8" ht="15.75" hidden="1" thickBot="1" x14ac:dyDescent="0.3"/>
    <row r="8" spans="2:8" ht="0.95" hidden="1" customHeight="1" thickBot="1" x14ac:dyDescent="0.3"/>
    <row r="9" spans="2:8" ht="15.75" hidden="1" thickBot="1" x14ac:dyDescent="0.3"/>
    <row r="10" spans="2:8" ht="15.75" hidden="1" thickBot="1" x14ac:dyDescent="0.3"/>
    <row r="11" spans="2:8" ht="15.75" hidden="1" thickBot="1" x14ac:dyDescent="0.3"/>
    <row r="12" spans="2:8" ht="95.1" customHeight="1" x14ac:dyDescent="0.25">
      <c r="B12" s="217" t="s">
        <v>0</v>
      </c>
      <c r="C12" s="218"/>
      <c r="D12" s="218"/>
      <c r="E12" s="218"/>
      <c r="F12" s="218"/>
      <c r="G12" s="218"/>
      <c r="H12" s="219"/>
    </row>
    <row r="13" spans="2:8" ht="11.1" customHeight="1" x14ac:dyDescent="0.25">
      <c r="B13" s="84"/>
      <c r="C13" s="85"/>
      <c r="D13" s="85"/>
      <c r="E13" s="85"/>
      <c r="F13" s="85"/>
      <c r="G13" s="85"/>
      <c r="H13" s="86"/>
    </row>
    <row r="14" spans="2:8" ht="29.1" hidden="1" customHeight="1" x14ac:dyDescent="0.25">
      <c r="B14" s="220" t="s">
        <v>210</v>
      </c>
      <c r="C14" s="221"/>
      <c r="D14" s="221"/>
      <c r="E14" s="221"/>
      <c r="F14" s="221"/>
      <c r="G14" s="221"/>
      <c r="H14" s="222"/>
    </row>
    <row r="15" spans="2:8" ht="63" hidden="1" customHeight="1" x14ac:dyDescent="0.25">
      <c r="B15" s="223"/>
      <c r="C15" s="224"/>
      <c r="D15" s="224"/>
      <c r="E15" s="224"/>
      <c r="F15" s="224"/>
      <c r="G15" s="224"/>
      <c r="H15" s="225"/>
    </row>
    <row r="16" spans="2:8" ht="16.5" x14ac:dyDescent="0.25">
      <c r="B16" s="226" t="s">
        <v>1</v>
      </c>
      <c r="C16" s="227"/>
      <c r="D16" s="227"/>
      <c r="E16" s="227"/>
      <c r="F16" s="227"/>
      <c r="G16" s="227"/>
      <c r="H16" s="228"/>
    </row>
    <row r="17" spans="2:8" ht="95.25" customHeight="1" x14ac:dyDescent="0.25">
      <c r="B17" s="236" t="s">
        <v>2</v>
      </c>
      <c r="C17" s="237"/>
      <c r="D17" s="237"/>
      <c r="E17" s="237"/>
      <c r="F17" s="237"/>
      <c r="G17" s="237"/>
      <c r="H17" s="238"/>
    </row>
    <row r="18" spans="2:8" ht="16.5" x14ac:dyDescent="0.25">
      <c r="B18" s="120"/>
      <c r="C18" s="121"/>
      <c r="D18" s="121"/>
      <c r="E18" s="121"/>
      <c r="F18" s="121"/>
      <c r="G18" s="121"/>
      <c r="H18" s="122"/>
    </row>
    <row r="19" spans="2:8" ht="16.5" customHeight="1" x14ac:dyDescent="0.25">
      <c r="B19" s="229" t="s">
        <v>218</v>
      </c>
      <c r="C19" s="230"/>
      <c r="D19" s="230"/>
      <c r="E19" s="230"/>
      <c r="F19" s="230"/>
      <c r="G19" s="230"/>
      <c r="H19" s="231"/>
    </row>
    <row r="20" spans="2:8" ht="44.25" customHeight="1" x14ac:dyDescent="0.25">
      <c r="B20" s="229"/>
      <c r="C20" s="230"/>
      <c r="D20" s="230"/>
      <c r="E20" s="230"/>
      <c r="F20" s="230"/>
      <c r="G20" s="230"/>
      <c r="H20" s="231"/>
    </row>
    <row r="21" spans="2:8" ht="15.75" thickBot="1" x14ac:dyDescent="0.3">
      <c r="B21" s="109"/>
      <c r="C21" s="112"/>
      <c r="D21" s="117"/>
      <c r="E21" s="118"/>
      <c r="F21" s="118"/>
      <c r="G21" s="119"/>
      <c r="H21" s="113"/>
    </row>
    <row r="22" spans="2:8" ht="15.75" thickTop="1" x14ac:dyDescent="0.25">
      <c r="B22" s="109"/>
      <c r="C22" s="232" t="s">
        <v>3</v>
      </c>
      <c r="D22" s="233"/>
      <c r="E22" s="234" t="s">
        <v>4</v>
      </c>
      <c r="F22" s="235"/>
      <c r="G22" s="112"/>
      <c r="H22" s="113"/>
    </row>
    <row r="23" spans="2:8" ht="35.25" customHeight="1" x14ac:dyDescent="0.25">
      <c r="B23" s="109"/>
      <c r="C23" s="239" t="s">
        <v>5</v>
      </c>
      <c r="D23" s="240"/>
      <c r="E23" s="241" t="s">
        <v>6</v>
      </c>
      <c r="F23" s="242"/>
      <c r="G23" s="112"/>
      <c r="H23" s="113"/>
    </row>
    <row r="24" spans="2:8" ht="17.25" customHeight="1" x14ac:dyDescent="0.25">
      <c r="B24" s="109"/>
      <c r="C24" s="239" t="s">
        <v>7</v>
      </c>
      <c r="D24" s="240"/>
      <c r="E24" s="241" t="s">
        <v>8</v>
      </c>
      <c r="F24" s="242"/>
      <c r="G24" s="112"/>
      <c r="H24" s="113"/>
    </row>
    <row r="25" spans="2:8" ht="19.5" customHeight="1" x14ac:dyDescent="0.25">
      <c r="B25" s="109"/>
      <c r="C25" s="239" t="s">
        <v>9</v>
      </c>
      <c r="D25" s="240"/>
      <c r="E25" s="241" t="s">
        <v>10</v>
      </c>
      <c r="F25" s="242"/>
      <c r="G25" s="112"/>
      <c r="H25" s="113"/>
    </row>
    <row r="26" spans="2:8" ht="69.75" customHeight="1" x14ac:dyDescent="0.25">
      <c r="B26" s="109"/>
      <c r="C26" s="239" t="s">
        <v>11</v>
      </c>
      <c r="D26" s="240"/>
      <c r="E26" s="241" t="s">
        <v>12</v>
      </c>
      <c r="F26" s="242"/>
      <c r="G26" s="112"/>
      <c r="H26" s="113"/>
    </row>
    <row r="27" spans="2:8" ht="34.5" customHeight="1" x14ac:dyDescent="0.25">
      <c r="B27" s="109"/>
      <c r="C27" s="243" t="s">
        <v>13</v>
      </c>
      <c r="D27" s="244"/>
      <c r="E27" s="245" t="s">
        <v>14</v>
      </c>
      <c r="F27" s="246"/>
      <c r="G27" s="112"/>
      <c r="H27" s="113"/>
    </row>
    <row r="28" spans="2:8" ht="27.75" customHeight="1" x14ac:dyDescent="0.25">
      <c r="B28" s="109"/>
      <c r="C28" s="243" t="s">
        <v>15</v>
      </c>
      <c r="D28" s="244"/>
      <c r="E28" s="245" t="s">
        <v>16</v>
      </c>
      <c r="F28" s="246"/>
      <c r="G28" s="112"/>
      <c r="H28" s="113"/>
    </row>
    <row r="29" spans="2:8" ht="28.5" customHeight="1" x14ac:dyDescent="0.25">
      <c r="B29" s="109"/>
      <c r="C29" s="243" t="s">
        <v>17</v>
      </c>
      <c r="D29" s="244"/>
      <c r="E29" s="245" t="s">
        <v>18</v>
      </c>
      <c r="F29" s="246"/>
      <c r="G29" s="112"/>
      <c r="H29" s="113"/>
    </row>
    <row r="30" spans="2:8" ht="72.75" customHeight="1" x14ac:dyDescent="0.25">
      <c r="B30" s="109"/>
      <c r="C30" s="243" t="s">
        <v>19</v>
      </c>
      <c r="D30" s="244"/>
      <c r="E30" s="245" t="s">
        <v>20</v>
      </c>
      <c r="F30" s="246"/>
      <c r="G30" s="112"/>
      <c r="H30" s="113"/>
    </row>
    <row r="31" spans="2:8" ht="64.5" customHeight="1" x14ac:dyDescent="0.25">
      <c r="B31" s="109"/>
      <c r="C31" s="243" t="s">
        <v>21</v>
      </c>
      <c r="D31" s="244"/>
      <c r="E31" s="245" t="s">
        <v>22</v>
      </c>
      <c r="F31" s="246"/>
      <c r="G31" s="112"/>
      <c r="H31" s="113"/>
    </row>
    <row r="32" spans="2:8" ht="71.25" customHeight="1" x14ac:dyDescent="0.25">
      <c r="B32" s="109"/>
      <c r="C32" s="243" t="s">
        <v>23</v>
      </c>
      <c r="D32" s="244"/>
      <c r="E32" s="245" t="s">
        <v>24</v>
      </c>
      <c r="F32" s="246"/>
      <c r="G32" s="112"/>
      <c r="H32" s="113"/>
    </row>
    <row r="33" spans="2:8" ht="55.5" customHeight="1" x14ac:dyDescent="0.25">
      <c r="B33" s="109"/>
      <c r="C33" s="250" t="s">
        <v>25</v>
      </c>
      <c r="D33" s="251"/>
      <c r="E33" s="245" t="s">
        <v>26</v>
      </c>
      <c r="F33" s="246"/>
      <c r="G33" s="112"/>
      <c r="H33" s="113"/>
    </row>
    <row r="34" spans="2:8" ht="42" customHeight="1" x14ac:dyDescent="0.25">
      <c r="B34" s="109"/>
      <c r="C34" s="250" t="s">
        <v>27</v>
      </c>
      <c r="D34" s="251"/>
      <c r="E34" s="245" t="s">
        <v>28</v>
      </c>
      <c r="F34" s="246"/>
      <c r="G34" s="112"/>
      <c r="H34" s="113"/>
    </row>
    <row r="35" spans="2:8" ht="59.25" customHeight="1" x14ac:dyDescent="0.25">
      <c r="B35" s="109"/>
      <c r="C35" s="250" t="s">
        <v>29</v>
      </c>
      <c r="D35" s="251"/>
      <c r="E35" s="245" t="s">
        <v>30</v>
      </c>
      <c r="F35" s="246"/>
      <c r="G35" s="112"/>
      <c r="H35" s="113"/>
    </row>
    <row r="36" spans="2:8" ht="23.25" customHeight="1" x14ac:dyDescent="0.25">
      <c r="B36" s="109"/>
      <c r="C36" s="250" t="s">
        <v>31</v>
      </c>
      <c r="D36" s="251"/>
      <c r="E36" s="245" t="s">
        <v>32</v>
      </c>
      <c r="F36" s="246"/>
      <c r="G36" s="112"/>
      <c r="H36" s="113"/>
    </row>
    <row r="37" spans="2:8" ht="30.75" customHeight="1" x14ac:dyDescent="0.25">
      <c r="B37" s="109"/>
      <c r="C37" s="250" t="s">
        <v>33</v>
      </c>
      <c r="D37" s="251"/>
      <c r="E37" s="245" t="s">
        <v>34</v>
      </c>
      <c r="F37" s="246"/>
      <c r="G37" s="112"/>
      <c r="H37" s="113"/>
    </row>
    <row r="38" spans="2:8" ht="35.25" customHeight="1" x14ac:dyDescent="0.25">
      <c r="B38" s="109"/>
      <c r="C38" s="250" t="s">
        <v>35</v>
      </c>
      <c r="D38" s="251"/>
      <c r="E38" s="245" t="s">
        <v>36</v>
      </c>
      <c r="F38" s="246"/>
      <c r="G38" s="112"/>
      <c r="H38" s="113"/>
    </row>
    <row r="39" spans="2:8" ht="33" customHeight="1" x14ac:dyDescent="0.25">
      <c r="B39" s="109"/>
      <c r="C39" s="250" t="s">
        <v>35</v>
      </c>
      <c r="D39" s="251"/>
      <c r="E39" s="245" t="s">
        <v>36</v>
      </c>
      <c r="F39" s="246"/>
      <c r="G39" s="112"/>
      <c r="H39" s="113"/>
    </row>
    <row r="40" spans="2:8" ht="30" customHeight="1" x14ac:dyDescent="0.25">
      <c r="B40" s="109"/>
      <c r="C40" s="250" t="s">
        <v>37</v>
      </c>
      <c r="D40" s="251"/>
      <c r="E40" s="245" t="s">
        <v>38</v>
      </c>
      <c r="F40" s="246"/>
      <c r="G40" s="112"/>
      <c r="H40" s="113"/>
    </row>
    <row r="41" spans="2:8" ht="35.25" customHeight="1" x14ac:dyDescent="0.25">
      <c r="B41" s="109"/>
      <c r="C41" s="250" t="s">
        <v>39</v>
      </c>
      <c r="D41" s="251"/>
      <c r="E41" s="245" t="s">
        <v>40</v>
      </c>
      <c r="F41" s="246"/>
      <c r="G41" s="112"/>
      <c r="H41" s="113"/>
    </row>
    <row r="42" spans="2:8" ht="31.5" customHeight="1" x14ac:dyDescent="0.25">
      <c r="B42" s="109"/>
      <c r="C42" s="250" t="s">
        <v>41</v>
      </c>
      <c r="D42" s="251"/>
      <c r="E42" s="245" t="s">
        <v>42</v>
      </c>
      <c r="F42" s="246"/>
      <c r="G42" s="112"/>
      <c r="H42" s="113"/>
    </row>
    <row r="43" spans="2:8" ht="35.25" customHeight="1" x14ac:dyDescent="0.25">
      <c r="B43" s="109"/>
      <c r="C43" s="250" t="s">
        <v>43</v>
      </c>
      <c r="D43" s="251"/>
      <c r="E43" s="245" t="s">
        <v>44</v>
      </c>
      <c r="F43" s="246"/>
      <c r="G43" s="112"/>
      <c r="H43" s="113"/>
    </row>
    <row r="44" spans="2:8" ht="59.25" customHeight="1" x14ac:dyDescent="0.25">
      <c r="B44" s="109"/>
      <c r="C44" s="250" t="s">
        <v>45</v>
      </c>
      <c r="D44" s="251"/>
      <c r="E44" s="245" t="s">
        <v>46</v>
      </c>
      <c r="F44" s="246"/>
      <c r="G44" s="112"/>
      <c r="H44" s="113"/>
    </row>
    <row r="45" spans="2:8" ht="29.25" customHeight="1" x14ac:dyDescent="0.25">
      <c r="B45" s="109"/>
      <c r="C45" s="250" t="s">
        <v>47</v>
      </c>
      <c r="D45" s="251"/>
      <c r="E45" s="245" t="s">
        <v>48</v>
      </c>
      <c r="F45" s="246"/>
      <c r="G45" s="112"/>
      <c r="H45" s="113"/>
    </row>
    <row r="46" spans="2:8" ht="82.5" customHeight="1" x14ac:dyDescent="0.25">
      <c r="B46" s="109"/>
      <c r="C46" s="250" t="s">
        <v>49</v>
      </c>
      <c r="D46" s="251"/>
      <c r="E46" s="245" t="s">
        <v>50</v>
      </c>
      <c r="F46" s="246"/>
      <c r="G46" s="112"/>
      <c r="H46" s="113"/>
    </row>
    <row r="47" spans="2:8" ht="46.5" customHeight="1" x14ac:dyDescent="0.25">
      <c r="B47" s="109"/>
      <c r="C47" s="250" t="s">
        <v>51</v>
      </c>
      <c r="D47" s="251"/>
      <c r="E47" s="245" t="s">
        <v>52</v>
      </c>
      <c r="F47" s="246"/>
      <c r="G47" s="112"/>
      <c r="H47" s="113"/>
    </row>
    <row r="48" spans="2:8" ht="6.75" customHeight="1" thickBot="1" x14ac:dyDescent="0.3">
      <c r="B48" s="109"/>
      <c r="C48" s="252"/>
      <c r="D48" s="253"/>
      <c r="E48" s="254"/>
      <c r="F48" s="255"/>
      <c r="G48" s="112"/>
      <c r="H48" s="113"/>
    </row>
    <row r="49" spans="2:8" ht="15.75" thickTop="1" x14ac:dyDescent="0.25">
      <c r="B49" s="109"/>
      <c r="C49" s="110"/>
      <c r="D49" s="110"/>
      <c r="E49" s="111"/>
      <c r="F49" s="111"/>
      <c r="G49" s="112"/>
      <c r="H49" s="113"/>
    </row>
    <row r="50" spans="2:8" ht="21" customHeight="1" x14ac:dyDescent="0.25">
      <c r="B50" s="247" t="s">
        <v>53</v>
      </c>
      <c r="C50" s="248"/>
      <c r="D50" s="248"/>
      <c r="E50" s="248"/>
      <c r="F50" s="248"/>
      <c r="G50" s="248"/>
      <c r="H50" s="249"/>
    </row>
    <row r="51" spans="2:8" ht="20.25" customHeight="1" x14ac:dyDescent="0.25">
      <c r="B51" s="247" t="s">
        <v>54</v>
      </c>
      <c r="C51" s="248"/>
      <c r="D51" s="248"/>
      <c r="E51" s="248"/>
      <c r="F51" s="248"/>
      <c r="G51" s="248"/>
      <c r="H51" s="249"/>
    </row>
    <row r="52" spans="2:8" ht="20.25" customHeight="1" x14ac:dyDescent="0.25">
      <c r="B52" s="247" t="s">
        <v>55</v>
      </c>
      <c r="C52" s="248"/>
      <c r="D52" s="248"/>
      <c r="E52" s="248"/>
      <c r="F52" s="248"/>
      <c r="G52" s="248"/>
      <c r="H52" s="249"/>
    </row>
    <row r="53" spans="2:8" ht="20.25" customHeight="1" x14ac:dyDescent="0.25">
      <c r="B53" s="247" t="s">
        <v>56</v>
      </c>
      <c r="C53" s="248"/>
      <c r="D53" s="248"/>
      <c r="E53" s="248"/>
      <c r="F53" s="248"/>
      <c r="G53" s="248"/>
      <c r="H53" s="249"/>
    </row>
    <row r="54" spans="2:8" x14ac:dyDescent="0.25">
      <c r="B54" s="247" t="s">
        <v>57</v>
      </c>
      <c r="C54" s="248"/>
      <c r="D54" s="248"/>
      <c r="E54" s="248"/>
      <c r="F54" s="248"/>
      <c r="G54" s="248"/>
      <c r="H54" s="249"/>
    </row>
    <row r="55" spans="2:8" ht="15.75" thickBot="1" x14ac:dyDescent="0.3">
      <c r="B55" s="114"/>
      <c r="C55" s="115"/>
      <c r="D55" s="115"/>
      <c r="E55" s="115"/>
      <c r="F55" s="115"/>
      <c r="G55" s="115"/>
      <c r="H55" s="116"/>
    </row>
  </sheetData>
  <mergeCells count="64">
    <mergeCell ref="E38:F38"/>
    <mergeCell ref="C38:D38"/>
    <mergeCell ref="C26:D26"/>
    <mergeCell ref="E26:F26"/>
    <mergeCell ref="C24:D24"/>
    <mergeCell ref="E24:F24"/>
    <mergeCell ref="C25:D25"/>
    <mergeCell ref="E25:F25"/>
    <mergeCell ref="E32:F32"/>
    <mergeCell ref="C32:D32"/>
    <mergeCell ref="C35:D35"/>
    <mergeCell ref="E35:F35"/>
    <mergeCell ref="B51:H51"/>
    <mergeCell ref="C48:D48"/>
    <mergeCell ref="E48:F48"/>
    <mergeCell ref="C47:D47"/>
    <mergeCell ref="E47:F47"/>
    <mergeCell ref="C43:D43"/>
    <mergeCell ref="B50:H50"/>
    <mergeCell ref="C39:D39"/>
    <mergeCell ref="E39:F39"/>
    <mergeCell ref="C40:D40"/>
    <mergeCell ref="E40:F40"/>
    <mergeCell ref="E43:F43"/>
    <mergeCell ref="C44:D44"/>
    <mergeCell ref="C45:D45"/>
    <mergeCell ref="E45:F45"/>
    <mergeCell ref="C46:D46"/>
    <mergeCell ref="E46:F46"/>
    <mergeCell ref="B52:H52"/>
    <mergeCell ref="B53:H53"/>
    <mergeCell ref="B54:H54"/>
    <mergeCell ref="E33:F33"/>
    <mergeCell ref="C33:D33"/>
    <mergeCell ref="C34:D34"/>
    <mergeCell ref="E34:F34"/>
    <mergeCell ref="C36:D36"/>
    <mergeCell ref="E36:F36"/>
    <mergeCell ref="E44:F44"/>
    <mergeCell ref="C42:D42"/>
    <mergeCell ref="C41:D41"/>
    <mergeCell ref="E41:F41"/>
    <mergeCell ref="E42:F42"/>
    <mergeCell ref="C37:D37"/>
    <mergeCell ref="E37:F37"/>
    <mergeCell ref="C23:D23"/>
    <mergeCell ref="E23:F23"/>
    <mergeCell ref="C27:D27"/>
    <mergeCell ref="E27:F27"/>
    <mergeCell ref="C31:D31"/>
    <mergeCell ref="C28:D28"/>
    <mergeCell ref="C29:D29"/>
    <mergeCell ref="C30:D30"/>
    <mergeCell ref="E28:F28"/>
    <mergeCell ref="E29:F29"/>
    <mergeCell ref="E30:F30"/>
    <mergeCell ref="E31:F31"/>
    <mergeCell ref="B12:H12"/>
    <mergeCell ref="B14:H15"/>
    <mergeCell ref="B16:H16"/>
    <mergeCell ref="B19:H20"/>
    <mergeCell ref="C22:D22"/>
    <mergeCell ref="E22:F22"/>
    <mergeCell ref="B17:H1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249977111117893"/>
  </sheetPr>
  <dimension ref="B1:F16"/>
  <sheetViews>
    <sheetView workbookViewId="0">
      <selection activeCell="E22" sqref="E22"/>
    </sheetView>
  </sheetViews>
  <sheetFormatPr baseColWidth="10" defaultColWidth="14.28515625" defaultRowHeight="12.75" x14ac:dyDescent="0.2"/>
  <cols>
    <col min="1" max="2" width="14.28515625" style="88"/>
    <col min="3" max="3" width="17" style="88" customWidth="1"/>
    <col min="4" max="4" width="14.28515625" style="88"/>
    <col min="5" max="5" width="46" style="88" customWidth="1"/>
    <col min="6" max="16384" width="14.28515625" style="88"/>
  </cols>
  <sheetData>
    <row r="1" spans="2:6" ht="24" customHeight="1" thickBot="1" x14ac:dyDescent="0.25">
      <c r="B1" s="475" t="s">
        <v>159</v>
      </c>
      <c r="C1" s="476"/>
      <c r="D1" s="476"/>
      <c r="E1" s="476"/>
      <c r="F1" s="477"/>
    </row>
    <row r="2" spans="2:6" ht="16.5" thickBot="1" x14ac:dyDescent="0.3">
      <c r="B2" s="89"/>
      <c r="C2" s="89"/>
      <c r="D2" s="89"/>
      <c r="E2" s="89"/>
      <c r="F2" s="89"/>
    </row>
    <row r="3" spans="2:6" ht="16.5" thickBot="1" x14ac:dyDescent="0.25">
      <c r="B3" s="479" t="s">
        <v>160</v>
      </c>
      <c r="C3" s="480"/>
      <c r="D3" s="480"/>
      <c r="E3" s="101" t="s">
        <v>161</v>
      </c>
      <c r="F3" s="102" t="s">
        <v>162</v>
      </c>
    </row>
    <row r="4" spans="2:6" ht="31.5" x14ac:dyDescent="0.2">
      <c r="B4" s="481" t="s">
        <v>163</v>
      </c>
      <c r="C4" s="483" t="s">
        <v>83</v>
      </c>
      <c r="D4" s="90" t="s">
        <v>164</v>
      </c>
      <c r="E4" s="91" t="s">
        <v>165</v>
      </c>
      <c r="F4" s="92">
        <v>0.25</v>
      </c>
    </row>
    <row r="5" spans="2:6" ht="47.25" x14ac:dyDescent="0.2">
      <c r="B5" s="482"/>
      <c r="C5" s="484"/>
      <c r="D5" s="93" t="s">
        <v>166</v>
      </c>
      <c r="E5" s="94" t="s">
        <v>167</v>
      </c>
      <c r="F5" s="95">
        <v>0.15</v>
      </c>
    </row>
    <row r="6" spans="2:6" ht="47.25" x14ac:dyDescent="0.2">
      <c r="B6" s="482"/>
      <c r="C6" s="484"/>
      <c r="D6" s="93" t="s">
        <v>168</v>
      </c>
      <c r="E6" s="94" t="s">
        <v>169</v>
      </c>
      <c r="F6" s="95">
        <v>0.1</v>
      </c>
    </row>
    <row r="7" spans="2:6" ht="63" x14ac:dyDescent="0.2">
      <c r="B7" s="482"/>
      <c r="C7" s="484" t="s">
        <v>84</v>
      </c>
      <c r="D7" s="93" t="s">
        <v>170</v>
      </c>
      <c r="E7" s="94" t="s">
        <v>171</v>
      </c>
      <c r="F7" s="95">
        <v>0.25</v>
      </c>
    </row>
    <row r="8" spans="2:6" ht="31.5" x14ac:dyDescent="0.2">
      <c r="B8" s="482"/>
      <c r="C8" s="484"/>
      <c r="D8" s="93" t="s">
        <v>172</v>
      </c>
      <c r="E8" s="94" t="s">
        <v>173</v>
      </c>
      <c r="F8" s="95">
        <v>0.15</v>
      </c>
    </row>
    <row r="9" spans="2:6" ht="47.25" x14ac:dyDescent="0.2">
      <c r="B9" s="482" t="s">
        <v>174</v>
      </c>
      <c r="C9" s="484" t="s">
        <v>86</v>
      </c>
      <c r="D9" s="93" t="s">
        <v>175</v>
      </c>
      <c r="E9" s="94" t="s">
        <v>176</v>
      </c>
      <c r="F9" s="96" t="s">
        <v>177</v>
      </c>
    </row>
    <row r="10" spans="2:6" ht="63" x14ac:dyDescent="0.2">
      <c r="B10" s="482"/>
      <c r="C10" s="484"/>
      <c r="D10" s="93" t="s">
        <v>178</v>
      </c>
      <c r="E10" s="94" t="s">
        <v>179</v>
      </c>
      <c r="F10" s="96" t="s">
        <v>177</v>
      </c>
    </row>
    <row r="11" spans="2:6" ht="47.25" x14ac:dyDescent="0.2">
      <c r="B11" s="482"/>
      <c r="C11" s="484" t="s">
        <v>87</v>
      </c>
      <c r="D11" s="93" t="s">
        <v>180</v>
      </c>
      <c r="E11" s="94" t="s">
        <v>181</v>
      </c>
      <c r="F11" s="96" t="s">
        <v>177</v>
      </c>
    </row>
    <row r="12" spans="2:6" ht="47.25" x14ac:dyDescent="0.2">
      <c r="B12" s="482"/>
      <c r="C12" s="484"/>
      <c r="D12" s="93" t="s">
        <v>182</v>
      </c>
      <c r="E12" s="94" t="s">
        <v>183</v>
      </c>
      <c r="F12" s="96" t="s">
        <v>177</v>
      </c>
    </row>
    <row r="13" spans="2:6" ht="31.5" x14ac:dyDescent="0.2">
      <c r="B13" s="482"/>
      <c r="C13" s="484" t="s">
        <v>88</v>
      </c>
      <c r="D13" s="93" t="s">
        <v>184</v>
      </c>
      <c r="E13" s="94" t="s">
        <v>185</v>
      </c>
      <c r="F13" s="96" t="s">
        <v>177</v>
      </c>
    </row>
    <row r="14" spans="2:6" ht="32.25" thickBot="1" x14ac:dyDescent="0.25">
      <c r="B14" s="485"/>
      <c r="C14" s="486"/>
      <c r="D14" s="97" t="s">
        <v>186</v>
      </c>
      <c r="E14" s="98" t="s">
        <v>187</v>
      </c>
      <c r="F14" s="99" t="s">
        <v>177</v>
      </c>
    </row>
    <row r="15" spans="2:6" ht="49.5" customHeight="1" x14ac:dyDescent="0.2">
      <c r="B15" s="478" t="s">
        <v>188</v>
      </c>
      <c r="C15" s="478"/>
      <c r="D15" s="478"/>
      <c r="E15" s="478"/>
      <c r="F15" s="478"/>
    </row>
    <row r="16" spans="2:6" ht="27" customHeight="1" x14ac:dyDescent="0.25">
      <c r="B16" s="100"/>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189</v>
      </c>
      <c r="E2" t="s">
        <v>190</v>
      </c>
    </row>
    <row r="3" spans="2:5" x14ac:dyDescent="0.25">
      <c r="B3" t="s">
        <v>191</v>
      </c>
      <c r="E3" t="s">
        <v>192</v>
      </c>
    </row>
    <row r="4" spans="2:5" x14ac:dyDescent="0.25">
      <c r="B4" t="s">
        <v>193</v>
      </c>
      <c r="E4" t="s">
        <v>194</v>
      </c>
    </row>
    <row r="5" spans="2:5" x14ac:dyDescent="0.25">
      <c r="B5" t="s">
        <v>195</v>
      </c>
    </row>
    <row r="8" spans="2:5" x14ac:dyDescent="0.25">
      <c r="B8" t="s">
        <v>196</v>
      </c>
    </row>
    <row r="9" spans="2:5" x14ac:dyDescent="0.25">
      <c r="B9" t="s">
        <v>197</v>
      </c>
    </row>
    <row r="10" spans="2:5" x14ac:dyDescent="0.25">
      <c r="B10" t="s">
        <v>198</v>
      </c>
    </row>
    <row r="13" spans="2:5" x14ac:dyDescent="0.25">
      <c r="B13" t="s">
        <v>199</v>
      </c>
    </row>
    <row r="14" spans="2:5" x14ac:dyDescent="0.25">
      <c r="B14" t="s">
        <v>200</v>
      </c>
    </row>
    <row r="15" spans="2:5" x14ac:dyDescent="0.25">
      <c r="B15" t="s">
        <v>201</v>
      </c>
    </row>
    <row r="16" spans="2:5" x14ac:dyDescent="0.25">
      <c r="B16" t="s">
        <v>202</v>
      </c>
    </row>
    <row r="17" spans="2:2" x14ac:dyDescent="0.25">
      <c r="B17" t="s">
        <v>203</v>
      </c>
    </row>
    <row r="18" spans="2:2" x14ac:dyDescent="0.25">
      <c r="B18" t="s">
        <v>204</v>
      </c>
    </row>
    <row r="19" spans="2:2" x14ac:dyDescent="0.25">
      <c r="B19" t="s">
        <v>205</v>
      </c>
    </row>
  </sheetData>
  <sortState xmlns:xlrd2="http://schemas.microsoft.com/office/spreadsheetml/2017/richdata2" ref="B2:B5">
    <sortCondition ref="B2:B5"/>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164</v>
      </c>
    </row>
    <row r="4" spans="1:1" x14ac:dyDescent="0.2">
      <c r="A4" s="10" t="s">
        <v>166</v>
      </c>
    </row>
    <row r="5" spans="1:1" x14ac:dyDescent="0.2">
      <c r="A5" s="10" t="s">
        <v>168</v>
      </c>
    </row>
    <row r="6" spans="1:1" x14ac:dyDescent="0.2">
      <c r="A6" s="10" t="s">
        <v>170</v>
      </c>
    </row>
    <row r="7" spans="1:1" x14ac:dyDescent="0.2">
      <c r="A7" s="10" t="s">
        <v>172</v>
      </c>
    </row>
    <row r="8" spans="1:1" x14ac:dyDescent="0.2">
      <c r="A8" s="10" t="s">
        <v>175</v>
      </c>
    </row>
    <row r="9" spans="1:1" x14ac:dyDescent="0.2">
      <c r="A9" s="10" t="s">
        <v>178</v>
      </c>
    </row>
    <row r="10" spans="1:1" x14ac:dyDescent="0.2">
      <c r="A10" s="10" t="s">
        <v>180</v>
      </c>
    </row>
    <row r="11" spans="1:1" x14ac:dyDescent="0.2">
      <c r="A11" s="10" t="s">
        <v>182</v>
      </c>
    </row>
    <row r="12" spans="1:1" x14ac:dyDescent="0.2">
      <c r="A12" s="10" t="s">
        <v>206</v>
      </c>
    </row>
    <row r="13" spans="1:1" x14ac:dyDescent="0.2">
      <c r="A13" s="10" t="s">
        <v>207</v>
      </c>
    </row>
    <row r="14" spans="1:1" x14ac:dyDescent="0.2">
      <c r="A14" s="10" t="s">
        <v>208</v>
      </c>
    </row>
    <row r="16" spans="1:1" x14ac:dyDescent="0.2">
      <c r="A16" s="10" t="s">
        <v>209</v>
      </c>
    </row>
    <row r="17" spans="1:1" x14ac:dyDescent="0.2">
      <c r="A17" s="10" t="s">
        <v>189</v>
      </c>
    </row>
    <row r="18" spans="1:1" x14ac:dyDescent="0.2">
      <c r="A18" s="10" t="s">
        <v>191</v>
      </c>
    </row>
    <row r="20" spans="1:1" x14ac:dyDescent="0.2">
      <c r="A20" s="10" t="s">
        <v>197</v>
      </c>
    </row>
    <row r="21" spans="1:1" x14ac:dyDescent="0.2">
      <c r="A21" s="10"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D21"/>
  <sheetViews>
    <sheetView showGridLines="0" topLeftCell="A20" zoomScale="110" zoomScaleNormal="110" workbookViewId="0">
      <selection activeCell="C20" sqref="C20"/>
    </sheetView>
  </sheetViews>
  <sheetFormatPr baseColWidth="10" defaultColWidth="10.7109375" defaultRowHeight="15" x14ac:dyDescent="0.25"/>
  <cols>
    <col min="3" max="3" width="46.42578125" customWidth="1"/>
    <col min="4" max="4" width="58" customWidth="1"/>
  </cols>
  <sheetData>
    <row r="4" spans="2:4" ht="52.5" customHeight="1" x14ac:dyDescent="0.25">
      <c r="B4" s="256" t="s">
        <v>211</v>
      </c>
      <c r="C4" s="256"/>
      <c r="D4" s="256"/>
    </row>
    <row r="5" spans="2:4" ht="6.75" customHeight="1" x14ac:dyDescent="0.25">
      <c r="D5" s="137"/>
    </row>
    <row r="6" spans="2:4" ht="15" customHeight="1" x14ac:dyDescent="0.25">
      <c r="B6" s="257" t="s">
        <v>212</v>
      </c>
      <c r="C6" s="138" t="s">
        <v>213</v>
      </c>
      <c r="D6" s="138" t="s">
        <v>214</v>
      </c>
    </row>
    <row r="7" spans="2:4" ht="101.25" x14ac:dyDescent="0.25">
      <c r="B7" s="258"/>
      <c r="C7" s="214" t="s">
        <v>310</v>
      </c>
      <c r="D7" s="207" t="s">
        <v>299</v>
      </c>
    </row>
    <row r="8" spans="2:4" ht="81" x14ac:dyDescent="0.25">
      <c r="B8" s="258"/>
      <c r="C8" s="206" t="s">
        <v>302</v>
      </c>
      <c r="D8" s="207" t="s">
        <v>297</v>
      </c>
    </row>
    <row r="9" spans="2:4" ht="81" x14ac:dyDescent="0.25">
      <c r="B9" s="258"/>
      <c r="C9" s="206" t="s">
        <v>303</v>
      </c>
      <c r="D9" s="215" t="s">
        <v>311</v>
      </c>
    </row>
    <row r="10" spans="2:4" ht="81" x14ac:dyDescent="0.25">
      <c r="B10" s="258"/>
      <c r="C10" s="206" t="s">
        <v>304</v>
      </c>
      <c r="D10" s="207"/>
    </row>
    <row r="11" spans="2:4" ht="60.75" x14ac:dyDescent="0.25">
      <c r="B11" s="258"/>
      <c r="C11" s="206" t="s">
        <v>305</v>
      </c>
      <c r="D11" s="207"/>
    </row>
    <row r="12" spans="2:4" ht="40.5" x14ac:dyDescent="0.25">
      <c r="B12" s="258"/>
      <c r="C12" s="206" t="s">
        <v>306</v>
      </c>
      <c r="D12" s="207"/>
    </row>
    <row r="13" spans="2:4" ht="81" x14ac:dyDescent="0.25">
      <c r="B13" s="258"/>
      <c r="C13" s="206" t="s">
        <v>307</v>
      </c>
      <c r="D13" s="207"/>
    </row>
    <row r="14" spans="2:4" ht="60.75" x14ac:dyDescent="0.25">
      <c r="B14" s="258"/>
      <c r="C14" s="206" t="s">
        <v>292</v>
      </c>
      <c r="D14" s="207"/>
    </row>
    <row r="15" spans="2:4" ht="81" x14ac:dyDescent="0.25">
      <c r="B15" s="258"/>
      <c r="C15" s="206" t="s">
        <v>308</v>
      </c>
      <c r="D15" s="207"/>
    </row>
    <row r="16" spans="2:4" ht="15.75" customHeight="1" x14ac:dyDescent="0.25">
      <c r="B16" s="257" t="s">
        <v>215</v>
      </c>
      <c r="C16" s="138" t="s">
        <v>216</v>
      </c>
      <c r="D16" s="138" t="s">
        <v>217</v>
      </c>
    </row>
    <row r="17" spans="2:4" ht="141.75" x14ac:dyDescent="0.25">
      <c r="B17" s="258"/>
      <c r="C17" s="206" t="s">
        <v>293</v>
      </c>
      <c r="D17" s="207" t="s">
        <v>300</v>
      </c>
    </row>
    <row r="18" spans="2:4" ht="81" x14ac:dyDescent="0.25">
      <c r="B18" s="258"/>
      <c r="C18" s="214" t="s">
        <v>312</v>
      </c>
      <c r="D18" s="207" t="s">
        <v>295</v>
      </c>
    </row>
    <row r="19" spans="2:4" ht="81" x14ac:dyDescent="0.25">
      <c r="B19" s="258"/>
      <c r="C19" s="206" t="s">
        <v>298</v>
      </c>
      <c r="D19" s="207" t="s">
        <v>296</v>
      </c>
    </row>
    <row r="20" spans="2:4" ht="141.75" x14ac:dyDescent="0.25">
      <c r="B20" s="258"/>
      <c r="C20" s="214" t="s">
        <v>313</v>
      </c>
      <c r="D20" s="207" t="s">
        <v>301</v>
      </c>
    </row>
    <row r="21" spans="2:4" ht="121.5" x14ac:dyDescent="0.25">
      <c r="B21" s="258"/>
      <c r="C21" s="206" t="s">
        <v>294</v>
      </c>
      <c r="D21" s="207"/>
    </row>
  </sheetData>
  <mergeCells count="3">
    <mergeCell ref="B4:D4"/>
    <mergeCell ref="B6:B15"/>
    <mergeCell ref="B16:B2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BP43"/>
  <sheetViews>
    <sheetView showGridLines="0" tabSelected="1" zoomScale="80" zoomScaleNormal="80" workbookViewId="0">
      <selection activeCell="P9" sqref="P9:S9"/>
    </sheetView>
  </sheetViews>
  <sheetFormatPr baseColWidth="10" defaultColWidth="11.42578125" defaultRowHeight="16.5" x14ac:dyDescent="0.3"/>
  <cols>
    <col min="1" max="1" width="4" style="2" bestFit="1" customWidth="1"/>
    <col min="2" max="2" width="14.140625" style="2" customWidth="1"/>
    <col min="3" max="3" width="27.85546875" style="2" customWidth="1"/>
    <col min="4" max="4" width="21.7109375" style="2" customWidth="1"/>
    <col min="5" max="5" width="42.5703125" style="1" customWidth="1"/>
    <col min="6" max="6" width="19" style="5" customWidth="1"/>
    <col min="7" max="7" width="17.85546875" style="1" customWidth="1"/>
    <col min="8" max="8" width="16.42578125" style="1" customWidth="1"/>
    <col min="9" max="9" width="6.28515625" style="1" bestFit="1" customWidth="1"/>
    <col min="10" max="10" width="27.28515625" style="1" bestFit="1" customWidth="1"/>
    <col min="11" max="11" width="30.42578125" style="1" hidden="1" customWidth="1"/>
    <col min="12" max="12" width="17.42578125" style="1" customWidth="1"/>
    <col min="13" max="13" width="6.28515625" style="1" bestFit="1" customWidth="1"/>
    <col min="14" max="14" width="12.7109375" style="1" customWidth="1"/>
    <col min="15" max="15" width="21.7109375" style="1" customWidth="1"/>
    <col min="16" max="16" width="66.140625" style="1" customWidth="1"/>
    <col min="17" max="17" width="15.140625" style="1" bestFit="1" customWidth="1"/>
    <col min="18" max="18" width="6.85546875" style="1" customWidth="1"/>
    <col min="19" max="19" width="12" style="1" customWidth="1"/>
    <col min="20" max="20" width="5.42578125" style="1" customWidth="1"/>
    <col min="21" max="21" width="7.140625" style="1" customWidth="1"/>
    <col min="22" max="22" width="6.7109375" style="1" customWidth="1"/>
    <col min="23" max="23" width="7.42578125" style="1" customWidth="1"/>
    <col min="24" max="24" width="38.28515625" style="1" hidden="1" customWidth="1"/>
    <col min="25" max="25" width="8.7109375" style="1" customWidth="1"/>
    <col min="26" max="26" width="10.285156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27.7109375" style="1" customWidth="1"/>
    <col min="34" max="34" width="14.85546875" style="1" customWidth="1"/>
    <col min="35" max="35" width="18.42578125" style="1" customWidth="1"/>
    <col min="36" max="36" width="21" style="1" customWidth="1"/>
    <col min="37" max="16384" width="11.42578125" style="1"/>
  </cols>
  <sheetData>
    <row r="1" spans="1:68" ht="36.950000000000003" customHeight="1" x14ac:dyDescent="0.3">
      <c r="A1" s="259" t="s">
        <v>229</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141" t="s">
        <v>219</v>
      </c>
      <c r="AG1" s="146" t="s">
        <v>220</v>
      </c>
      <c r="AH1" s="174"/>
      <c r="AI1" s="174"/>
      <c r="AJ1" s="174"/>
      <c r="AK1" s="174"/>
      <c r="AL1" s="139"/>
      <c r="AM1" s="139"/>
      <c r="AN1" s="139"/>
      <c r="AO1" s="139"/>
      <c r="AP1" s="140"/>
      <c r="AQ1" s="140"/>
      <c r="AR1" s="140"/>
      <c r="AS1" s="140"/>
      <c r="AT1" s="140"/>
      <c r="AU1" s="140"/>
      <c r="AV1" s="140"/>
      <c r="AW1" s="140"/>
      <c r="AX1" s="140"/>
      <c r="AY1" s="140"/>
      <c r="AZ1" s="140"/>
    </row>
    <row r="2" spans="1:68" x14ac:dyDescent="0.3">
      <c r="A2" s="259"/>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141" t="s">
        <v>221</v>
      </c>
      <c r="AG2" s="146">
        <v>6</v>
      </c>
      <c r="AH2" s="142"/>
      <c r="AI2" s="143"/>
      <c r="AJ2" s="143"/>
      <c r="AK2" s="144"/>
      <c r="AL2" s="143"/>
      <c r="AM2" s="143"/>
      <c r="AN2" s="140"/>
      <c r="AO2" s="145"/>
      <c r="AP2" s="140"/>
      <c r="AQ2" s="140"/>
      <c r="AR2" s="140"/>
      <c r="AS2" s="140"/>
      <c r="AT2" s="140"/>
      <c r="AU2" s="140"/>
      <c r="AV2" s="140"/>
      <c r="AW2" s="140"/>
      <c r="AX2" s="140"/>
      <c r="AY2" s="140"/>
      <c r="AZ2" s="140"/>
    </row>
    <row r="3" spans="1:68" x14ac:dyDescent="0.3">
      <c r="A3" s="259"/>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141" t="s">
        <v>222</v>
      </c>
      <c r="AG3" s="148" t="s">
        <v>288</v>
      </c>
      <c r="AH3" s="142"/>
      <c r="AI3" s="143"/>
      <c r="AJ3" s="143"/>
      <c r="AK3" s="144"/>
      <c r="AL3" s="143"/>
      <c r="AM3" s="143"/>
      <c r="AN3" s="140"/>
      <c r="AO3" s="145"/>
      <c r="AP3" s="140"/>
      <c r="AQ3" s="140"/>
      <c r="AR3" s="140"/>
      <c r="AS3" s="140"/>
      <c r="AT3" s="140"/>
      <c r="AU3" s="140"/>
      <c r="AV3" s="140"/>
      <c r="AW3" s="140"/>
      <c r="AX3" s="140"/>
      <c r="AY3" s="140"/>
      <c r="AZ3" s="140"/>
    </row>
    <row r="4" spans="1:68" ht="15.95" customHeight="1" x14ac:dyDescent="0.3">
      <c r="A4" s="259"/>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150" t="s">
        <v>223</v>
      </c>
      <c r="AG4" s="195">
        <v>241903</v>
      </c>
      <c r="AH4" s="142"/>
      <c r="AI4" s="143"/>
      <c r="AJ4" s="143"/>
      <c r="AK4" s="144"/>
      <c r="AL4" s="143"/>
      <c r="AM4" s="143"/>
      <c r="AN4" s="140"/>
      <c r="AO4" s="145"/>
      <c r="AP4" s="140"/>
      <c r="AQ4" s="140"/>
      <c r="AR4" s="140"/>
      <c r="AS4" s="140"/>
      <c r="AT4" s="140"/>
      <c r="AU4" s="140"/>
      <c r="AV4" s="140"/>
      <c r="AW4" s="140"/>
      <c r="AX4" s="140"/>
      <c r="AY4" s="140"/>
      <c r="AZ4" s="140"/>
    </row>
    <row r="5" spans="1:68" ht="24" customHeight="1" x14ac:dyDescent="0.3">
      <c r="A5" s="259"/>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H5" s="142"/>
      <c r="AI5" s="143"/>
      <c r="AJ5" s="143"/>
      <c r="AK5" s="144"/>
      <c r="AL5" s="143"/>
      <c r="AM5" s="143"/>
      <c r="AN5" s="140"/>
      <c r="AO5" s="145"/>
      <c r="AP5" s="140"/>
      <c r="AQ5" s="140"/>
      <c r="AR5" s="140"/>
      <c r="AS5" s="140"/>
      <c r="AT5" s="140"/>
      <c r="AU5" s="140"/>
      <c r="AV5" s="140"/>
      <c r="AW5" s="140"/>
      <c r="AX5" s="140"/>
      <c r="AY5" s="140"/>
      <c r="AZ5" s="140"/>
    </row>
    <row r="6" spans="1:68" x14ac:dyDescent="0.3">
      <c r="A6" s="147"/>
      <c r="B6" s="147"/>
      <c r="C6" s="173"/>
      <c r="D6" s="149"/>
      <c r="E6" s="149"/>
      <c r="F6" s="149"/>
      <c r="G6" s="149"/>
      <c r="H6" s="149"/>
      <c r="I6" s="149"/>
      <c r="J6" s="149"/>
      <c r="K6" s="170"/>
      <c r="L6" s="149"/>
      <c r="M6" s="140"/>
      <c r="N6" s="140"/>
      <c r="O6" s="140"/>
      <c r="P6" s="149"/>
      <c r="Q6" s="147"/>
      <c r="R6" s="147"/>
      <c r="S6" s="147"/>
      <c r="T6" s="151"/>
      <c r="U6" s="151"/>
      <c r="V6" s="151"/>
      <c r="W6" s="151"/>
      <c r="X6" s="151"/>
      <c r="Y6" s="151"/>
      <c r="Z6" s="151"/>
      <c r="AA6" s="152"/>
      <c r="AB6" s="152"/>
      <c r="AC6" s="152"/>
      <c r="AD6" s="152"/>
      <c r="AE6" s="152"/>
      <c r="AH6" s="153"/>
      <c r="AI6" s="154"/>
      <c r="AJ6" s="154"/>
      <c r="AK6" s="154"/>
      <c r="AL6" s="154"/>
      <c r="AM6" s="154"/>
      <c r="AN6" s="155"/>
      <c r="AO6" s="155"/>
      <c r="AP6" s="155"/>
      <c r="AQ6" s="155"/>
      <c r="AR6" s="152"/>
      <c r="AS6" s="152"/>
      <c r="AT6" s="152"/>
      <c r="AU6" s="152"/>
      <c r="AV6" s="152"/>
      <c r="AW6" s="152"/>
      <c r="AX6" s="152"/>
      <c r="AY6" s="152"/>
      <c r="AZ6" s="152"/>
    </row>
    <row r="7" spans="1:68" ht="27.95" customHeight="1" x14ac:dyDescent="0.3">
      <c r="A7" s="159"/>
      <c r="B7" s="159"/>
      <c r="C7" s="140"/>
      <c r="D7" s="140"/>
      <c r="E7" s="140"/>
      <c r="F7" s="140"/>
      <c r="G7" s="140"/>
      <c r="H7" s="140"/>
      <c r="I7" s="140"/>
      <c r="J7" s="140"/>
      <c r="L7" s="140"/>
      <c r="M7" s="140"/>
      <c r="N7" s="263" t="s">
        <v>224</v>
      </c>
      <c r="O7" s="263"/>
      <c r="P7" s="263"/>
      <c r="Q7" s="263"/>
      <c r="R7" s="263"/>
      <c r="S7" s="263"/>
      <c r="T7" s="141"/>
      <c r="U7" s="141"/>
      <c r="V7" s="141"/>
      <c r="W7" s="141"/>
      <c r="X7" s="141"/>
      <c r="Y7" s="141"/>
      <c r="Z7" s="141"/>
      <c r="AA7" s="156"/>
      <c r="AB7" s="156"/>
      <c r="AC7" s="156"/>
      <c r="AD7" s="156"/>
      <c r="AE7" s="156"/>
      <c r="AF7" s="156"/>
      <c r="AG7" s="156"/>
      <c r="AH7" s="142"/>
      <c r="AI7" s="143"/>
      <c r="AJ7" s="143"/>
      <c r="AK7" s="143"/>
      <c r="AL7" s="143"/>
      <c r="AM7" s="143"/>
      <c r="AN7" s="157">
        <v>0</v>
      </c>
      <c r="AO7" s="158"/>
      <c r="AP7" s="157"/>
      <c r="AQ7" s="157"/>
      <c r="AR7" s="140"/>
      <c r="AS7" s="140"/>
      <c r="AT7" s="140"/>
      <c r="AU7" s="140"/>
      <c r="AV7" s="140"/>
      <c r="AW7" s="140"/>
      <c r="AX7" s="140"/>
      <c r="AY7" s="140"/>
      <c r="AZ7" s="140"/>
    </row>
    <row r="8" spans="1:68" ht="16.5" customHeight="1" x14ac:dyDescent="0.3">
      <c r="A8" s="159"/>
      <c r="B8" s="159"/>
      <c r="C8" s="140"/>
      <c r="D8" s="140"/>
      <c r="E8" s="140"/>
      <c r="F8" s="140"/>
      <c r="G8" s="140"/>
      <c r="H8" s="140"/>
      <c r="I8" s="140"/>
      <c r="J8" s="140"/>
      <c r="L8" s="140"/>
      <c r="M8" s="140"/>
      <c r="N8" s="171" t="s">
        <v>225</v>
      </c>
      <c r="O8" s="171" t="s">
        <v>226</v>
      </c>
      <c r="P8" s="265" t="s">
        <v>227</v>
      </c>
      <c r="Q8" s="266"/>
      <c r="R8" s="266"/>
      <c r="S8" s="267"/>
      <c r="T8" s="141"/>
      <c r="U8" s="141"/>
      <c r="V8" s="141"/>
      <c r="W8" s="141"/>
      <c r="X8" s="141"/>
      <c r="Y8" s="141"/>
      <c r="Z8" s="141"/>
      <c r="AA8" s="156"/>
      <c r="AB8" s="156"/>
      <c r="AC8" s="156"/>
      <c r="AD8" s="156"/>
      <c r="AE8" s="156"/>
      <c r="AF8" s="156"/>
      <c r="AG8" s="156"/>
      <c r="AH8" s="142"/>
      <c r="AI8" s="143"/>
      <c r="AJ8" s="143"/>
      <c r="AK8" s="143"/>
      <c r="AL8" s="143"/>
      <c r="AM8" s="143"/>
      <c r="AN8" s="157">
        <v>0</v>
      </c>
      <c r="AO8" s="158"/>
      <c r="AP8" s="157"/>
      <c r="AQ8" s="157"/>
      <c r="AR8" s="140"/>
      <c r="AS8" s="140"/>
      <c r="AT8" s="140"/>
      <c r="AU8" s="140"/>
      <c r="AV8" s="140"/>
      <c r="AW8" s="140"/>
      <c r="AX8" s="140"/>
      <c r="AY8" s="140"/>
      <c r="AZ8" s="140"/>
    </row>
    <row r="9" spans="1:68" ht="40.5" customHeight="1" x14ac:dyDescent="0.3">
      <c r="A9" s="159"/>
      <c r="B9" s="159"/>
      <c r="C9" s="140"/>
      <c r="D9" s="140"/>
      <c r="E9" s="140"/>
      <c r="F9" s="140"/>
      <c r="G9" s="140"/>
      <c r="H9" s="140"/>
      <c r="I9" s="140"/>
      <c r="J9" s="140"/>
      <c r="L9" s="140"/>
      <c r="M9" s="140"/>
      <c r="N9" s="216">
        <v>1</v>
      </c>
      <c r="O9" s="487" t="s">
        <v>317</v>
      </c>
      <c r="P9" s="488" t="s">
        <v>318</v>
      </c>
      <c r="Q9" s="489"/>
      <c r="R9" s="489"/>
      <c r="S9" s="490"/>
      <c r="T9" s="141"/>
      <c r="U9" s="141"/>
      <c r="V9" s="141"/>
      <c r="W9" s="264"/>
      <c r="X9" s="264"/>
      <c r="Y9" s="264"/>
      <c r="Z9" s="264"/>
      <c r="AA9" s="264"/>
      <c r="AB9" s="264"/>
      <c r="AC9" s="165"/>
      <c r="AD9" s="165"/>
      <c r="AE9" s="165"/>
      <c r="AF9" s="140"/>
      <c r="AG9" s="140"/>
      <c r="AH9" s="142"/>
      <c r="AI9" s="143"/>
      <c r="AJ9" s="143"/>
      <c r="AK9" s="143"/>
      <c r="AL9" s="143"/>
      <c r="AM9" s="143"/>
      <c r="AN9" s="157">
        <v>0</v>
      </c>
      <c r="AO9" s="158"/>
      <c r="AP9" s="157"/>
      <c r="AQ9" s="157"/>
      <c r="AR9" s="140"/>
      <c r="AS9" s="140"/>
      <c r="AT9" s="140"/>
      <c r="AU9" s="140"/>
      <c r="AV9" s="140"/>
      <c r="AW9" s="140"/>
      <c r="AX9" s="140"/>
      <c r="AY9" s="140"/>
      <c r="AZ9" s="140"/>
    </row>
    <row r="10" spans="1:68" x14ac:dyDescent="0.3">
      <c r="A10" s="159"/>
      <c r="B10" s="159"/>
      <c r="C10" s="140"/>
      <c r="D10" s="140"/>
      <c r="E10" s="140"/>
      <c r="F10" s="140"/>
      <c r="G10" s="140"/>
      <c r="H10" s="140"/>
      <c r="I10" s="140"/>
      <c r="J10" s="140"/>
      <c r="L10" s="141"/>
      <c r="M10" s="141"/>
      <c r="N10" s="172"/>
      <c r="O10" s="172"/>
      <c r="P10" s="268"/>
      <c r="Q10" s="269"/>
      <c r="R10" s="269"/>
      <c r="S10" s="270"/>
      <c r="T10" s="141"/>
      <c r="U10" s="141"/>
      <c r="V10" s="141"/>
      <c r="W10" s="260"/>
      <c r="X10" s="260"/>
      <c r="Y10" s="260"/>
      <c r="Z10" s="260"/>
      <c r="AA10" s="260"/>
      <c r="AB10" s="260"/>
      <c r="AC10" s="166"/>
      <c r="AD10" s="166"/>
      <c r="AE10" s="167"/>
      <c r="AF10" s="140"/>
      <c r="AG10" s="140"/>
      <c r="AH10" s="142"/>
      <c r="AI10" s="143"/>
      <c r="AJ10" s="143"/>
      <c r="AK10" s="143"/>
      <c r="AL10" s="143"/>
      <c r="AM10" s="143"/>
      <c r="AN10" s="157">
        <v>0</v>
      </c>
      <c r="AO10" s="158"/>
      <c r="AP10" s="157"/>
      <c r="AQ10" s="157"/>
      <c r="AR10" s="140"/>
      <c r="AS10" s="140"/>
      <c r="AT10" s="140"/>
      <c r="AU10" s="140"/>
      <c r="AV10" s="140"/>
      <c r="AW10" s="140"/>
      <c r="AX10" s="140"/>
      <c r="AY10" s="140"/>
      <c r="AZ10" s="140"/>
    </row>
    <row r="11" spans="1:68" ht="23.25" customHeight="1" x14ac:dyDescent="0.3">
      <c r="A11" s="159"/>
      <c r="B11" s="159"/>
      <c r="C11" s="159"/>
      <c r="D11" s="159"/>
      <c r="E11" s="159"/>
      <c r="F11" s="140"/>
      <c r="G11" s="140"/>
      <c r="H11" s="140"/>
      <c r="I11" s="161"/>
      <c r="J11" s="161"/>
      <c r="K11" s="141"/>
      <c r="L11" s="141"/>
      <c r="M11" s="141"/>
      <c r="N11" s="172"/>
      <c r="O11" s="172"/>
      <c r="P11" s="268"/>
      <c r="Q11" s="269"/>
      <c r="R11" s="269"/>
      <c r="S11" s="270"/>
      <c r="T11" s="141"/>
      <c r="U11" s="141"/>
      <c r="V11" s="141"/>
      <c r="W11" s="261"/>
      <c r="X11" s="261"/>
      <c r="Y11" s="261"/>
      <c r="Z11" s="261"/>
      <c r="AA11" s="261"/>
      <c r="AB11" s="261"/>
      <c r="AC11" s="168"/>
      <c r="AD11" s="168"/>
      <c r="AE11" s="169"/>
      <c r="AF11" s="162"/>
      <c r="AG11" s="156"/>
      <c r="AH11" s="142"/>
      <c r="AI11" s="143"/>
      <c r="AJ11" s="143"/>
      <c r="AK11" s="143"/>
      <c r="AL11" s="143"/>
      <c r="AM11" s="143"/>
      <c r="AN11" s="157">
        <v>0</v>
      </c>
      <c r="AO11" s="158"/>
      <c r="AP11" s="157"/>
      <c r="AQ11" s="157"/>
      <c r="AR11" s="140"/>
      <c r="AS11" s="140"/>
      <c r="AT11" s="140"/>
      <c r="AU11" s="140"/>
      <c r="AV11" s="140"/>
      <c r="AW11" s="140"/>
      <c r="AX11" s="140"/>
      <c r="AY11" s="140"/>
      <c r="AZ11" s="140"/>
    </row>
    <row r="12" spans="1:68" ht="18.75" x14ac:dyDescent="0.3">
      <c r="A12" s="262" t="s">
        <v>228</v>
      </c>
      <c r="B12" s="262"/>
      <c r="C12" s="262"/>
      <c r="D12" s="262"/>
      <c r="E12" s="262"/>
      <c r="F12" s="262"/>
      <c r="G12" s="262"/>
      <c r="H12" s="262"/>
      <c r="I12" s="262"/>
      <c r="J12" s="262"/>
      <c r="K12" s="141"/>
      <c r="L12" s="141"/>
      <c r="M12" s="141"/>
      <c r="N12" s="141"/>
      <c r="O12" s="160"/>
      <c r="P12" s="141"/>
      <c r="Q12" s="141"/>
      <c r="R12" s="141"/>
      <c r="S12" s="141"/>
      <c r="T12" s="141"/>
      <c r="U12" s="141"/>
      <c r="V12" s="141"/>
      <c r="W12" s="156"/>
      <c r="X12" s="156"/>
      <c r="Y12" s="156"/>
      <c r="Z12" s="156"/>
      <c r="AA12" s="156"/>
      <c r="AB12" s="163"/>
      <c r="AC12" s="163"/>
      <c r="AD12" s="163"/>
      <c r="AE12" s="163"/>
      <c r="AF12" s="164"/>
      <c r="AG12" s="164"/>
      <c r="AH12" s="143"/>
      <c r="AI12" s="143"/>
      <c r="AJ12" s="143"/>
      <c r="AK12" s="143"/>
      <c r="AL12" s="143"/>
      <c r="AM12" s="144"/>
      <c r="AN12" s="157"/>
      <c r="AO12" s="157"/>
      <c r="AP12" s="140"/>
      <c r="AQ12" s="140"/>
      <c r="AR12" s="140"/>
      <c r="AS12" s="140"/>
      <c r="AT12" s="140"/>
      <c r="AU12" s="140"/>
      <c r="AV12" s="140"/>
      <c r="AW12" s="140"/>
      <c r="AX12" s="140"/>
      <c r="AY12" s="140"/>
      <c r="AZ12" s="140"/>
    </row>
    <row r="13" spans="1:68" ht="16.5" customHeight="1" x14ac:dyDescent="0.3">
      <c r="A13" s="319"/>
      <c r="B13" s="320"/>
      <c r="C13" s="320"/>
      <c r="D13" s="320"/>
      <c r="E13" s="320"/>
      <c r="F13" s="320"/>
      <c r="G13" s="320"/>
      <c r="H13" s="320"/>
      <c r="I13" s="320"/>
      <c r="J13" s="320"/>
      <c r="K13" s="320"/>
      <c r="L13" s="320"/>
      <c r="M13" s="320"/>
      <c r="N13" s="320"/>
      <c r="O13" s="320"/>
      <c r="P13" s="320"/>
      <c r="Q13" s="320"/>
      <c r="R13" s="320"/>
      <c r="S13" s="320"/>
      <c r="T13" s="320"/>
      <c r="U13" s="320"/>
      <c r="V13" s="320"/>
      <c r="W13" s="320"/>
      <c r="X13" s="320"/>
      <c r="Y13" s="320"/>
      <c r="Z13" s="320"/>
      <c r="AA13" s="320"/>
      <c r="AB13" s="320"/>
      <c r="AC13" s="320"/>
      <c r="AD13" s="320"/>
      <c r="AE13" s="320"/>
      <c r="AF13" s="320"/>
      <c r="AG13" s="320"/>
      <c r="AH13" s="320"/>
      <c r="AI13" s="320"/>
      <c r="AJ13" s="321"/>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24" customHeight="1" x14ac:dyDescent="0.3">
      <c r="A14" s="322"/>
      <c r="B14" s="323"/>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4"/>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x14ac:dyDescent="0.3">
      <c r="A15" s="28"/>
      <c r="B15" s="29"/>
      <c r="C15" s="28"/>
      <c r="D15" s="28"/>
      <c r="E15" s="8"/>
      <c r="F15" s="27"/>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26.25" customHeight="1" x14ac:dyDescent="0.3">
      <c r="A16" s="328" t="s">
        <v>58</v>
      </c>
      <c r="B16" s="329"/>
      <c r="C16" s="317" t="s">
        <v>289</v>
      </c>
      <c r="D16" s="277"/>
      <c r="E16" s="277"/>
      <c r="F16" s="277"/>
      <c r="G16" s="277"/>
      <c r="H16" s="277"/>
      <c r="I16" s="277"/>
      <c r="J16" s="277"/>
      <c r="K16" s="277"/>
      <c r="L16" s="277"/>
      <c r="M16" s="277"/>
      <c r="N16" s="278"/>
      <c r="O16" s="318"/>
      <c r="P16" s="318"/>
      <c r="Q16" s="31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75.75" customHeight="1" x14ac:dyDescent="0.3">
      <c r="A17" s="328" t="s">
        <v>59</v>
      </c>
      <c r="B17" s="329"/>
      <c r="C17" s="276" t="s">
        <v>290</v>
      </c>
      <c r="D17" s="277"/>
      <c r="E17" s="277"/>
      <c r="F17" s="277"/>
      <c r="G17" s="277"/>
      <c r="H17" s="277"/>
      <c r="I17" s="277"/>
      <c r="J17" s="277"/>
      <c r="K17" s="277"/>
      <c r="L17" s="277"/>
      <c r="M17" s="277"/>
      <c r="N17" s="27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49.5" customHeight="1" x14ac:dyDescent="0.3">
      <c r="A18" s="328" t="s">
        <v>60</v>
      </c>
      <c r="B18" s="329"/>
      <c r="C18" s="276" t="s">
        <v>291</v>
      </c>
      <c r="D18" s="279"/>
      <c r="E18" s="279"/>
      <c r="F18" s="279"/>
      <c r="G18" s="279"/>
      <c r="H18" s="279"/>
      <c r="I18" s="279"/>
      <c r="J18" s="279"/>
      <c r="K18" s="279"/>
      <c r="L18" s="279"/>
      <c r="M18" s="279"/>
      <c r="N18" s="280"/>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x14ac:dyDescent="0.3">
      <c r="A19" s="325" t="s">
        <v>61</v>
      </c>
      <c r="B19" s="326"/>
      <c r="C19" s="326"/>
      <c r="D19" s="326"/>
      <c r="E19" s="326"/>
      <c r="F19" s="326"/>
      <c r="G19" s="327"/>
      <c r="H19" s="325" t="s">
        <v>62</v>
      </c>
      <c r="I19" s="326"/>
      <c r="J19" s="326"/>
      <c r="K19" s="326"/>
      <c r="L19" s="326"/>
      <c r="M19" s="326"/>
      <c r="N19" s="327"/>
      <c r="O19" s="325" t="s">
        <v>63</v>
      </c>
      <c r="P19" s="326"/>
      <c r="Q19" s="326"/>
      <c r="R19" s="326"/>
      <c r="S19" s="326"/>
      <c r="T19" s="326"/>
      <c r="U19" s="326"/>
      <c r="V19" s="326"/>
      <c r="W19" s="327"/>
      <c r="X19" s="325" t="s">
        <v>64</v>
      </c>
      <c r="Y19" s="326"/>
      <c r="Z19" s="326"/>
      <c r="AA19" s="326"/>
      <c r="AB19" s="326"/>
      <c r="AC19" s="326"/>
      <c r="AD19" s="327"/>
      <c r="AE19" s="325" t="s">
        <v>65</v>
      </c>
      <c r="AF19" s="326"/>
      <c r="AG19" s="326"/>
      <c r="AH19" s="326"/>
      <c r="AI19" s="326"/>
      <c r="AJ19" s="327"/>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6.5" customHeight="1" x14ac:dyDescent="0.3">
      <c r="A20" s="286" t="s">
        <v>66</v>
      </c>
      <c r="B20" s="289" t="s">
        <v>13</v>
      </c>
      <c r="C20" s="271" t="s">
        <v>15</v>
      </c>
      <c r="D20" s="271" t="s">
        <v>17</v>
      </c>
      <c r="E20" s="288" t="s">
        <v>19</v>
      </c>
      <c r="F20" s="273" t="s">
        <v>21</v>
      </c>
      <c r="G20" s="271" t="s">
        <v>67</v>
      </c>
      <c r="H20" s="282" t="s">
        <v>68</v>
      </c>
      <c r="I20" s="283" t="s">
        <v>69</v>
      </c>
      <c r="J20" s="273" t="s">
        <v>70</v>
      </c>
      <c r="K20" s="273" t="s">
        <v>71</v>
      </c>
      <c r="L20" s="285" t="s">
        <v>72</v>
      </c>
      <c r="M20" s="283" t="s">
        <v>69</v>
      </c>
      <c r="N20" s="271" t="s">
        <v>27</v>
      </c>
      <c r="O20" s="274" t="s">
        <v>73</v>
      </c>
      <c r="P20" s="272" t="s">
        <v>29</v>
      </c>
      <c r="Q20" s="273" t="s">
        <v>31</v>
      </c>
      <c r="R20" s="272" t="s">
        <v>74</v>
      </c>
      <c r="S20" s="272"/>
      <c r="T20" s="272"/>
      <c r="U20" s="272"/>
      <c r="V20" s="272"/>
      <c r="W20" s="272"/>
      <c r="X20" s="281" t="s">
        <v>75</v>
      </c>
      <c r="Y20" s="281" t="s">
        <v>76</v>
      </c>
      <c r="Z20" s="281" t="s">
        <v>69</v>
      </c>
      <c r="AA20" s="281" t="s">
        <v>77</v>
      </c>
      <c r="AB20" s="281" t="s">
        <v>69</v>
      </c>
      <c r="AC20" s="281" t="s">
        <v>78</v>
      </c>
      <c r="AD20" s="274" t="s">
        <v>47</v>
      </c>
      <c r="AE20" s="272" t="s">
        <v>65</v>
      </c>
      <c r="AF20" s="272" t="s">
        <v>79</v>
      </c>
      <c r="AG20" s="272" t="s">
        <v>80</v>
      </c>
      <c r="AH20" s="272" t="s">
        <v>81</v>
      </c>
      <c r="AI20" s="272" t="s">
        <v>82</v>
      </c>
      <c r="AJ20" s="272" t="s">
        <v>51</v>
      </c>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s="4" customFormat="1" ht="94.5" customHeight="1" x14ac:dyDescent="0.25">
      <c r="A21" s="287"/>
      <c r="B21" s="289"/>
      <c r="C21" s="272"/>
      <c r="D21" s="272"/>
      <c r="E21" s="289"/>
      <c r="F21" s="271"/>
      <c r="G21" s="272"/>
      <c r="H21" s="271"/>
      <c r="I21" s="284"/>
      <c r="J21" s="271"/>
      <c r="K21" s="271"/>
      <c r="L21" s="284"/>
      <c r="M21" s="284"/>
      <c r="N21" s="272"/>
      <c r="O21" s="275"/>
      <c r="P21" s="272"/>
      <c r="Q21" s="271"/>
      <c r="R21" s="7" t="s">
        <v>83</v>
      </c>
      <c r="S21" s="7" t="s">
        <v>84</v>
      </c>
      <c r="T21" s="7" t="s">
        <v>85</v>
      </c>
      <c r="U21" s="7" t="s">
        <v>86</v>
      </c>
      <c r="V21" s="7" t="s">
        <v>87</v>
      </c>
      <c r="W21" s="7" t="s">
        <v>88</v>
      </c>
      <c r="X21" s="281"/>
      <c r="Y21" s="281"/>
      <c r="Z21" s="281"/>
      <c r="AA21" s="281"/>
      <c r="AB21" s="281"/>
      <c r="AC21" s="281"/>
      <c r="AD21" s="275"/>
      <c r="AE21" s="272"/>
      <c r="AF21" s="272"/>
      <c r="AG21" s="272"/>
      <c r="AH21" s="272"/>
      <c r="AI21" s="272"/>
      <c r="AJ21" s="272"/>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row>
    <row r="22" spans="1:68" s="3" customFormat="1" ht="159" customHeight="1" x14ac:dyDescent="0.25">
      <c r="A22" s="193">
        <v>1</v>
      </c>
      <c r="B22" s="194" t="s">
        <v>192</v>
      </c>
      <c r="C22" s="208" t="s">
        <v>316</v>
      </c>
      <c r="D22" s="208" t="s">
        <v>314</v>
      </c>
      <c r="E22" s="208" t="s">
        <v>315</v>
      </c>
      <c r="F22" s="194" t="s">
        <v>200</v>
      </c>
      <c r="G22" s="203">
        <v>4</v>
      </c>
      <c r="H22" s="204" t="str">
        <f>IF(G22&lt;=0,"",IF(G22&lt;=2,"Muy Baja",IF(G22&lt;=24,"Baja",IF(G22&lt;=500,"Media",IF(G22&lt;=5000,"Alta","Muy Alta")))))</f>
        <v>Baja</v>
      </c>
      <c r="I22" s="201">
        <f>IF(H22="","",IF(H22="Muy Baja",0.2,IF(H22="Baja",0.4,IF(H22="Media",0.6,IF(H22="Alta",0.8,IF(H22="Muy Alta",1,))))))</f>
        <v>0.4</v>
      </c>
      <c r="J22" s="205" t="s">
        <v>143</v>
      </c>
      <c r="K22" s="201" t="str">
        <f>IF(NOT(ISERROR(MATCH(J22,'Tabla Impacto'!$B$221:$B$223,0))),'Tabla Impacto'!$F$228&amp;"Por favor no seleccionar los criterios de impacto(Afectación Económica o presupuestal y Pérdida Reputacional)",J22)</f>
        <v xml:space="preserve">     El riesgo afecta la imagen de alguna área de la organización</v>
      </c>
      <c r="L22" s="204" t="str">
        <f>IF(OR(K22='Tabla Impacto'!$C$11,K22='Tabla Impacto'!$D$11),"Leve",IF(OR(K22='Tabla Impacto'!$C$12,K22='Tabla Impacto'!$D$12),"Menor",IF(OR(K22='Tabla Impacto'!$C$13,K22='Tabla Impacto'!$D$13),"Moderado",IF(OR(K22='Tabla Impacto'!$C$14,K22='Tabla Impacto'!$D$14),"Mayor",IF(OR(K22='Tabla Impacto'!$C$15,K22='Tabla Impacto'!$D$15),"Catastrófico","")))))</f>
        <v>Leve</v>
      </c>
      <c r="M22" s="201">
        <f>IF(L22="","",IF(L22="Leve",0.2,IF(L22="Menor",0.4,IF(L22="Moderado",0.6,IF(L22="Mayor",0.8,IF(L22="Catastrófico",1,))))))</f>
        <v>0.2</v>
      </c>
      <c r="N22" s="202" t="str">
        <f>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Bajo</v>
      </c>
      <c r="O22" s="6">
        <v>1</v>
      </c>
      <c r="P22" s="209" t="s">
        <v>309</v>
      </c>
      <c r="Q22" s="197" t="str">
        <f t="shared" ref="Q22" si="0">IF(OR(R22="Preventivo",R22="Detectivo"),"Probabilidad",IF(R22="Correctivo","Impacto",""))</f>
        <v>Probabilidad</v>
      </c>
      <c r="R22" s="213" t="s">
        <v>164</v>
      </c>
      <c r="S22" s="213" t="s">
        <v>172</v>
      </c>
      <c r="T22" s="196" t="str">
        <f>IF(AND(R22="Preventivo",S22="Automático"),"50%",IF(AND(R22="Preventivo",S22="Manual"),"40%",IF(AND(R22="Detectivo",S22="Automático"),"40%",IF(AND(R22="Detectivo",S22="Manual"),"30%",IF(AND(R22="Correctivo",S22="Automático"),"35%",IF(AND(R22="Correctivo",S22="Manual"),"25%",""))))))</f>
        <v>40%</v>
      </c>
      <c r="U22" s="213" t="s">
        <v>178</v>
      </c>
      <c r="V22" s="213" t="s">
        <v>180</v>
      </c>
      <c r="W22" s="213" t="s">
        <v>184</v>
      </c>
      <c r="X22" s="186">
        <f>IFERROR(IF(Q22="Probabilidad",(I22-(+I22*T22)),IF(Q22="Impacto",I22,"")),"")</f>
        <v>0.24</v>
      </c>
      <c r="Y22" s="198" t="str">
        <f>IFERROR(IF(X22="","",IF(X22&lt;=0.2,"Muy Baja",IF(X22&lt;=0.4,"Baja",IF(X22&lt;=0.6,"Media",IF(X22&lt;=0.8,"Alta","Muy Alta"))))),"")</f>
        <v>Baja</v>
      </c>
      <c r="Z22" s="192">
        <f>+X22</f>
        <v>0.24</v>
      </c>
      <c r="AA22" s="198" t="str">
        <f>IFERROR(IF(AB22="","",IF(AB22&lt;=0.2,"Leve",IF(AB22&lt;=0.4,"Menor",IF(AB22&lt;=0.6,"Moderado",IF(AB22&lt;=0.8,"Mayor","Catastrófico"))))),"")</f>
        <v>Leve</v>
      </c>
      <c r="AB22" s="192">
        <f>IFERROR(IF(Q22="Impacto",(M22-(+M22*T22)),IF(Q22="Probabilidad",M22,"")),"")</f>
        <v>0.2</v>
      </c>
      <c r="AC22" s="199"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Bajo</v>
      </c>
      <c r="AD22" s="200" t="s">
        <v>189</v>
      </c>
      <c r="AE22" s="210"/>
      <c r="AF22" s="211"/>
      <c r="AG22" s="212"/>
      <c r="AH22" s="212"/>
      <c r="AI22" s="210"/>
      <c r="AJ22" s="211"/>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row>
    <row r="23" spans="1:68" ht="18" hidden="1" customHeight="1" x14ac:dyDescent="0.3">
      <c r="A23" s="299">
        <v>8</v>
      </c>
      <c r="B23" s="302"/>
      <c r="C23" s="302"/>
      <c r="D23" s="302"/>
      <c r="E23" s="305"/>
      <c r="F23" s="302"/>
      <c r="G23" s="308"/>
      <c r="H23" s="293" t="str">
        <f>IF(G23&lt;=0,"",IF(G23&lt;=2,"Muy Baja",IF(G23&lt;=24,"Baja",IF(G23&lt;=500,"Media",IF(G23&lt;=5000,"Alta","Muy Alta")))))</f>
        <v/>
      </c>
      <c r="I23" s="290" t="str">
        <f>IF(H23="","",IF(H23="Muy Baja",0.2,IF(H23="Baja",0.4,IF(H23="Media",0.6,IF(H23="Alta",0.8,IF(H23="Muy Alta",1,))))))</f>
        <v/>
      </c>
      <c r="J23" s="311"/>
      <c r="K23" s="290">
        <f>IF(NOT(ISERROR(MATCH(J23,'Tabla Impacto'!$B$221:$B$223,0))),'Tabla Impacto'!$F$228&amp;"Por favor no seleccionar los criterios de impacto(Afectación Económica o presupuestal y Pérdida Reputacional)",J23)</f>
        <v>0</v>
      </c>
      <c r="L23" s="293" t="str">
        <f>IF(OR(K23='Tabla Impacto'!$C$11,K23='Tabla Impacto'!$D$11),"Leve",IF(OR(K23='Tabla Impacto'!$C$12,K23='Tabla Impacto'!$D$12),"Menor",IF(OR(K23='Tabla Impacto'!$C$13,K23='Tabla Impacto'!$D$13),"Moderado",IF(OR(K23='Tabla Impacto'!$C$14,K23='Tabla Impacto'!$D$14),"Mayor",IF(OR(K23='Tabla Impacto'!$C$15,K23='Tabla Impacto'!$D$15),"Catastrófico","")))))</f>
        <v/>
      </c>
      <c r="M23" s="290" t="str">
        <f>IF(L23="","",IF(L23="Leve",0.2,IF(L23="Menor",0.4,IF(L23="Moderado",0.6,IF(L23="Mayor",0.8,IF(L23="Catastrófico",1,))))))</f>
        <v/>
      </c>
      <c r="N23" s="296" t="str">
        <f>IF(OR(AND(H23="Muy Baja",L23="Leve"),AND(H23="Muy Baja",L23="Menor"),AND(H23="Baja",L23="Leve")),"Bajo",IF(OR(AND(H23="Muy baja",L23="Moderado"),AND(H23="Baja",L23="Menor"),AND(H23="Baja",L23="Moderado"),AND(H23="Media",L23="Leve"),AND(H23="Media",L23="Menor"),AND(H23="Media",L23="Moderado"),AND(H23="Alta",L23="Leve"),AND(H23="Alta",L23="Menor")),"Moderado",IF(OR(AND(H23="Muy Baja",L23="Mayor"),AND(H23="Baja",L23="Mayor"),AND(H23="Media",L23="Mayor"),AND(H23="Alta",L23="Moderado"),AND(H23="Alta",L23="Mayor"),AND(H23="Muy Alta",L23="Leve"),AND(H23="Muy Alta",L23="Menor"),AND(H23="Muy Alta",L23="Moderado"),AND(H23="Muy Alta",L23="Mayor")),"Alto",IF(OR(AND(H23="Muy Baja",L23="Catastrófico"),AND(H23="Baja",L23="Catastrófico"),AND(H23="Media",L23="Catastrófico"),AND(H23="Alta",L23="Catastrófico"),AND(H23="Muy Alta",L23="Catastrófico")),"Extremo",""))))</f>
        <v/>
      </c>
      <c r="O23" s="123">
        <v>1</v>
      </c>
      <c r="P23" s="124"/>
      <c r="Q23" s="125" t="str">
        <f>IF(OR(R23="Preventivo",R23="Detectivo"),"Probabilidad",IF(R23="Correctivo","Impacto",""))</f>
        <v/>
      </c>
      <c r="R23" s="126"/>
      <c r="S23" s="126"/>
      <c r="T23" s="127" t="str">
        <f>IF(AND(R23="Preventivo",S23="Automático"),"50%",IF(AND(R23="Preventivo",S23="Manual"),"40%",IF(AND(R23="Detectivo",S23="Automático"),"40%",IF(AND(R23="Detectivo",S23="Manual"),"30%",IF(AND(R23="Correctivo",S23="Automático"),"35%",IF(AND(R23="Correctivo",S23="Manual"),"25%",""))))))</f>
        <v/>
      </c>
      <c r="U23" s="126"/>
      <c r="V23" s="126"/>
      <c r="W23" s="126"/>
      <c r="X23" s="128" t="str">
        <f>IFERROR(IF(Q23="Probabilidad",(I23-(+I23*T23)),IF(Q23="Impacto",I23,"")),"")</f>
        <v/>
      </c>
      <c r="Y23" s="129" t="str">
        <f>IFERROR(IF(X23="","",IF(X23&lt;=0.2,"Muy Baja",IF(X23&lt;=0.4,"Baja",IF(X23&lt;=0.6,"Media",IF(X23&lt;=0.8,"Alta","Muy Alta"))))),"")</f>
        <v/>
      </c>
      <c r="Z23" s="130" t="str">
        <f>+X23</f>
        <v/>
      </c>
      <c r="AA23" s="129" t="str">
        <f>IFERROR(IF(AB23="","",IF(AB23&lt;=0.2,"Leve",IF(AB23&lt;=0.4,"Menor",IF(AB23&lt;=0.6,"Moderado",IF(AB23&lt;=0.8,"Mayor","Catastrófico"))))),"")</f>
        <v/>
      </c>
      <c r="AB23" s="130" t="str">
        <f>IFERROR(IF(Q23="Impacto",(M23-(+M23*T23)),IF(Q23="Probabilidad",M23,"")),"")</f>
        <v/>
      </c>
      <c r="AC23" s="131" t="str">
        <f>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2"/>
      <c r="AE23" s="133"/>
      <c r="AF23" s="134"/>
      <c r="AG23" s="135"/>
      <c r="AH23" s="135"/>
      <c r="AI23" s="133"/>
      <c r="AJ23" s="134"/>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8" hidden="1" customHeight="1" x14ac:dyDescent="0.3">
      <c r="A24" s="300"/>
      <c r="B24" s="303"/>
      <c r="C24" s="303"/>
      <c r="D24" s="303"/>
      <c r="E24" s="306"/>
      <c r="F24" s="303"/>
      <c r="G24" s="309"/>
      <c r="H24" s="294"/>
      <c r="I24" s="291"/>
      <c r="J24" s="312"/>
      <c r="K24" s="291">
        <f>IF(NOT(ISERROR(MATCH(J24,_xlfn.ANCHORARRAY(E35),0))),I37&amp;"Por favor no seleccionar los criterios de impacto",J24)</f>
        <v>0</v>
      </c>
      <c r="L24" s="294"/>
      <c r="M24" s="291"/>
      <c r="N24" s="297"/>
      <c r="O24" s="123">
        <v>2</v>
      </c>
      <c r="P24" s="124"/>
      <c r="Q24" s="125" t="str">
        <f>IF(OR(R24="Preventivo",R24="Detectivo"),"Probabilidad",IF(R24="Correctivo","Impacto",""))</f>
        <v/>
      </c>
      <c r="R24" s="126"/>
      <c r="S24" s="126"/>
      <c r="T24" s="127" t="str">
        <f t="shared" ref="T24:T28" si="1">IF(AND(R24="Preventivo",S24="Automático"),"50%",IF(AND(R24="Preventivo",S24="Manual"),"40%",IF(AND(R24="Detectivo",S24="Automático"),"40%",IF(AND(R24="Detectivo",S24="Manual"),"30%",IF(AND(R24="Correctivo",S24="Automático"),"35%",IF(AND(R24="Correctivo",S24="Manual"),"25%",""))))))</f>
        <v/>
      </c>
      <c r="U24" s="126"/>
      <c r="V24" s="126"/>
      <c r="W24" s="126"/>
      <c r="X24" s="128" t="str">
        <f>IFERROR(IF(AND(Q23="Probabilidad",Q24="Probabilidad"),(Z23-(+Z23*T24)),IF(Q24="Probabilidad",(I23-(+I23*T24)),IF(Q24="Impacto",Z23,""))),"")</f>
        <v/>
      </c>
      <c r="Y24" s="129" t="str">
        <f t="shared" ref="Y24:Y40" si="2">IFERROR(IF(X24="","",IF(X24&lt;=0.2,"Muy Baja",IF(X24&lt;=0.4,"Baja",IF(X24&lt;=0.6,"Media",IF(X24&lt;=0.8,"Alta","Muy Alta"))))),"")</f>
        <v/>
      </c>
      <c r="Z24" s="130" t="str">
        <f t="shared" ref="Z24:Z28" si="3">+X24</f>
        <v/>
      </c>
      <c r="AA24" s="129" t="str">
        <f t="shared" ref="AA24:AA40" si="4">IFERROR(IF(AB24="","",IF(AB24&lt;=0.2,"Leve",IF(AB24&lt;=0.4,"Menor",IF(AB24&lt;=0.6,"Moderado",IF(AB24&lt;=0.8,"Mayor","Catastrófico"))))),"")</f>
        <v/>
      </c>
      <c r="AB24" s="130" t="str">
        <f>IFERROR(IF(AND(Q23="Impacto",Q24="Impacto"),(AB23-(+AB23*T24)),IF(Q24="Impacto",(M23-(+M23*T24)),IF(Q24="Probabilidad",AB23,""))),"")</f>
        <v/>
      </c>
      <c r="AC24" s="131" t="str">
        <f t="shared" ref="AC24:AC25" si="5">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
      </c>
      <c r="AD24" s="132"/>
      <c r="AE24" s="133"/>
      <c r="AF24" s="134"/>
      <c r="AG24" s="135"/>
      <c r="AH24" s="135"/>
      <c r="AI24" s="133"/>
      <c r="AJ24" s="134"/>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8" hidden="1" customHeight="1" x14ac:dyDescent="0.3">
      <c r="A25" s="300"/>
      <c r="B25" s="303"/>
      <c r="C25" s="303"/>
      <c r="D25" s="303"/>
      <c r="E25" s="306"/>
      <c r="F25" s="303"/>
      <c r="G25" s="309"/>
      <c r="H25" s="294"/>
      <c r="I25" s="291"/>
      <c r="J25" s="312"/>
      <c r="K25" s="291">
        <f>IF(NOT(ISERROR(MATCH(J25,_xlfn.ANCHORARRAY(E36),0))),I38&amp;"Por favor no seleccionar los criterios de impacto",J25)</f>
        <v>0</v>
      </c>
      <c r="L25" s="294"/>
      <c r="M25" s="291"/>
      <c r="N25" s="297"/>
      <c r="O25" s="123">
        <v>3</v>
      </c>
      <c r="P25" s="136"/>
      <c r="Q25" s="125" t="str">
        <f>IF(OR(R25="Preventivo",R25="Detectivo"),"Probabilidad",IF(R25="Correctivo","Impacto",""))</f>
        <v/>
      </c>
      <c r="R25" s="126"/>
      <c r="S25" s="126"/>
      <c r="T25" s="127" t="str">
        <f t="shared" si="1"/>
        <v/>
      </c>
      <c r="U25" s="126"/>
      <c r="V25" s="126"/>
      <c r="W25" s="126"/>
      <c r="X25" s="128" t="str">
        <f>IFERROR(IF(AND(Q24="Probabilidad",Q25="Probabilidad"),(Z24-(+Z24*T25)),IF(AND(Q24="Impacto",Q25="Probabilidad"),(Z23-(+Z23*T25)),IF(Q25="Impacto",Z24,""))),"")</f>
        <v/>
      </c>
      <c r="Y25" s="129" t="str">
        <f t="shared" si="2"/>
        <v/>
      </c>
      <c r="Z25" s="130" t="str">
        <f t="shared" si="3"/>
        <v/>
      </c>
      <c r="AA25" s="129" t="str">
        <f t="shared" si="4"/>
        <v/>
      </c>
      <c r="AB25" s="130" t="str">
        <f>IFERROR(IF(AND(Q24="Impacto",Q25="Impacto"),(AB24-(+AB24*T25)),IF(AND(Q24="Probabilidad",Q25="Impacto"),(AB23-(+AB23*T25)),IF(Q25="Probabilidad",AB24,""))),"")</f>
        <v/>
      </c>
      <c r="AC25" s="131" t="str">
        <f t="shared" si="5"/>
        <v/>
      </c>
      <c r="AD25" s="132"/>
      <c r="AE25" s="133"/>
      <c r="AF25" s="134"/>
      <c r="AG25" s="135"/>
      <c r="AH25" s="135"/>
      <c r="AI25" s="133"/>
      <c r="AJ25" s="134"/>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8" hidden="1" customHeight="1" x14ac:dyDescent="0.3">
      <c r="A26" s="300"/>
      <c r="B26" s="303"/>
      <c r="C26" s="303"/>
      <c r="D26" s="303"/>
      <c r="E26" s="306"/>
      <c r="F26" s="303"/>
      <c r="G26" s="309"/>
      <c r="H26" s="294"/>
      <c r="I26" s="291"/>
      <c r="J26" s="312"/>
      <c r="K26" s="291">
        <f>IF(NOT(ISERROR(MATCH(J26,_xlfn.ANCHORARRAY(E37),0))),I39&amp;"Por favor no seleccionar los criterios de impacto",J26)</f>
        <v>0</v>
      </c>
      <c r="L26" s="294"/>
      <c r="M26" s="291"/>
      <c r="N26" s="297"/>
      <c r="O26" s="123">
        <v>4</v>
      </c>
      <c r="P26" s="124"/>
      <c r="Q26" s="125" t="str">
        <f t="shared" ref="Q26:Q28" si="6">IF(OR(R26="Preventivo",R26="Detectivo"),"Probabilidad",IF(R26="Correctivo","Impacto",""))</f>
        <v/>
      </c>
      <c r="R26" s="126"/>
      <c r="S26" s="126"/>
      <c r="T26" s="127" t="str">
        <f t="shared" si="1"/>
        <v/>
      </c>
      <c r="U26" s="126"/>
      <c r="V26" s="126"/>
      <c r="W26" s="126"/>
      <c r="X26" s="128" t="str">
        <f t="shared" ref="X26:X28" si="7">IFERROR(IF(AND(Q25="Probabilidad",Q26="Probabilidad"),(Z25-(+Z25*T26)),IF(AND(Q25="Impacto",Q26="Probabilidad"),(Z24-(+Z24*T26)),IF(Q26="Impacto",Z25,""))),"")</f>
        <v/>
      </c>
      <c r="Y26" s="129" t="str">
        <f t="shared" si="2"/>
        <v/>
      </c>
      <c r="Z26" s="130" t="str">
        <f t="shared" si="3"/>
        <v/>
      </c>
      <c r="AA26" s="129" t="str">
        <f t="shared" si="4"/>
        <v/>
      </c>
      <c r="AB26" s="130" t="str">
        <f t="shared" ref="AB26:AB28" si="8">IFERROR(IF(AND(Q25="Impacto",Q26="Impacto"),(AB25-(+AB25*T26)),IF(AND(Q25="Probabilidad",Q26="Impacto"),(AB24-(+AB24*T26)),IF(Q26="Probabilidad",AB25,""))),"")</f>
        <v/>
      </c>
      <c r="AC26" s="131" t="str">
        <f>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2"/>
      <c r="AE26" s="133"/>
      <c r="AF26" s="134"/>
      <c r="AG26" s="135"/>
      <c r="AH26" s="135"/>
      <c r="AI26" s="133"/>
      <c r="AJ26" s="134"/>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8" hidden="1" customHeight="1" x14ac:dyDescent="0.3">
      <c r="A27" s="300"/>
      <c r="B27" s="303"/>
      <c r="C27" s="303"/>
      <c r="D27" s="303"/>
      <c r="E27" s="306"/>
      <c r="F27" s="303"/>
      <c r="G27" s="309"/>
      <c r="H27" s="294"/>
      <c r="I27" s="291"/>
      <c r="J27" s="312"/>
      <c r="K27" s="291">
        <f>IF(NOT(ISERROR(MATCH(J27,_xlfn.ANCHORARRAY(E38),0))),I40&amp;"Por favor no seleccionar los criterios de impacto",J27)</f>
        <v>0</v>
      </c>
      <c r="L27" s="294"/>
      <c r="M27" s="291"/>
      <c r="N27" s="297"/>
      <c r="O27" s="123">
        <v>5</v>
      </c>
      <c r="P27" s="124"/>
      <c r="Q27" s="125" t="str">
        <f t="shared" si="6"/>
        <v/>
      </c>
      <c r="R27" s="126"/>
      <c r="S27" s="126"/>
      <c r="T27" s="127" t="str">
        <f t="shared" si="1"/>
        <v/>
      </c>
      <c r="U27" s="126"/>
      <c r="V27" s="126"/>
      <c r="W27" s="126"/>
      <c r="X27" s="128" t="str">
        <f t="shared" si="7"/>
        <v/>
      </c>
      <c r="Y27" s="129" t="str">
        <f t="shared" si="2"/>
        <v/>
      </c>
      <c r="Z27" s="130" t="str">
        <f t="shared" si="3"/>
        <v/>
      </c>
      <c r="AA27" s="129" t="str">
        <f t="shared" si="4"/>
        <v/>
      </c>
      <c r="AB27" s="130" t="str">
        <f t="shared" si="8"/>
        <v/>
      </c>
      <c r="AC27" s="131" t="str">
        <f t="shared" ref="AC27:AC28" si="9">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32"/>
      <c r="AE27" s="133"/>
      <c r="AF27" s="134"/>
      <c r="AG27" s="135"/>
      <c r="AH27" s="135"/>
      <c r="AI27" s="133"/>
      <c r="AJ27" s="134"/>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8" hidden="1" customHeight="1" x14ac:dyDescent="0.3">
      <c r="A28" s="301"/>
      <c r="B28" s="304"/>
      <c r="C28" s="304"/>
      <c r="D28" s="304"/>
      <c r="E28" s="307"/>
      <c r="F28" s="304"/>
      <c r="G28" s="310"/>
      <c r="H28" s="295"/>
      <c r="I28" s="292"/>
      <c r="J28" s="313"/>
      <c r="K28" s="292">
        <f>IF(NOT(ISERROR(MATCH(J28,_xlfn.ANCHORARRAY(E39),0))),I41&amp;"Por favor no seleccionar los criterios de impacto",J28)</f>
        <v>0</v>
      </c>
      <c r="L28" s="295"/>
      <c r="M28" s="292"/>
      <c r="N28" s="298"/>
      <c r="O28" s="123">
        <v>6</v>
      </c>
      <c r="P28" s="124"/>
      <c r="Q28" s="125" t="str">
        <f t="shared" si="6"/>
        <v/>
      </c>
      <c r="R28" s="126"/>
      <c r="S28" s="126"/>
      <c r="T28" s="127" t="str">
        <f t="shared" si="1"/>
        <v/>
      </c>
      <c r="U28" s="126"/>
      <c r="V28" s="126"/>
      <c r="W28" s="126"/>
      <c r="X28" s="128" t="str">
        <f t="shared" si="7"/>
        <v/>
      </c>
      <c r="Y28" s="129" t="str">
        <f t="shared" si="2"/>
        <v/>
      </c>
      <c r="Z28" s="130" t="str">
        <f t="shared" si="3"/>
        <v/>
      </c>
      <c r="AA28" s="129" t="str">
        <f t="shared" si="4"/>
        <v/>
      </c>
      <c r="AB28" s="130" t="str">
        <f t="shared" si="8"/>
        <v/>
      </c>
      <c r="AC28" s="131" t="str">
        <f t="shared" si="9"/>
        <v/>
      </c>
      <c r="AD28" s="132"/>
      <c r="AE28" s="133"/>
      <c r="AF28" s="134"/>
      <c r="AG28" s="135"/>
      <c r="AH28" s="135"/>
      <c r="AI28" s="133"/>
      <c r="AJ28" s="134"/>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8" hidden="1" customHeight="1" x14ac:dyDescent="0.3">
      <c r="A29" s="299">
        <v>9</v>
      </c>
      <c r="B29" s="302"/>
      <c r="C29" s="302"/>
      <c r="D29" s="302"/>
      <c r="E29" s="305"/>
      <c r="F29" s="302"/>
      <c r="G29" s="308"/>
      <c r="H29" s="293" t="str">
        <f>IF(G29&lt;=0,"",IF(G29&lt;=2,"Muy Baja",IF(G29&lt;=24,"Baja",IF(G29&lt;=500,"Media",IF(G29&lt;=5000,"Alta","Muy Alta")))))</f>
        <v/>
      </c>
      <c r="I29" s="290" t="str">
        <f>IF(H29="","",IF(H29="Muy Baja",0.2,IF(H29="Baja",0.4,IF(H29="Media",0.6,IF(H29="Alta",0.8,IF(H29="Muy Alta",1,))))))</f>
        <v/>
      </c>
      <c r="J29" s="311"/>
      <c r="K29" s="290">
        <f>IF(NOT(ISERROR(MATCH(J29,'Tabla Impacto'!$B$221:$B$223,0))),'Tabla Impacto'!$F$228&amp;"Por favor no seleccionar los criterios de impacto(Afectación Económica o presupuestal y Pérdida Reputacional)",J29)</f>
        <v>0</v>
      </c>
      <c r="L29" s="293" t="str">
        <f>IF(OR(K29='Tabla Impacto'!$C$11,K29='Tabla Impacto'!$D$11),"Leve",IF(OR(K29='Tabla Impacto'!$C$12,K29='Tabla Impacto'!$D$12),"Menor",IF(OR(K29='Tabla Impacto'!$C$13,K29='Tabla Impacto'!$D$13),"Moderado",IF(OR(K29='Tabla Impacto'!$C$14,K29='Tabla Impacto'!$D$14),"Mayor",IF(OR(K29='Tabla Impacto'!$C$15,K29='Tabla Impacto'!$D$15),"Catastrófico","")))))</f>
        <v/>
      </c>
      <c r="M29" s="290" t="str">
        <f>IF(L29="","",IF(L29="Leve",0.2,IF(L29="Menor",0.4,IF(L29="Moderado",0.6,IF(L29="Mayor",0.8,IF(L29="Catastrófico",1,))))))</f>
        <v/>
      </c>
      <c r="N29" s="296" t="str">
        <f>IF(OR(AND(H29="Muy Baja",L29="Leve"),AND(H29="Muy Baja",L29="Menor"),AND(H29="Baja",L29="Leve")),"Bajo",IF(OR(AND(H29="Muy baja",L29="Moderado"),AND(H29="Baja",L29="Menor"),AND(H29="Baja",L29="Moderado"),AND(H29="Media",L29="Leve"),AND(H29="Media",L29="Menor"),AND(H29="Media",L29="Moderado"),AND(H29="Alta",L29="Leve"),AND(H29="Alta",L29="Menor")),"Moderado",IF(OR(AND(H29="Muy Baja",L29="Mayor"),AND(H29="Baja",L29="Mayor"),AND(H29="Media",L29="Mayor"),AND(H29="Alta",L29="Moderado"),AND(H29="Alta",L29="Mayor"),AND(H29="Muy Alta",L29="Leve"),AND(H29="Muy Alta",L29="Menor"),AND(H29="Muy Alta",L29="Moderado"),AND(H29="Muy Alta",L29="Mayor")),"Alto",IF(OR(AND(H29="Muy Baja",L29="Catastrófico"),AND(H29="Baja",L29="Catastrófico"),AND(H29="Media",L29="Catastrófico"),AND(H29="Alta",L29="Catastrófico"),AND(H29="Muy Alta",L29="Catastrófico")),"Extremo",""))))</f>
        <v/>
      </c>
      <c r="O29" s="123">
        <v>1</v>
      </c>
      <c r="P29" s="124"/>
      <c r="Q29" s="125" t="str">
        <f>IF(OR(R29="Preventivo",R29="Detectivo"),"Probabilidad",IF(R29="Correctivo","Impacto",""))</f>
        <v/>
      </c>
      <c r="R29" s="126"/>
      <c r="S29" s="126"/>
      <c r="T29" s="127" t="str">
        <f>IF(AND(R29="Preventivo",S29="Automático"),"50%",IF(AND(R29="Preventivo",S29="Manual"),"40%",IF(AND(R29="Detectivo",S29="Automático"),"40%",IF(AND(R29="Detectivo",S29="Manual"),"30%",IF(AND(R29="Correctivo",S29="Automático"),"35%",IF(AND(R29="Correctivo",S29="Manual"),"25%",""))))))</f>
        <v/>
      </c>
      <c r="U29" s="126"/>
      <c r="V29" s="126"/>
      <c r="W29" s="126"/>
      <c r="X29" s="128" t="str">
        <f>IFERROR(IF(Q29="Probabilidad",(I29-(+I29*T29)),IF(Q29="Impacto",I29,"")),"")</f>
        <v/>
      </c>
      <c r="Y29" s="129" t="str">
        <f>IFERROR(IF(X29="","",IF(X29&lt;=0.2,"Muy Baja",IF(X29&lt;=0.4,"Baja",IF(X29&lt;=0.6,"Media",IF(X29&lt;=0.8,"Alta","Muy Alta"))))),"")</f>
        <v/>
      </c>
      <c r="Z29" s="130" t="str">
        <f>+X29</f>
        <v/>
      </c>
      <c r="AA29" s="129" t="str">
        <f>IFERROR(IF(AB29="","",IF(AB29&lt;=0.2,"Leve",IF(AB29&lt;=0.4,"Menor",IF(AB29&lt;=0.6,"Moderado",IF(AB29&lt;=0.8,"Mayor","Catastrófico"))))),"")</f>
        <v/>
      </c>
      <c r="AB29" s="130" t="str">
        <f>IFERROR(IF(Q29="Impacto",(M29-(+M29*T29)),IF(Q29="Probabilidad",M29,"")),"")</f>
        <v/>
      </c>
      <c r="AC29" s="131" t="str">
        <f>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2"/>
      <c r="AE29" s="133"/>
      <c r="AF29" s="134"/>
      <c r="AG29" s="135"/>
      <c r="AH29" s="135"/>
      <c r="AI29" s="133"/>
      <c r="AJ29" s="134"/>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8" hidden="1" customHeight="1" x14ac:dyDescent="0.3">
      <c r="A30" s="300"/>
      <c r="B30" s="303"/>
      <c r="C30" s="303"/>
      <c r="D30" s="303"/>
      <c r="E30" s="306"/>
      <c r="F30" s="303"/>
      <c r="G30" s="309"/>
      <c r="H30" s="294"/>
      <c r="I30" s="291"/>
      <c r="J30" s="312"/>
      <c r="K30" s="291">
        <f>IF(NOT(ISERROR(MATCH(J30,_xlfn.ANCHORARRAY(E41),0))),I43&amp;"Por favor no seleccionar los criterios de impacto",J30)</f>
        <v>0</v>
      </c>
      <c r="L30" s="294"/>
      <c r="M30" s="291"/>
      <c r="N30" s="297"/>
      <c r="O30" s="123">
        <v>2</v>
      </c>
      <c r="P30" s="124"/>
      <c r="Q30" s="125" t="str">
        <f>IF(OR(R30="Preventivo",R30="Detectivo"),"Probabilidad",IF(R30="Correctivo","Impacto",""))</f>
        <v/>
      </c>
      <c r="R30" s="126"/>
      <c r="S30" s="126"/>
      <c r="T30" s="127" t="str">
        <f t="shared" ref="T30:T34" si="10">IF(AND(R30="Preventivo",S30="Automático"),"50%",IF(AND(R30="Preventivo",S30="Manual"),"40%",IF(AND(R30="Detectivo",S30="Automático"),"40%",IF(AND(R30="Detectivo",S30="Manual"),"30%",IF(AND(R30="Correctivo",S30="Automático"),"35%",IF(AND(R30="Correctivo",S30="Manual"),"25%",""))))))</f>
        <v/>
      </c>
      <c r="U30" s="126"/>
      <c r="V30" s="126"/>
      <c r="W30" s="126"/>
      <c r="X30" s="128" t="str">
        <f>IFERROR(IF(AND(Q29="Probabilidad",Q30="Probabilidad"),(Z29-(+Z29*T30)),IF(Q30="Probabilidad",(I29-(+I29*T30)),IF(Q30="Impacto",Z29,""))),"")</f>
        <v/>
      </c>
      <c r="Y30" s="129" t="str">
        <f t="shared" si="2"/>
        <v/>
      </c>
      <c r="Z30" s="130" t="str">
        <f t="shared" ref="Z30:Z34" si="11">+X30</f>
        <v/>
      </c>
      <c r="AA30" s="129" t="str">
        <f t="shared" si="4"/>
        <v/>
      </c>
      <c r="AB30" s="130" t="str">
        <f>IFERROR(IF(AND(Q29="Impacto",Q30="Impacto"),(AB29-(+AB29*T30)),IF(Q30="Impacto",(M29-(+M29*T30)),IF(Q30="Probabilidad",AB29,""))),"")</f>
        <v/>
      </c>
      <c r="AC30" s="131" t="str">
        <f t="shared" ref="AC30:AC31" si="12">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32"/>
      <c r="AE30" s="133"/>
      <c r="AF30" s="134"/>
      <c r="AG30" s="135"/>
      <c r="AH30" s="135"/>
      <c r="AI30" s="133"/>
      <c r="AJ30" s="134"/>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8" hidden="1" customHeight="1" x14ac:dyDescent="0.3">
      <c r="A31" s="300"/>
      <c r="B31" s="303"/>
      <c r="C31" s="303"/>
      <c r="D31" s="303"/>
      <c r="E31" s="306"/>
      <c r="F31" s="303"/>
      <c r="G31" s="309"/>
      <c r="H31" s="294"/>
      <c r="I31" s="291"/>
      <c r="J31" s="312"/>
      <c r="K31" s="291">
        <f>IF(NOT(ISERROR(MATCH(J31,_xlfn.ANCHORARRAY(E42),0))),I44&amp;"Por favor no seleccionar los criterios de impacto",J31)</f>
        <v>0</v>
      </c>
      <c r="L31" s="294"/>
      <c r="M31" s="291"/>
      <c r="N31" s="297"/>
      <c r="O31" s="123">
        <v>3</v>
      </c>
      <c r="P31" s="136"/>
      <c r="Q31" s="125" t="str">
        <f>IF(OR(R31="Preventivo",R31="Detectivo"),"Probabilidad",IF(R31="Correctivo","Impacto",""))</f>
        <v/>
      </c>
      <c r="R31" s="126"/>
      <c r="S31" s="126"/>
      <c r="T31" s="127" t="str">
        <f t="shared" si="10"/>
        <v/>
      </c>
      <c r="U31" s="126"/>
      <c r="V31" s="126"/>
      <c r="W31" s="126"/>
      <c r="X31" s="128" t="str">
        <f>IFERROR(IF(AND(Q30="Probabilidad",Q31="Probabilidad"),(Z30-(+Z30*T31)),IF(AND(Q30="Impacto",Q31="Probabilidad"),(Z29-(+Z29*T31)),IF(Q31="Impacto",Z30,""))),"")</f>
        <v/>
      </c>
      <c r="Y31" s="129" t="str">
        <f t="shared" si="2"/>
        <v/>
      </c>
      <c r="Z31" s="130" t="str">
        <f t="shared" si="11"/>
        <v/>
      </c>
      <c r="AA31" s="129" t="str">
        <f t="shared" si="4"/>
        <v/>
      </c>
      <c r="AB31" s="130" t="str">
        <f>IFERROR(IF(AND(Q30="Impacto",Q31="Impacto"),(AB30-(+AB30*T31)),IF(AND(Q30="Probabilidad",Q31="Impacto"),(AB29-(+AB29*T31)),IF(Q31="Probabilidad",AB30,""))),"")</f>
        <v/>
      </c>
      <c r="AC31" s="131" t="str">
        <f t="shared" si="12"/>
        <v/>
      </c>
      <c r="AD31" s="132"/>
      <c r="AE31" s="133"/>
      <c r="AF31" s="134"/>
      <c r="AG31" s="135"/>
      <c r="AH31" s="135"/>
      <c r="AI31" s="133"/>
      <c r="AJ31" s="134"/>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8" hidden="1" customHeight="1" x14ac:dyDescent="0.3">
      <c r="A32" s="300"/>
      <c r="B32" s="303"/>
      <c r="C32" s="303"/>
      <c r="D32" s="303"/>
      <c r="E32" s="306"/>
      <c r="F32" s="303"/>
      <c r="G32" s="309"/>
      <c r="H32" s="294"/>
      <c r="I32" s="291"/>
      <c r="J32" s="312"/>
      <c r="K32" s="291">
        <f>IF(NOT(ISERROR(MATCH(J32,_xlfn.ANCHORARRAY(E43),0))),I45&amp;"Por favor no seleccionar los criterios de impacto",J32)</f>
        <v>0</v>
      </c>
      <c r="L32" s="294"/>
      <c r="M32" s="291"/>
      <c r="N32" s="297"/>
      <c r="O32" s="123">
        <v>4</v>
      </c>
      <c r="P32" s="124"/>
      <c r="Q32" s="125" t="str">
        <f t="shared" ref="Q32:Q34" si="13">IF(OR(R32="Preventivo",R32="Detectivo"),"Probabilidad",IF(R32="Correctivo","Impacto",""))</f>
        <v/>
      </c>
      <c r="R32" s="126"/>
      <c r="S32" s="126"/>
      <c r="T32" s="127" t="str">
        <f t="shared" si="10"/>
        <v/>
      </c>
      <c r="U32" s="126"/>
      <c r="V32" s="126"/>
      <c r="W32" s="126"/>
      <c r="X32" s="128" t="str">
        <f t="shared" ref="X32:X34" si="14">IFERROR(IF(AND(Q31="Probabilidad",Q32="Probabilidad"),(Z31-(+Z31*T32)),IF(AND(Q31="Impacto",Q32="Probabilidad"),(Z30-(+Z30*T32)),IF(Q32="Impacto",Z31,""))),"")</f>
        <v/>
      </c>
      <c r="Y32" s="129" t="str">
        <f t="shared" si="2"/>
        <v/>
      </c>
      <c r="Z32" s="130" t="str">
        <f t="shared" si="11"/>
        <v/>
      </c>
      <c r="AA32" s="129" t="str">
        <f t="shared" si="4"/>
        <v/>
      </c>
      <c r="AB32" s="130" t="str">
        <f t="shared" ref="AB32:AB34" si="15">IFERROR(IF(AND(Q31="Impacto",Q32="Impacto"),(AB31-(+AB31*T32)),IF(AND(Q31="Probabilidad",Q32="Impacto"),(AB30-(+AB30*T32)),IF(Q32="Probabilidad",AB31,""))),"")</f>
        <v/>
      </c>
      <c r="AC32" s="131" t="str">
        <f>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2"/>
      <c r="AE32" s="133"/>
      <c r="AF32" s="134"/>
      <c r="AG32" s="135"/>
      <c r="AH32" s="135"/>
      <c r="AI32" s="133"/>
      <c r="AJ32" s="134"/>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8" hidden="1" customHeight="1" x14ac:dyDescent="0.3">
      <c r="A33" s="300"/>
      <c r="B33" s="303"/>
      <c r="C33" s="303"/>
      <c r="D33" s="303"/>
      <c r="E33" s="306"/>
      <c r="F33" s="303"/>
      <c r="G33" s="309"/>
      <c r="H33" s="294"/>
      <c r="I33" s="291"/>
      <c r="J33" s="312"/>
      <c r="K33" s="291">
        <f>IF(NOT(ISERROR(MATCH(J33,_xlfn.ANCHORARRAY(E44),0))),I46&amp;"Por favor no seleccionar los criterios de impacto",J33)</f>
        <v>0</v>
      </c>
      <c r="L33" s="294"/>
      <c r="M33" s="291"/>
      <c r="N33" s="297"/>
      <c r="O33" s="123">
        <v>5</v>
      </c>
      <c r="P33" s="124"/>
      <c r="Q33" s="125" t="str">
        <f t="shared" si="13"/>
        <v/>
      </c>
      <c r="R33" s="126"/>
      <c r="S33" s="126"/>
      <c r="T33" s="127" t="str">
        <f t="shared" si="10"/>
        <v/>
      </c>
      <c r="U33" s="126"/>
      <c r="V33" s="126"/>
      <c r="W33" s="126"/>
      <c r="X33" s="128" t="str">
        <f t="shared" si="14"/>
        <v/>
      </c>
      <c r="Y33" s="129" t="str">
        <f t="shared" si="2"/>
        <v/>
      </c>
      <c r="Z33" s="130" t="str">
        <f t="shared" si="11"/>
        <v/>
      </c>
      <c r="AA33" s="129" t="str">
        <f t="shared" si="4"/>
        <v/>
      </c>
      <c r="AB33" s="130" t="str">
        <f t="shared" si="15"/>
        <v/>
      </c>
      <c r="AC33" s="131" t="str">
        <f t="shared" ref="AC33:AC34" si="16">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32"/>
      <c r="AE33" s="133"/>
      <c r="AF33" s="134"/>
      <c r="AG33" s="135"/>
      <c r="AH33" s="135"/>
      <c r="AI33" s="133"/>
      <c r="AJ33" s="134"/>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8" hidden="1" customHeight="1" x14ac:dyDescent="0.3">
      <c r="A34" s="301"/>
      <c r="B34" s="304"/>
      <c r="C34" s="304"/>
      <c r="D34" s="304"/>
      <c r="E34" s="307"/>
      <c r="F34" s="304"/>
      <c r="G34" s="310"/>
      <c r="H34" s="295"/>
      <c r="I34" s="292"/>
      <c r="J34" s="313"/>
      <c r="K34" s="292">
        <f>IF(NOT(ISERROR(MATCH(J34,_xlfn.ANCHORARRAY(E45),0))),I47&amp;"Por favor no seleccionar los criterios de impacto",J34)</f>
        <v>0</v>
      </c>
      <c r="L34" s="295"/>
      <c r="M34" s="292"/>
      <c r="N34" s="298"/>
      <c r="O34" s="123">
        <v>6</v>
      </c>
      <c r="P34" s="124"/>
      <c r="Q34" s="125" t="str">
        <f t="shared" si="13"/>
        <v/>
      </c>
      <c r="R34" s="126"/>
      <c r="S34" s="126"/>
      <c r="T34" s="127" t="str">
        <f t="shared" si="10"/>
        <v/>
      </c>
      <c r="U34" s="126"/>
      <c r="V34" s="126"/>
      <c r="W34" s="126"/>
      <c r="X34" s="128" t="str">
        <f t="shared" si="14"/>
        <v/>
      </c>
      <c r="Y34" s="129" t="str">
        <f t="shared" si="2"/>
        <v/>
      </c>
      <c r="Z34" s="130" t="str">
        <f t="shared" si="11"/>
        <v/>
      </c>
      <c r="AA34" s="129" t="str">
        <f t="shared" si="4"/>
        <v/>
      </c>
      <c r="AB34" s="130" t="str">
        <f t="shared" si="15"/>
        <v/>
      </c>
      <c r="AC34" s="131" t="str">
        <f t="shared" si="16"/>
        <v/>
      </c>
      <c r="AD34" s="132"/>
      <c r="AE34" s="133"/>
      <c r="AF34" s="134"/>
      <c r="AG34" s="135"/>
      <c r="AH34" s="135"/>
      <c r="AI34" s="133"/>
      <c r="AJ34" s="134"/>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8" hidden="1" customHeight="1" x14ac:dyDescent="0.3">
      <c r="A35" s="299">
        <v>10</v>
      </c>
      <c r="B35" s="302"/>
      <c r="C35" s="302"/>
      <c r="D35" s="302"/>
      <c r="E35" s="305"/>
      <c r="F35" s="302"/>
      <c r="G35" s="308"/>
      <c r="H35" s="293" t="str">
        <f>IF(G35&lt;=0,"",IF(G35&lt;=2,"Muy Baja",IF(G35&lt;=24,"Baja",IF(G35&lt;=500,"Media",IF(G35&lt;=5000,"Alta","Muy Alta")))))</f>
        <v/>
      </c>
      <c r="I35" s="290" t="str">
        <f>IF(H35="","",IF(H35="Muy Baja",0.2,IF(H35="Baja",0.4,IF(H35="Media",0.6,IF(H35="Alta",0.8,IF(H35="Muy Alta",1,))))))</f>
        <v/>
      </c>
      <c r="J35" s="311"/>
      <c r="K35" s="290">
        <f>IF(NOT(ISERROR(MATCH(J35,'Tabla Impacto'!$B$221:$B$223,0))),'Tabla Impacto'!$F$228&amp;"Por favor no seleccionar los criterios de impacto(Afectación Económica o presupuestal y Pérdida Reputacional)",J35)</f>
        <v>0</v>
      </c>
      <c r="L35" s="293" t="str">
        <f>IF(OR(K35='Tabla Impacto'!$C$11,K35='Tabla Impacto'!$D$11),"Leve",IF(OR(K35='Tabla Impacto'!$C$12,K35='Tabla Impacto'!$D$12),"Menor",IF(OR(K35='Tabla Impacto'!$C$13,K35='Tabla Impacto'!$D$13),"Moderado",IF(OR(K35='Tabla Impacto'!$C$14,K35='Tabla Impacto'!$D$14),"Mayor",IF(OR(K35='Tabla Impacto'!$C$15,K35='Tabla Impacto'!$D$15),"Catastrófico","")))))</f>
        <v/>
      </c>
      <c r="M35" s="290" t="str">
        <f>IF(L35="","",IF(L35="Leve",0.2,IF(L35="Menor",0.4,IF(L35="Moderado",0.6,IF(L35="Mayor",0.8,IF(L35="Catastrófico",1,))))))</f>
        <v/>
      </c>
      <c r="N35" s="296" t="str">
        <f>IF(OR(AND(H35="Muy Baja",L35="Leve"),AND(H35="Muy Baja",L35="Menor"),AND(H35="Baja",L35="Leve")),"Bajo",IF(OR(AND(H35="Muy baja",L35="Moderado"),AND(H35="Baja",L35="Menor"),AND(H35="Baja",L35="Moderado"),AND(H35="Media",L35="Leve"),AND(H35="Media",L35="Menor"),AND(H35="Media",L35="Moderado"),AND(H35="Alta",L35="Leve"),AND(H35="Alta",L35="Menor")),"Moderado",IF(OR(AND(H35="Muy Baja",L35="Mayor"),AND(H35="Baja",L35="Mayor"),AND(H35="Media",L35="Mayor"),AND(H35="Alta",L35="Moderado"),AND(H35="Alta",L35="Mayor"),AND(H35="Muy Alta",L35="Leve"),AND(H35="Muy Alta",L35="Menor"),AND(H35="Muy Alta",L35="Moderado"),AND(H35="Muy Alta",L35="Mayor")),"Alto",IF(OR(AND(H35="Muy Baja",L35="Catastrófico"),AND(H35="Baja",L35="Catastrófico"),AND(H35="Media",L35="Catastrófico"),AND(H35="Alta",L35="Catastrófico"),AND(H35="Muy Alta",L35="Catastrófico")),"Extremo",""))))</f>
        <v/>
      </c>
      <c r="O35" s="123">
        <v>1</v>
      </c>
      <c r="P35" s="124"/>
      <c r="Q35" s="125" t="str">
        <f>IF(OR(R35="Preventivo",R35="Detectivo"),"Probabilidad",IF(R35="Correctivo","Impacto",""))</f>
        <v/>
      </c>
      <c r="R35" s="126"/>
      <c r="S35" s="126"/>
      <c r="T35" s="127" t="str">
        <f>IF(AND(R35="Preventivo",S35="Automático"),"50%",IF(AND(R35="Preventivo",S35="Manual"),"40%",IF(AND(R35="Detectivo",S35="Automático"),"40%",IF(AND(R35="Detectivo",S35="Manual"),"30%",IF(AND(R35="Correctivo",S35="Automático"),"35%",IF(AND(R35="Correctivo",S35="Manual"),"25%",""))))))</f>
        <v/>
      </c>
      <c r="U35" s="126"/>
      <c r="V35" s="126"/>
      <c r="W35" s="126"/>
      <c r="X35" s="128" t="str">
        <f>IFERROR(IF(Q35="Probabilidad",(I35-(+I35*T35)),IF(Q35="Impacto",I35,"")),"")</f>
        <v/>
      </c>
      <c r="Y35" s="129" t="str">
        <f>IFERROR(IF(X35="","",IF(X35&lt;=0.2,"Muy Baja",IF(X35&lt;=0.4,"Baja",IF(X35&lt;=0.6,"Media",IF(X35&lt;=0.8,"Alta","Muy Alta"))))),"")</f>
        <v/>
      </c>
      <c r="Z35" s="130" t="str">
        <f>+X35</f>
        <v/>
      </c>
      <c r="AA35" s="129" t="str">
        <f>IFERROR(IF(AB35="","",IF(AB35&lt;=0.2,"Leve",IF(AB35&lt;=0.4,"Menor",IF(AB35&lt;=0.6,"Moderado",IF(AB35&lt;=0.8,"Mayor","Catastrófico"))))),"")</f>
        <v/>
      </c>
      <c r="AB35" s="130" t="str">
        <f>IFERROR(IF(Q35="Impacto",(M35-(+M35*T35)),IF(Q35="Probabilidad",M35,"")),"")</f>
        <v/>
      </c>
      <c r="AC35" s="131" t="str">
        <f>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2"/>
      <c r="AE35" s="133"/>
      <c r="AF35" s="134"/>
      <c r="AG35" s="135"/>
      <c r="AH35" s="135"/>
      <c r="AI35" s="133"/>
      <c r="AJ35" s="134"/>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8" hidden="1" customHeight="1" x14ac:dyDescent="0.3">
      <c r="A36" s="300"/>
      <c r="B36" s="303"/>
      <c r="C36" s="303"/>
      <c r="D36" s="303"/>
      <c r="E36" s="306"/>
      <c r="F36" s="303"/>
      <c r="G36" s="309"/>
      <c r="H36" s="294"/>
      <c r="I36" s="291"/>
      <c r="J36" s="312"/>
      <c r="K36" s="291">
        <f>IF(NOT(ISERROR(MATCH(J36,_xlfn.ANCHORARRAY(E47),0))),I49&amp;"Por favor no seleccionar los criterios de impacto",J36)</f>
        <v>0</v>
      </c>
      <c r="L36" s="294"/>
      <c r="M36" s="291"/>
      <c r="N36" s="297"/>
      <c r="O36" s="123">
        <v>2</v>
      </c>
      <c r="P36" s="124"/>
      <c r="Q36" s="125" t="str">
        <f>IF(OR(R36="Preventivo",R36="Detectivo"),"Probabilidad",IF(R36="Correctivo","Impacto",""))</f>
        <v/>
      </c>
      <c r="R36" s="126"/>
      <c r="S36" s="126"/>
      <c r="T36" s="127" t="str">
        <f t="shared" ref="T36:T40" si="17">IF(AND(R36="Preventivo",S36="Automático"),"50%",IF(AND(R36="Preventivo",S36="Manual"),"40%",IF(AND(R36="Detectivo",S36="Automático"),"40%",IF(AND(R36="Detectivo",S36="Manual"),"30%",IF(AND(R36="Correctivo",S36="Automático"),"35%",IF(AND(R36="Correctivo",S36="Manual"),"25%",""))))))</f>
        <v/>
      </c>
      <c r="U36" s="126"/>
      <c r="V36" s="126"/>
      <c r="W36" s="126"/>
      <c r="X36" s="128" t="str">
        <f>IFERROR(IF(AND(Q35="Probabilidad",Q36="Probabilidad"),(Z35-(+Z35*T36)),IF(Q36="Probabilidad",(I35-(+I35*T36)),IF(Q36="Impacto",Z35,""))),"")</f>
        <v/>
      </c>
      <c r="Y36" s="129" t="str">
        <f t="shared" si="2"/>
        <v/>
      </c>
      <c r="Z36" s="130" t="str">
        <f t="shared" ref="Z36:Z40" si="18">+X36</f>
        <v/>
      </c>
      <c r="AA36" s="129" t="str">
        <f t="shared" si="4"/>
        <v/>
      </c>
      <c r="AB36" s="130" t="str">
        <f>IFERROR(IF(AND(Q35="Impacto",Q36="Impacto"),(AB35-(+AB35*T36)),IF(Q36="Impacto",(M35-(+M35*T36)),IF(Q36="Probabilidad",AB35,""))),"")</f>
        <v/>
      </c>
      <c r="AC36" s="131" t="str">
        <f t="shared" ref="AC36:AC37" si="19">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32"/>
      <c r="AE36" s="133"/>
      <c r="AF36" s="134"/>
      <c r="AG36" s="135"/>
      <c r="AH36" s="135"/>
      <c r="AI36" s="133"/>
      <c r="AJ36" s="134"/>
    </row>
    <row r="37" spans="1:68" ht="18" hidden="1" customHeight="1" x14ac:dyDescent="0.3">
      <c r="A37" s="300"/>
      <c r="B37" s="303"/>
      <c r="C37" s="303"/>
      <c r="D37" s="303"/>
      <c r="E37" s="306"/>
      <c r="F37" s="303"/>
      <c r="G37" s="309"/>
      <c r="H37" s="294"/>
      <c r="I37" s="291"/>
      <c r="J37" s="312"/>
      <c r="K37" s="291">
        <f>IF(NOT(ISERROR(MATCH(J37,_xlfn.ANCHORARRAY(E48),0))),I50&amp;"Por favor no seleccionar los criterios de impacto",J37)</f>
        <v>0</v>
      </c>
      <c r="L37" s="294"/>
      <c r="M37" s="291"/>
      <c r="N37" s="297"/>
      <c r="O37" s="123">
        <v>3</v>
      </c>
      <c r="P37" s="136"/>
      <c r="Q37" s="125" t="str">
        <f>IF(OR(R37="Preventivo",R37="Detectivo"),"Probabilidad",IF(R37="Correctivo","Impacto",""))</f>
        <v/>
      </c>
      <c r="R37" s="126"/>
      <c r="S37" s="126"/>
      <c r="T37" s="127" t="str">
        <f t="shared" si="17"/>
        <v/>
      </c>
      <c r="U37" s="126"/>
      <c r="V37" s="126"/>
      <c r="W37" s="126"/>
      <c r="X37" s="128" t="str">
        <f>IFERROR(IF(AND(Q36="Probabilidad",Q37="Probabilidad"),(Z36-(+Z36*T37)),IF(AND(Q36="Impacto",Q37="Probabilidad"),(Z35-(+Z35*T37)),IF(Q37="Impacto",Z36,""))),"")</f>
        <v/>
      </c>
      <c r="Y37" s="129" t="str">
        <f t="shared" si="2"/>
        <v/>
      </c>
      <c r="Z37" s="130" t="str">
        <f t="shared" si="18"/>
        <v/>
      </c>
      <c r="AA37" s="129" t="str">
        <f t="shared" si="4"/>
        <v/>
      </c>
      <c r="AB37" s="130" t="str">
        <f>IFERROR(IF(AND(Q36="Impacto",Q37="Impacto"),(AB36-(+AB36*T37)),IF(AND(Q36="Probabilidad",Q37="Impacto"),(AB35-(+AB35*T37)),IF(Q37="Probabilidad",AB36,""))),"")</f>
        <v/>
      </c>
      <c r="AC37" s="131" t="str">
        <f t="shared" si="19"/>
        <v/>
      </c>
      <c r="AD37" s="132"/>
      <c r="AE37" s="133"/>
      <c r="AF37" s="134"/>
      <c r="AG37" s="135"/>
      <c r="AH37" s="135"/>
      <c r="AI37" s="133"/>
      <c r="AJ37" s="134"/>
    </row>
    <row r="38" spans="1:68" ht="18" hidden="1" customHeight="1" x14ac:dyDescent="0.3">
      <c r="A38" s="300"/>
      <c r="B38" s="303"/>
      <c r="C38" s="303"/>
      <c r="D38" s="303"/>
      <c r="E38" s="306"/>
      <c r="F38" s="303"/>
      <c r="G38" s="309"/>
      <c r="H38" s="294"/>
      <c r="I38" s="291"/>
      <c r="J38" s="312"/>
      <c r="K38" s="291">
        <f>IF(NOT(ISERROR(MATCH(J38,_xlfn.ANCHORARRAY(E49),0))),I51&amp;"Por favor no seleccionar los criterios de impacto",J38)</f>
        <v>0</v>
      </c>
      <c r="L38" s="294"/>
      <c r="M38" s="291"/>
      <c r="N38" s="297"/>
      <c r="O38" s="123">
        <v>4</v>
      </c>
      <c r="P38" s="124"/>
      <c r="Q38" s="125" t="str">
        <f t="shared" ref="Q38:Q40" si="20">IF(OR(R38="Preventivo",R38="Detectivo"),"Probabilidad",IF(R38="Correctivo","Impacto",""))</f>
        <v/>
      </c>
      <c r="R38" s="126"/>
      <c r="S38" s="126"/>
      <c r="T38" s="127" t="str">
        <f t="shared" si="17"/>
        <v/>
      </c>
      <c r="U38" s="126"/>
      <c r="V38" s="126"/>
      <c r="W38" s="126"/>
      <c r="X38" s="128" t="str">
        <f t="shared" ref="X38:X40" si="21">IFERROR(IF(AND(Q37="Probabilidad",Q38="Probabilidad"),(Z37-(+Z37*T38)),IF(AND(Q37="Impacto",Q38="Probabilidad"),(Z36-(+Z36*T38)),IF(Q38="Impacto",Z37,""))),"")</f>
        <v/>
      </c>
      <c r="Y38" s="129" t="str">
        <f t="shared" si="2"/>
        <v/>
      </c>
      <c r="Z38" s="130" t="str">
        <f t="shared" si="18"/>
        <v/>
      </c>
      <c r="AA38" s="129" t="str">
        <f t="shared" si="4"/>
        <v/>
      </c>
      <c r="AB38" s="130" t="str">
        <f t="shared" ref="AB38:AB40" si="22">IFERROR(IF(AND(Q37="Impacto",Q38="Impacto"),(AB37-(+AB37*T38)),IF(AND(Q37="Probabilidad",Q38="Impacto"),(AB36-(+AB36*T38)),IF(Q38="Probabilidad",AB37,""))),"")</f>
        <v/>
      </c>
      <c r="AC38" s="131" t="str">
        <f>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2"/>
      <c r="AE38" s="133"/>
      <c r="AF38" s="134"/>
      <c r="AG38" s="135"/>
      <c r="AH38" s="135"/>
      <c r="AI38" s="133"/>
      <c r="AJ38" s="134"/>
    </row>
    <row r="39" spans="1:68" ht="18" hidden="1" customHeight="1" x14ac:dyDescent="0.3">
      <c r="A39" s="300"/>
      <c r="B39" s="303"/>
      <c r="C39" s="303"/>
      <c r="D39" s="303"/>
      <c r="E39" s="306"/>
      <c r="F39" s="303"/>
      <c r="G39" s="309"/>
      <c r="H39" s="294"/>
      <c r="I39" s="291"/>
      <c r="J39" s="312"/>
      <c r="K39" s="291">
        <f>IF(NOT(ISERROR(MATCH(J39,_xlfn.ANCHORARRAY(E50),0))),I52&amp;"Por favor no seleccionar los criterios de impacto",J39)</f>
        <v>0</v>
      </c>
      <c r="L39" s="294"/>
      <c r="M39" s="291"/>
      <c r="N39" s="297"/>
      <c r="O39" s="123">
        <v>5</v>
      </c>
      <c r="P39" s="124"/>
      <c r="Q39" s="125" t="str">
        <f t="shared" si="20"/>
        <v/>
      </c>
      <c r="R39" s="126"/>
      <c r="S39" s="126"/>
      <c r="T39" s="127" t="str">
        <f t="shared" si="17"/>
        <v/>
      </c>
      <c r="U39" s="126"/>
      <c r="V39" s="126"/>
      <c r="W39" s="126"/>
      <c r="X39" s="128" t="str">
        <f t="shared" si="21"/>
        <v/>
      </c>
      <c r="Y39" s="129" t="str">
        <f t="shared" si="2"/>
        <v/>
      </c>
      <c r="Z39" s="130" t="str">
        <f t="shared" si="18"/>
        <v/>
      </c>
      <c r="AA39" s="129" t="str">
        <f t="shared" si="4"/>
        <v/>
      </c>
      <c r="AB39" s="130" t="str">
        <f t="shared" si="22"/>
        <v/>
      </c>
      <c r="AC39" s="131" t="str">
        <f t="shared" ref="AC39:AC40" si="23">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32"/>
      <c r="AE39" s="133"/>
      <c r="AF39" s="134"/>
      <c r="AG39" s="135"/>
      <c r="AH39" s="135"/>
      <c r="AI39" s="133"/>
      <c r="AJ39" s="134"/>
    </row>
    <row r="40" spans="1:68" ht="18" hidden="1" customHeight="1" x14ac:dyDescent="0.3">
      <c r="A40" s="301"/>
      <c r="B40" s="304"/>
      <c r="C40" s="304"/>
      <c r="D40" s="304"/>
      <c r="E40" s="307"/>
      <c r="F40" s="304"/>
      <c r="G40" s="310"/>
      <c r="H40" s="295"/>
      <c r="I40" s="292"/>
      <c r="J40" s="313"/>
      <c r="K40" s="292">
        <f>IF(NOT(ISERROR(MATCH(J40,_xlfn.ANCHORARRAY(E51),0))),I53&amp;"Por favor no seleccionar los criterios de impacto",J40)</f>
        <v>0</v>
      </c>
      <c r="L40" s="295"/>
      <c r="M40" s="292"/>
      <c r="N40" s="298"/>
      <c r="O40" s="123">
        <v>6</v>
      </c>
      <c r="P40" s="124"/>
      <c r="Q40" s="125" t="str">
        <f t="shared" si="20"/>
        <v/>
      </c>
      <c r="R40" s="126"/>
      <c r="S40" s="126"/>
      <c r="T40" s="127" t="str">
        <f t="shared" si="17"/>
        <v/>
      </c>
      <c r="U40" s="126"/>
      <c r="V40" s="126"/>
      <c r="W40" s="126"/>
      <c r="X40" s="128" t="str">
        <f t="shared" si="21"/>
        <v/>
      </c>
      <c r="Y40" s="129" t="str">
        <f t="shared" si="2"/>
        <v/>
      </c>
      <c r="Z40" s="130" t="str">
        <f t="shared" si="18"/>
        <v/>
      </c>
      <c r="AA40" s="129" t="str">
        <f t="shared" si="4"/>
        <v/>
      </c>
      <c r="AB40" s="130" t="str">
        <f t="shared" si="22"/>
        <v/>
      </c>
      <c r="AC40" s="131" t="str">
        <f t="shared" si="23"/>
        <v/>
      </c>
      <c r="AD40" s="132"/>
      <c r="AE40" s="133"/>
      <c r="AF40" s="134"/>
      <c r="AG40" s="135"/>
      <c r="AH40" s="135"/>
      <c r="AI40" s="133"/>
      <c r="AJ40" s="134"/>
    </row>
    <row r="41" spans="1:68" ht="49.5" customHeight="1" x14ac:dyDescent="0.3">
      <c r="A41" s="6"/>
      <c r="B41" s="314" t="s">
        <v>89</v>
      </c>
      <c r="C41" s="315"/>
      <c r="D41" s="315"/>
      <c r="E41" s="315"/>
      <c r="F41" s="315"/>
      <c r="G41" s="315"/>
      <c r="H41" s="315"/>
      <c r="I41" s="315"/>
      <c r="J41" s="315"/>
      <c r="K41" s="315"/>
      <c r="L41" s="315"/>
      <c r="M41" s="315"/>
      <c r="N41" s="315"/>
      <c r="O41" s="315"/>
      <c r="P41" s="315"/>
      <c r="Q41" s="315"/>
      <c r="R41" s="315"/>
      <c r="S41" s="315"/>
      <c r="T41" s="315"/>
      <c r="U41" s="315"/>
      <c r="V41" s="315"/>
      <c r="W41" s="315"/>
      <c r="X41" s="315"/>
      <c r="Y41" s="315"/>
      <c r="Z41" s="315"/>
      <c r="AA41" s="315"/>
      <c r="AB41" s="315"/>
      <c r="AC41" s="315"/>
      <c r="AD41" s="315"/>
      <c r="AE41" s="315"/>
      <c r="AF41" s="315"/>
      <c r="AG41" s="315"/>
      <c r="AH41" s="315"/>
      <c r="AI41" s="315"/>
      <c r="AJ41" s="316"/>
    </row>
    <row r="43" spans="1:68" x14ac:dyDescent="0.3">
      <c r="A43" s="1"/>
      <c r="B43" s="24"/>
      <c r="C43" s="1"/>
      <c r="D43" s="1"/>
      <c r="F43" s="1"/>
    </row>
  </sheetData>
  <dataConsolidate/>
  <mergeCells count="97">
    <mergeCell ref="C16:N16"/>
    <mergeCell ref="O16:Q16"/>
    <mergeCell ref="A13:AJ14"/>
    <mergeCell ref="A19:G19"/>
    <mergeCell ref="H19:N19"/>
    <mergeCell ref="O19:W19"/>
    <mergeCell ref="X19:AD19"/>
    <mergeCell ref="AE19:AJ19"/>
    <mergeCell ref="A16:B16"/>
    <mergeCell ref="A17:B17"/>
    <mergeCell ref="A18:B18"/>
    <mergeCell ref="B41:AJ41"/>
    <mergeCell ref="M29:M34"/>
    <mergeCell ref="N29:N34"/>
    <mergeCell ref="A35:A40"/>
    <mergeCell ref="B35:B40"/>
    <mergeCell ref="C35:C40"/>
    <mergeCell ref="D35:D40"/>
    <mergeCell ref="E35:E40"/>
    <mergeCell ref="F35:F40"/>
    <mergeCell ref="G35:G40"/>
    <mergeCell ref="H35:H40"/>
    <mergeCell ref="I35:I40"/>
    <mergeCell ref="J35:J40"/>
    <mergeCell ref="K35:K40"/>
    <mergeCell ref="L35:L40"/>
    <mergeCell ref="M35:M40"/>
    <mergeCell ref="N35:N40"/>
    <mergeCell ref="J29:J34"/>
    <mergeCell ref="K29:K34"/>
    <mergeCell ref="L29:L34"/>
    <mergeCell ref="A29:A34"/>
    <mergeCell ref="B29:B34"/>
    <mergeCell ref="C29:C34"/>
    <mergeCell ref="D29:D34"/>
    <mergeCell ref="E29:E34"/>
    <mergeCell ref="F29:F34"/>
    <mergeCell ref="G29:G34"/>
    <mergeCell ref="H29:H34"/>
    <mergeCell ref="I29:I34"/>
    <mergeCell ref="K23:K28"/>
    <mergeCell ref="L23:L28"/>
    <mergeCell ref="M23:M28"/>
    <mergeCell ref="N23:N28"/>
    <mergeCell ref="A23:A28"/>
    <mergeCell ref="B23:B28"/>
    <mergeCell ref="C23:C28"/>
    <mergeCell ref="D23:D28"/>
    <mergeCell ref="E23:E28"/>
    <mergeCell ref="F23:F28"/>
    <mergeCell ref="G23:G28"/>
    <mergeCell ref="H23:H28"/>
    <mergeCell ref="I23:I28"/>
    <mergeCell ref="J23:J28"/>
    <mergeCell ref="AE20:AE21"/>
    <mergeCell ref="AJ20:AJ21"/>
    <mergeCell ref="AI20:AI21"/>
    <mergeCell ref="AH20:AH21"/>
    <mergeCell ref="AG20:AG21"/>
    <mergeCell ref="AF20:AF21"/>
    <mergeCell ref="A20:A21"/>
    <mergeCell ref="F20:F21"/>
    <mergeCell ref="E20:E21"/>
    <mergeCell ref="D20:D21"/>
    <mergeCell ref="C20:C21"/>
    <mergeCell ref="B20:B21"/>
    <mergeCell ref="AD20:AD21"/>
    <mergeCell ref="C17:N17"/>
    <mergeCell ref="C18:N18"/>
    <mergeCell ref="O20:O21"/>
    <mergeCell ref="AC20:AC21"/>
    <mergeCell ref="AB20:AB21"/>
    <mergeCell ref="X20:X21"/>
    <mergeCell ref="P20:P21"/>
    <mergeCell ref="AA20:AA21"/>
    <mergeCell ref="Y20:Y21"/>
    <mergeCell ref="Z20:Z21"/>
    <mergeCell ref="G20:G21"/>
    <mergeCell ref="H20:H21"/>
    <mergeCell ref="I20:I21"/>
    <mergeCell ref="L20:L21"/>
    <mergeCell ref="M20:M21"/>
    <mergeCell ref="N20:N21"/>
    <mergeCell ref="J20:J21"/>
    <mergeCell ref="K20:K21"/>
    <mergeCell ref="Q20:Q21"/>
    <mergeCell ref="R20:W20"/>
    <mergeCell ref="A1:AE5"/>
    <mergeCell ref="W10:AB10"/>
    <mergeCell ref="W11:AB11"/>
    <mergeCell ref="A12:J12"/>
    <mergeCell ref="N7:S7"/>
    <mergeCell ref="W9:AB9"/>
    <mergeCell ref="P8:S8"/>
    <mergeCell ref="P9:S9"/>
    <mergeCell ref="P10:S10"/>
    <mergeCell ref="P11:S11"/>
  </mergeCells>
  <conditionalFormatting sqref="H22:H23 Y22:Y40 H29 H35">
    <cfRule type="cellIs" dxfId="18" priority="348" operator="equal">
      <formula>"Muy Alta"</formula>
    </cfRule>
    <cfRule type="cellIs" dxfId="17" priority="349" operator="equal">
      <formula>"Alta"</formula>
    </cfRule>
    <cfRule type="cellIs" dxfId="16" priority="350" operator="equal">
      <formula>"Media"</formula>
    </cfRule>
    <cfRule type="cellIs" dxfId="15" priority="351" operator="equal">
      <formula>"Baja"</formula>
    </cfRule>
    <cfRule type="cellIs" dxfId="14" priority="352" operator="equal">
      <formula>"Muy Baja"</formula>
    </cfRule>
  </conditionalFormatting>
  <conditionalFormatting sqref="K22:K40">
    <cfRule type="containsText" dxfId="13" priority="30" operator="containsText" text="❌">
      <formula>NOT(ISERROR(SEARCH("❌",K22)))</formula>
    </cfRule>
  </conditionalFormatting>
  <conditionalFormatting sqref="L22:L23 AA22:AA40 L29 L35">
    <cfRule type="cellIs" dxfId="12" priority="343" operator="equal">
      <formula>"Catastrófico"</formula>
    </cfRule>
    <cfRule type="cellIs" dxfId="11" priority="344" operator="equal">
      <formula>"Mayor"</formula>
    </cfRule>
    <cfRule type="cellIs" dxfId="10" priority="345" operator="equal">
      <formula>"Moderado"</formula>
    </cfRule>
    <cfRule type="cellIs" dxfId="9" priority="346" operator="equal">
      <formula>"Menor"</formula>
    </cfRule>
    <cfRule type="cellIs" dxfId="8" priority="347" operator="equal">
      <formula>"Leve"</formula>
    </cfRule>
  </conditionalFormatting>
  <conditionalFormatting sqref="N22:N23 AC22:AC40 N29 N35">
    <cfRule type="cellIs" dxfId="7" priority="325" operator="equal">
      <formula>"Extremo"</formula>
    </cfRule>
    <cfRule type="cellIs" dxfId="6" priority="326" operator="equal">
      <formula>"Alto"</formula>
    </cfRule>
    <cfRule type="cellIs" dxfId="5" priority="327" operator="equal">
      <formula>"Moderado"</formula>
    </cfRule>
    <cfRule type="cellIs" dxfId="4" priority="328" operator="equal">
      <formula>"Bajo"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100-000004000000}">
          <x14:formula1>
            <xm:f>'Opciones Tratamiento'!$B$9:$B$10</xm:f>
          </x14:formula1>
          <xm:sqref>AJ22 AJ23:AJ24 AJ26:AJ27 AJ29:AJ30 AJ32:AJ33 AJ35:AJ38 AJ40:AJ41 AJ43:AJ44 AJ46:AJ47 AJ49:AJ50 AJ52:AJ53</xm:sqref>
        </x14:dataValidation>
        <x14:dataValidation type="list" allowBlank="1" showInputMessage="1" showErrorMessage="1" xr:uid="{00000000-0002-0000-0100-000006000000}">
          <x14:formula1>
            <xm:f>'Opciones Tratamiento'!$B$13:$B$19</xm:f>
          </x14:formula1>
          <xm:sqref>F43:F54</xm:sqref>
        </x14:dataValidation>
        <x14:dataValidation type="list" allowBlank="1" showInputMessage="1" showErrorMessage="1" xr:uid="{00000000-0002-0000-0100-000000000000}">
          <x14:formula1>
            <xm:f>'Tabla Valoración controles'!$D$4:$D$6</xm:f>
          </x14:formula1>
          <xm:sqref>R37:R54 R22:R35</xm:sqref>
        </x14:dataValidation>
        <x14:dataValidation type="list" allowBlank="1" showInputMessage="1" showErrorMessage="1" xr:uid="{00000000-0002-0000-0100-000001000000}">
          <x14:formula1>
            <xm:f>'Tabla Valoración controles'!$D$7:$D$8</xm:f>
          </x14:formula1>
          <xm:sqref>S37:S54 S22:S35</xm:sqref>
        </x14:dataValidation>
        <x14:dataValidation type="list" allowBlank="1" showInputMessage="1" showErrorMessage="1" xr:uid="{00000000-0002-0000-0100-000002000000}">
          <x14:formula1>
            <xm:f>'Tabla Valoración controles'!$D$9:$D$10</xm:f>
          </x14:formula1>
          <xm:sqref>U37:U54 U22:U35</xm:sqref>
        </x14:dataValidation>
        <x14:dataValidation type="list" allowBlank="1" showInputMessage="1" showErrorMessage="1" xr:uid="{00000000-0002-0000-0100-000003000000}">
          <x14:formula1>
            <xm:f>'Tabla Valoración controles'!$D$11:$D$12</xm:f>
          </x14:formula1>
          <xm:sqref>V37:V54 V22:V35</xm:sqref>
        </x14:dataValidation>
        <x14:dataValidation type="list" allowBlank="1" showInputMessage="1" showErrorMessage="1" xr:uid="{00000000-0002-0000-0100-000005000000}">
          <x14:formula1>
            <xm:f>'Tabla Valoración controles'!$D$13:$D$14</xm:f>
          </x14:formula1>
          <xm:sqref>W37:W54 W22:W35</xm:sqref>
        </x14:dataValidation>
        <x14:dataValidation type="list" allowBlank="1" showInputMessage="1" showErrorMessage="1" xr:uid="{00000000-0002-0000-0100-000008000000}">
          <x14:formula1>
            <xm:f>'Opciones Tratamiento'!$B$2:$B$5</xm:f>
          </x14:formula1>
          <xm:sqref>AD37:AD54 AD22:AD35</xm:sqref>
        </x14:dataValidation>
        <x14:dataValidation type="custom" allowBlank="1" showInputMessage="1" showErrorMessage="1" error="Recuerde que las acciones se generan bajo la medida de mitigar el riesgo" xr:uid="{00000000-0002-0000-0100-00000A000000}">
          <x14:formula1>
            <xm:f>IF(OR(AD22='Opciones Tratamiento'!$B$2,AD22='Opciones Tratamiento'!$B$3,AD22='Opciones Tratamiento'!$B$4),ISBLANK(AD22),ISTEXT(AD22))</xm:f>
          </x14:formula1>
          <xm:sqref>AE37:AE54 AE22:AE35</xm:sqref>
        </x14:dataValidation>
        <x14:dataValidation type="custom" allowBlank="1" showInputMessage="1" showErrorMessage="1" error="Recuerde que las acciones se generan bajo la medida de mitigar el riesgo" xr:uid="{00000000-0002-0000-0100-00000B000000}">
          <x14:formula1>
            <xm:f>IF(OR(AD22='Opciones Tratamiento'!$B$2,AD22='Opciones Tratamiento'!$B$3,AD22='Opciones Tratamiento'!$B$4),ISBLANK(AD22),ISTEXT(AD22))</xm:f>
          </x14:formula1>
          <xm:sqref>AF22:AF54</xm:sqref>
        </x14:dataValidation>
        <x14:dataValidation type="custom" allowBlank="1" showInputMessage="1" showErrorMessage="1" error="Recuerde que las acciones se generan bajo la medida de mitigar el riesgo" xr:uid="{00000000-0002-0000-0100-00000C000000}">
          <x14:formula1>
            <xm:f>IF(OR(AD22='Opciones Tratamiento'!$B$2,AD22='Opciones Tratamiento'!$B$3,AD22='Opciones Tratamiento'!$B$4),ISBLANK(AD22),ISTEXT(AD22))</xm:f>
          </x14:formula1>
          <xm:sqref>AG22:AG54</xm:sqref>
        </x14:dataValidation>
        <x14:dataValidation type="custom" allowBlank="1" showInputMessage="1" showErrorMessage="1" error="Recuerde que las acciones se generan bajo la medida de mitigar el riesgo" xr:uid="{00000000-0002-0000-0100-00000D000000}">
          <x14:formula1>
            <xm:f>IF(OR(AD22='Opciones Tratamiento'!$B$2,AD22='Opciones Tratamiento'!$B$3,AD22='Opciones Tratamiento'!$B$4),ISBLANK(AD22),ISTEXT(AD22))</xm:f>
          </x14:formula1>
          <xm:sqref>AH22:AH54</xm:sqref>
        </x14:dataValidation>
        <x14:dataValidation type="custom" allowBlank="1" showInputMessage="1" showErrorMessage="1" error="Recuerde que las acciones se generan bajo la medida de mitigar el riesgo" xr:uid="{00000000-0002-0000-0100-00000E000000}">
          <x14:formula1>
            <xm:f>IF(OR(AD22='Opciones Tratamiento'!$B$2,AD22='Opciones Tratamiento'!$B$3,AD22='Opciones Tratamiento'!$B$4),ISBLANK(AD22),ISTEXT(AD22))</xm:f>
          </x14:formula1>
          <xm:sqref>AI22:AI54</xm:sqref>
        </x14:dataValidation>
        <x14:dataValidation type="list" allowBlank="1" showInputMessage="1" showErrorMessage="1" xr:uid="{A08F2382-C520-458D-822B-27E981004C95}">
          <x14:formula1>
            <xm:f>'Impacto-clasificacion'!$A$3:$A$6</xm:f>
          </x14:formula1>
          <xm:sqref>B22:B54</xm:sqref>
        </x14:dataValidation>
        <x14:dataValidation type="list" allowBlank="1" showInputMessage="1" showErrorMessage="1" xr:uid="{5B4BFEDF-535D-4676-A2D9-BF1564B5BA44}">
          <x14:formula1>
            <xm:f>'Impacto-clasificacion'!$D$3:$D$10</xm:f>
          </x14:formula1>
          <xm:sqref>F22:F42</xm:sqref>
        </x14:dataValidation>
        <x14:dataValidation type="list" allowBlank="1" showInputMessage="1" showErrorMessage="1" xr:uid="{8DAD2BC1-1BDC-471A-A521-4F3A16793D70}">
          <x14:formula1>
            <xm:f>'Tabla Impacto'!$F$210:$F$227</xm:f>
          </x14:formula1>
          <xm:sqref>J22:J54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D10"/>
  <sheetViews>
    <sheetView workbookViewId="0">
      <selection activeCell="E12" sqref="E12"/>
    </sheetView>
  </sheetViews>
  <sheetFormatPr baseColWidth="10" defaultColWidth="10.7109375" defaultRowHeight="15" x14ac:dyDescent="0.25"/>
  <sheetData>
    <row r="2" spans="1:4" x14ac:dyDescent="0.25">
      <c r="A2" t="s">
        <v>13</v>
      </c>
    </row>
    <row r="3" spans="1:4" x14ac:dyDescent="0.25">
      <c r="A3" t="s">
        <v>190</v>
      </c>
      <c r="D3" t="s">
        <v>231</v>
      </c>
    </row>
    <row r="4" spans="1:4" x14ac:dyDescent="0.25">
      <c r="A4" t="s">
        <v>192</v>
      </c>
      <c r="D4" t="s">
        <v>232</v>
      </c>
    </row>
    <row r="5" spans="1:4" x14ac:dyDescent="0.25">
      <c r="A5" t="s">
        <v>194</v>
      </c>
      <c r="D5" t="s">
        <v>233</v>
      </c>
    </row>
    <row r="6" spans="1:4" x14ac:dyDescent="0.25">
      <c r="A6" t="s">
        <v>230</v>
      </c>
      <c r="D6" t="s">
        <v>202</v>
      </c>
    </row>
    <row r="7" spans="1:4" x14ac:dyDescent="0.25">
      <c r="D7" t="s">
        <v>203</v>
      </c>
    </row>
    <row r="8" spans="1:4" x14ac:dyDescent="0.25">
      <c r="D8" t="s">
        <v>204</v>
      </c>
    </row>
    <row r="9" spans="1:4" x14ac:dyDescent="0.25">
      <c r="D9" t="s">
        <v>234</v>
      </c>
    </row>
    <row r="10" spans="1:4" x14ac:dyDescent="0.25">
      <c r="D10" t="s">
        <v>235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U140"/>
  <sheetViews>
    <sheetView zoomScale="50" zoomScaleNormal="50" workbookViewId="0">
      <selection activeCell="AU28" sqref="AU28"/>
    </sheetView>
  </sheetViews>
  <sheetFormatPr baseColWidth="10" defaultColWidth="11.42578125"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330" t="s">
        <v>90</v>
      </c>
      <c r="C2" s="330"/>
      <c r="D2" s="330"/>
      <c r="E2" s="330"/>
      <c r="F2" s="330"/>
      <c r="G2" s="330"/>
      <c r="H2" s="330"/>
      <c r="I2" s="330"/>
      <c r="J2" s="367" t="s">
        <v>13</v>
      </c>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330"/>
      <c r="C3" s="330"/>
      <c r="D3" s="330"/>
      <c r="E3" s="330"/>
      <c r="F3" s="330"/>
      <c r="G3" s="330"/>
      <c r="H3" s="330"/>
      <c r="I3" s="330"/>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330"/>
      <c r="C4" s="330"/>
      <c r="D4" s="330"/>
      <c r="E4" s="330"/>
      <c r="F4" s="330"/>
      <c r="G4" s="330"/>
      <c r="H4" s="330"/>
      <c r="I4" s="330"/>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378" t="s">
        <v>91</v>
      </c>
      <c r="C6" s="378"/>
      <c r="D6" s="379"/>
      <c r="E6" s="368" t="s">
        <v>92</v>
      </c>
      <c r="F6" s="369"/>
      <c r="G6" s="369"/>
      <c r="H6" s="369"/>
      <c r="I6" s="370"/>
      <c r="J6" s="364" t="e">
        <f>IF(AND('Mapa final'!#REF!="Muy Alta",'Mapa final'!#REF!="Leve"),CONCATENATE("R",'Mapa final'!#REF!),"")</f>
        <v>#REF!</v>
      </c>
      <c r="K6" s="365"/>
      <c r="L6" s="365" t="e">
        <f>IF(AND('Mapa final'!#REF!="Muy Alta",'Mapa final'!#REF!="Leve"),CONCATENATE("R",'Mapa final'!#REF!),"")</f>
        <v>#REF!</v>
      </c>
      <c r="M6" s="365"/>
      <c r="N6" s="365" t="str">
        <f>IF(AND('Mapa final'!$H$22="Muy Alta",'Mapa final'!$L$22="Leve"),CONCATENATE("R",'Mapa final'!$A$22),"")</f>
        <v/>
      </c>
      <c r="O6" s="366"/>
      <c r="P6" s="364" t="e">
        <f>IF(AND('Mapa final'!#REF!="Muy Alta",'Mapa final'!#REF!="Menor"),CONCATENATE("R",'Mapa final'!#REF!),"")</f>
        <v>#REF!</v>
      </c>
      <c r="Q6" s="365"/>
      <c r="R6" s="365" t="e">
        <f>IF(AND('Mapa final'!#REF!="Muy Alta",'Mapa final'!#REF!="Menor"),CONCATENATE("R",'Mapa final'!#REF!),"")</f>
        <v>#REF!</v>
      </c>
      <c r="S6" s="365"/>
      <c r="T6" s="365" t="str">
        <f>IF(AND('Mapa final'!$H$22="Muy Alta",'Mapa final'!$L$22="Menor"),CONCATENATE("R",'Mapa final'!$A$22),"")</f>
        <v/>
      </c>
      <c r="U6" s="366"/>
      <c r="V6" s="364" t="e">
        <f>IF(AND('Mapa final'!#REF!="Muy Alta",'Mapa final'!#REF!="Moderado"),CONCATENATE("R",'Mapa final'!#REF!),"")</f>
        <v>#REF!</v>
      </c>
      <c r="W6" s="365"/>
      <c r="X6" s="365" t="e">
        <f>IF(AND('Mapa final'!#REF!="Muy Alta",'Mapa final'!#REF!="Moderado"),CONCATENATE("R",'Mapa final'!#REF!),"")</f>
        <v>#REF!</v>
      </c>
      <c r="Y6" s="365"/>
      <c r="Z6" s="365" t="str">
        <f>IF(AND('Mapa final'!$H$22="Muy Alta",'Mapa final'!$L$22="Moderado"),CONCATENATE("R",'Mapa final'!$A$22),"")</f>
        <v/>
      </c>
      <c r="AA6" s="366"/>
      <c r="AB6" s="364" t="e">
        <f>IF(AND('Mapa final'!#REF!="Muy Alta",'Mapa final'!#REF!="Mayor"),CONCATENATE("R",'Mapa final'!#REF!),"")</f>
        <v>#REF!</v>
      </c>
      <c r="AC6" s="365"/>
      <c r="AD6" s="365" t="e">
        <f>IF(AND('Mapa final'!#REF!="Muy Alta",'Mapa final'!#REF!="Mayor"),CONCATENATE("R",'Mapa final'!#REF!),"")</f>
        <v>#REF!</v>
      </c>
      <c r="AE6" s="365"/>
      <c r="AF6" s="365" t="str">
        <f>IF(AND('Mapa final'!$H$22="Muy Alta",'Mapa final'!$L$22="Mayor"),CONCATENATE("R",'Mapa final'!$A$22),"")</f>
        <v/>
      </c>
      <c r="AG6" s="366"/>
      <c r="AH6" s="355" t="e">
        <f>IF(AND('Mapa final'!#REF!="Muy Alta",'Mapa final'!#REF!="Catastrófico"),CONCATENATE("R",'Mapa final'!#REF!),"")</f>
        <v>#REF!</v>
      </c>
      <c r="AI6" s="356"/>
      <c r="AJ6" s="356" t="e">
        <f>IF(AND('Mapa final'!#REF!="Muy Alta",'Mapa final'!#REF!="Catastrófico"),CONCATENATE("R",'Mapa final'!#REF!),"")</f>
        <v>#REF!</v>
      </c>
      <c r="AK6" s="356"/>
      <c r="AL6" s="356" t="str">
        <f>IF(AND('Mapa final'!$H$22="Muy Alta",'Mapa final'!$L$22="Catastrófico"),CONCATENATE("R",'Mapa final'!$A$22),"")</f>
        <v/>
      </c>
      <c r="AM6" s="357"/>
      <c r="AO6" s="380" t="s">
        <v>93</v>
      </c>
      <c r="AP6" s="381"/>
      <c r="AQ6" s="381"/>
      <c r="AR6" s="381"/>
      <c r="AS6" s="381"/>
      <c r="AT6" s="382"/>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378"/>
      <c r="C7" s="378"/>
      <c r="D7" s="379"/>
      <c r="E7" s="371"/>
      <c r="F7" s="372"/>
      <c r="G7" s="372"/>
      <c r="H7" s="372"/>
      <c r="I7" s="373"/>
      <c r="J7" s="358"/>
      <c r="K7" s="359"/>
      <c r="L7" s="359"/>
      <c r="M7" s="359"/>
      <c r="N7" s="359"/>
      <c r="O7" s="360"/>
      <c r="P7" s="358"/>
      <c r="Q7" s="359"/>
      <c r="R7" s="359"/>
      <c r="S7" s="359"/>
      <c r="T7" s="359"/>
      <c r="U7" s="360"/>
      <c r="V7" s="358"/>
      <c r="W7" s="359"/>
      <c r="X7" s="359"/>
      <c r="Y7" s="359"/>
      <c r="Z7" s="359"/>
      <c r="AA7" s="360"/>
      <c r="AB7" s="358"/>
      <c r="AC7" s="359"/>
      <c r="AD7" s="359"/>
      <c r="AE7" s="359"/>
      <c r="AF7" s="359"/>
      <c r="AG7" s="360"/>
      <c r="AH7" s="349"/>
      <c r="AI7" s="350"/>
      <c r="AJ7" s="350"/>
      <c r="AK7" s="350"/>
      <c r="AL7" s="350"/>
      <c r="AM7" s="351"/>
      <c r="AN7" s="83"/>
      <c r="AO7" s="383"/>
      <c r="AP7" s="384"/>
      <c r="AQ7" s="384"/>
      <c r="AR7" s="384"/>
      <c r="AS7" s="384"/>
      <c r="AT7" s="385"/>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378"/>
      <c r="C8" s="378"/>
      <c r="D8" s="379"/>
      <c r="E8" s="371"/>
      <c r="F8" s="372"/>
      <c r="G8" s="372"/>
      <c r="H8" s="372"/>
      <c r="I8" s="373"/>
      <c r="J8" s="358" t="e">
        <f>IF(AND('Mapa final'!#REF!="Muy Alta",'Mapa final'!#REF!="Leve"),CONCATENATE("R",'Mapa final'!#REF!),"")</f>
        <v>#REF!</v>
      </c>
      <c r="K8" s="359"/>
      <c r="L8" s="359" t="e">
        <f>IF(AND('Mapa final'!#REF!="Muy Alta",'Mapa final'!#REF!="Leve"),CONCATENATE("R",'Mapa final'!#REF!),"")</f>
        <v>#REF!</v>
      </c>
      <c r="M8" s="359"/>
      <c r="N8" s="359" t="e">
        <f>IF(AND('Mapa final'!#REF!="Muy Alta",'Mapa final'!#REF!="Leve"),CONCATENATE("R",'Mapa final'!#REF!),"")</f>
        <v>#REF!</v>
      </c>
      <c r="O8" s="360"/>
      <c r="P8" s="358" t="e">
        <f>IF(AND('Mapa final'!#REF!="Muy Alta",'Mapa final'!#REF!="Menor"),CONCATENATE("R",'Mapa final'!#REF!),"")</f>
        <v>#REF!</v>
      </c>
      <c r="Q8" s="359"/>
      <c r="R8" s="359" t="e">
        <f>IF(AND('Mapa final'!#REF!="Muy Alta",'Mapa final'!#REF!="Menor"),CONCATENATE("R",'Mapa final'!#REF!),"")</f>
        <v>#REF!</v>
      </c>
      <c r="S8" s="359"/>
      <c r="T8" s="359" t="e">
        <f>IF(AND('Mapa final'!#REF!="Muy Alta",'Mapa final'!#REF!="Menor"),CONCATENATE("R",'Mapa final'!#REF!),"")</f>
        <v>#REF!</v>
      </c>
      <c r="U8" s="360"/>
      <c r="V8" s="358" t="e">
        <f>IF(AND('Mapa final'!#REF!="Muy Alta",'Mapa final'!#REF!="Moderado"),CONCATENATE("R",'Mapa final'!#REF!),"")</f>
        <v>#REF!</v>
      </c>
      <c r="W8" s="359"/>
      <c r="X8" s="359" t="e">
        <f>IF(AND('Mapa final'!#REF!="Muy Alta",'Mapa final'!#REF!="Moderado"),CONCATENATE("R",'Mapa final'!#REF!),"")</f>
        <v>#REF!</v>
      </c>
      <c r="Y8" s="359"/>
      <c r="Z8" s="359" t="e">
        <f>IF(AND('Mapa final'!#REF!="Muy Alta",'Mapa final'!#REF!="Moderado"),CONCATENATE("R",'Mapa final'!#REF!),"")</f>
        <v>#REF!</v>
      </c>
      <c r="AA8" s="360"/>
      <c r="AB8" s="358" t="e">
        <f>IF(AND('Mapa final'!#REF!="Muy Alta",'Mapa final'!#REF!="Mayor"),CONCATENATE("R",'Mapa final'!#REF!),"")</f>
        <v>#REF!</v>
      </c>
      <c r="AC8" s="359"/>
      <c r="AD8" s="359" t="e">
        <f>IF(AND('Mapa final'!#REF!="Muy Alta",'Mapa final'!#REF!="Mayor"),CONCATENATE("R",'Mapa final'!#REF!),"")</f>
        <v>#REF!</v>
      </c>
      <c r="AE8" s="359"/>
      <c r="AF8" s="359" t="e">
        <f>IF(AND('Mapa final'!#REF!="Muy Alta",'Mapa final'!#REF!="Mayor"),CONCATENATE("R",'Mapa final'!#REF!),"")</f>
        <v>#REF!</v>
      </c>
      <c r="AG8" s="360"/>
      <c r="AH8" s="349" t="e">
        <f>IF(AND('Mapa final'!#REF!="Muy Alta",'Mapa final'!#REF!="Catastrófico"),CONCATENATE("R",'Mapa final'!#REF!),"")</f>
        <v>#REF!</v>
      </c>
      <c r="AI8" s="350"/>
      <c r="AJ8" s="350" t="e">
        <f>IF(AND('Mapa final'!#REF!="Muy Alta",'Mapa final'!#REF!="Catastrófico"),CONCATENATE("R",'Mapa final'!#REF!),"")</f>
        <v>#REF!</v>
      </c>
      <c r="AK8" s="350"/>
      <c r="AL8" s="350" t="e">
        <f>IF(AND('Mapa final'!#REF!="Muy Alta",'Mapa final'!#REF!="Catastrófico"),CONCATENATE("R",'Mapa final'!#REF!),"")</f>
        <v>#REF!</v>
      </c>
      <c r="AM8" s="351"/>
      <c r="AN8" s="83"/>
      <c r="AO8" s="383"/>
      <c r="AP8" s="384"/>
      <c r="AQ8" s="384"/>
      <c r="AR8" s="384"/>
      <c r="AS8" s="384"/>
      <c r="AT8" s="385"/>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378"/>
      <c r="C9" s="378"/>
      <c r="D9" s="379"/>
      <c r="E9" s="371"/>
      <c r="F9" s="372"/>
      <c r="G9" s="372"/>
      <c r="H9" s="372"/>
      <c r="I9" s="373"/>
      <c r="J9" s="358"/>
      <c r="K9" s="359"/>
      <c r="L9" s="359"/>
      <c r="M9" s="359"/>
      <c r="N9" s="359"/>
      <c r="O9" s="360"/>
      <c r="P9" s="358"/>
      <c r="Q9" s="359"/>
      <c r="R9" s="359"/>
      <c r="S9" s="359"/>
      <c r="T9" s="359"/>
      <c r="U9" s="360"/>
      <c r="V9" s="358"/>
      <c r="W9" s="359"/>
      <c r="X9" s="359"/>
      <c r="Y9" s="359"/>
      <c r="Z9" s="359"/>
      <c r="AA9" s="360"/>
      <c r="AB9" s="358"/>
      <c r="AC9" s="359"/>
      <c r="AD9" s="359"/>
      <c r="AE9" s="359"/>
      <c r="AF9" s="359"/>
      <c r="AG9" s="360"/>
      <c r="AH9" s="349"/>
      <c r="AI9" s="350"/>
      <c r="AJ9" s="350"/>
      <c r="AK9" s="350"/>
      <c r="AL9" s="350"/>
      <c r="AM9" s="351"/>
      <c r="AN9" s="83"/>
      <c r="AO9" s="383"/>
      <c r="AP9" s="384"/>
      <c r="AQ9" s="384"/>
      <c r="AR9" s="384"/>
      <c r="AS9" s="384"/>
      <c r="AT9" s="385"/>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378"/>
      <c r="C10" s="378"/>
      <c r="D10" s="379"/>
      <c r="E10" s="371"/>
      <c r="F10" s="372"/>
      <c r="G10" s="372"/>
      <c r="H10" s="372"/>
      <c r="I10" s="373"/>
      <c r="J10" s="358" t="e">
        <f>IF(AND('Mapa final'!#REF!="Muy Alta",'Mapa final'!#REF!="Leve"),CONCATENATE("R",'Mapa final'!#REF!),"")</f>
        <v>#REF!</v>
      </c>
      <c r="K10" s="359"/>
      <c r="L10" s="359" t="str">
        <f>IF(AND('Mapa final'!$H$23="Muy Alta",'Mapa final'!$L$23="Leve"),CONCATENATE("R",'Mapa final'!$A$23),"")</f>
        <v/>
      </c>
      <c r="M10" s="359"/>
      <c r="N10" s="359" t="str">
        <f>IF(AND('Mapa final'!$H$29="Muy Alta",'Mapa final'!$L$29="Leve"),CONCATENATE("R",'Mapa final'!$A$29),"")</f>
        <v/>
      </c>
      <c r="O10" s="360"/>
      <c r="P10" s="358" t="e">
        <f>IF(AND('Mapa final'!#REF!="Muy Alta",'Mapa final'!#REF!="Menor"),CONCATENATE("R",'Mapa final'!#REF!),"")</f>
        <v>#REF!</v>
      </c>
      <c r="Q10" s="359"/>
      <c r="R10" s="359" t="str">
        <f>IF(AND('Mapa final'!$H$23="Muy Alta",'Mapa final'!$L$23="Menor"),CONCATENATE("R",'Mapa final'!$A$23),"")</f>
        <v/>
      </c>
      <c r="S10" s="359"/>
      <c r="T10" s="359" t="str">
        <f>IF(AND('Mapa final'!$H$29="Muy Alta",'Mapa final'!$L$29="Menor"),CONCATENATE("R",'Mapa final'!$A$29),"")</f>
        <v/>
      </c>
      <c r="U10" s="360"/>
      <c r="V10" s="358" t="e">
        <f>IF(AND('Mapa final'!#REF!="Muy Alta",'Mapa final'!#REF!="Moderado"),CONCATENATE("R",'Mapa final'!#REF!),"")</f>
        <v>#REF!</v>
      </c>
      <c r="W10" s="359"/>
      <c r="X10" s="359" t="str">
        <f>IF(AND('Mapa final'!$H$23="Muy Alta",'Mapa final'!$L$23="Moderado"),CONCATENATE("R",'Mapa final'!$A$23),"")</f>
        <v/>
      </c>
      <c r="Y10" s="359"/>
      <c r="Z10" s="359" t="str">
        <f>IF(AND('Mapa final'!$H$29="Muy Alta",'Mapa final'!$L$29="Moderado"),CONCATENATE("R",'Mapa final'!$A$29),"")</f>
        <v/>
      </c>
      <c r="AA10" s="360"/>
      <c r="AB10" s="358" t="e">
        <f>IF(AND('Mapa final'!#REF!="Muy Alta",'Mapa final'!#REF!="Mayor"),CONCATENATE("R",'Mapa final'!#REF!),"")</f>
        <v>#REF!</v>
      </c>
      <c r="AC10" s="359"/>
      <c r="AD10" s="359" t="str">
        <f>IF(AND('Mapa final'!$H$23="Muy Alta",'Mapa final'!$L$23="Mayor"),CONCATENATE("R",'Mapa final'!$A$23),"")</f>
        <v/>
      </c>
      <c r="AE10" s="359"/>
      <c r="AF10" s="359" t="str">
        <f>IF(AND('Mapa final'!$H$29="Muy Alta",'Mapa final'!$L$29="Mayor"),CONCATENATE("R",'Mapa final'!$A$29),"")</f>
        <v/>
      </c>
      <c r="AG10" s="360"/>
      <c r="AH10" s="349" t="e">
        <f>IF(AND('Mapa final'!#REF!="Muy Alta",'Mapa final'!#REF!="Catastrófico"),CONCATENATE("R",'Mapa final'!#REF!),"")</f>
        <v>#REF!</v>
      </c>
      <c r="AI10" s="350"/>
      <c r="AJ10" s="350" t="str">
        <f>IF(AND('Mapa final'!$H$23="Muy Alta",'Mapa final'!$L$23="Catastrófico"),CONCATENATE("R",'Mapa final'!$A$23),"")</f>
        <v/>
      </c>
      <c r="AK10" s="350"/>
      <c r="AL10" s="350" t="str">
        <f>IF(AND('Mapa final'!$H$29="Muy Alta",'Mapa final'!$L$29="Catastrófico"),CONCATENATE("R",'Mapa final'!$A$29),"")</f>
        <v/>
      </c>
      <c r="AM10" s="351"/>
      <c r="AN10" s="83"/>
      <c r="AO10" s="383"/>
      <c r="AP10" s="384"/>
      <c r="AQ10" s="384"/>
      <c r="AR10" s="384"/>
      <c r="AS10" s="384"/>
      <c r="AT10" s="385"/>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378"/>
      <c r="C11" s="378"/>
      <c r="D11" s="379"/>
      <c r="E11" s="371"/>
      <c r="F11" s="372"/>
      <c r="G11" s="372"/>
      <c r="H11" s="372"/>
      <c r="I11" s="373"/>
      <c r="J11" s="358"/>
      <c r="K11" s="359"/>
      <c r="L11" s="359"/>
      <c r="M11" s="359"/>
      <c r="N11" s="359"/>
      <c r="O11" s="360"/>
      <c r="P11" s="358"/>
      <c r="Q11" s="359"/>
      <c r="R11" s="359"/>
      <c r="S11" s="359"/>
      <c r="T11" s="359"/>
      <c r="U11" s="360"/>
      <c r="V11" s="358"/>
      <c r="W11" s="359"/>
      <c r="X11" s="359"/>
      <c r="Y11" s="359"/>
      <c r="Z11" s="359"/>
      <c r="AA11" s="360"/>
      <c r="AB11" s="358"/>
      <c r="AC11" s="359"/>
      <c r="AD11" s="359"/>
      <c r="AE11" s="359"/>
      <c r="AF11" s="359"/>
      <c r="AG11" s="360"/>
      <c r="AH11" s="349"/>
      <c r="AI11" s="350"/>
      <c r="AJ11" s="350"/>
      <c r="AK11" s="350"/>
      <c r="AL11" s="350"/>
      <c r="AM11" s="351"/>
      <c r="AN11" s="83"/>
      <c r="AO11" s="383"/>
      <c r="AP11" s="384"/>
      <c r="AQ11" s="384"/>
      <c r="AR11" s="384"/>
      <c r="AS11" s="384"/>
      <c r="AT11" s="385"/>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378"/>
      <c r="C12" s="378"/>
      <c r="D12" s="379"/>
      <c r="E12" s="371"/>
      <c r="F12" s="372"/>
      <c r="G12" s="372"/>
      <c r="H12" s="372"/>
      <c r="I12" s="373"/>
      <c r="J12" s="358" t="str">
        <f>IF(AND('Mapa final'!$H$35="Muy Alta",'Mapa final'!$L$35="Leve"),CONCATENATE("R",'Mapa final'!$A$35),"")</f>
        <v/>
      </c>
      <c r="K12" s="359"/>
      <c r="L12" s="359" t="str">
        <f>IF(AND('Mapa final'!$H$41="Muy Alta",'Mapa final'!$L$41="Leve"),CONCATENATE("R",'Mapa final'!$A$41),"")</f>
        <v/>
      </c>
      <c r="M12" s="359"/>
      <c r="N12" s="359" t="str">
        <f>IF(AND('Mapa final'!$H$47="Muy Alta",'Mapa final'!$L$47="Leve"),CONCATENATE("R",'Mapa final'!$A$47),"")</f>
        <v/>
      </c>
      <c r="O12" s="360"/>
      <c r="P12" s="358" t="str">
        <f>IF(AND('Mapa final'!$H$35="Muy Alta",'Mapa final'!$L$35="Menor"),CONCATENATE("R",'Mapa final'!$A$35),"")</f>
        <v/>
      </c>
      <c r="Q12" s="359"/>
      <c r="R12" s="359" t="str">
        <f>IF(AND('Mapa final'!$H$41="Muy Alta",'Mapa final'!$L$41="Menor"),CONCATENATE("R",'Mapa final'!$A$41),"")</f>
        <v/>
      </c>
      <c r="S12" s="359"/>
      <c r="T12" s="359" t="str">
        <f>IF(AND('Mapa final'!$H$47="Muy Alta",'Mapa final'!$L$47="Menor"),CONCATENATE("R",'Mapa final'!$A$47),"")</f>
        <v/>
      </c>
      <c r="U12" s="360"/>
      <c r="V12" s="358" t="str">
        <f>IF(AND('Mapa final'!$H$35="Muy Alta",'Mapa final'!$L$35="Moderado"),CONCATENATE("R",'Mapa final'!$A$35),"")</f>
        <v/>
      </c>
      <c r="W12" s="359"/>
      <c r="X12" s="359" t="str">
        <f>IF(AND('Mapa final'!$H$41="Muy Alta",'Mapa final'!$L$41="Moderado"),CONCATENATE("R",'Mapa final'!$A$41),"")</f>
        <v/>
      </c>
      <c r="Y12" s="359"/>
      <c r="Z12" s="359" t="str">
        <f>IF(AND('Mapa final'!$H$47="Muy Alta",'Mapa final'!$L$47="Moderado"),CONCATENATE("R",'Mapa final'!$A$47),"")</f>
        <v/>
      </c>
      <c r="AA12" s="360"/>
      <c r="AB12" s="358" t="str">
        <f>IF(AND('Mapa final'!$H$35="Muy Alta",'Mapa final'!$L$35="Mayor"),CONCATENATE("R",'Mapa final'!$A$35),"")</f>
        <v/>
      </c>
      <c r="AC12" s="359"/>
      <c r="AD12" s="359" t="str">
        <f>IF(AND('Mapa final'!$H$41="Muy Alta",'Mapa final'!$L$41="Mayor"),CONCATENATE("R",'Mapa final'!$A$41),"")</f>
        <v/>
      </c>
      <c r="AE12" s="359"/>
      <c r="AF12" s="359" t="str">
        <f>IF(AND('Mapa final'!$H$47="Muy Alta",'Mapa final'!$L$47="Mayor"),CONCATENATE("R",'Mapa final'!$A$47),"")</f>
        <v/>
      </c>
      <c r="AG12" s="360"/>
      <c r="AH12" s="349" t="str">
        <f>IF(AND('Mapa final'!$H$35="Muy Alta",'Mapa final'!$L$35="Catastrófico"),CONCATENATE("R",'Mapa final'!$A$35),"")</f>
        <v/>
      </c>
      <c r="AI12" s="350"/>
      <c r="AJ12" s="350" t="str">
        <f>IF(AND('Mapa final'!$H$41="Muy Alta",'Mapa final'!$L$41="Catastrófico"),CONCATENATE("R",'Mapa final'!$A$41),"")</f>
        <v/>
      </c>
      <c r="AK12" s="350"/>
      <c r="AL12" s="350" t="str">
        <f>IF(AND('Mapa final'!$H$47="Muy Alta",'Mapa final'!$L$47="Catastrófico"),CONCATENATE("R",'Mapa final'!$A$47),"")</f>
        <v/>
      </c>
      <c r="AM12" s="351"/>
      <c r="AN12" s="83"/>
      <c r="AO12" s="383"/>
      <c r="AP12" s="384"/>
      <c r="AQ12" s="384"/>
      <c r="AR12" s="384"/>
      <c r="AS12" s="384"/>
      <c r="AT12" s="385"/>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378"/>
      <c r="C13" s="378"/>
      <c r="D13" s="379"/>
      <c r="E13" s="374"/>
      <c r="F13" s="375"/>
      <c r="G13" s="375"/>
      <c r="H13" s="375"/>
      <c r="I13" s="376"/>
      <c r="J13" s="358"/>
      <c r="K13" s="359"/>
      <c r="L13" s="359"/>
      <c r="M13" s="359"/>
      <c r="N13" s="359"/>
      <c r="O13" s="360"/>
      <c r="P13" s="358"/>
      <c r="Q13" s="359"/>
      <c r="R13" s="359"/>
      <c r="S13" s="359"/>
      <c r="T13" s="359"/>
      <c r="U13" s="360"/>
      <c r="V13" s="358"/>
      <c r="W13" s="359"/>
      <c r="X13" s="359"/>
      <c r="Y13" s="359"/>
      <c r="Z13" s="359"/>
      <c r="AA13" s="360"/>
      <c r="AB13" s="358"/>
      <c r="AC13" s="359"/>
      <c r="AD13" s="359"/>
      <c r="AE13" s="359"/>
      <c r="AF13" s="359"/>
      <c r="AG13" s="360"/>
      <c r="AH13" s="352"/>
      <c r="AI13" s="353"/>
      <c r="AJ13" s="353"/>
      <c r="AK13" s="353"/>
      <c r="AL13" s="353"/>
      <c r="AM13" s="354"/>
      <c r="AN13" s="83"/>
      <c r="AO13" s="386"/>
      <c r="AP13" s="387"/>
      <c r="AQ13" s="387"/>
      <c r="AR13" s="387"/>
      <c r="AS13" s="387"/>
      <c r="AT13" s="388"/>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378"/>
      <c r="C14" s="378"/>
      <c r="D14" s="379"/>
      <c r="E14" s="368" t="s">
        <v>94</v>
      </c>
      <c r="F14" s="369"/>
      <c r="G14" s="369"/>
      <c r="H14" s="369"/>
      <c r="I14" s="369"/>
      <c r="J14" s="346" t="e">
        <f>IF(AND('Mapa final'!#REF!="Alta",'Mapa final'!#REF!="Leve"),CONCATENATE("R",'Mapa final'!#REF!),"")</f>
        <v>#REF!</v>
      </c>
      <c r="K14" s="347"/>
      <c r="L14" s="347" t="e">
        <f>IF(AND('Mapa final'!#REF!="Alta",'Mapa final'!#REF!="Leve"),CONCATENATE("R",'Mapa final'!#REF!),"")</f>
        <v>#REF!</v>
      </c>
      <c r="M14" s="347"/>
      <c r="N14" s="347" t="str">
        <f>IF(AND('Mapa final'!$H$22="Alta",'Mapa final'!$L$22="Leve"),CONCATENATE("R",'Mapa final'!$A$22),"")</f>
        <v/>
      </c>
      <c r="O14" s="348"/>
      <c r="P14" s="346" t="e">
        <f>IF(AND('Mapa final'!#REF!="Alta",'Mapa final'!#REF!="Menor"),CONCATENATE("R",'Mapa final'!#REF!),"")</f>
        <v>#REF!</v>
      </c>
      <c r="Q14" s="347"/>
      <c r="R14" s="347" t="e">
        <f>IF(AND('Mapa final'!#REF!="Alta",'Mapa final'!#REF!="Menor"),CONCATENATE("R",'Mapa final'!#REF!),"")</f>
        <v>#REF!</v>
      </c>
      <c r="S14" s="347"/>
      <c r="T14" s="347" t="str">
        <f>IF(AND('Mapa final'!$H$22="Alta",'Mapa final'!$L$22="Menor"),CONCATENATE("R",'Mapa final'!$A$22),"")</f>
        <v/>
      </c>
      <c r="U14" s="348"/>
      <c r="V14" s="364" t="e">
        <f>IF(AND('Mapa final'!#REF!="Alta",'Mapa final'!#REF!="Moderado"),CONCATENATE("R",'Mapa final'!#REF!),"")</f>
        <v>#REF!</v>
      </c>
      <c r="W14" s="365"/>
      <c r="X14" s="365" t="e">
        <f>IF(AND('Mapa final'!#REF!="Alta",'Mapa final'!#REF!="Moderado"),CONCATENATE("R",'Mapa final'!#REF!),"")</f>
        <v>#REF!</v>
      </c>
      <c r="Y14" s="365"/>
      <c r="Z14" s="365" t="str">
        <f>IF(AND('Mapa final'!$H$22="Alta",'Mapa final'!$L$22="Moderado"),CONCATENATE("R",'Mapa final'!$A$22),"")</f>
        <v/>
      </c>
      <c r="AA14" s="366"/>
      <c r="AB14" s="364" t="e">
        <f>IF(AND('Mapa final'!#REF!="Alta",'Mapa final'!#REF!="Mayor"),CONCATENATE("R",'Mapa final'!#REF!),"")</f>
        <v>#REF!</v>
      </c>
      <c r="AC14" s="365"/>
      <c r="AD14" s="365" t="e">
        <f>IF(AND('Mapa final'!#REF!="Alta",'Mapa final'!#REF!="Mayor"),CONCATENATE("R",'Mapa final'!#REF!),"")</f>
        <v>#REF!</v>
      </c>
      <c r="AE14" s="365"/>
      <c r="AF14" s="365" t="str">
        <f>IF(AND('Mapa final'!$H$22="Alta",'Mapa final'!$L$22="Mayor"),CONCATENATE("R",'Mapa final'!$A$22),"")</f>
        <v/>
      </c>
      <c r="AG14" s="366"/>
      <c r="AH14" s="355" t="e">
        <f>IF(AND('Mapa final'!#REF!="Alta",'Mapa final'!#REF!="Catastrófico"),CONCATENATE("R",'Mapa final'!#REF!),"")</f>
        <v>#REF!</v>
      </c>
      <c r="AI14" s="356"/>
      <c r="AJ14" s="356" t="e">
        <f>IF(AND('Mapa final'!#REF!="Alta",'Mapa final'!#REF!="Catastrófico"),CONCATENATE("R",'Mapa final'!#REF!),"")</f>
        <v>#REF!</v>
      </c>
      <c r="AK14" s="356"/>
      <c r="AL14" s="356" t="str">
        <f>IF(AND('Mapa final'!$H$22="Alta",'Mapa final'!$L$22="Catastrófico"),CONCATENATE("R",'Mapa final'!$A$22),"")</f>
        <v/>
      </c>
      <c r="AM14" s="357"/>
      <c r="AN14" s="83"/>
      <c r="AO14" s="389" t="s">
        <v>95</v>
      </c>
      <c r="AP14" s="390"/>
      <c r="AQ14" s="390"/>
      <c r="AR14" s="390"/>
      <c r="AS14" s="390"/>
      <c r="AT14" s="391"/>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378"/>
      <c r="C15" s="378"/>
      <c r="D15" s="379"/>
      <c r="E15" s="371"/>
      <c r="F15" s="372"/>
      <c r="G15" s="372"/>
      <c r="H15" s="372"/>
      <c r="I15" s="372"/>
      <c r="J15" s="340"/>
      <c r="K15" s="341"/>
      <c r="L15" s="341"/>
      <c r="M15" s="341"/>
      <c r="N15" s="341"/>
      <c r="O15" s="342"/>
      <c r="P15" s="340"/>
      <c r="Q15" s="341"/>
      <c r="R15" s="341"/>
      <c r="S15" s="341"/>
      <c r="T15" s="341"/>
      <c r="U15" s="342"/>
      <c r="V15" s="358"/>
      <c r="W15" s="359"/>
      <c r="X15" s="359"/>
      <c r="Y15" s="359"/>
      <c r="Z15" s="359"/>
      <c r="AA15" s="360"/>
      <c r="AB15" s="358"/>
      <c r="AC15" s="359"/>
      <c r="AD15" s="359"/>
      <c r="AE15" s="359"/>
      <c r="AF15" s="359"/>
      <c r="AG15" s="360"/>
      <c r="AH15" s="349"/>
      <c r="AI15" s="350"/>
      <c r="AJ15" s="350"/>
      <c r="AK15" s="350"/>
      <c r="AL15" s="350"/>
      <c r="AM15" s="351"/>
      <c r="AN15" s="83"/>
      <c r="AO15" s="392"/>
      <c r="AP15" s="393"/>
      <c r="AQ15" s="393"/>
      <c r="AR15" s="393"/>
      <c r="AS15" s="393"/>
      <c r="AT15" s="394"/>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378"/>
      <c r="C16" s="378"/>
      <c r="D16" s="379"/>
      <c r="E16" s="371"/>
      <c r="F16" s="372"/>
      <c r="G16" s="372"/>
      <c r="H16" s="372"/>
      <c r="I16" s="372"/>
      <c r="J16" s="340" t="e">
        <f>IF(AND('Mapa final'!#REF!="Alta",'Mapa final'!#REF!="Leve"),CONCATENATE("R",'Mapa final'!#REF!),"")</f>
        <v>#REF!</v>
      </c>
      <c r="K16" s="341"/>
      <c r="L16" s="341" t="e">
        <f>IF(AND('Mapa final'!#REF!="Alta",'Mapa final'!#REF!="Leve"),CONCATENATE("R",'Mapa final'!#REF!),"")</f>
        <v>#REF!</v>
      </c>
      <c r="M16" s="341"/>
      <c r="N16" s="341" t="e">
        <f>IF(AND('Mapa final'!#REF!="Alta",'Mapa final'!#REF!="Leve"),CONCATENATE("R",'Mapa final'!#REF!),"")</f>
        <v>#REF!</v>
      </c>
      <c r="O16" s="342"/>
      <c r="P16" s="340" t="e">
        <f>IF(AND('Mapa final'!#REF!="Alta",'Mapa final'!#REF!="Menor"),CONCATENATE("R",'Mapa final'!#REF!),"")</f>
        <v>#REF!</v>
      </c>
      <c r="Q16" s="341"/>
      <c r="R16" s="341" t="e">
        <f>IF(AND('Mapa final'!#REF!="Alta",'Mapa final'!#REF!="Menor"),CONCATENATE("R",'Mapa final'!#REF!),"")</f>
        <v>#REF!</v>
      </c>
      <c r="S16" s="341"/>
      <c r="T16" s="341" t="e">
        <f>IF(AND('Mapa final'!#REF!="Alta",'Mapa final'!#REF!="Menor"),CONCATENATE("R",'Mapa final'!#REF!),"")</f>
        <v>#REF!</v>
      </c>
      <c r="U16" s="342"/>
      <c r="V16" s="358" t="e">
        <f>IF(AND('Mapa final'!#REF!="Alta",'Mapa final'!#REF!="Moderado"),CONCATENATE("R",'Mapa final'!#REF!),"")</f>
        <v>#REF!</v>
      </c>
      <c r="W16" s="359"/>
      <c r="X16" s="359" t="e">
        <f>IF(AND('Mapa final'!#REF!="Alta",'Mapa final'!#REF!="Moderado"),CONCATENATE("R",'Mapa final'!#REF!),"")</f>
        <v>#REF!</v>
      </c>
      <c r="Y16" s="359"/>
      <c r="Z16" s="359" t="e">
        <f>IF(AND('Mapa final'!#REF!="Alta",'Mapa final'!#REF!="Moderado"),CONCATENATE("R",'Mapa final'!#REF!),"")</f>
        <v>#REF!</v>
      </c>
      <c r="AA16" s="360"/>
      <c r="AB16" s="358" t="e">
        <f>IF(AND('Mapa final'!#REF!="Alta",'Mapa final'!#REF!="Mayor"),CONCATENATE("R",'Mapa final'!#REF!),"")</f>
        <v>#REF!</v>
      </c>
      <c r="AC16" s="359"/>
      <c r="AD16" s="359" t="e">
        <f>IF(AND('Mapa final'!#REF!="Alta",'Mapa final'!#REF!="Mayor"),CONCATENATE("R",'Mapa final'!#REF!),"")</f>
        <v>#REF!</v>
      </c>
      <c r="AE16" s="359"/>
      <c r="AF16" s="359" t="e">
        <f>IF(AND('Mapa final'!#REF!="Alta",'Mapa final'!#REF!="Mayor"),CONCATENATE("R",'Mapa final'!#REF!),"")</f>
        <v>#REF!</v>
      </c>
      <c r="AG16" s="360"/>
      <c r="AH16" s="349" t="e">
        <f>IF(AND('Mapa final'!#REF!="Alta",'Mapa final'!#REF!="Catastrófico"),CONCATENATE("R",'Mapa final'!#REF!),"")</f>
        <v>#REF!</v>
      </c>
      <c r="AI16" s="350"/>
      <c r="AJ16" s="350" t="e">
        <f>IF(AND('Mapa final'!#REF!="Alta",'Mapa final'!#REF!="Catastrófico"),CONCATENATE("R",'Mapa final'!#REF!),"")</f>
        <v>#REF!</v>
      </c>
      <c r="AK16" s="350"/>
      <c r="AL16" s="350" t="e">
        <f>IF(AND('Mapa final'!#REF!="Alta",'Mapa final'!#REF!="Catastrófico"),CONCATENATE("R",'Mapa final'!#REF!),"")</f>
        <v>#REF!</v>
      </c>
      <c r="AM16" s="351"/>
      <c r="AN16" s="83"/>
      <c r="AO16" s="392"/>
      <c r="AP16" s="393"/>
      <c r="AQ16" s="393"/>
      <c r="AR16" s="393"/>
      <c r="AS16" s="393"/>
      <c r="AT16" s="394"/>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378"/>
      <c r="C17" s="378"/>
      <c r="D17" s="379"/>
      <c r="E17" s="371"/>
      <c r="F17" s="372"/>
      <c r="G17" s="372"/>
      <c r="H17" s="372"/>
      <c r="I17" s="372"/>
      <c r="J17" s="340"/>
      <c r="K17" s="341"/>
      <c r="L17" s="341"/>
      <c r="M17" s="341"/>
      <c r="N17" s="341"/>
      <c r="O17" s="342"/>
      <c r="P17" s="340"/>
      <c r="Q17" s="341"/>
      <c r="R17" s="341"/>
      <c r="S17" s="341"/>
      <c r="T17" s="341"/>
      <c r="U17" s="342"/>
      <c r="V17" s="358"/>
      <c r="W17" s="359"/>
      <c r="X17" s="359"/>
      <c r="Y17" s="359"/>
      <c r="Z17" s="359"/>
      <c r="AA17" s="360"/>
      <c r="AB17" s="358"/>
      <c r="AC17" s="359"/>
      <c r="AD17" s="359"/>
      <c r="AE17" s="359"/>
      <c r="AF17" s="359"/>
      <c r="AG17" s="360"/>
      <c r="AH17" s="349"/>
      <c r="AI17" s="350"/>
      <c r="AJ17" s="350"/>
      <c r="AK17" s="350"/>
      <c r="AL17" s="350"/>
      <c r="AM17" s="351"/>
      <c r="AN17" s="83"/>
      <c r="AO17" s="392"/>
      <c r="AP17" s="393"/>
      <c r="AQ17" s="393"/>
      <c r="AR17" s="393"/>
      <c r="AS17" s="393"/>
      <c r="AT17" s="394"/>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378"/>
      <c r="C18" s="378"/>
      <c r="D18" s="379"/>
      <c r="E18" s="371"/>
      <c r="F18" s="372"/>
      <c r="G18" s="372"/>
      <c r="H18" s="372"/>
      <c r="I18" s="372"/>
      <c r="J18" s="340" t="e">
        <f>IF(AND('Mapa final'!#REF!="Alta",'Mapa final'!#REF!="Leve"),CONCATENATE("R",'Mapa final'!#REF!),"")</f>
        <v>#REF!</v>
      </c>
      <c r="K18" s="341"/>
      <c r="L18" s="341" t="str">
        <f>IF(AND('Mapa final'!$H$23="Alta",'Mapa final'!$L$23="Leve"),CONCATENATE("R",'Mapa final'!$A$23),"")</f>
        <v/>
      </c>
      <c r="M18" s="341"/>
      <c r="N18" s="341" t="str">
        <f>IF(AND('Mapa final'!$H$29="Alta",'Mapa final'!$L$29="Leve"),CONCATENATE("R",'Mapa final'!$A$29),"")</f>
        <v/>
      </c>
      <c r="O18" s="342"/>
      <c r="P18" s="340" t="e">
        <f>IF(AND('Mapa final'!#REF!="Alta",'Mapa final'!#REF!="Menor"),CONCATENATE("R",'Mapa final'!#REF!),"")</f>
        <v>#REF!</v>
      </c>
      <c r="Q18" s="341"/>
      <c r="R18" s="341" t="str">
        <f>IF(AND('Mapa final'!$H$23="Alta",'Mapa final'!$L$23="Menor"),CONCATENATE("R",'Mapa final'!$A$23),"")</f>
        <v/>
      </c>
      <c r="S18" s="341"/>
      <c r="T18" s="341" t="str">
        <f>IF(AND('Mapa final'!$H$29="Alta",'Mapa final'!$L$29="Menor"),CONCATENATE("R",'Mapa final'!$A$29),"")</f>
        <v/>
      </c>
      <c r="U18" s="342"/>
      <c r="V18" s="358" t="e">
        <f>IF(AND('Mapa final'!#REF!="Alta",'Mapa final'!#REF!="Moderado"),CONCATENATE("R",'Mapa final'!#REF!),"")</f>
        <v>#REF!</v>
      </c>
      <c r="W18" s="359"/>
      <c r="X18" s="359" t="str">
        <f>IF(AND('Mapa final'!$H$23="Alta",'Mapa final'!$L$23="Moderado"),CONCATENATE("R",'Mapa final'!$A$23),"")</f>
        <v/>
      </c>
      <c r="Y18" s="359"/>
      <c r="Z18" s="359" t="str">
        <f>IF(AND('Mapa final'!$H$29="Alta",'Mapa final'!$L$29="Moderado"),CONCATENATE("R",'Mapa final'!$A$29),"")</f>
        <v/>
      </c>
      <c r="AA18" s="360"/>
      <c r="AB18" s="358" t="e">
        <f>IF(AND('Mapa final'!#REF!="Alta",'Mapa final'!#REF!="Mayor"),CONCATENATE("R",'Mapa final'!#REF!),"")</f>
        <v>#REF!</v>
      </c>
      <c r="AC18" s="359"/>
      <c r="AD18" s="359" t="str">
        <f>IF(AND('Mapa final'!$H$23="Alta",'Mapa final'!$L$23="Mayor"),CONCATENATE("R",'Mapa final'!$A$23),"")</f>
        <v/>
      </c>
      <c r="AE18" s="359"/>
      <c r="AF18" s="359" t="str">
        <f>IF(AND('Mapa final'!$H$29="Alta",'Mapa final'!$L$29="Mayor"),CONCATENATE("R",'Mapa final'!$A$29),"")</f>
        <v/>
      </c>
      <c r="AG18" s="360"/>
      <c r="AH18" s="349" t="e">
        <f>IF(AND('Mapa final'!#REF!="Alta",'Mapa final'!#REF!="Catastrófico"),CONCATENATE("R",'Mapa final'!#REF!),"")</f>
        <v>#REF!</v>
      </c>
      <c r="AI18" s="350"/>
      <c r="AJ18" s="350" t="str">
        <f>IF(AND('Mapa final'!$H$23="Alta",'Mapa final'!$L$23="Catastrófico"),CONCATENATE("R",'Mapa final'!$A$23),"")</f>
        <v/>
      </c>
      <c r="AK18" s="350"/>
      <c r="AL18" s="350" t="str">
        <f>IF(AND('Mapa final'!$H$29="Alta",'Mapa final'!$L$29="Catastrófico"),CONCATENATE("R",'Mapa final'!$A$29),"")</f>
        <v/>
      </c>
      <c r="AM18" s="351"/>
      <c r="AN18" s="83"/>
      <c r="AO18" s="392"/>
      <c r="AP18" s="393"/>
      <c r="AQ18" s="393"/>
      <c r="AR18" s="393"/>
      <c r="AS18" s="393"/>
      <c r="AT18" s="394"/>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378"/>
      <c r="C19" s="378"/>
      <c r="D19" s="379"/>
      <c r="E19" s="371"/>
      <c r="F19" s="372"/>
      <c r="G19" s="372"/>
      <c r="H19" s="372"/>
      <c r="I19" s="372"/>
      <c r="J19" s="340"/>
      <c r="K19" s="341"/>
      <c r="L19" s="341"/>
      <c r="M19" s="341"/>
      <c r="N19" s="341"/>
      <c r="O19" s="342"/>
      <c r="P19" s="340"/>
      <c r="Q19" s="341"/>
      <c r="R19" s="341"/>
      <c r="S19" s="341"/>
      <c r="T19" s="341"/>
      <c r="U19" s="342"/>
      <c r="V19" s="358"/>
      <c r="W19" s="359"/>
      <c r="X19" s="359"/>
      <c r="Y19" s="359"/>
      <c r="Z19" s="359"/>
      <c r="AA19" s="360"/>
      <c r="AB19" s="358"/>
      <c r="AC19" s="359"/>
      <c r="AD19" s="359"/>
      <c r="AE19" s="359"/>
      <c r="AF19" s="359"/>
      <c r="AG19" s="360"/>
      <c r="AH19" s="349"/>
      <c r="AI19" s="350"/>
      <c r="AJ19" s="350"/>
      <c r="AK19" s="350"/>
      <c r="AL19" s="350"/>
      <c r="AM19" s="351"/>
      <c r="AN19" s="83"/>
      <c r="AO19" s="392"/>
      <c r="AP19" s="393"/>
      <c r="AQ19" s="393"/>
      <c r="AR19" s="393"/>
      <c r="AS19" s="393"/>
      <c r="AT19" s="394"/>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378"/>
      <c r="C20" s="378"/>
      <c r="D20" s="379"/>
      <c r="E20" s="371"/>
      <c r="F20" s="372"/>
      <c r="G20" s="372"/>
      <c r="H20" s="372"/>
      <c r="I20" s="372"/>
      <c r="J20" s="340" t="str">
        <f>IF(AND('Mapa final'!$H$35="Alta",'Mapa final'!$L$35="Leve"),CONCATENATE("R",'Mapa final'!$A$35),"")</f>
        <v/>
      </c>
      <c r="K20" s="341"/>
      <c r="L20" s="341" t="str">
        <f>IF(AND('Mapa final'!$H$41="Alta",'Mapa final'!$L$41="Leve"),CONCATENATE("R",'Mapa final'!$A$41),"")</f>
        <v/>
      </c>
      <c r="M20" s="341"/>
      <c r="N20" s="341" t="str">
        <f>IF(AND('Mapa final'!$H$47="Alta",'Mapa final'!$L$47="Leve"),CONCATENATE("R",'Mapa final'!$A$47),"")</f>
        <v/>
      </c>
      <c r="O20" s="342"/>
      <c r="P20" s="340" t="str">
        <f>IF(AND('Mapa final'!$H$35="Alta",'Mapa final'!$L$35="Menor"),CONCATENATE("R",'Mapa final'!$A$35),"")</f>
        <v/>
      </c>
      <c r="Q20" s="341"/>
      <c r="R20" s="341" t="str">
        <f>IF(AND('Mapa final'!$H$41="Alta",'Mapa final'!$L$41="Menor"),CONCATENATE("R",'Mapa final'!$A$41),"")</f>
        <v/>
      </c>
      <c r="S20" s="341"/>
      <c r="T20" s="341" t="str">
        <f>IF(AND('Mapa final'!$H$47="Alta",'Mapa final'!$L$47="Menor"),CONCATENATE("R",'Mapa final'!$A$47),"")</f>
        <v/>
      </c>
      <c r="U20" s="342"/>
      <c r="V20" s="358" t="str">
        <f>IF(AND('Mapa final'!$H$35="Alta",'Mapa final'!$L$35="Moderado"),CONCATENATE("R",'Mapa final'!$A$35),"")</f>
        <v/>
      </c>
      <c r="W20" s="359"/>
      <c r="X20" s="359" t="str">
        <f>IF(AND('Mapa final'!$H$41="Alta",'Mapa final'!$L$41="Moderado"),CONCATENATE("R",'Mapa final'!$A$41),"")</f>
        <v/>
      </c>
      <c r="Y20" s="359"/>
      <c r="Z20" s="359" t="str">
        <f>IF(AND('Mapa final'!$H$47="Alta",'Mapa final'!$L$47="Moderado"),CONCATENATE("R",'Mapa final'!$A$47),"")</f>
        <v/>
      </c>
      <c r="AA20" s="360"/>
      <c r="AB20" s="358" t="str">
        <f>IF(AND('Mapa final'!$H$35="Alta",'Mapa final'!$L$35="Mayor"),CONCATENATE("R",'Mapa final'!$A$35),"")</f>
        <v/>
      </c>
      <c r="AC20" s="359"/>
      <c r="AD20" s="359" t="str">
        <f>IF(AND('Mapa final'!$H$41="Alta",'Mapa final'!$L$41="Mayor"),CONCATENATE("R",'Mapa final'!$A$41),"")</f>
        <v/>
      </c>
      <c r="AE20" s="359"/>
      <c r="AF20" s="359" t="str">
        <f>IF(AND('Mapa final'!$H$47="Alta",'Mapa final'!$L$47="Mayor"),CONCATENATE("R",'Mapa final'!$A$47),"")</f>
        <v/>
      </c>
      <c r="AG20" s="360"/>
      <c r="AH20" s="349" t="str">
        <f>IF(AND('Mapa final'!$H$35="Alta",'Mapa final'!$L$35="Catastrófico"),CONCATENATE("R",'Mapa final'!$A$35),"")</f>
        <v/>
      </c>
      <c r="AI20" s="350"/>
      <c r="AJ20" s="350" t="str">
        <f>IF(AND('Mapa final'!$H$41="Alta",'Mapa final'!$L$41="Catastrófico"),CONCATENATE("R",'Mapa final'!$A$41),"")</f>
        <v/>
      </c>
      <c r="AK20" s="350"/>
      <c r="AL20" s="350" t="str">
        <f>IF(AND('Mapa final'!$H$47="Alta",'Mapa final'!$L$47="Catastrófico"),CONCATENATE("R",'Mapa final'!$A$47),"")</f>
        <v/>
      </c>
      <c r="AM20" s="351"/>
      <c r="AN20" s="83"/>
      <c r="AO20" s="392"/>
      <c r="AP20" s="393"/>
      <c r="AQ20" s="393"/>
      <c r="AR20" s="393"/>
      <c r="AS20" s="393"/>
      <c r="AT20" s="394"/>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378"/>
      <c r="C21" s="378"/>
      <c r="D21" s="379"/>
      <c r="E21" s="374"/>
      <c r="F21" s="375"/>
      <c r="G21" s="375"/>
      <c r="H21" s="375"/>
      <c r="I21" s="375"/>
      <c r="J21" s="343"/>
      <c r="K21" s="344"/>
      <c r="L21" s="344"/>
      <c r="M21" s="344"/>
      <c r="N21" s="344"/>
      <c r="O21" s="345"/>
      <c r="P21" s="343"/>
      <c r="Q21" s="344"/>
      <c r="R21" s="344"/>
      <c r="S21" s="344"/>
      <c r="T21" s="344"/>
      <c r="U21" s="345"/>
      <c r="V21" s="361"/>
      <c r="W21" s="362"/>
      <c r="X21" s="362"/>
      <c r="Y21" s="362"/>
      <c r="Z21" s="362"/>
      <c r="AA21" s="363"/>
      <c r="AB21" s="361"/>
      <c r="AC21" s="362"/>
      <c r="AD21" s="362"/>
      <c r="AE21" s="362"/>
      <c r="AF21" s="362"/>
      <c r="AG21" s="363"/>
      <c r="AH21" s="352"/>
      <c r="AI21" s="353"/>
      <c r="AJ21" s="353"/>
      <c r="AK21" s="353"/>
      <c r="AL21" s="353"/>
      <c r="AM21" s="354"/>
      <c r="AN21" s="83"/>
      <c r="AO21" s="395"/>
      <c r="AP21" s="396"/>
      <c r="AQ21" s="396"/>
      <c r="AR21" s="396"/>
      <c r="AS21" s="396"/>
      <c r="AT21" s="397"/>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378"/>
      <c r="C22" s="378"/>
      <c r="D22" s="379"/>
      <c r="E22" s="368" t="s">
        <v>96</v>
      </c>
      <c r="F22" s="369"/>
      <c r="G22" s="369"/>
      <c r="H22" s="369"/>
      <c r="I22" s="370"/>
      <c r="J22" s="346" t="e">
        <f>IF(AND('Mapa final'!#REF!="Media",'Mapa final'!#REF!="Leve"),CONCATENATE("R",'Mapa final'!#REF!),"")</f>
        <v>#REF!</v>
      </c>
      <c r="K22" s="347"/>
      <c r="L22" s="347" t="e">
        <f>IF(AND('Mapa final'!#REF!="Media",'Mapa final'!#REF!="Leve"),CONCATENATE("R",'Mapa final'!#REF!),"")</f>
        <v>#REF!</v>
      </c>
      <c r="M22" s="347"/>
      <c r="N22" s="347" t="str">
        <f>IF(AND('Mapa final'!$H$22="Media",'Mapa final'!$L$22="Leve"),CONCATENATE("R",'Mapa final'!$A$22),"")</f>
        <v/>
      </c>
      <c r="O22" s="348"/>
      <c r="P22" s="346" t="e">
        <f>IF(AND('Mapa final'!#REF!="Media",'Mapa final'!#REF!="Menor"),CONCATENATE("R",'Mapa final'!#REF!),"")</f>
        <v>#REF!</v>
      </c>
      <c r="Q22" s="347"/>
      <c r="R22" s="347" t="e">
        <f>IF(AND('Mapa final'!#REF!="Media",'Mapa final'!#REF!="Menor"),CONCATENATE("R",'Mapa final'!#REF!),"")</f>
        <v>#REF!</v>
      </c>
      <c r="S22" s="347"/>
      <c r="T22" s="347" t="str">
        <f>IF(AND('Mapa final'!$H$22="Media",'Mapa final'!$L$22="Menor"),CONCATENATE("R",'Mapa final'!$A$22),"")</f>
        <v/>
      </c>
      <c r="U22" s="348"/>
      <c r="V22" s="346" t="e">
        <f>IF(AND('Mapa final'!#REF!="Media",'Mapa final'!#REF!="Moderado"),CONCATENATE("R",'Mapa final'!#REF!),"")</f>
        <v>#REF!</v>
      </c>
      <c r="W22" s="347"/>
      <c r="X22" s="347" t="e">
        <f>IF(AND('Mapa final'!#REF!="Media",'Mapa final'!#REF!="Moderado"),CONCATENATE("R",'Mapa final'!#REF!),"")</f>
        <v>#REF!</v>
      </c>
      <c r="Y22" s="347"/>
      <c r="Z22" s="347" t="str">
        <f>IF(AND('Mapa final'!$H$22="Media",'Mapa final'!$L$22="Moderado"),CONCATENATE("R",'Mapa final'!$A$22),"")</f>
        <v/>
      </c>
      <c r="AA22" s="348"/>
      <c r="AB22" s="364" t="e">
        <f>IF(AND('Mapa final'!#REF!="Media",'Mapa final'!#REF!="Mayor"),CONCATENATE("R",'Mapa final'!#REF!),"")</f>
        <v>#REF!</v>
      </c>
      <c r="AC22" s="365"/>
      <c r="AD22" s="365" t="e">
        <f>IF(AND('Mapa final'!#REF!="Media",'Mapa final'!#REF!="Mayor"),CONCATENATE("R",'Mapa final'!#REF!),"")</f>
        <v>#REF!</v>
      </c>
      <c r="AE22" s="365"/>
      <c r="AF22" s="365" t="str">
        <f>IF(AND('Mapa final'!$H$22="Media",'Mapa final'!$L$22="Mayor"),CONCATENATE("R",'Mapa final'!$A$22),"")</f>
        <v/>
      </c>
      <c r="AG22" s="366"/>
      <c r="AH22" s="355" t="e">
        <f>IF(AND('Mapa final'!#REF!="Media",'Mapa final'!#REF!="Catastrófico"),CONCATENATE("R",'Mapa final'!#REF!),"")</f>
        <v>#REF!</v>
      </c>
      <c r="AI22" s="356"/>
      <c r="AJ22" s="356" t="e">
        <f>IF(AND('Mapa final'!#REF!="Media",'Mapa final'!#REF!="Catastrófico"),CONCATENATE("R",'Mapa final'!#REF!),"")</f>
        <v>#REF!</v>
      </c>
      <c r="AK22" s="356"/>
      <c r="AL22" s="356" t="str">
        <f>IF(AND('Mapa final'!$H$22="Media",'Mapa final'!$L$22="Catastrófico"),CONCATENATE("R",'Mapa final'!$A$22),"")</f>
        <v/>
      </c>
      <c r="AM22" s="357"/>
      <c r="AN22" s="83"/>
      <c r="AO22" s="398" t="s">
        <v>97</v>
      </c>
      <c r="AP22" s="399"/>
      <c r="AQ22" s="399"/>
      <c r="AR22" s="399"/>
      <c r="AS22" s="399"/>
      <c r="AT22" s="400"/>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378"/>
      <c r="C23" s="378"/>
      <c r="D23" s="379"/>
      <c r="E23" s="371"/>
      <c r="F23" s="372"/>
      <c r="G23" s="372"/>
      <c r="H23" s="372"/>
      <c r="I23" s="373"/>
      <c r="J23" s="340"/>
      <c r="K23" s="341"/>
      <c r="L23" s="341"/>
      <c r="M23" s="341"/>
      <c r="N23" s="341"/>
      <c r="O23" s="342"/>
      <c r="P23" s="340"/>
      <c r="Q23" s="341"/>
      <c r="R23" s="341"/>
      <c r="S23" s="341"/>
      <c r="T23" s="341"/>
      <c r="U23" s="342"/>
      <c r="V23" s="340"/>
      <c r="W23" s="341"/>
      <c r="X23" s="341"/>
      <c r="Y23" s="341"/>
      <c r="Z23" s="341"/>
      <c r="AA23" s="342"/>
      <c r="AB23" s="358"/>
      <c r="AC23" s="359"/>
      <c r="AD23" s="359"/>
      <c r="AE23" s="359"/>
      <c r="AF23" s="359"/>
      <c r="AG23" s="360"/>
      <c r="AH23" s="349"/>
      <c r="AI23" s="350"/>
      <c r="AJ23" s="350"/>
      <c r="AK23" s="350"/>
      <c r="AL23" s="350"/>
      <c r="AM23" s="351"/>
      <c r="AN23" s="83"/>
      <c r="AO23" s="401"/>
      <c r="AP23" s="402"/>
      <c r="AQ23" s="402"/>
      <c r="AR23" s="402"/>
      <c r="AS23" s="402"/>
      <c r="AT23" s="40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378"/>
      <c r="C24" s="378"/>
      <c r="D24" s="379"/>
      <c r="E24" s="371"/>
      <c r="F24" s="372"/>
      <c r="G24" s="372"/>
      <c r="H24" s="372"/>
      <c r="I24" s="373"/>
      <c r="J24" s="340" t="e">
        <f>IF(AND('Mapa final'!#REF!="Media",'Mapa final'!#REF!="Leve"),CONCATENATE("R",'Mapa final'!#REF!),"")</f>
        <v>#REF!</v>
      </c>
      <c r="K24" s="341"/>
      <c r="L24" s="341" t="e">
        <f>IF(AND('Mapa final'!#REF!="Media",'Mapa final'!#REF!="Leve"),CONCATENATE("R",'Mapa final'!#REF!),"")</f>
        <v>#REF!</v>
      </c>
      <c r="M24" s="341"/>
      <c r="N24" s="341" t="e">
        <f>IF(AND('Mapa final'!#REF!="Media",'Mapa final'!#REF!="Leve"),CONCATENATE("R",'Mapa final'!#REF!),"")</f>
        <v>#REF!</v>
      </c>
      <c r="O24" s="342"/>
      <c r="P24" s="340" t="e">
        <f>IF(AND('Mapa final'!#REF!="Media",'Mapa final'!#REF!="Menor"),CONCATENATE("R",'Mapa final'!#REF!),"")</f>
        <v>#REF!</v>
      </c>
      <c r="Q24" s="341"/>
      <c r="R24" s="341" t="e">
        <f>IF(AND('Mapa final'!#REF!="Media",'Mapa final'!#REF!="Menor"),CONCATENATE("R",'Mapa final'!#REF!),"")</f>
        <v>#REF!</v>
      </c>
      <c r="S24" s="341"/>
      <c r="T24" s="341" t="e">
        <f>IF(AND('Mapa final'!#REF!="Media",'Mapa final'!#REF!="Menor"),CONCATENATE("R",'Mapa final'!#REF!),"")</f>
        <v>#REF!</v>
      </c>
      <c r="U24" s="342"/>
      <c r="V24" s="340" t="e">
        <f>IF(AND('Mapa final'!#REF!="Media",'Mapa final'!#REF!="Moderado"),CONCATENATE("R",'Mapa final'!#REF!),"")</f>
        <v>#REF!</v>
      </c>
      <c r="W24" s="341"/>
      <c r="X24" s="341" t="e">
        <f>IF(AND('Mapa final'!#REF!="Media",'Mapa final'!#REF!="Moderado"),CONCATENATE("R",'Mapa final'!#REF!),"")</f>
        <v>#REF!</v>
      </c>
      <c r="Y24" s="341"/>
      <c r="Z24" s="341" t="e">
        <f>IF(AND('Mapa final'!#REF!="Media",'Mapa final'!#REF!="Moderado"),CONCATENATE("R",'Mapa final'!#REF!),"")</f>
        <v>#REF!</v>
      </c>
      <c r="AA24" s="342"/>
      <c r="AB24" s="358" t="e">
        <f>IF(AND('Mapa final'!#REF!="Media",'Mapa final'!#REF!="Mayor"),CONCATENATE("R",'Mapa final'!#REF!),"")</f>
        <v>#REF!</v>
      </c>
      <c r="AC24" s="359"/>
      <c r="AD24" s="359" t="e">
        <f>IF(AND('Mapa final'!#REF!="Media",'Mapa final'!#REF!="Mayor"),CONCATENATE("R",'Mapa final'!#REF!),"")</f>
        <v>#REF!</v>
      </c>
      <c r="AE24" s="359"/>
      <c r="AF24" s="359" t="e">
        <f>IF(AND('Mapa final'!#REF!="Media",'Mapa final'!#REF!="Mayor"),CONCATENATE("R",'Mapa final'!#REF!),"")</f>
        <v>#REF!</v>
      </c>
      <c r="AG24" s="360"/>
      <c r="AH24" s="349" t="e">
        <f>IF(AND('Mapa final'!#REF!="Media",'Mapa final'!#REF!="Catastrófico"),CONCATENATE("R",'Mapa final'!#REF!),"")</f>
        <v>#REF!</v>
      </c>
      <c r="AI24" s="350"/>
      <c r="AJ24" s="350" t="e">
        <f>IF(AND('Mapa final'!#REF!="Media",'Mapa final'!#REF!="Catastrófico"),CONCATENATE("R",'Mapa final'!#REF!),"")</f>
        <v>#REF!</v>
      </c>
      <c r="AK24" s="350"/>
      <c r="AL24" s="350" t="e">
        <f>IF(AND('Mapa final'!#REF!="Media",'Mapa final'!#REF!="Catastrófico"),CONCATENATE("R",'Mapa final'!#REF!),"")</f>
        <v>#REF!</v>
      </c>
      <c r="AM24" s="351"/>
      <c r="AN24" s="83"/>
      <c r="AO24" s="401"/>
      <c r="AP24" s="402"/>
      <c r="AQ24" s="402"/>
      <c r="AR24" s="402"/>
      <c r="AS24" s="402"/>
      <c r="AT24" s="40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378"/>
      <c r="C25" s="378"/>
      <c r="D25" s="379"/>
      <c r="E25" s="371"/>
      <c r="F25" s="372"/>
      <c r="G25" s="372"/>
      <c r="H25" s="372"/>
      <c r="I25" s="373"/>
      <c r="J25" s="340"/>
      <c r="K25" s="341"/>
      <c r="L25" s="341"/>
      <c r="M25" s="341"/>
      <c r="N25" s="341"/>
      <c r="O25" s="342"/>
      <c r="P25" s="340"/>
      <c r="Q25" s="341"/>
      <c r="R25" s="341"/>
      <c r="S25" s="341"/>
      <c r="T25" s="341"/>
      <c r="U25" s="342"/>
      <c r="V25" s="340"/>
      <c r="W25" s="341"/>
      <c r="X25" s="341"/>
      <c r="Y25" s="341"/>
      <c r="Z25" s="341"/>
      <c r="AA25" s="342"/>
      <c r="AB25" s="358"/>
      <c r="AC25" s="359"/>
      <c r="AD25" s="359"/>
      <c r="AE25" s="359"/>
      <c r="AF25" s="359"/>
      <c r="AG25" s="360"/>
      <c r="AH25" s="349"/>
      <c r="AI25" s="350"/>
      <c r="AJ25" s="350"/>
      <c r="AK25" s="350"/>
      <c r="AL25" s="350"/>
      <c r="AM25" s="351"/>
      <c r="AN25" s="83"/>
      <c r="AO25" s="401"/>
      <c r="AP25" s="402"/>
      <c r="AQ25" s="402"/>
      <c r="AR25" s="402"/>
      <c r="AS25" s="402"/>
      <c r="AT25" s="40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378"/>
      <c r="C26" s="378"/>
      <c r="D26" s="379"/>
      <c r="E26" s="371"/>
      <c r="F26" s="372"/>
      <c r="G26" s="372"/>
      <c r="H26" s="372"/>
      <c r="I26" s="373"/>
      <c r="J26" s="340" t="e">
        <f>IF(AND('Mapa final'!#REF!="Media",'Mapa final'!#REF!="Leve"),CONCATENATE("R",'Mapa final'!#REF!),"")</f>
        <v>#REF!</v>
      </c>
      <c r="K26" s="341"/>
      <c r="L26" s="341" t="str">
        <f>IF(AND('Mapa final'!$H$23="Media",'Mapa final'!$L$23="Leve"),CONCATENATE("R",'Mapa final'!$A$23),"")</f>
        <v/>
      </c>
      <c r="M26" s="341"/>
      <c r="N26" s="341" t="str">
        <f>IF(AND('Mapa final'!$H$29="Media",'Mapa final'!$L$29="Leve"),CONCATENATE("R",'Mapa final'!$A$29),"")</f>
        <v/>
      </c>
      <c r="O26" s="342"/>
      <c r="P26" s="340" t="e">
        <f>IF(AND('Mapa final'!#REF!="Media",'Mapa final'!#REF!="Menor"),CONCATENATE("R",'Mapa final'!#REF!),"")</f>
        <v>#REF!</v>
      </c>
      <c r="Q26" s="341"/>
      <c r="R26" s="341" t="str">
        <f>IF(AND('Mapa final'!$H$23="Media",'Mapa final'!$L$23="Menor"),CONCATENATE("R",'Mapa final'!$A$23),"")</f>
        <v/>
      </c>
      <c r="S26" s="341"/>
      <c r="T26" s="341" t="str">
        <f>IF(AND('Mapa final'!$H$29="Media",'Mapa final'!$L$29="Menor"),CONCATENATE("R",'Mapa final'!$A$29),"")</f>
        <v/>
      </c>
      <c r="U26" s="342"/>
      <c r="V26" s="340" t="e">
        <f>IF(AND('Mapa final'!#REF!="Media",'Mapa final'!#REF!="Moderado"),CONCATENATE("R",'Mapa final'!#REF!),"")</f>
        <v>#REF!</v>
      </c>
      <c r="W26" s="341"/>
      <c r="X26" s="341" t="str">
        <f>IF(AND('Mapa final'!$H$23="Media",'Mapa final'!$L$23="Moderado"),CONCATENATE("R",'Mapa final'!$A$23),"")</f>
        <v/>
      </c>
      <c r="Y26" s="341"/>
      <c r="Z26" s="341" t="str">
        <f>IF(AND('Mapa final'!$H$29="Media",'Mapa final'!$L$29="Moderado"),CONCATENATE("R",'Mapa final'!$A$29),"")</f>
        <v/>
      </c>
      <c r="AA26" s="342"/>
      <c r="AB26" s="358" t="e">
        <f>IF(AND('Mapa final'!#REF!="Media",'Mapa final'!#REF!="Mayor"),CONCATENATE("R",'Mapa final'!#REF!),"")</f>
        <v>#REF!</v>
      </c>
      <c r="AC26" s="359"/>
      <c r="AD26" s="359" t="str">
        <f>IF(AND('Mapa final'!$H$23="Media",'Mapa final'!$L$23="Mayor"),CONCATENATE("R",'Mapa final'!$A$23),"")</f>
        <v/>
      </c>
      <c r="AE26" s="359"/>
      <c r="AF26" s="359" t="str">
        <f>IF(AND('Mapa final'!$H$29="Media",'Mapa final'!$L$29="Mayor"),CONCATENATE("R",'Mapa final'!$A$29),"")</f>
        <v/>
      </c>
      <c r="AG26" s="360"/>
      <c r="AH26" s="349" t="e">
        <f>IF(AND('Mapa final'!#REF!="Media",'Mapa final'!#REF!="Catastrófico"),CONCATENATE("R",'Mapa final'!#REF!),"")</f>
        <v>#REF!</v>
      </c>
      <c r="AI26" s="350"/>
      <c r="AJ26" s="350" t="str">
        <f>IF(AND('Mapa final'!$H$23="Media",'Mapa final'!$L$23="Catastrófico"),CONCATENATE("R",'Mapa final'!$A$23),"")</f>
        <v/>
      </c>
      <c r="AK26" s="350"/>
      <c r="AL26" s="350" t="str">
        <f>IF(AND('Mapa final'!$H$29="Media",'Mapa final'!$L$29="Catastrófico"),CONCATENATE("R",'Mapa final'!$A$29),"")</f>
        <v/>
      </c>
      <c r="AM26" s="351"/>
      <c r="AN26" s="83"/>
      <c r="AO26" s="401"/>
      <c r="AP26" s="402"/>
      <c r="AQ26" s="402"/>
      <c r="AR26" s="402"/>
      <c r="AS26" s="402"/>
      <c r="AT26" s="40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378"/>
      <c r="C27" s="378"/>
      <c r="D27" s="379"/>
      <c r="E27" s="371"/>
      <c r="F27" s="372"/>
      <c r="G27" s="372"/>
      <c r="H27" s="372"/>
      <c r="I27" s="373"/>
      <c r="J27" s="340"/>
      <c r="K27" s="341"/>
      <c r="L27" s="341"/>
      <c r="M27" s="341"/>
      <c r="N27" s="341"/>
      <c r="O27" s="342"/>
      <c r="P27" s="340"/>
      <c r="Q27" s="341"/>
      <c r="R27" s="341"/>
      <c r="S27" s="341"/>
      <c r="T27" s="341"/>
      <c r="U27" s="342"/>
      <c r="V27" s="340"/>
      <c r="W27" s="341"/>
      <c r="X27" s="341"/>
      <c r="Y27" s="341"/>
      <c r="Z27" s="341"/>
      <c r="AA27" s="342"/>
      <c r="AB27" s="358"/>
      <c r="AC27" s="359"/>
      <c r="AD27" s="359"/>
      <c r="AE27" s="359"/>
      <c r="AF27" s="359"/>
      <c r="AG27" s="360"/>
      <c r="AH27" s="349"/>
      <c r="AI27" s="350"/>
      <c r="AJ27" s="350"/>
      <c r="AK27" s="350"/>
      <c r="AL27" s="350"/>
      <c r="AM27" s="351"/>
      <c r="AN27" s="83"/>
      <c r="AO27" s="401"/>
      <c r="AP27" s="402"/>
      <c r="AQ27" s="402"/>
      <c r="AR27" s="402"/>
      <c r="AS27" s="402"/>
      <c r="AT27" s="40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378"/>
      <c r="C28" s="378"/>
      <c r="D28" s="379"/>
      <c r="E28" s="371"/>
      <c r="F28" s="372"/>
      <c r="G28" s="372"/>
      <c r="H28" s="372"/>
      <c r="I28" s="373"/>
      <c r="J28" s="340" t="str">
        <f>IF(AND('Mapa final'!$H$35="Media",'Mapa final'!$L$35="Leve"),CONCATENATE("R",'Mapa final'!$A$35),"")</f>
        <v/>
      </c>
      <c r="K28" s="341"/>
      <c r="L28" s="341" t="str">
        <f>IF(AND('Mapa final'!$H$41="Media",'Mapa final'!$L$41="Leve"),CONCATENATE("R",'Mapa final'!$A$41),"")</f>
        <v/>
      </c>
      <c r="M28" s="341"/>
      <c r="N28" s="341" t="str">
        <f>IF(AND('Mapa final'!$H$47="Media",'Mapa final'!$L$47="Leve"),CONCATENATE("R",'Mapa final'!$A$47),"")</f>
        <v/>
      </c>
      <c r="O28" s="342"/>
      <c r="P28" s="340" t="str">
        <f>IF(AND('Mapa final'!$H$35="Media",'Mapa final'!$L$35="Menor"),CONCATENATE("R",'Mapa final'!$A$35),"")</f>
        <v/>
      </c>
      <c r="Q28" s="341"/>
      <c r="R28" s="341" t="str">
        <f>IF(AND('Mapa final'!$H$41="Media",'Mapa final'!$L$41="Menor"),CONCATENATE("R",'Mapa final'!$A$41),"")</f>
        <v/>
      </c>
      <c r="S28" s="341"/>
      <c r="T28" s="341" t="str">
        <f>IF(AND('Mapa final'!$H$47="Media",'Mapa final'!$L$47="Menor"),CONCATENATE("R",'Mapa final'!$A$47),"")</f>
        <v/>
      </c>
      <c r="U28" s="342"/>
      <c r="V28" s="340" t="str">
        <f>IF(AND('Mapa final'!$H$35="Media",'Mapa final'!$L$35="Moderado"),CONCATENATE("R",'Mapa final'!$A$35),"")</f>
        <v/>
      </c>
      <c r="W28" s="341"/>
      <c r="X28" s="341" t="str">
        <f>IF(AND('Mapa final'!$H$41="Media",'Mapa final'!$L$41="Moderado"),CONCATENATE("R",'Mapa final'!$A$41),"")</f>
        <v/>
      </c>
      <c r="Y28" s="341"/>
      <c r="Z28" s="341" t="str">
        <f>IF(AND('Mapa final'!$H$47="Media",'Mapa final'!$L$47="Moderado"),CONCATENATE("R",'Mapa final'!$A$47),"")</f>
        <v/>
      </c>
      <c r="AA28" s="342"/>
      <c r="AB28" s="358" t="str">
        <f>IF(AND('Mapa final'!$H$35="Media",'Mapa final'!$L$35="Mayor"),CONCATENATE("R",'Mapa final'!$A$35),"")</f>
        <v/>
      </c>
      <c r="AC28" s="359"/>
      <c r="AD28" s="359" t="str">
        <f>IF(AND('Mapa final'!$H$41="Media",'Mapa final'!$L$41="Mayor"),CONCATENATE("R",'Mapa final'!$A$41),"")</f>
        <v/>
      </c>
      <c r="AE28" s="359"/>
      <c r="AF28" s="359" t="str">
        <f>IF(AND('Mapa final'!$H$47="Media",'Mapa final'!$L$47="Mayor"),CONCATENATE("R",'Mapa final'!$A$47),"")</f>
        <v/>
      </c>
      <c r="AG28" s="360"/>
      <c r="AH28" s="349" t="str">
        <f>IF(AND('Mapa final'!$H$35="Media",'Mapa final'!$L$35="Catastrófico"),CONCATENATE("R",'Mapa final'!$A$35),"")</f>
        <v/>
      </c>
      <c r="AI28" s="350"/>
      <c r="AJ28" s="350" t="str">
        <f>IF(AND('Mapa final'!$H$41="Media",'Mapa final'!$L$41="Catastrófico"),CONCATENATE("R",'Mapa final'!$A$41),"")</f>
        <v/>
      </c>
      <c r="AK28" s="350"/>
      <c r="AL28" s="350" t="str">
        <f>IF(AND('Mapa final'!$H$47="Media",'Mapa final'!$L$47="Catastrófico"),CONCATENATE("R",'Mapa final'!$A$47),"")</f>
        <v/>
      </c>
      <c r="AM28" s="351"/>
      <c r="AN28" s="83"/>
      <c r="AO28" s="401"/>
      <c r="AP28" s="402"/>
      <c r="AQ28" s="402"/>
      <c r="AR28" s="402"/>
      <c r="AS28" s="402"/>
      <c r="AT28" s="40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378"/>
      <c r="C29" s="378"/>
      <c r="D29" s="379"/>
      <c r="E29" s="374"/>
      <c r="F29" s="375"/>
      <c r="G29" s="375"/>
      <c r="H29" s="375"/>
      <c r="I29" s="376"/>
      <c r="J29" s="340"/>
      <c r="K29" s="341"/>
      <c r="L29" s="341"/>
      <c r="M29" s="341"/>
      <c r="N29" s="341"/>
      <c r="O29" s="342"/>
      <c r="P29" s="343"/>
      <c r="Q29" s="344"/>
      <c r="R29" s="344"/>
      <c r="S29" s="344"/>
      <c r="T29" s="344"/>
      <c r="U29" s="345"/>
      <c r="V29" s="343"/>
      <c r="W29" s="344"/>
      <c r="X29" s="344"/>
      <c r="Y29" s="344"/>
      <c r="Z29" s="344"/>
      <c r="AA29" s="345"/>
      <c r="AB29" s="361"/>
      <c r="AC29" s="362"/>
      <c r="AD29" s="362"/>
      <c r="AE29" s="362"/>
      <c r="AF29" s="362"/>
      <c r="AG29" s="363"/>
      <c r="AH29" s="352"/>
      <c r="AI29" s="353"/>
      <c r="AJ29" s="353"/>
      <c r="AK29" s="353"/>
      <c r="AL29" s="353"/>
      <c r="AM29" s="354"/>
      <c r="AN29" s="83"/>
      <c r="AO29" s="404"/>
      <c r="AP29" s="405"/>
      <c r="AQ29" s="405"/>
      <c r="AR29" s="405"/>
      <c r="AS29" s="405"/>
      <c r="AT29" s="406"/>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378"/>
      <c r="C30" s="378"/>
      <c r="D30" s="379"/>
      <c r="E30" s="368" t="s">
        <v>98</v>
      </c>
      <c r="F30" s="369"/>
      <c r="G30" s="369"/>
      <c r="H30" s="369"/>
      <c r="I30" s="369"/>
      <c r="J30" s="337" t="e">
        <f>IF(AND('Mapa final'!#REF!="Baja",'Mapa final'!#REF!="Leve"),CONCATENATE("R",'Mapa final'!#REF!),"")</f>
        <v>#REF!</v>
      </c>
      <c r="K30" s="338"/>
      <c r="L30" s="338" t="e">
        <f>IF(AND('Mapa final'!#REF!="Baja",'Mapa final'!#REF!="Leve"),CONCATENATE("R",'Mapa final'!#REF!),"")</f>
        <v>#REF!</v>
      </c>
      <c r="M30" s="338"/>
      <c r="N30" s="338" t="str">
        <f>IF(AND('Mapa final'!$H$22="Baja",'Mapa final'!$L$22="Leve"),CONCATENATE("R",'Mapa final'!$A$22),"")</f>
        <v>R1</v>
      </c>
      <c r="O30" s="339"/>
      <c r="P30" s="347" t="e">
        <f>IF(AND('Mapa final'!#REF!="Baja",'Mapa final'!#REF!="Menor"),CONCATENATE("R",'Mapa final'!#REF!),"")</f>
        <v>#REF!</v>
      </c>
      <c r="Q30" s="347"/>
      <c r="R30" s="347" t="e">
        <f>IF(AND('Mapa final'!#REF!="Baja",'Mapa final'!#REF!="Menor"),CONCATENATE("R",'Mapa final'!#REF!),"")</f>
        <v>#REF!</v>
      </c>
      <c r="S30" s="347"/>
      <c r="T30" s="347" t="str">
        <f>IF(AND('Mapa final'!$H$22="Baja",'Mapa final'!$L$22="Menor"),CONCATENATE("R",'Mapa final'!$A$22),"")</f>
        <v/>
      </c>
      <c r="U30" s="348"/>
      <c r="V30" s="346" t="e">
        <f>IF(AND('Mapa final'!#REF!="Baja",'Mapa final'!#REF!="Moderado"),CONCATENATE("R",'Mapa final'!#REF!),"")</f>
        <v>#REF!</v>
      </c>
      <c r="W30" s="347"/>
      <c r="X30" s="347" t="e">
        <f>IF(AND('Mapa final'!#REF!="Baja",'Mapa final'!#REF!="Moderado"),CONCATENATE("R",'Mapa final'!#REF!),"")</f>
        <v>#REF!</v>
      </c>
      <c r="Y30" s="347"/>
      <c r="Z30" s="347" t="str">
        <f>IF(AND('Mapa final'!$H$22="Baja",'Mapa final'!$L$22="Moderado"),CONCATENATE("R",'Mapa final'!$A$22),"")</f>
        <v/>
      </c>
      <c r="AA30" s="348"/>
      <c r="AB30" s="364" t="e">
        <f>IF(AND('Mapa final'!#REF!="Baja",'Mapa final'!#REF!="Mayor"),CONCATENATE("R",'Mapa final'!#REF!),"")</f>
        <v>#REF!</v>
      </c>
      <c r="AC30" s="365"/>
      <c r="AD30" s="365" t="e">
        <f>IF(AND('Mapa final'!#REF!="Baja",'Mapa final'!#REF!="Mayor"),CONCATENATE("R",'Mapa final'!#REF!),"")</f>
        <v>#REF!</v>
      </c>
      <c r="AE30" s="365"/>
      <c r="AF30" s="365" t="str">
        <f>IF(AND('Mapa final'!$H$22="Baja",'Mapa final'!$L$22="Mayor"),CONCATENATE("R",'Mapa final'!$A$22),"")</f>
        <v/>
      </c>
      <c r="AG30" s="366"/>
      <c r="AH30" s="355" t="e">
        <f>IF(AND('Mapa final'!#REF!="Baja",'Mapa final'!#REF!="Catastrófico"),CONCATENATE("R",'Mapa final'!#REF!),"")</f>
        <v>#REF!</v>
      </c>
      <c r="AI30" s="356"/>
      <c r="AJ30" s="356" t="e">
        <f>IF(AND('Mapa final'!#REF!="Baja",'Mapa final'!#REF!="Catastrófico"),CONCATENATE("R",'Mapa final'!#REF!),"")</f>
        <v>#REF!</v>
      </c>
      <c r="AK30" s="356"/>
      <c r="AL30" s="356" t="str">
        <f>IF(AND('Mapa final'!$H$22="Baja",'Mapa final'!$L$22="Catastrófico"),CONCATENATE("R",'Mapa final'!$A$22),"")</f>
        <v/>
      </c>
      <c r="AM30" s="357"/>
      <c r="AN30" s="83"/>
      <c r="AO30" s="407" t="s">
        <v>99</v>
      </c>
      <c r="AP30" s="408"/>
      <c r="AQ30" s="408"/>
      <c r="AR30" s="408"/>
      <c r="AS30" s="408"/>
      <c r="AT30" s="409"/>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378"/>
      <c r="C31" s="378"/>
      <c r="D31" s="379"/>
      <c r="E31" s="371"/>
      <c r="F31" s="372"/>
      <c r="G31" s="372"/>
      <c r="H31" s="372"/>
      <c r="I31" s="372"/>
      <c r="J31" s="331"/>
      <c r="K31" s="332"/>
      <c r="L31" s="332"/>
      <c r="M31" s="332"/>
      <c r="N31" s="332"/>
      <c r="O31" s="333"/>
      <c r="P31" s="341"/>
      <c r="Q31" s="341"/>
      <c r="R31" s="341"/>
      <c r="S31" s="341"/>
      <c r="T31" s="341"/>
      <c r="U31" s="342"/>
      <c r="V31" s="340"/>
      <c r="W31" s="341"/>
      <c r="X31" s="341"/>
      <c r="Y31" s="341"/>
      <c r="Z31" s="341"/>
      <c r="AA31" s="342"/>
      <c r="AB31" s="358"/>
      <c r="AC31" s="359"/>
      <c r="AD31" s="359"/>
      <c r="AE31" s="359"/>
      <c r="AF31" s="359"/>
      <c r="AG31" s="360"/>
      <c r="AH31" s="349"/>
      <c r="AI31" s="350"/>
      <c r="AJ31" s="350"/>
      <c r="AK31" s="350"/>
      <c r="AL31" s="350"/>
      <c r="AM31" s="351"/>
      <c r="AN31" s="83"/>
      <c r="AO31" s="410"/>
      <c r="AP31" s="411"/>
      <c r="AQ31" s="411"/>
      <c r="AR31" s="411"/>
      <c r="AS31" s="411"/>
      <c r="AT31" s="412"/>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378"/>
      <c r="C32" s="378"/>
      <c r="D32" s="379"/>
      <c r="E32" s="371"/>
      <c r="F32" s="372"/>
      <c r="G32" s="372"/>
      <c r="H32" s="372"/>
      <c r="I32" s="372"/>
      <c r="J32" s="331" t="e">
        <f>IF(AND('Mapa final'!#REF!="Baja",'Mapa final'!#REF!="Leve"),CONCATENATE("R",'Mapa final'!#REF!),"")</f>
        <v>#REF!</v>
      </c>
      <c r="K32" s="332"/>
      <c r="L32" s="332" t="e">
        <f>IF(AND('Mapa final'!#REF!="Baja",'Mapa final'!#REF!="Leve"),CONCATENATE("R",'Mapa final'!#REF!),"")</f>
        <v>#REF!</v>
      </c>
      <c r="M32" s="332"/>
      <c r="N32" s="332" t="e">
        <f>IF(AND('Mapa final'!#REF!="Baja",'Mapa final'!#REF!="Leve"),CONCATENATE("R",'Mapa final'!#REF!),"")</f>
        <v>#REF!</v>
      </c>
      <c r="O32" s="333"/>
      <c r="P32" s="341" t="e">
        <f>IF(AND('Mapa final'!#REF!="Baja",'Mapa final'!#REF!="Menor"),CONCATENATE("R",'Mapa final'!#REF!),"")</f>
        <v>#REF!</v>
      </c>
      <c r="Q32" s="341"/>
      <c r="R32" s="341" t="e">
        <f>IF(AND('Mapa final'!#REF!="Baja",'Mapa final'!#REF!="Menor"),CONCATENATE("R",'Mapa final'!#REF!),"")</f>
        <v>#REF!</v>
      </c>
      <c r="S32" s="341"/>
      <c r="T32" s="341" t="e">
        <f>IF(AND('Mapa final'!#REF!="Baja",'Mapa final'!#REF!="Menor"),CONCATENATE("R",'Mapa final'!#REF!),"")</f>
        <v>#REF!</v>
      </c>
      <c r="U32" s="342"/>
      <c r="V32" s="340" t="e">
        <f>IF(AND('Mapa final'!#REF!="Baja",'Mapa final'!#REF!="Moderado"),CONCATENATE("R",'Mapa final'!#REF!),"")</f>
        <v>#REF!</v>
      </c>
      <c r="W32" s="341"/>
      <c r="X32" s="341" t="e">
        <f>IF(AND('Mapa final'!#REF!="Baja",'Mapa final'!#REF!="Moderado"),CONCATENATE("R",'Mapa final'!#REF!),"")</f>
        <v>#REF!</v>
      </c>
      <c r="Y32" s="341"/>
      <c r="Z32" s="341" t="e">
        <f>IF(AND('Mapa final'!#REF!="Baja",'Mapa final'!#REF!="Moderado"),CONCATENATE("R",'Mapa final'!#REF!),"")</f>
        <v>#REF!</v>
      </c>
      <c r="AA32" s="342"/>
      <c r="AB32" s="358" t="e">
        <f>IF(AND('Mapa final'!#REF!="Baja",'Mapa final'!#REF!="Mayor"),CONCATENATE("R",'Mapa final'!#REF!),"")</f>
        <v>#REF!</v>
      </c>
      <c r="AC32" s="359"/>
      <c r="AD32" s="359" t="e">
        <f>IF(AND('Mapa final'!#REF!="Baja",'Mapa final'!#REF!="Mayor"),CONCATENATE("R",'Mapa final'!#REF!),"")</f>
        <v>#REF!</v>
      </c>
      <c r="AE32" s="359"/>
      <c r="AF32" s="359" t="e">
        <f>IF(AND('Mapa final'!#REF!="Baja",'Mapa final'!#REF!="Mayor"),CONCATENATE("R",'Mapa final'!#REF!),"")</f>
        <v>#REF!</v>
      </c>
      <c r="AG32" s="360"/>
      <c r="AH32" s="349" t="e">
        <f>IF(AND('Mapa final'!#REF!="Baja",'Mapa final'!#REF!="Catastrófico"),CONCATENATE("R",'Mapa final'!#REF!),"")</f>
        <v>#REF!</v>
      </c>
      <c r="AI32" s="350"/>
      <c r="AJ32" s="350" t="e">
        <f>IF(AND('Mapa final'!#REF!="Baja",'Mapa final'!#REF!="Catastrófico"),CONCATENATE("R",'Mapa final'!#REF!),"")</f>
        <v>#REF!</v>
      </c>
      <c r="AK32" s="350"/>
      <c r="AL32" s="350" t="e">
        <f>IF(AND('Mapa final'!#REF!="Baja",'Mapa final'!#REF!="Catastrófico"),CONCATENATE("R",'Mapa final'!#REF!),"")</f>
        <v>#REF!</v>
      </c>
      <c r="AM32" s="351"/>
      <c r="AN32" s="83"/>
      <c r="AO32" s="410"/>
      <c r="AP32" s="411"/>
      <c r="AQ32" s="411"/>
      <c r="AR32" s="411"/>
      <c r="AS32" s="411"/>
      <c r="AT32" s="412"/>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378"/>
      <c r="C33" s="378"/>
      <c r="D33" s="379"/>
      <c r="E33" s="371"/>
      <c r="F33" s="372"/>
      <c r="G33" s="372"/>
      <c r="H33" s="372"/>
      <c r="I33" s="372"/>
      <c r="J33" s="331"/>
      <c r="K33" s="332"/>
      <c r="L33" s="332"/>
      <c r="M33" s="332"/>
      <c r="N33" s="332"/>
      <c r="O33" s="333"/>
      <c r="P33" s="341"/>
      <c r="Q33" s="341"/>
      <c r="R33" s="341"/>
      <c r="S33" s="341"/>
      <c r="T33" s="341"/>
      <c r="U33" s="342"/>
      <c r="V33" s="340"/>
      <c r="W33" s="341"/>
      <c r="X33" s="341"/>
      <c r="Y33" s="341"/>
      <c r="Z33" s="341"/>
      <c r="AA33" s="342"/>
      <c r="AB33" s="358"/>
      <c r="AC33" s="359"/>
      <c r="AD33" s="359"/>
      <c r="AE33" s="359"/>
      <c r="AF33" s="359"/>
      <c r="AG33" s="360"/>
      <c r="AH33" s="349"/>
      <c r="AI33" s="350"/>
      <c r="AJ33" s="350"/>
      <c r="AK33" s="350"/>
      <c r="AL33" s="350"/>
      <c r="AM33" s="351"/>
      <c r="AN33" s="83"/>
      <c r="AO33" s="410"/>
      <c r="AP33" s="411"/>
      <c r="AQ33" s="411"/>
      <c r="AR33" s="411"/>
      <c r="AS33" s="411"/>
      <c r="AT33" s="412"/>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378"/>
      <c r="C34" s="378"/>
      <c r="D34" s="379"/>
      <c r="E34" s="371"/>
      <c r="F34" s="372"/>
      <c r="G34" s="372"/>
      <c r="H34" s="372"/>
      <c r="I34" s="372"/>
      <c r="J34" s="331" t="e">
        <f>IF(AND('Mapa final'!#REF!="Baja",'Mapa final'!#REF!="Leve"),CONCATENATE("R",'Mapa final'!#REF!),"")</f>
        <v>#REF!</v>
      </c>
      <c r="K34" s="332"/>
      <c r="L34" s="332" t="str">
        <f>IF(AND('Mapa final'!$H$23="Baja",'Mapa final'!$L$23="Leve"),CONCATENATE("R",'Mapa final'!$A$23),"")</f>
        <v/>
      </c>
      <c r="M34" s="332"/>
      <c r="N34" s="332" t="str">
        <f>IF(AND('Mapa final'!$H$29="Baja",'Mapa final'!$L$29="Leve"),CONCATENATE("R",'Mapa final'!$A$29),"")</f>
        <v/>
      </c>
      <c r="O34" s="333"/>
      <c r="P34" s="341" t="e">
        <f>IF(AND('Mapa final'!#REF!="Baja",'Mapa final'!#REF!="Menor"),CONCATENATE("R",'Mapa final'!#REF!),"")</f>
        <v>#REF!</v>
      </c>
      <c r="Q34" s="341"/>
      <c r="R34" s="341" t="str">
        <f>IF(AND('Mapa final'!$H$23="Baja",'Mapa final'!$L$23="Menor"),CONCATENATE("R",'Mapa final'!$A$23),"")</f>
        <v/>
      </c>
      <c r="S34" s="341"/>
      <c r="T34" s="341" t="str">
        <f>IF(AND('Mapa final'!$H$29="Baja",'Mapa final'!$L$29="Menor"),CONCATENATE("R",'Mapa final'!$A$29),"")</f>
        <v/>
      </c>
      <c r="U34" s="342"/>
      <c r="V34" s="340" t="e">
        <f>IF(AND('Mapa final'!#REF!="Baja",'Mapa final'!#REF!="Moderado"),CONCATENATE("R",'Mapa final'!#REF!),"")</f>
        <v>#REF!</v>
      </c>
      <c r="W34" s="341"/>
      <c r="X34" s="341" t="str">
        <f>IF(AND('Mapa final'!$H$23="Baja",'Mapa final'!$L$23="Moderado"),CONCATENATE("R",'Mapa final'!$A$23),"")</f>
        <v/>
      </c>
      <c r="Y34" s="341"/>
      <c r="Z34" s="341" t="str">
        <f>IF(AND('Mapa final'!$H$29="Baja",'Mapa final'!$L$29="Moderado"),CONCATENATE("R",'Mapa final'!$A$29),"")</f>
        <v/>
      </c>
      <c r="AA34" s="342"/>
      <c r="AB34" s="358" t="e">
        <f>IF(AND('Mapa final'!#REF!="Baja",'Mapa final'!#REF!="Mayor"),CONCATENATE("R",'Mapa final'!#REF!),"")</f>
        <v>#REF!</v>
      </c>
      <c r="AC34" s="359"/>
      <c r="AD34" s="359" t="str">
        <f>IF(AND('Mapa final'!$H$23="Baja",'Mapa final'!$L$23="Mayor"),CONCATENATE("R",'Mapa final'!$A$23),"")</f>
        <v/>
      </c>
      <c r="AE34" s="359"/>
      <c r="AF34" s="359" t="str">
        <f>IF(AND('Mapa final'!$H$29="Baja",'Mapa final'!$L$29="Mayor"),CONCATENATE("R",'Mapa final'!$A$29),"")</f>
        <v/>
      </c>
      <c r="AG34" s="360"/>
      <c r="AH34" s="349" t="e">
        <f>IF(AND('Mapa final'!#REF!="Baja",'Mapa final'!#REF!="Catastrófico"),CONCATENATE("R",'Mapa final'!#REF!),"")</f>
        <v>#REF!</v>
      </c>
      <c r="AI34" s="350"/>
      <c r="AJ34" s="350" t="str">
        <f>IF(AND('Mapa final'!$H$23="Baja",'Mapa final'!$L$23="Catastrófico"),CONCATENATE("R",'Mapa final'!$A$23),"")</f>
        <v/>
      </c>
      <c r="AK34" s="350"/>
      <c r="AL34" s="350" t="str">
        <f>IF(AND('Mapa final'!$H$29="Baja",'Mapa final'!$L$29="Catastrófico"),CONCATENATE("R",'Mapa final'!$A$29),"")</f>
        <v/>
      </c>
      <c r="AM34" s="351"/>
      <c r="AN34" s="83"/>
      <c r="AO34" s="410"/>
      <c r="AP34" s="411"/>
      <c r="AQ34" s="411"/>
      <c r="AR34" s="411"/>
      <c r="AS34" s="411"/>
      <c r="AT34" s="412"/>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378"/>
      <c r="C35" s="378"/>
      <c r="D35" s="379"/>
      <c r="E35" s="371"/>
      <c r="F35" s="372"/>
      <c r="G35" s="372"/>
      <c r="H35" s="372"/>
      <c r="I35" s="372"/>
      <c r="J35" s="331"/>
      <c r="K35" s="332"/>
      <c r="L35" s="332"/>
      <c r="M35" s="332"/>
      <c r="N35" s="332"/>
      <c r="O35" s="333"/>
      <c r="P35" s="341"/>
      <c r="Q35" s="341"/>
      <c r="R35" s="341"/>
      <c r="S35" s="341"/>
      <c r="T35" s="341"/>
      <c r="U35" s="342"/>
      <c r="V35" s="340"/>
      <c r="W35" s="341"/>
      <c r="X35" s="341"/>
      <c r="Y35" s="341"/>
      <c r="Z35" s="341"/>
      <c r="AA35" s="342"/>
      <c r="AB35" s="358"/>
      <c r="AC35" s="359"/>
      <c r="AD35" s="359"/>
      <c r="AE35" s="359"/>
      <c r="AF35" s="359"/>
      <c r="AG35" s="360"/>
      <c r="AH35" s="349"/>
      <c r="AI35" s="350"/>
      <c r="AJ35" s="350"/>
      <c r="AK35" s="350"/>
      <c r="AL35" s="350"/>
      <c r="AM35" s="351"/>
      <c r="AN35" s="83"/>
      <c r="AO35" s="410"/>
      <c r="AP35" s="411"/>
      <c r="AQ35" s="411"/>
      <c r="AR35" s="411"/>
      <c r="AS35" s="411"/>
      <c r="AT35" s="412"/>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378"/>
      <c r="C36" s="378"/>
      <c r="D36" s="379"/>
      <c r="E36" s="371"/>
      <c r="F36" s="372"/>
      <c r="G36" s="372"/>
      <c r="H36" s="372"/>
      <c r="I36" s="372"/>
      <c r="J36" s="331" t="str">
        <f>IF(AND('Mapa final'!$H$35="Baja",'Mapa final'!$L$35="Leve"),CONCATENATE("R",'Mapa final'!$A$35),"")</f>
        <v/>
      </c>
      <c r="K36" s="332"/>
      <c r="L36" s="332" t="str">
        <f>IF(AND('Mapa final'!$H$41="Baja",'Mapa final'!$L$41="Leve"),CONCATENATE("R",'Mapa final'!$A$41),"")</f>
        <v/>
      </c>
      <c r="M36" s="332"/>
      <c r="N36" s="332" t="str">
        <f>IF(AND('Mapa final'!$H$47="Baja",'Mapa final'!$L$47="Leve"),CONCATENATE("R",'Mapa final'!$A$47),"")</f>
        <v/>
      </c>
      <c r="O36" s="333"/>
      <c r="P36" s="341" t="str">
        <f>IF(AND('Mapa final'!$H$35="Baja",'Mapa final'!$L$35="Menor"),CONCATENATE("R",'Mapa final'!$A$35),"")</f>
        <v/>
      </c>
      <c r="Q36" s="341"/>
      <c r="R36" s="341" t="str">
        <f>IF(AND('Mapa final'!$H$41="Baja",'Mapa final'!$L$41="Menor"),CONCATENATE("R",'Mapa final'!$A$41),"")</f>
        <v/>
      </c>
      <c r="S36" s="341"/>
      <c r="T36" s="341" t="str">
        <f>IF(AND('Mapa final'!$H$47="Baja",'Mapa final'!$L$47="Menor"),CONCATENATE("R",'Mapa final'!$A$47),"")</f>
        <v/>
      </c>
      <c r="U36" s="342"/>
      <c r="V36" s="340" t="str">
        <f>IF(AND('Mapa final'!$H$35="Baja",'Mapa final'!$L$35="Moderado"),CONCATENATE("R",'Mapa final'!$A$35),"")</f>
        <v/>
      </c>
      <c r="W36" s="341"/>
      <c r="X36" s="341" t="str">
        <f>IF(AND('Mapa final'!$H$41="Baja",'Mapa final'!$L$41="Moderado"),CONCATENATE("R",'Mapa final'!$A$41),"")</f>
        <v/>
      </c>
      <c r="Y36" s="341"/>
      <c r="Z36" s="341" t="str">
        <f>IF(AND('Mapa final'!$H$47="Baja",'Mapa final'!$L$47="Moderado"),CONCATENATE("R",'Mapa final'!$A$47),"")</f>
        <v/>
      </c>
      <c r="AA36" s="342"/>
      <c r="AB36" s="358" t="str">
        <f>IF(AND('Mapa final'!$H$35="Baja",'Mapa final'!$L$35="Mayor"),CONCATENATE("R",'Mapa final'!$A$35),"")</f>
        <v/>
      </c>
      <c r="AC36" s="359"/>
      <c r="AD36" s="359" t="str">
        <f>IF(AND('Mapa final'!$H$41="Baja",'Mapa final'!$L$41="Mayor"),CONCATENATE("R",'Mapa final'!$A$41),"")</f>
        <v/>
      </c>
      <c r="AE36" s="359"/>
      <c r="AF36" s="359" t="str">
        <f>IF(AND('Mapa final'!$H$47="Baja",'Mapa final'!$L$47="Mayor"),CONCATENATE("R",'Mapa final'!$A$47),"")</f>
        <v/>
      </c>
      <c r="AG36" s="360"/>
      <c r="AH36" s="349" t="str">
        <f>IF(AND('Mapa final'!$H$35="Baja",'Mapa final'!$L$35="Catastrófico"),CONCATENATE("R",'Mapa final'!$A$35),"")</f>
        <v/>
      </c>
      <c r="AI36" s="350"/>
      <c r="AJ36" s="350" t="str">
        <f>IF(AND('Mapa final'!$H$41="Baja",'Mapa final'!$L$41="Catastrófico"),CONCATENATE("R",'Mapa final'!$A$41),"")</f>
        <v/>
      </c>
      <c r="AK36" s="350"/>
      <c r="AL36" s="350" t="str">
        <f>IF(AND('Mapa final'!$H$47="Baja",'Mapa final'!$L$47="Catastrófico"),CONCATENATE("R",'Mapa final'!$A$47),"")</f>
        <v/>
      </c>
      <c r="AM36" s="351"/>
      <c r="AN36" s="83"/>
      <c r="AO36" s="410"/>
      <c r="AP36" s="411"/>
      <c r="AQ36" s="411"/>
      <c r="AR36" s="411"/>
      <c r="AS36" s="411"/>
      <c r="AT36" s="412"/>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378"/>
      <c r="C37" s="378"/>
      <c r="D37" s="379"/>
      <c r="E37" s="374"/>
      <c r="F37" s="375"/>
      <c r="G37" s="375"/>
      <c r="H37" s="375"/>
      <c r="I37" s="375"/>
      <c r="J37" s="334"/>
      <c r="K37" s="335"/>
      <c r="L37" s="335"/>
      <c r="M37" s="335"/>
      <c r="N37" s="335"/>
      <c r="O37" s="336"/>
      <c r="P37" s="344"/>
      <c r="Q37" s="344"/>
      <c r="R37" s="344"/>
      <c r="S37" s="344"/>
      <c r="T37" s="344"/>
      <c r="U37" s="345"/>
      <c r="V37" s="343"/>
      <c r="W37" s="344"/>
      <c r="X37" s="344"/>
      <c r="Y37" s="344"/>
      <c r="Z37" s="344"/>
      <c r="AA37" s="345"/>
      <c r="AB37" s="361"/>
      <c r="AC37" s="362"/>
      <c r="AD37" s="362"/>
      <c r="AE37" s="362"/>
      <c r="AF37" s="362"/>
      <c r="AG37" s="363"/>
      <c r="AH37" s="352"/>
      <c r="AI37" s="353"/>
      <c r="AJ37" s="353"/>
      <c r="AK37" s="353"/>
      <c r="AL37" s="353"/>
      <c r="AM37" s="354"/>
      <c r="AN37" s="83"/>
      <c r="AO37" s="413"/>
      <c r="AP37" s="414"/>
      <c r="AQ37" s="414"/>
      <c r="AR37" s="414"/>
      <c r="AS37" s="414"/>
      <c r="AT37" s="415"/>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378"/>
      <c r="C38" s="378"/>
      <c r="D38" s="379"/>
      <c r="E38" s="368" t="s">
        <v>100</v>
      </c>
      <c r="F38" s="369"/>
      <c r="G38" s="369"/>
      <c r="H38" s="369"/>
      <c r="I38" s="370"/>
      <c r="J38" s="337" t="e">
        <f>IF(AND('Mapa final'!#REF!="Muy Baja",'Mapa final'!#REF!="Leve"),CONCATENATE("R",'Mapa final'!#REF!),"")</f>
        <v>#REF!</v>
      </c>
      <c r="K38" s="338"/>
      <c r="L38" s="338" t="e">
        <f>IF(AND('Mapa final'!#REF!="Muy Baja",'Mapa final'!#REF!="Leve"),CONCATENATE("R",'Mapa final'!#REF!),"")</f>
        <v>#REF!</v>
      </c>
      <c r="M38" s="338"/>
      <c r="N38" s="338" t="str">
        <f>IF(AND('Mapa final'!$H$22="Muy Baja",'Mapa final'!$L$22="Leve"),CONCATENATE("R",'Mapa final'!$A$22),"")</f>
        <v/>
      </c>
      <c r="O38" s="339"/>
      <c r="P38" s="337" t="e">
        <f>IF(AND('Mapa final'!#REF!="Muy Baja",'Mapa final'!#REF!="Menor"),CONCATENATE("R",'Mapa final'!#REF!),"")</f>
        <v>#REF!</v>
      </c>
      <c r="Q38" s="338"/>
      <c r="R38" s="338" t="e">
        <f>IF(AND('Mapa final'!#REF!="Muy Baja",'Mapa final'!#REF!="Menor"),CONCATENATE("R",'Mapa final'!#REF!),"")</f>
        <v>#REF!</v>
      </c>
      <c r="S38" s="338"/>
      <c r="T38" s="338" t="str">
        <f>IF(AND('Mapa final'!$H$22="Muy Baja",'Mapa final'!$L$22="Menor"),CONCATENATE("R",'Mapa final'!$A$22),"")</f>
        <v/>
      </c>
      <c r="U38" s="339"/>
      <c r="V38" s="346" t="e">
        <f>IF(AND('Mapa final'!#REF!="Muy Baja",'Mapa final'!#REF!="Moderado"),CONCATENATE("R",'Mapa final'!#REF!),"")</f>
        <v>#REF!</v>
      </c>
      <c r="W38" s="347"/>
      <c r="X38" s="347" t="e">
        <f>IF(AND('Mapa final'!#REF!="Muy Baja",'Mapa final'!#REF!="Moderado"),CONCATENATE("R",'Mapa final'!#REF!),"")</f>
        <v>#REF!</v>
      </c>
      <c r="Y38" s="347"/>
      <c r="Z38" s="347" t="str">
        <f>IF(AND('Mapa final'!$H$22="Muy Baja",'Mapa final'!$L$22="Moderado"),CONCATENATE("R",'Mapa final'!$A$22),"")</f>
        <v/>
      </c>
      <c r="AA38" s="348"/>
      <c r="AB38" s="364" t="e">
        <f>IF(AND('Mapa final'!#REF!="Muy Baja",'Mapa final'!#REF!="Mayor"),CONCATENATE("R",'Mapa final'!#REF!),"")</f>
        <v>#REF!</v>
      </c>
      <c r="AC38" s="365"/>
      <c r="AD38" s="365" t="e">
        <f>IF(AND('Mapa final'!#REF!="Muy Baja",'Mapa final'!#REF!="Mayor"),CONCATENATE("R",'Mapa final'!#REF!),"")</f>
        <v>#REF!</v>
      </c>
      <c r="AE38" s="365"/>
      <c r="AF38" s="365" t="str">
        <f>IF(AND('Mapa final'!$H$22="Muy Baja",'Mapa final'!$L$22="Mayor"),CONCATENATE("R",'Mapa final'!$A$22),"")</f>
        <v/>
      </c>
      <c r="AG38" s="366"/>
      <c r="AH38" s="355" t="e">
        <f>IF(AND('Mapa final'!#REF!="Muy Baja",'Mapa final'!#REF!="Catastrófico"),CONCATENATE("R",'Mapa final'!#REF!),"")</f>
        <v>#REF!</v>
      </c>
      <c r="AI38" s="356"/>
      <c r="AJ38" s="356" t="e">
        <f>IF(AND('Mapa final'!#REF!="Muy Baja",'Mapa final'!#REF!="Catastrófico"),CONCATENATE("R",'Mapa final'!#REF!),"")</f>
        <v>#REF!</v>
      </c>
      <c r="AK38" s="356"/>
      <c r="AL38" s="356" t="str">
        <f>IF(AND('Mapa final'!$H$22="Muy Baja",'Mapa final'!$L$22="Catastrófico"),CONCATENATE("R",'Mapa final'!$A$22),"")</f>
        <v/>
      </c>
      <c r="AM38" s="357"/>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378"/>
      <c r="C39" s="378"/>
      <c r="D39" s="379"/>
      <c r="E39" s="371"/>
      <c r="F39" s="372"/>
      <c r="G39" s="372"/>
      <c r="H39" s="372"/>
      <c r="I39" s="373"/>
      <c r="J39" s="331"/>
      <c r="K39" s="332"/>
      <c r="L39" s="332"/>
      <c r="M39" s="332"/>
      <c r="N39" s="332"/>
      <c r="O39" s="333"/>
      <c r="P39" s="331"/>
      <c r="Q39" s="332"/>
      <c r="R39" s="332"/>
      <c r="S39" s="332"/>
      <c r="T39" s="332"/>
      <c r="U39" s="333"/>
      <c r="V39" s="340"/>
      <c r="W39" s="341"/>
      <c r="X39" s="341"/>
      <c r="Y39" s="341"/>
      <c r="Z39" s="341"/>
      <c r="AA39" s="342"/>
      <c r="AB39" s="358"/>
      <c r="AC39" s="359"/>
      <c r="AD39" s="359"/>
      <c r="AE39" s="359"/>
      <c r="AF39" s="359"/>
      <c r="AG39" s="360"/>
      <c r="AH39" s="349"/>
      <c r="AI39" s="350"/>
      <c r="AJ39" s="350"/>
      <c r="AK39" s="350"/>
      <c r="AL39" s="350"/>
      <c r="AM39" s="351"/>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378"/>
      <c r="C40" s="378"/>
      <c r="D40" s="379"/>
      <c r="E40" s="371"/>
      <c r="F40" s="372"/>
      <c r="G40" s="372"/>
      <c r="H40" s="372"/>
      <c r="I40" s="373"/>
      <c r="J40" s="331" t="e">
        <f>IF(AND('Mapa final'!#REF!="Muy Baja",'Mapa final'!#REF!="Leve"),CONCATENATE("R",'Mapa final'!#REF!),"")</f>
        <v>#REF!</v>
      </c>
      <c r="K40" s="332"/>
      <c r="L40" s="332" t="e">
        <f>IF(AND('Mapa final'!#REF!="Muy Baja",'Mapa final'!#REF!="Leve"),CONCATENATE("R",'Mapa final'!#REF!),"")</f>
        <v>#REF!</v>
      </c>
      <c r="M40" s="332"/>
      <c r="N40" s="332" t="e">
        <f>IF(AND('Mapa final'!#REF!="Muy Baja",'Mapa final'!#REF!="Leve"),CONCATENATE("R",'Mapa final'!#REF!),"")</f>
        <v>#REF!</v>
      </c>
      <c r="O40" s="333"/>
      <c r="P40" s="331" t="e">
        <f>IF(AND('Mapa final'!#REF!="Muy Baja",'Mapa final'!#REF!="Menor"),CONCATENATE("R",'Mapa final'!#REF!),"")</f>
        <v>#REF!</v>
      </c>
      <c r="Q40" s="332"/>
      <c r="R40" s="332" t="e">
        <f>IF(AND('Mapa final'!#REF!="Muy Baja",'Mapa final'!#REF!="Menor"),CONCATENATE("R",'Mapa final'!#REF!),"")</f>
        <v>#REF!</v>
      </c>
      <c r="S40" s="332"/>
      <c r="T40" s="332" t="e">
        <f>IF(AND('Mapa final'!#REF!="Muy Baja",'Mapa final'!#REF!="Menor"),CONCATENATE("R",'Mapa final'!#REF!),"")</f>
        <v>#REF!</v>
      </c>
      <c r="U40" s="333"/>
      <c r="V40" s="340" t="e">
        <f>IF(AND('Mapa final'!#REF!="Muy Baja",'Mapa final'!#REF!="Moderado"),CONCATENATE("R",'Mapa final'!#REF!),"")</f>
        <v>#REF!</v>
      </c>
      <c r="W40" s="341"/>
      <c r="X40" s="341" t="e">
        <f>IF(AND('Mapa final'!#REF!="Muy Baja",'Mapa final'!#REF!="Moderado"),CONCATENATE("R",'Mapa final'!#REF!),"")</f>
        <v>#REF!</v>
      </c>
      <c r="Y40" s="341"/>
      <c r="Z40" s="341" t="e">
        <f>IF(AND('Mapa final'!#REF!="Muy Baja",'Mapa final'!#REF!="Moderado"),CONCATENATE("R",'Mapa final'!#REF!),"")</f>
        <v>#REF!</v>
      </c>
      <c r="AA40" s="342"/>
      <c r="AB40" s="358" t="e">
        <f>IF(AND('Mapa final'!#REF!="Muy Baja",'Mapa final'!#REF!="Mayor"),CONCATENATE("R",'Mapa final'!#REF!),"")</f>
        <v>#REF!</v>
      </c>
      <c r="AC40" s="359"/>
      <c r="AD40" s="359" t="e">
        <f>IF(AND('Mapa final'!#REF!="Muy Baja",'Mapa final'!#REF!="Mayor"),CONCATENATE("R",'Mapa final'!#REF!),"")</f>
        <v>#REF!</v>
      </c>
      <c r="AE40" s="359"/>
      <c r="AF40" s="359" t="e">
        <f>IF(AND('Mapa final'!#REF!="Muy Baja",'Mapa final'!#REF!="Mayor"),CONCATENATE("R",'Mapa final'!#REF!),"")</f>
        <v>#REF!</v>
      </c>
      <c r="AG40" s="360"/>
      <c r="AH40" s="349" t="e">
        <f>IF(AND('Mapa final'!#REF!="Muy Baja",'Mapa final'!#REF!="Catastrófico"),CONCATENATE("R",'Mapa final'!#REF!),"")</f>
        <v>#REF!</v>
      </c>
      <c r="AI40" s="350"/>
      <c r="AJ40" s="350" t="e">
        <f>IF(AND('Mapa final'!#REF!="Muy Baja",'Mapa final'!#REF!="Catastrófico"),CONCATENATE("R",'Mapa final'!#REF!),"")</f>
        <v>#REF!</v>
      </c>
      <c r="AK40" s="350"/>
      <c r="AL40" s="350" t="e">
        <f>IF(AND('Mapa final'!#REF!="Muy Baja",'Mapa final'!#REF!="Catastrófico"),CONCATENATE("R",'Mapa final'!#REF!),"")</f>
        <v>#REF!</v>
      </c>
      <c r="AM40" s="351"/>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378"/>
      <c r="C41" s="378"/>
      <c r="D41" s="379"/>
      <c r="E41" s="371"/>
      <c r="F41" s="372"/>
      <c r="G41" s="372"/>
      <c r="H41" s="372"/>
      <c r="I41" s="373"/>
      <c r="J41" s="331"/>
      <c r="K41" s="332"/>
      <c r="L41" s="332"/>
      <c r="M41" s="332"/>
      <c r="N41" s="332"/>
      <c r="O41" s="333"/>
      <c r="P41" s="331"/>
      <c r="Q41" s="332"/>
      <c r="R41" s="332"/>
      <c r="S41" s="332"/>
      <c r="T41" s="332"/>
      <c r="U41" s="333"/>
      <c r="V41" s="340"/>
      <c r="W41" s="341"/>
      <c r="X41" s="341"/>
      <c r="Y41" s="341"/>
      <c r="Z41" s="341"/>
      <c r="AA41" s="342"/>
      <c r="AB41" s="358"/>
      <c r="AC41" s="359"/>
      <c r="AD41" s="359"/>
      <c r="AE41" s="359"/>
      <c r="AF41" s="359"/>
      <c r="AG41" s="360"/>
      <c r="AH41" s="349"/>
      <c r="AI41" s="350"/>
      <c r="AJ41" s="350"/>
      <c r="AK41" s="350"/>
      <c r="AL41" s="350"/>
      <c r="AM41" s="351"/>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378"/>
      <c r="C42" s="378"/>
      <c r="D42" s="379"/>
      <c r="E42" s="371"/>
      <c r="F42" s="372"/>
      <c r="G42" s="372"/>
      <c r="H42" s="372"/>
      <c r="I42" s="373"/>
      <c r="J42" s="331" t="e">
        <f>IF(AND('Mapa final'!#REF!="Muy Baja",'Mapa final'!#REF!="Leve"),CONCATENATE("R",'Mapa final'!#REF!),"")</f>
        <v>#REF!</v>
      </c>
      <c r="K42" s="332"/>
      <c r="L42" s="332" t="str">
        <f>IF(AND('Mapa final'!$H$23="Muy Baja",'Mapa final'!$L$23="Leve"),CONCATENATE("R",'Mapa final'!$A$23),"")</f>
        <v/>
      </c>
      <c r="M42" s="332"/>
      <c r="N42" s="332" t="str">
        <f>IF(AND('Mapa final'!$H$29="Muy Baja",'Mapa final'!$L$29="Leve"),CONCATENATE("R",'Mapa final'!$A$29),"")</f>
        <v/>
      </c>
      <c r="O42" s="333"/>
      <c r="P42" s="331" t="e">
        <f>IF(AND('Mapa final'!#REF!="Muy Baja",'Mapa final'!#REF!="Menor"),CONCATENATE("R",'Mapa final'!#REF!),"")</f>
        <v>#REF!</v>
      </c>
      <c r="Q42" s="332"/>
      <c r="R42" s="332" t="str">
        <f>IF(AND('Mapa final'!$H$23="Muy Baja",'Mapa final'!$L$23="Menor"),CONCATENATE("R",'Mapa final'!$A$23),"")</f>
        <v/>
      </c>
      <c r="S42" s="332"/>
      <c r="T42" s="332" t="str">
        <f>IF(AND('Mapa final'!$H$29="Muy Baja",'Mapa final'!$L$29="Menor"),CONCATENATE("R",'Mapa final'!$A$29),"")</f>
        <v/>
      </c>
      <c r="U42" s="333"/>
      <c r="V42" s="340" t="e">
        <f>IF(AND('Mapa final'!#REF!="Muy Baja",'Mapa final'!#REF!="Moderado"),CONCATENATE("R",'Mapa final'!#REF!),"")</f>
        <v>#REF!</v>
      </c>
      <c r="W42" s="341"/>
      <c r="X42" s="341" t="str">
        <f>IF(AND('Mapa final'!$H$23="Muy Baja",'Mapa final'!$L$23="Moderado"),CONCATENATE("R",'Mapa final'!$A$23),"")</f>
        <v/>
      </c>
      <c r="Y42" s="341"/>
      <c r="Z42" s="341" t="str">
        <f>IF(AND('Mapa final'!$H$29="Muy Baja",'Mapa final'!$L$29="Moderado"),CONCATENATE("R",'Mapa final'!$A$29),"")</f>
        <v/>
      </c>
      <c r="AA42" s="342"/>
      <c r="AB42" s="358" t="e">
        <f>IF(AND('Mapa final'!#REF!="Muy Baja",'Mapa final'!#REF!="Mayor"),CONCATENATE("R",'Mapa final'!#REF!),"")</f>
        <v>#REF!</v>
      </c>
      <c r="AC42" s="359"/>
      <c r="AD42" s="359" t="str">
        <f>IF(AND('Mapa final'!$H$23="Muy Baja",'Mapa final'!$L$23="Mayor"),CONCATENATE("R",'Mapa final'!$A$23),"")</f>
        <v/>
      </c>
      <c r="AE42" s="359"/>
      <c r="AF42" s="359" t="str">
        <f>IF(AND('Mapa final'!$H$29="Muy Baja",'Mapa final'!$L$29="Mayor"),CONCATENATE("R",'Mapa final'!$A$29),"")</f>
        <v/>
      </c>
      <c r="AG42" s="360"/>
      <c r="AH42" s="349" t="e">
        <f>IF(AND('Mapa final'!#REF!="Muy Baja",'Mapa final'!#REF!="Catastrófico"),CONCATENATE("R",'Mapa final'!#REF!),"")</f>
        <v>#REF!</v>
      </c>
      <c r="AI42" s="350"/>
      <c r="AJ42" s="350" t="str">
        <f>IF(AND('Mapa final'!$H$23="Muy Baja",'Mapa final'!$L$23="Catastrófico"),CONCATENATE("R",'Mapa final'!$A$23),"")</f>
        <v/>
      </c>
      <c r="AK42" s="350"/>
      <c r="AL42" s="350" t="str">
        <f>IF(AND('Mapa final'!$H$29="Muy Baja",'Mapa final'!$L$29="Catastrófico"),CONCATENATE("R",'Mapa final'!$A$29),"")</f>
        <v/>
      </c>
      <c r="AM42" s="351"/>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378"/>
      <c r="C43" s="378"/>
      <c r="D43" s="379"/>
      <c r="E43" s="371"/>
      <c r="F43" s="372"/>
      <c r="G43" s="372"/>
      <c r="H43" s="372"/>
      <c r="I43" s="373"/>
      <c r="J43" s="331"/>
      <c r="K43" s="332"/>
      <c r="L43" s="332"/>
      <c r="M43" s="332"/>
      <c r="N43" s="332"/>
      <c r="O43" s="333"/>
      <c r="P43" s="331"/>
      <c r="Q43" s="332"/>
      <c r="R43" s="332"/>
      <c r="S43" s="332"/>
      <c r="T43" s="332"/>
      <c r="U43" s="333"/>
      <c r="V43" s="340"/>
      <c r="W43" s="341"/>
      <c r="X43" s="341"/>
      <c r="Y43" s="341"/>
      <c r="Z43" s="341"/>
      <c r="AA43" s="342"/>
      <c r="AB43" s="358"/>
      <c r="AC43" s="359"/>
      <c r="AD43" s="359"/>
      <c r="AE43" s="359"/>
      <c r="AF43" s="359"/>
      <c r="AG43" s="360"/>
      <c r="AH43" s="349"/>
      <c r="AI43" s="350"/>
      <c r="AJ43" s="350"/>
      <c r="AK43" s="350"/>
      <c r="AL43" s="350"/>
      <c r="AM43" s="351"/>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378"/>
      <c r="C44" s="378"/>
      <c r="D44" s="379"/>
      <c r="E44" s="371"/>
      <c r="F44" s="372"/>
      <c r="G44" s="372"/>
      <c r="H44" s="372"/>
      <c r="I44" s="373"/>
      <c r="J44" s="331" t="str">
        <f>IF(AND('Mapa final'!$H$35="Muy Baja",'Mapa final'!$L$35="Leve"),CONCATENATE("R",'Mapa final'!$A$35),"")</f>
        <v/>
      </c>
      <c r="K44" s="332"/>
      <c r="L44" s="332" t="str">
        <f>IF(AND('Mapa final'!$H$41="Muy Baja",'Mapa final'!$L$41="Leve"),CONCATENATE("R",'Mapa final'!$A$41),"")</f>
        <v/>
      </c>
      <c r="M44" s="332"/>
      <c r="N44" s="332" t="str">
        <f>IF(AND('Mapa final'!$H$47="Muy Baja",'Mapa final'!$L$47="Leve"),CONCATENATE("R",'Mapa final'!$A$47),"")</f>
        <v/>
      </c>
      <c r="O44" s="333"/>
      <c r="P44" s="331" t="str">
        <f>IF(AND('Mapa final'!$H$35="Muy Baja",'Mapa final'!$L$35="Menor"),CONCATENATE("R",'Mapa final'!$A$35),"")</f>
        <v/>
      </c>
      <c r="Q44" s="332"/>
      <c r="R44" s="332" t="str">
        <f>IF(AND('Mapa final'!$H$41="Muy Baja",'Mapa final'!$L$41="Menor"),CONCATENATE("R",'Mapa final'!$A$41),"")</f>
        <v/>
      </c>
      <c r="S44" s="332"/>
      <c r="T44" s="332" t="str">
        <f>IF(AND('Mapa final'!$H$47="Muy Baja",'Mapa final'!$L$47="Menor"),CONCATENATE("R",'Mapa final'!$A$47),"")</f>
        <v/>
      </c>
      <c r="U44" s="333"/>
      <c r="V44" s="340" t="str">
        <f>IF(AND('Mapa final'!$H$35="Muy Baja",'Mapa final'!$L$35="Moderado"),CONCATENATE("R",'Mapa final'!$A$35),"")</f>
        <v/>
      </c>
      <c r="W44" s="341"/>
      <c r="X44" s="341" t="str">
        <f>IF(AND('Mapa final'!$H$41="Muy Baja",'Mapa final'!$L$41="Moderado"),CONCATENATE("R",'Mapa final'!$A$41),"")</f>
        <v/>
      </c>
      <c r="Y44" s="341"/>
      <c r="Z44" s="341" t="str">
        <f>IF(AND('Mapa final'!$H$47="Muy Baja",'Mapa final'!$L$47="Moderado"),CONCATENATE("R",'Mapa final'!$A$47),"")</f>
        <v/>
      </c>
      <c r="AA44" s="342"/>
      <c r="AB44" s="358" t="str">
        <f>IF(AND('Mapa final'!$H$35="Muy Baja",'Mapa final'!$L$35="Mayor"),CONCATENATE("R",'Mapa final'!$A$35),"")</f>
        <v/>
      </c>
      <c r="AC44" s="359"/>
      <c r="AD44" s="359" t="str">
        <f>IF(AND('Mapa final'!$H$41="Muy Baja",'Mapa final'!$L$41="Mayor"),CONCATENATE("R",'Mapa final'!$A$41),"")</f>
        <v/>
      </c>
      <c r="AE44" s="359"/>
      <c r="AF44" s="359" t="str">
        <f>IF(AND('Mapa final'!$H$47="Muy Baja",'Mapa final'!$L$47="Mayor"),CONCATENATE("R",'Mapa final'!$A$47),"")</f>
        <v/>
      </c>
      <c r="AG44" s="360"/>
      <c r="AH44" s="349" t="str">
        <f>IF(AND('Mapa final'!$H$35="Muy Baja",'Mapa final'!$L$35="Catastrófico"),CONCATENATE("R",'Mapa final'!$A$35),"")</f>
        <v/>
      </c>
      <c r="AI44" s="350"/>
      <c r="AJ44" s="350" t="str">
        <f>IF(AND('Mapa final'!$H$41="Muy Baja",'Mapa final'!$L$41="Catastrófico"),CONCATENATE("R",'Mapa final'!$A$41),"")</f>
        <v/>
      </c>
      <c r="AK44" s="350"/>
      <c r="AL44" s="350" t="str">
        <f>IF(AND('Mapa final'!$H$47="Muy Baja",'Mapa final'!$L$47="Catastrófico"),CONCATENATE("R",'Mapa final'!$A$47),"")</f>
        <v/>
      </c>
      <c r="AM44" s="351"/>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378"/>
      <c r="C45" s="378"/>
      <c r="D45" s="379"/>
      <c r="E45" s="374"/>
      <c r="F45" s="375"/>
      <c r="G45" s="375"/>
      <c r="H45" s="375"/>
      <c r="I45" s="376"/>
      <c r="J45" s="334"/>
      <c r="K45" s="335"/>
      <c r="L45" s="335"/>
      <c r="M45" s="335"/>
      <c r="N45" s="335"/>
      <c r="O45" s="336"/>
      <c r="P45" s="334"/>
      <c r="Q45" s="335"/>
      <c r="R45" s="335"/>
      <c r="S45" s="335"/>
      <c r="T45" s="335"/>
      <c r="U45" s="336"/>
      <c r="V45" s="343"/>
      <c r="W45" s="344"/>
      <c r="X45" s="344"/>
      <c r="Y45" s="344"/>
      <c r="Z45" s="344"/>
      <c r="AA45" s="345"/>
      <c r="AB45" s="361"/>
      <c r="AC45" s="362"/>
      <c r="AD45" s="362"/>
      <c r="AE45" s="362"/>
      <c r="AF45" s="362"/>
      <c r="AG45" s="363"/>
      <c r="AH45" s="352"/>
      <c r="AI45" s="353"/>
      <c r="AJ45" s="353"/>
      <c r="AK45" s="353"/>
      <c r="AL45" s="353"/>
      <c r="AM45" s="354"/>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368" t="s">
        <v>101</v>
      </c>
      <c r="K46" s="369"/>
      <c r="L46" s="369"/>
      <c r="M46" s="369"/>
      <c r="N46" s="369"/>
      <c r="O46" s="370"/>
      <c r="P46" s="368" t="s">
        <v>102</v>
      </c>
      <c r="Q46" s="369"/>
      <c r="R46" s="369"/>
      <c r="S46" s="369"/>
      <c r="T46" s="369"/>
      <c r="U46" s="370"/>
      <c r="V46" s="368" t="s">
        <v>103</v>
      </c>
      <c r="W46" s="369"/>
      <c r="X46" s="369"/>
      <c r="Y46" s="369"/>
      <c r="Z46" s="369"/>
      <c r="AA46" s="370"/>
      <c r="AB46" s="368" t="s">
        <v>104</v>
      </c>
      <c r="AC46" s="377"/>
      <c r="AD46" s="369"/>
      <c r="AE46" s="369"/>
      <c r="AF46" s="369"/>
      <c r="AG46" s="370"/>
      <c r="AH46" s="368" t="s">
        <v>105</v>
      </c>
      <c r="AI46" s="369"/>
      <c r="AJ46" s="369"/>
      <c r="AK46" s="369"/>
      <c r="AL46" s="369"/>
      <c r="AM46" s="370"/>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371"/>
      <c r="K47" s="372"/>
      <c r="L47" s="372"/>
      <c r="M47" s="372"/>
      <c r="N47" s="372"/>
      <c r="O47" s="373"/>
      <c r="P47" s="371"/>
      <c r="Q47" s="372"/>
      <c r="R47" s="372"/>
      <c r="S47" s="372"/>
      <c r="T47" s="372"/>
      <c r="U47" s="373"/>
      <c r="V47" s="371"/>
      <c r="W47" s="372"/>
      <c r="X47" s="372"/>
      <c r="Y47" s="372"/>
      <c r="Z47" s="372"/>
      <c r="AA47" s="373"/>
      <c r="AB47" s="371"/>
      <c r="AC47" s="372"/>
      <c r="AD47" s="372"/>
      <c r="AE47" s="372"/>
      <c r="AF47" s="372"/>
      <c r="AG47" s="373"/>
      <c r="AH47" s="371"/>
      <c r="AI47" s="372"/>
      <c r="AJ47" s="372"/>
      <c r="AK47" s="372"/>
      <c r="AL47" s="372"/>
      <c r="AM47" s="37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371"/>
      <c r="K48" s="372"/>
      <c r="L48" s="372"/>
      <c r="M48" s="372"/>
      <c r="N48" s="372"/>
      <c r="O48" s="373"/>
      <c r="P48" s="371"/>
      <c r="Q48" s="372"/>
      <c r="R48" s="372"/>
      <c r="S48" s="372"/>
      <c r="T48" s="372"/>
      <c r="U48" s="373"/>
      <c r="V48" s="371"/>
      <c r="W48" s="372"/>
      <c r="X48" s="372"/>
      <c r="Y48" s="372"/>
      <c r="Z48" s="372"/>
      <c r="AA48" s="373"/>
      <c r="AB48" s="371"/>
      <c r="AC48" s="372"/>
      <c r="AD48" s="372"/>
      <c r="AE48" s="372"/>
      <c r="AF48" s="372"/>
      <c r="AG48" s="373"/>
      <c r="AH48" s="371"/>
      <c r="AI48" s="372"/>
      <c r="AJ48" s="372"/>
      <c r="AK48" s="372"/>
      <c r="AL48" s="372"/>
      <c r="AM48" s="37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371"/>
      <c r="K49" s="372"/>
      <c r="L49" s="372"/>
      <c r="M49" s="372"/>
      <c r="N49" s="372"/>
      <c r="O49" s="373"/>
      <c r="P49" s="371"/>
      <c r="Q49" s="372"/>
      <c r="R49" s="372"/>
      <c r="S49" s="372"/>
      <c r="T49" s="372"/>
      <c r="U49" s="373"/>
      <c r="V49" s="371"/>
      <c r="W49" s="372"/>
      <c r="X49" s="372"/>
      <c r="Y49" s="372"/>
      <c r="Z49" s="372"/>
      <c r="AA49" s="373"/>
      <c r="AB49" s="371"/>
      <c r="AC49" s="372"/>
      <c r="AD49" s="372"/>
      <c r="AE49" s="372"/>
      <c r="AF49" s="372"/>
      <c r="AG49" s="373"/>
      <c r="AH49" s="371"/>
      <c r="AI49" s="372"/>
      <c r="AJ49" s="372"/>
      <c r="AK49" s="372"/>
      <c r="AL49" s="372"/>
      <c r="AM49" s="37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371"/>
      <c r="K50" s="372"/>
      <c r="L50" s="372"/>
      <c r="M50" s="372"/>
      <c r="N50" s="372"/>
      <c r="O50" s="373"/>
      <c r="P50" s="371"/>
      <c r="Q50" s="372"/>
      <c r="R50" s="372"/>
      <c r="S50" s="372"/>
      <c r="T50" s="372"/>
      <c r="U50" s="373"/>
      <c r="V50" s="371"/>
      <c r="W50" s="372"/>
      <c r="X50" s="372"/>
      <c r="Y50" s="372"/>
      <c r="Z50" s="372"/>
      <c r="AA50" s="373"/>
      <c r="AB50" s="371"/>
      <c r="AC50" s="372"/>
      <c r="AD50" s="372"/>
      <c r="AE50" s="372"/>
      <c r="AF50" s="372"/>
      <c r="AG50" s="373"/>
      <c r="AH50" s="371"/>
      <c r="AI50" s="372"/>
      <c r="AJ50" s="372"/>
      <c r="AK50" s="372"/>
      <c r="AL50" s="372"/>
      <c r="AM50" s="37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374"/>
      <c r="K51" s="375"/>
      <c r="L51" s="375"/>
      <c r="M51" s="375"/>
      <c r="N51" s="375"/>
      <c r="O51" s="376"/>
      <c r="P51" s="374"/>
      <c r="Q51" s="375"/>
      <c r="R51" s="375"/>
      <c r="S51" s="375"/>
      <c r="T51" s="375"/>
      <c r="U51" s="376"/>
      <c r="V51" s="374"/>
      <c r="W51" s="375"/>
      <c r="X51" s="375"/>
      <c r="Y51" s="375"/>
      <c r="Z51" s="375"/>
      <c r="AA51" s="376"/>
      <c r="AB51" s="374"/>
      <c r="AC51" s="375"/>
      <c r="AD51" s="375"/>
      <c r="AE51" s="375"/>
      <c r="AF51" s="375"/>
      <c r="AG51" s="376"/>
      <c r="AH51" s="374"/>
      <c r="AI51" s="375"/>
      <c r="AJ51" s="375"/>
      <c r="AK51" s="375"/>
      <c r="AL51" s="375"/>
      <c r="AM51" s="376"/>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M248"/>
  <sheetViews>
    <sheetView zoomScale="50" zoomScaleNormal="50" workbookViewId="0">
      <selection activeCell="J6" sqref="J6"/>
    </sheetView>
  </sheetViews>
  <sheetFormatPr baseColWidth="10" defaultColWidth="11.42578125"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445" t="s">
        <v>106</v>
      </c>
      <c r="C2" s="446"/>
      <c r="D2" s="446"/>
      <c r="E2" s="446"/>
      <c r="F2" s="446"/>
      <c r="G2" s="446"/>
      <c r="H2" s="446"/>
      <c r="I2" s="446"/>
      <c r="J2" s="367" t="s">
        <v>13</v>
      </c>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446"/>
      <c r="C3" s="446"/>
      <c r="D3" s="446"/>
      <c r="E3" s="446"/>
      <c r="F3" s="446"/>
      <c r="G3" s="446"/>
      <c r="H3" s="446"/>
      <c r="I3" s="446"/>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446"/>
      <c r="C4" s="446"/>
      <c r="D4" s="446"/>
      <c r="E4" s="446"/>
      <c r="F4" s="446"/>
      <c r="G4" s="446"/>
      <c r="H4" s="446"/>
      <c r="I4" s="446"/>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378" t="s">
        <v>91</v>
      </c>
      <c r="C6" s="378"/>
      <c r="D6" s="379"/>
      <c r="E6" s="416" t="s">
        <v>92</v>
      </c>
      <c r="F6" s="417"/>
      <c r="G6" s="417"/>
      <c r="H6" s="417"/>
      <c r="I6" s="418"/>
      <c r="J6" s="46" t="e">
        <f>IF(AND('Mapa final'!#REF!="Muy Alta",'Mapa final'!#REF!="Leve"),CONCATENATE("R1C",'Mapa final'!#REF!),"")</f>
        <v>#REF!</v>
      </c>
      <c r="K6" s="47" t="e">
        <f>IF(AND('Mapa final'!#REF!="Muy Alta",'Mapa final'!#REF!="Leve"),CONCATENATE("R1C",'Mapa final'!#REF!),"")</f>
        <v>#REF!</v>
      </c>
      <c r="L6" s="47" t="e">
        <f>IF(AND('Mapa final'!#REF!="Muy Alta",'Mapa final'!#REF!="Leve"),CONCATENATE("R1C",'Mapa final'!#REF!),"")</f>
        <v>#REF!</v>
      </c>
      <c r="M6" s="47" t="e">
        <f>IF(AND('Mapa final'!#REF!="Muy Alta",'Mapa final'!#REF!="Leve"),CONCATENATE("R1C",'Mapa final'!#REF!),"")</f>
        <v>#REF!</v>
      </c>
      <c r="N6" s="47" t="e">
        <f>IF(AND('Mapa final'!#REF!="Muy Alta",'Mapa final'!#REF!="Leve"),CONCATENATE("R1C",'Mapa final'!#REF!),"")</f>
        <v>#REF!</v>
      </c>
      <c r="O6" s="48" t="e">
        <f>IF(AND('Mapa final'!#REF!="Muy Alta",'Mapa final'!#REF!="Leve"),CONCATENATE("R1C",'Mapa final'!#REF!),"")</f>
        <v>#REF!</v>
      </c>
      <c r="P6" s="46" t="e">
        <f>IF(AND('Mapa final'!#REF!="Muy Alta",'Mapa final'!#REF!="Menor"),CONCATENATE("R1C",'Mapa final'!#REF!),"")</f>
        <v>#REF!</v>
      </c>
      <c r="Q6" s="47" t="e">
        <f>IF(AND('Mapa final'!#REF!="Muy Alta",'Mapa final'!#REF!="Menor"),CONCATENATE("R1C",'Mapa final'!#REF!),"")</f>
        <v>#REF!</v>
      </c>
      <c r="R6" s="47" t="e">
        <f>IF(AND('Mapa final'!#REF!="Muy Alta",'Mapa final'!#REF!="Menor"),CONCATENATE("R1C",'Mapa final'!#REF!),"")</f>
        <v>#REF!</v>
      </c>
      <c r="S6" s="47" t="e">
        <f>IF(AND('Mapa final'!#REF!="Muy Alta",'Mapa final'!#REF!="Menor"),CONCATENATE("R1C",'Mapa final'!#REF!),"")</f>
        <v>#REF!</v>
      </c>
      <c r="T6" s="47" t="e">
        <f>IF(AND('Mapa final'!#REF!="Muy Alta",'Mapa final'!#REF!="Menor"),CONCATENATE("R1C",'Mapa final'!#REF!),"")</f>
        <v>#REF!</v>
      </c>
      <c r="U6" s="48" t="e">
        <f>IF(AND('Mapa final'!#REF!="Muy Alta",'Mapa final'!#REF!="Menor"),CONCATENATE("R1C",'Mapa final'!#REF!),"")</f>
        <v>#REF!</v>
      </c>
      <c r="V6" s="46" t="e">
        <f>IF(AND('Mapa final'!#REF!="Muy Alta",'Mapa final'!#REF!="Moderado"),CONCATENATE("R1C",'Mapa final'!#REF!),"")</f>
        <v>#REF!</v>
      </c>
      <c r="W6" s="47" t="e">
        <f>IF(AND('Mapa final'!#REF!="Muy Alta",'Mapa final'!#REF!="Moderado"),CONCATENATE("R1C",'Mapa final'!#REF!),"")</f>
        <v>#REF!</v>
      </c>
      <c r="X6" s="47" t="e">
        <f>IF(AND('Mapa final'!#REF!="Muy Alta",'Mapa final'!#REF!="Moderado"),CONCATENATE("R1C",'Mapa final'!#REF!),"")</f>
        <v>#REF!</v>
      </c>
      <c r="Y6" s="47" t="e">
        <f>IF(AND('Mapa final'!#REF!="Muy Alta",'Mapa final'!#REF!="Moderado"),CONCATENATE("R1C",'Mapa final'!#REF!),"")</f>
        <v>#REF!</v>
      </c>
      <c r="Z6" s="47" t="e">
        <f>IF(AND('Mapa final'!#REF!="Muy Alta",'Mapa final'!#REF!="Moderado"),CONCATENATE("R1C",'Mapa final'!#REF!),"")</f>
        <v>#REF!</v>
      </c>
      <c r="AA6" s="48" t="e">
        <f>IF(AND('Mapa final'!#REF!="Muy Alta",'Mapa final'!#REF!="Moderado"),CONCATENATE("R1C",'Mapa final'!#REF!),"")</f>
        <v>#REF!</v>
      </c>
      <c r="AB6" s="46" t="e">
        <f>IF(AND('Mapa final'!#REF!="Muy Alta",'Mapa final'!#REF!="Mayor"),CONCATENATE("R1C",'Mapa final'!#REF!),"")</f>
        <v>#REF!</v>
      </c>
      <c r="AC6" s="47" t="e">
        <f>IF(AND('Mapa final'!#REF!="Muy Alta",'Mapa final'!#REF!="Mayor"),CONCATENATE("R1C",'Mapa final'!#REF!),"")</f>
        <v>#REF!</v>
      </c>
      <c r="AD6" s="47" t="e">
        <f>IF(AND('Mapa final'!#REF!="Muy Alta",'Mapa final'!#REF!="Mayor"),CONCATENATE("R1C",'Mapa final'!#REF!),"")</f>
        <v>#REF!</v>
      </c>
      <c r="AE6" s="47" t="e">
        <f>IF(AND('Mapa final'!#REF!="Muy Alta",'Mapa final'!#REF!="Mayor"),CONCATENATE("R1C",'Mapa final'!#REF!),"")</f>
        <v>#REF!</v>
      </c>
      <c r="AF6" s="47" t="e">
        <f>IF(AND('Mapa final'!#REF!="Muy Alta",'Mapa final'!#REF!="Mayor"),CONCATENATE("R1C",'Mapa final'!#REF!),"")</f>
        <v>#REF!</v>
      </c>
      <c r="AG6" s="48" t="e">
        <f>IF(AND('Mapa final'!#REF!="Muy Alta",'Mapa final'!#REF!="Mayor"),CONCATENATE("R1C",'Mapa final'!#REF!),"")</f>
        <v>#REF!</v>
      </c>
      <c r="AH6" s="49" t="e">
        <f>IF(AND('Mapa final'!#REF!="Muy Alta",'Mapa final'!#REF!="Catastrófico"),CONCATENATE("R1C",'Mapa final'!#REF!),"")</f>
        <v>#REF!</v>
      </c>
      <c r="AI6" s="50" t="e">
        <f>IF(AND('Mapa final'!#REF!="Muy Alta",'Mapa final'!#REF!="Catastrófico"),CONCATENATE("R1C",'Mapa final'!#REF!),"")</f>
        <v>#REF!</v>
      </c>
      <c r="AJ6" s="50" t="e">
        <f>IF(AND('Mapa final'!#REF!="Muy Alta",'Mapa final'!#REF!="Catastrófico"),CONCATENATE("R1C",'Mapa final'!#REF!),"")</f>
        <v>#REF!</v>
      </c>
      <c r="AK6" s="50" t="e">
        <f>IF(AND('Mapa final'!#REF!="Muy Alta",'Mapa final'!#REF!="Catastrófico"),CONCATENATE("R1C",'Mapa final'!#REF!),"")</f>
        <v>#REF!</v>
      </c>
      <c r="AL6" s="50" t="e">
        <f>IF(AND('Mapa final'!#REF!="Muy Alta",'Mapa final'!#REF!="Catastrófico"),CONCATENATE("R1C",'Mapa final'!#REF!),"")</f>
        <v>#REF!</v>
      </c>
      <c r="AM6" s="51" t="e">
        <f>IF(AND('Mapa final'!#REF!="Muy Alta",'Mapa final'!#REF!="Catastrófico"),CONCATENATE("R1C",'Mapa final'!#REF!),"")</f>
        <v>#REF!</v>
      </c>
      <c r="AN6" s="83"/>
      <c r="AO6" s="436" t="s">
        <v>93</v>
      </c>
      <c r="AP6" s="437"/>
      <c r="AQ6" s="437"/>
      <c r="AR6" s="437"/>
      <c r="AS6" s="437"/>
      <c r="AT6" s="438"/>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378"/>
      <c r="C7" s="378"/>
      <c r="D7" s="379"/>
      <c r="E7" s="419"/>
      <c r="F7" s="420"/>
      <c r="G7" s="420"/>
      <c r="H7" s="420"/>
      <c r="I7" s="421"/>
      <c r="J7" s="52" t="e">
        <f>IF(AND('Mapa final'!#REF!="Muy Alta",'Mapa final'!#REF!="Leve"),CONCATENATE("R2C",'Mapa final'!#REF!),"")</f>
        <v>#REF!</v>
      </c>
      <c r="K7" s="53" t="e">
        <f>IF(AND('Mapa final'!#REF!="Muy Alta",'Mapa final'!#REF!="Leve"),CONCATENATE("R2C",'Mapa final'!#REF!),"")</f>
        <v>#REF!</v>
      </c>
      <c r="L7" s="53" t="e">
        <f>IF(AND('Mapa final'!#REF!="Muy Alta",'Mapa final'!#REF!="Leve"),CONCATENATE("R2C",'Mapa final'!#REF!),"")</f>
        <v>#REF!</v>
      </c>
      <c r="M7" s="53" t="e">
        <f>IF(AND('Mapa final'!#REF!="Muy Alta",'Mapa final'!#REF!="Leve"),CONCATENATE("R2C",'Mapa final'!#REF!),"")</f>
        <v>#REF!</v>
      </c>
      <c r="N7" s="53" t="e">
        <f>IF(AND('Mapa final'!#REF!="Muy Alta",'Mapa final'!#REF!="Leve"),CONCATENATE("R2C",'Mapa final'!#REF!),"")</f>
        <v>#REF!</v>
      </c>
      <c r="O7" s="54" t="e">
        <f>IF(AND('Mapa final'!#REF!="Muy Alta",'Mapa final'!#REF!="Leve"),CONCATENATE("R2C",'Mapa final'!#REF!),"")</f>
        <v>#REF!</v>
      </c>
      <c r="P7" s="52" t="e">
        <f>IF(AND('Mapa final'!#REF!="Muy Alta",'Mapa final'!#REF!="Menor"),CONCATENATE("R2C",'Mapa final'!#REF!),"")</f>
        <v>#REF!</v>
      </c>
      <c r="Q7" s="53" t="e">
        <f>IF(AND('Mapa final'!#REF!="Muy Alta",'Mapa final'!#REF!="Menor"),CONCATENATE("R2C",'Mapa final'!#REF!),"")</f>
        <v>#REF!</v>
      </c>
      <c r="R7" s="53" t="e">
        <f>IF(AND('Mapa final'!#REF!="Muy Alta",'Mapa final'!#REF!="Menor"),CONCATENATE("R2C",'Mapa final'!#REF!),"")</f>
        <v>#REF!</v>
      </c>
      <c r="S7" s="53" t="e">
        <f>IF(AND('Mapa final'!#REF!="Muy Alta",'Mapa final'!#REF!="Menor"),CONCATENATE("R2C",'Mapa final'!#REF!),"")</f>
        <v>#REF!</v>
      </c>
      <c r="T7" s="53" t="e">
        <f>IF(AND('Mapa final'!#REF!="Muy Alta",'Mapa final'!#REF!="Menor"),CONCATENATE("R2C",'Mapa final'!#REF!),"")</f>
        <v>#REF!</v>
      </c>
      <c r="U7" s="54" t="e">
        <f>IF(AND('Mapa final'!#REF!="Muy Alta",'Mapa final'!#REF!="Menor"),CONCATENATE("R2C",'Mapa final'!#REF!),"")</f>
        <v>#REF!</v>
      </c>
      <c r="V7" s="52" t="e">
        <f>IF(AND('Mapa final'!#REF!="Muy Alta",'Mapa final'!#REF!="Moderado"),CONCATENATE("R2C",'Mapa final'!#REF!),"")</f>
        <v>#REF!</v>
      </c>
      <c r="W7" s="53" t="e">
        <f>IF(AND('Mapa final'!#REF!="Muy Alta",'Mapa final'!#REF!="Moderado"),CONCATENATE("R2C",'Mapa final'!#REF!),"")</f>
        <v>#REF!</v>
      </c>
      <c r="X7" s="53" t="e">
        <f>IF(AND('Mapa final'!#REF!="Muy Alta",'Mapa final'!#REF!="Moderado"),CONCATENATE("R2C",'Mapa final'!#REF!),"")</f>
        <v>#REF!</v>
      </c>
      <c r="Y7" s="53" t="e">
        <f>IF(AND('Mapa final'!#REF!="Muy Alta",'Mapa final'!#REF!="Moderado"),CONCATENATE("R2C",'Mapa final'!#REF!),"")</f>
        <v>#REF!</v>
      </c>
      <c r="Z7" s="53" t="e">
        <f>IF(AND('Mapa final'!#REF!="Muy Alta",'Mapa final'!#REF!="Moderado"),CONCATENATE("R2C",'Mapa final'!#REF!),"")</f>
        <v>#REF!</v>
      </c>
      <c r="AA7" s="54" t="e">
        <f>IF(AND('Mapa final'!#REF!="Muy Alta",'Mapa final'!#REF!="Moderado"),CONCATENATE("R2C",'Mapa final'!#REF!),"")</f>
        <v>#REF!</v>
      </c>
      <c r="AB7" s="52" t="e">
        <f>IF(AND('Mapa final'!#REF!="Muy Alta",'Mapa final'!#REF!="Mayor"),CONCATENATE("R2C",'Mapa final'!#REF!),"")</f>
        <v>#REF!</v>
      </c>
      <c r="AC7" s="53" t="e">
        <f>IF(AND('Mapa final'!#REF!="Muy Alta",'Mapa final'!#REF!="Mayor"),CONCATENATE("R2C",'Mapa final'!#REF!),"")</f>
        <v>#REF!</v>
      </c>
      <c r="AD7" s="53" t="e">
        <f>IF(AND('Mapa final'!#REF!="Muy Alta",'Mapa final'!#REF!="Mayor"),CONCATENATE("R2C",'Mapa final'!#REF!),"")</f>
        <v>#REF!</v>
      </c>
      <c r="AE7" s="53" t="e">
        <f>IF(AND('Mapa final'!#REF!="Muy Alta",'Mapa final'!#REF!="Mayor"),CONCATENATE("R2C",'Mapa final'!#REF!),"")</f>
        <v>#REF!</v>
      </c>
      <c r="AF7" s="53" t="e">
        <f>IF(AND('Mapa final'!#REF!="Muy Alta",'Mapa final'!#REF!="Mayor"),CONCATENATE("R2C",'Mapa final'!#REF!),"")</f>
        <v>#REF!</v>
      </c>
      <c r="AG7" s="54" t="e">
        <f>IF(AND('Mapa final'!#REF!="Muy Alta",'Mapa final'!#REF!="Mayor"),CONCATENATE("R2C",'Mapa final'!#REF!),"")</f>
        <v>#REF!</v>
      </c>
      <c r="AH7" s="55" t="e">
        <f>IF(AND('Mapa final'!#REF!="Muy Alta",'Mapa final'!#REF!="Catastrófico"),CONCATENATE("R2C",'Mapa final'!#REF!),"")</f>
        <v>#REF!</v>
      </c>
      <c r="AI7" s="56" t="e">
        <f>IF(AND('Mapa final'!#REF!="Muy Alta",'Mapa final'!#REF!="Catastrófico"),CONCATENATE("R2C",'Mapa final'!#REF!),"")</f>
        <v>#REF!</v>
      </c>
      <c r="AJ7" s="56" t="e">
        <f>IF(AND('Mapa final'!#REF!="Muy Alta",'Mapa final'!#REF!="Catastrófico"),CONCATENATE("R2C",'Mapa final'!#REF!),"")</f>
        <v>#REF!</v>
      </c>
      <c r="AK7" s="56" t="e">
        <f>IF(AND('Mapa final'!#REF!="Muy Alta",'Mapa final'!#REF!="Catastrófico"),CONCATENATE("R2C",'Mapa final'!#REF!),"")</f>
        <v>#REF!</v>
      </c>
      <c r="AL7" s="56" t="e">
        <f>IF(AND('Mapa final'!#REF!="Muy Alta",'Mapa final'!#REF!="Catastrófico"),CONCATENATE("R2C",'Mapa final'!#REF!),"")</f>
        <v>#REF!</v>
      </c>
      <c r="AM7" s="57" t="e">
        <f>IF(AND('Mapa final'!#REF!="Muy Alta",'Mapa final'!#REF!="Catastrófico"),CONCATENATE("R2C",'Mapa final'!#REF!),"")</f>
        <v>#REF!</v>
      </c>
      <c r="AN7" s="83"/>
      <c r="AO7" s="439"/>
      <c r="AP7" s="440"/>
      <c r="AQ7" s="440"/>
      <c r="AR7" s="440"/>
      <c r="AS7" s="440"/>
      <c r="AT7" s="441"/>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378"/>
      <c r="C8" s="378"/>
      <c r="D8" s="379"/>
      <c r="E8" s="419"/>
      <c r="F8" s="420"/>
      <c r="G8" s="420"/>
      <c r="H8" s="420"/>
      <c r="I8" s="421"/>
      <c r="J8" s="52" t="str">
        <f>IF(AND('Mapa final'!$Y$22="Muy Alta",'Mapa final'!$AA$22="Leve"),CONCATENATE("R3C",'Mapa final'!$O$22),"")</f>
        <v/>
      </c>
      <c r="K8" s="53" t="e">
        <f>IF(AND('Mapa final'!#REF!="Muy Alta",'Mapa final'!#REF!="Leve"),CONCATENATE("R3C",'Mapa final'!#REF!),"")</f>
        <v>#REF!</v>
      </c>
      <c r="L8" s="53" t="e">
        <f>IF(AND('Mapa final'!#REF!="Muy Alta",'Mapa final'!#REF!="Leve"),CONCATENATE("R3C",'Mapa final'!#REF!),"")</f>
        <v>#REF!</v>
      </c>
      <c r="M8" s="53" t="e">
        <f>IF(AND('Mapa final'!#REF!="Muy Alta",'Mapa final'!#REF!="Leve"),CONCATENATE("R3C",'Mapa final'!#REF!),"")</f>
        <v>#REF!</v>
      </c>
      <c r="N8" s="53" t="e">
        <f>IF(AND('Mapa final'!#REF!="Muy Alta",'Mapa final'!#REF!="Leve"),CONCATENATE("R3C",'Mapa final'!#REF!),"")</f>
        <v>#REF!</v>
      </c>
      <c r="O8" s="54" t="e">
        <f>IF(AND('Mapa final'!#REF!="Muy Alta",'Mapa final'!#REF!="Leve"),CONCATENATE("R3C",'Mapa final'!#REF!),"")</f>
        <v>#REF!</v>
      </c>
      <c r="P8" s="52" t="str">
        <f>IF(AND('Mapa final'!$Y$22="Muy Alta",'Mapa final'!$AA$22="Menor"),CONCATENATE("R3C",'Mapa final'!$O$22),"")</f>
        <v/>
      </c>
      <c r="Q8" s="53" t="e">
        <f>IF(AND('Mapa final'!#REF!="Muy Alta",'Mapa final'!#REF!="Menor"),CONCATENATE("R3C",'Mapa final'!#REF!),"")</f>
        <v>#REF!</v>
      </c>
      <c r="R8" s="53" t="e">
        <f>IF(AND('Mapa final'!#REF!="Muy Alta",'Mapa final'!#REF!="Menor"),CONCATENATE("R3C",'Mapa final'!#REF!),"")</f>
        <v>#REF!</v>
      </c>
      <c r="S8" s="53" t="e">
        <f>IF(AND('Mapa final'!#REF!="Muy Alta",'Mapa final'!#REF!="Menor"),CONCATENATE("R3C",'Mapa final'!#REF!),"")</f>
        <v>#REF!</v>
      </c>
      <c r="T8" s="53" t="e">
        <f>IF(AND('Mapa final'!#REF!="Muy Alta",'Mapa final'!#REF!="Menor"),CONCATENATE("R3C",'Mapa final'!#REF!),"")</f>
        <v>#REF!</v>
      </c>
      <c r="U8" s="54" t="e">
        <f>IF(AND('Mapa final'!#REF!="Muy Alta",'Mapa final'!#REF!="Menor"),CONCATENATE("R3C",'Mapa final'!#REF!),"")</f>
        <v>#REF!</v>
      </c>
      <c r="V8" s="52" t="str">
        <f>IF(AND('Mapa final'!$Y$22="Muy Alta",'Mapa final'!$AA$22="Moderado"),CONCATENATE("R3C",'Mapa final'!$O$22),"")</f>
        <v/>
      </c>
      <c r="W8" s="53" t="e">
        <f>IF(AND('Mapa final'!#REF!="Muy Alta",'Mapa final'!#REF!="Moderado"),CONCATENATE("R3C",'Mapa final'!#REF!),"")</f>
        <v>#REF!</v>
      </c>
      <c r="X8" s="53" t="e">
        <f>IF(AND('Mapa final'!#REF!="Muy Alta",'Mapa final'!#REF!="Moderado"),CONCATENATE("R3C",'Mapa final'!#REF!),"")</f>
        <v>#REF!</v>
      </c>
      <c r="Y8" s="53" t="e">
        <f>IF(AND('Mapa final'!#REF!="Muy Alta",'Mapa final'!#REF!="Moderado"),CONCATENATE("R3C",'Mapa final'!#REF!),"")</f>
        <v>#REF!</v>
      </c>
      <c r="Z8" s="53" t="e">
        <f>IF(AND('Mapa final'!#REF!="Muy Alta",'Mapa final'!#REF!="Moderado"),CONCATENATE("R3C",'Mapa final'!#REF!),"")</f>
        <v>#REF!</v>
      </c>
      <c r="AA8" s="54" t="e">
        <f>IF(AND('Mapa final'!#REF!="Muy Alta",'Mapa final'!#REF!="Moderado"),CONCATENATE("R3C",'Mapa final'!#REF!),"")</f>
        <v>#REF!</v>
      </c>
      <c r="AB8" s="52" t="str">
        <f>IF(AND('Mapa final'!$Y$22="Muy Alta",'Mapa final'!$AA$22="Mayor"),CONCATENATE("R3C",'Mapa final'!$O$22),"")</f>
        <v/>
      </c>
      <c r="AC8" s="53" t="e">
        <f>IF(AND('Mapa final'!#REF!="Muy Alta",'Mapa final'!#REF!="Mayor"),CONCATENATE("R3C",'Mapa final'!#REF!),"")</f>
        <v>#REF!</v>
      </c>
      <c r="AD8" s="53" t="e">
        <f>IF(AND('Mapa final'!#REF!="Muy Alta",'Mapa final'!#REF!="Mayor"),CONCATENATE("R3C",'Mapa final'!#REF!),"")</f>
        <v>#REF!</v>
      </c>
      <c r="AE8" s="53" t="e">
        <f>IF(AND('Mapa final'!#REF!="Muy Alta",'Mapa final'!#REF!="Mayor"),CONCATENATE("R3C",'Mapa final'!#REF!),"")</f>
        <v>#REF!</v>
      </c>
      <c r="AF8" s="53" t="e">
        <f>IF(AND('Mapa final'!#REF!="Muy Alta",'Mapa final'!#REF!="Mayor"),CONCATENATE("R3C",'Mapa final'!#REF!),"")</f>
        <v>#REF!</v>
      </c>
      <c r="AG8" s="54" t="e">
        <f>IF(AND('Mapa final'!#REF!="Muy Alta",'Mapa final'!#REF!="Mayor"),CONCATENATE("R3C",'Mapa final'!#REF!),"")</f>
        <v>#REF!</v>
      </c>
      <c r="AH8" s="55" t="str">
        <f>IF(AND('Mapa final'!$Y$22="Muy Alta",'Mapa final'!$AA$22="Catastrófico"),CONCATENATE("R3C",'Mapa final'!$O$22),"")</f>
        <v/>
      </c>
      <c r="AI8" s="56" t="e">
        <f>IF(AND('Mapa final'!#REF!="Muy Alta",'Mapa final'!#REF!="Catastrófico"),CONCATENATE("R3C",'Mapa final'!#REF!),"")</f>
        <v>#REF!</v>
      </c>
      <c r="AJ8" s="56" t="e">
        <f>IF(AND('Mapa final'!#REF!="Muy Alta",'Mapa final'!#REF!="Catastrófico"),CONCATENATE("R3C",'Mapa final'!#REF!),"")</f>
        <v>#REF!</v>
      </c>
      <c r="AK8" s="56" t="e">
        <f>IF(AND('Mapa final'!#REF!="Muy Alta",'Mapa final'!#REF!="Catastrófico"),CONCATENATE("R3C",'Mapa final'!#REF!),"")</f>
        <v>#REF!</v>
      </c>
      <c r="AL8" s="56" t="e">
        <f>IF(AND('Mapa final'!#REF!="Muy Alta",'Mapa final'!#REF!="Catastrófico"),CONCATENATE("R3C",'Mapa final'!#REF!),"")</f>
        <v>#REF!</v>
      </c>
      <c r="AM8" s="57" t="e">
        <f>IF(AND('Mapa final'!#REF!="Muy Alta",'Mapa final'!#REF!="Catastrófico"),CONCATENATE("R3C",'Mapa final'!#REF!),"")</f>
        <v>#REF!</v>
      </c>
      <c r="AN8" s="83"/>
      <c r="AO8" s="439"/>
      <c r="AP8" s="440"/>
      <c r="AQ8" s="440"/>
      <c r="AR8" s="440"/>
      <c r="AS8" s="440"/>
      <c r="AT8" s="441"/>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378"/>
      <c r="C9" s="378"/>
      <c r="D9" s="379"/>
      <c r="E9" s="419"/>
      <c r="F9" s="420"/>
      <c r="G9" s="420"/>
      <c r="H9" s="420"/>
      <c r="I9" s="421"/>
      <c r="J9" s="52" t="e">
        <f>IF(AND('Mapa final'!#REF!="Muy Alta",'Mapa final'!#REF!="Leve"),CONCATENATE("R4C",'Mapa final'!#REF!),"")</f>
        <v>#REF!</v>
      </c>
      <c r="K9" s="53" t="e">
        <f>IF(AND('Mapa final'!#REF!="Muy Alta",'Mapa final'!#REF!="Leve"),CONCATENATE("R4C",'Mapa final'!#REF!),"")</f>
        <v>#REF!</v>
      </c>
      <c r="L9" s="53" t="e">
        <f>IF(AND('Mapa final'!#REF!="Muy Alta",'Mapa final'!#REF!="Leve"),CONCATENATE("R4C",'Mapa final'!#REF!),"")</f>
        <v>#REF!</v>
      </c>
      <c r="M9" s="53" t="e">
        <f>IF(AND('Mapa final'!#REF!="Muy Alta",'Mapa final'!#REF!="Leve"),CONCATENATE("R4C",'Mapa final'!#REF!),"")</f>
        <v>#REF!</v>
      </c>
      <c r="N9" s="53" t="e">
        <f>IF(AND('Mapa final'!#REF!="Muy Alta",'Mapa final'!#REF!="Leve"),CONCATENATE("R4C",'Mapa final'!#REF!),"")</f>
        <v>#REF!</v>
      </c>
      <c r="O9" s="54" t="e">
        <f>IF(AND('Mapa final'!#REF!="Muy Alta",'Mapa final'!#REF!="Leve"),CONCATENATE("R4C",'Mapa final'!#REF!),"")</f>
        <v>#REF!</v>
      </c>
      <c r="P9" s="52" t="e">
        <f>IF(AND('Mapa final'!#REF!="Muy Alta",'Mapa final'!#REF!="Menor"),CONCATENATE("R4C",'Mapa final'!#REF!),"")</f>
        <v>#REF!</v>
      </c>
      <c r="Q9" s="53" t="e">
        <f>IF(AND('Mapa final'!#REF!="Muy Alta",'Mapa final'!#REF!="Menor"),CONCATENATE("R4C",'Mapa final'!#REF!),"")</f>
        <v>#REF!</v>
      </c>
      <c r="R9" s="53" t="e">
        <f>IF(AND('Mapa final'!#REF!="Muy Alta",'Mapa final'!#REF!="Menor"),CONCATENATE("R4C",'Mapa final'!#REF!),"")</f>
        <v>#REF!</v>
      </c>
      <c r="S9" s="53" t="e">
        <f>IF(AND('Mapa final'!#REF!="Muy Alta",'Mapa final'!#REF!="Menor"),CONCATENATE("R4C",'Mapa final'!#REF!),"")</f>
        <v>#REF!</v>
      </c>
      <c r="T9" s="53" t="e">
        <f>IF(AND('Mapa final'!#REF!="Muy Alta",'Mapa final'!#REF!="Menor"),CONCATENATE("R4C",'Mapa final'!#REF!),"")</f>
        <v>#REF!</v>
      </c>
      <c r="U9" s="54" t="e">
        <f>IF(AND('Mapa final'!#REF!="Muy Alta",'Mapa final'!#REF!="Menor"),CONCATENATE("R4C",'Mapa final'!#REF!),"")</f>
        <v>#REF!</v>
      </c>
      <c r="V9" s="52" t="e">
        <f>IF(AND('Mapa final'!#REF!="Muy Alta",'Mapa final'!#REF!="Moderado"),CONCATENATE("R4C",'Mapa final'!#REF!),"")</f>
        <v>#REF!</v>
      </c>
      <c r="W9" s="53" t="e">
        <f>IF(AND('Mapa final'!#REF!="Muy Alta",'Mapa final'!#REF!="Moderado"),CONCATENATE("R4C",'Mapa final'!#REF!),"")</f>
        <v>#REF!</v>
      </c>
      <c r="X9" s="53" t="e">
        <f>IF(AND('Mapa final'!#REF!="Muy Alta",'Mapa final'!#REF!="Moderado"),CONCATENATE("R4C",'Mapa final'!#REF!),"")</f>
        <v>#REF!</v>
      </c>
      <c r="Y9" s="53" t="e">
        <f>IF(AND('Mapa final'!#REF!="Muy Alta",'Mapa final'!#REF!="Moderado"),CONCATENATE("R4C",'Mapa final'!#REF!),"")</f>
        <v>#REF!</v>
      </c>
      <c r="Z9" s="53" t="e">
        <f>IF(AND('Mapa final'!#REF!="Muy Alta",'Mapa final'!#REF!="Moderado"),CONCATENATE("R4C",'Mapa final'!#REF!),"")</f>
        <v>#REF!</v>
      </c>
      <c r="AA9" s="54" t="e">
        <f>IF(AND('Mapa final'!#REF!="Muy Alta",'Mapa final'!#REF!="Moderado"),CONCATENATE("R4C",'Mapa final'!#REF!),"")</f>
        <v>#REF!</v>
      </c>
      <c r="AB9" s="52" t="e">
        <f>IF(AND('Mapa final'!#REF!="Muy Alta",'Mapa final'!#REF!="Mayor"),CONCATENATE("R4C",'Mapa final'!#REF!),"")</f>
        <v>#REF!</v>
      </c>
      <c r="AC9" s="53" t="e">
        <f>IF(AND('Mapa final'!#REF!="Muy Alta",'Mapa final'!#REF!="Mayor"),CONCATENATE("R4C",'Mapa final'!#REF!),"")</f>
        <v>#REF!</v>
      </c>
      <c r="AD9" s="53" t="e">
        <f>IF(AND('Mapa final'!#REF!="Muy Alta",'Mapa final'!#REF!="Mayor"),CONCATENATE("R4C",'Mapa final'!#REF!),"")</f>
        <v>#REF!</v>
      </c>
      <c r="AE9" s="53" t="e">
        <f>IF(AND('Mapa final'!#REF!="Muy Alta",'Mapa final'!#REF!="Mayor"),CONCATENATE("R4C",'Mapa final'!#REF!),"")</f>
        <v>#REF!</v>
      </c>
      <c r="AF9" s="53" t="e">
        <f>IF(AND('Mapa final'!#REF!="Muy Alta",'Mapa final'!#REF!="Mayor"),CONCATENATE("R4C",'Mapa final'!#REF!),"")</f>
        <v>#REF!</v>
      </c>
      <c r="AG9" s="54" t="e">
        <f>IF(AND('Mapa final'!#REF!="Muy Alta",'Mapa final'!#REF!="Mayor"),CONCATENATE("R4C",'Mapa final'!#REF!),"")</f>
        <v>#REF!</v>
      </c>
      <c r="AH9" s="55" t="e">
        <f>IF(AND('Mapa final'!#REF!="Muy Alta",'Mapa final'!#REF!="Catastrófico"),CONCATENATE("R4C",'Mapa final'!#REF!),"")</f>
        <v>#REF!</v>
      </c>
      <c r="AI9" s="56" t="e">
        <f>IF(AND('Mapa final'!#REF!="Muy Alta",'Mapa final'!#REF!="Catastrófico"),CONCATENATE("R4C",'Mapa final'!#REF!),"")</f>
        <v>#REF!</v>
      </c>
      <c r="AJ9" s="56" t="e">
        <f>IF(AND('Mapa final'!#REF!="Muy Alta",'Mapa final'!#REF!="Catastrófico"),CONCATENATE("R4C",'Mapa final'!#REF!),"")</f>
        <v>#REF!</v>
      </c>
      <c r="AK9" s="56" t="e">
        <f>IF(AND('Mapa final'!#REF!="Muy Alta",'Mapa final'!#REF!="Catastrófico"),CONCATENATE("R4C",'Mapa final'!#REF!),"")</f>
        <v>#REF!</v>
      </c>
      <c r="AL9" s="56" t="e">
        <f>IF(AND('Mapa final'!#REF!="Muy Alta",'Mapa final'!#REF!="Catastrófico"),CONCATENATE("R4C",'Mapa final'!#REF!),"")</f>
        <v>#REF!</v>
      </c>
      <c r="AM9" s="57" t="e">
        <f>IF(AND('Mapa final'!#REF!="Muy Alta",'Mapa final'!#REF!="Catastrófico"),CONCATENATE("R4C",'Mapa final'!#REF!),"")</f>
        <v>#REF!</v>
      </c>
      <c r="AN9" s="83"/>
      <c r="AO9" s="439"/>
      <c r="AP9" s="440"/>
      <c r="AQ9" s="440"/>
      <c r="AR9" s="440"/>
      <c r="AS9" s="440"/>
      <c r="AT9" s="441"/>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378"/>
      <c r="C10" s="378"/>
      <c r="D10" s="379"/>
      <c r="E10" s="419"/>
      <c r="F10" s="420"/>
      <c r="G10" s="420"/>
      <c r="H10" s="420"/>
      <c r="I10" s="421"/>
      <c r="J10" s="52" t="e">
        <f>IF(AND('Mapa final'!#REF!="Muy Alta",'Mapa final'!#REF!="Leve"),CONCATENATE("R5C",'Mapa final'!#REF!),"")</f>
        <v>#REF!</v>
      </c>
      <c r="K10" s="53" t="e">
        <f>IF(AND('Mapa final'!#REF!="Muy Alta",'Mapa final'!#REF!="Leve"),CONCATENATE("R5C",'Mapa final'!#REF!),"")</f>
        <v>#REF!</v>
      </c>
      <c r="L10" s="53" t="e">
        <f>IF(AND('Mapa final'!#REF!="Muy Alta",'Mapa final'!#REF!="Leve"),CONCATENATE("R5C",'Mapa final'!#REF!),"")</f>
        <v>#REF!</v>
      </c>
      <c r="M10" s="53" t="e">
        <f>IF(AND('Mapa final'!#REF!="Muy Alta",'Mapa final'!#REF!="Leve"),CONCATENATE("R5C",'Mapa final'!#REF!),"")</f>
        <v>#REF!</v>
      </c>
      <c r="N10" s="53" t="e">
        <f>IF(AND('Mapa final'!#REF!="Muy Alta",'Mapa final'!#REF!="Leve"),CONCATENATE("R5C",'Mapa final'!#REF!),"")</f>
        <v>#REF!</v>
      </c>
      <c r="O10" s="54" t="e">
        <f>IF(AND('Mapa final'!#REF!="Muy Alta",'Mapa final'!#REF!="Leve"),CONCATENATE("R5C",'Mapa final'!#REF!),"")</f>
        <v>#REF!</v>
      </c>
      <c r="P10" s="52" t="e">
        <f>IF(AND('Mapa final'!#REF!="Muy Alta",'Mapa final'!#REF!="Menor"),CONCATENATE("R5C",'Mapa final'!#REF!),"")</f>
        <v>#REF!</v>
      </c>
      <c r="Q10" s="53" t="e">
        <f>IF(AND('Mapa final'!#REF!="Muy Alta",'Mapa final'!#REF!="Menor"),CONCATENATE("R5C",'Mapa final'!#REF!),"")</f>
        <v>#REF!</v>
      </c>
      <c r="R10" s="53" t="e">
        <f>IF(AND('Mapa final'!#REF!="Muy Alta",'Mapa final'!#REF!="Menor"),CONCATENATE("R5C",'Mapa final'!#REF!),"")</f>
        <v>#REF!</v>
      </c>
      <c r="S10" s="53" t="e">
        <f>IF(AND('Mapa final'!#REF!="Muy Alta",'Mapa final'!#REF!="Menor"),CONCATENATE("R5C",'Mapa final'!#REF!),"")</f>
        <v>#REF!</v>
      </c>
      <c r="T10" s="53" t="e">
        <f>IF(AND('Mapa final'!#REF!="Muy Alta",'Mapa final'!#REF!="Menor"),CONCATENATE("R5C",'Mapa final'!#REF!),"")</f>
        <v>#REF!</v>
      </c>
      <c r="U10" s="54" t="e">
        <f>IF(AND('Mapa final'!#REF!="Muy Alta",'Mapa final'!#REF!="Menor"),CONCATENATE("R5C",'Mapa final'!#REF!),"")</f>
        <v>#REF!</v>
      </c>
      <c r="V10" s="52" t="e">
        <f>IF(AND('Mapa final'!#REF!="Muy Alta",'Mapa final'!#REF!="Moderado"),CONCATENATE("R5C",'Mapa final'!#REF!),"")</f>
        <v>#REF!</v>
      </c>
      <c r="W10" s="53" t="e">
        <f>IF(AND('Mapa final'!#REF!="Muy Alta",'Mapa final'!#REF!="Moderado"),CONCATENATE("R5C",'Mapa final'!#REF!),"")</f>
        <v>#REF!</v>
      </c>
      <c r="X10" s="53" t="e">
        <f>IF(AND('Mapa final'!#REF!="Muy Alta",'Mapa final'!#REF!="Moderado"),CONCATENATE("R5C",'Mapa final'!#REF!),"")</f>
        <v>#REF!</v>
      </c>
      <c r="Y10" s="53" t="e">
        <f>IF(AND('Mapa final'!#REF!="Muy Alta",'Mapa final'!#REF!="Moderado"),CONCATENATE("R5C",'Mapa final'!#REF!),"")</f>
        <v>#REF!</v>
      </c>
      <c r="Z10" s="53" t="e">
        <f>IF(AND('Mapa final'!#REF!="Muy Alta",'Mapa final'!#REF!="Moderado"),CONCATENATE("R5C",'Mapa final'!#REF!),"")</f>
        <v>#REF!</v>
      </c>
      <c r="AA10" s="54" t="e">
        <f>IF(AND('Mapa final'!#REF!="Muy Alta",'Mapa final'!#REF!="Moderado"),CONCATENATE("R5C",'Mapa final'!#REF!),"")</f>
        <v>#REF!</v>
      </c>
      <c r="AB10" s="52" t="e">
        <f>IF(AND('Mapa final'!#REF!="Muy Alta",'Mapa final'!#REF!="Mayor"),CONCATENATE("R5C",'Mapa final'!#REF!),"")</f>
        <v>#REF!</v>
      </c>
      <c r="AC10" s="53" t="e">
        <f>IF(AND('Mapa final'!#REF!="Muy Alta",'Mapa final'!#REF!="Mayor"),CONCATENATE("R5C",'Mapa final'!#REF!),"")</f>
        <v>#REF!</v>
      </c>
      <c r="AD10" s="53" t="e">
        <f>IF(AND('Mapa final'!#REF!="Muy Alta",'Mapa final'!#REF!="Mayor"),CONCATENATE("R5C",'Mapa final'!#REF!),"")</f>
        <v>#REF!</v>
      </c>
      <c r="AE10" s="53" t="e">
        <f>IF(AND('Mapa final'!#REF!="Muy Alta",'Mapa final'!#REF!="Mayor"),CONCATENATE("R5C",'Mapa final'!#REF!),"")</f>
        <v>#REF!</v>
      </c>
      <c r="AF10" s="53" t="e">
        <f>IF(AND('Mapa final'!#REF!="Muy Alta",'Mapa final'!#REF!="Mayor"),CONCATENATE("R5C",'Mapa final'!#REF!),"")</f>
        <v>#REF!</v>
      </c>
      <c r="AG10" s="54" t="e">
        <f>IF(AND('Mapa final'!#REF!="Muy Alta",'Mapa final'!#REF!="Mayor"),CONCATENATE("R5C",'Mapa final'!#REF!),"")</f>
        <v>#REF!</v>
      </c>
      <c r="AH10" s="55" t="e">
        <f>IF(AND('Mapa final'!#REF!="Muy Alta",'Mapa final'!#REF!="Catastrófico"),CONCATENATE("R5C",'Mapa final'!#REF!),"")</f>
        <v>#REF!</v>
      </c>
      <c r="AI10" s="56" t="e">
        <f>IF(AND('Mapa final'!#REF!="Muy Alta",'Mapa final'!#REF!="Catastrófico"),CONCATENATE("R5C",'Mapa final'!#REF!),"")</f>
        <v>#REF!</v>
      </c>
      <c r="AJ10" s="56" t="e">
        <f>IF(AND('Mapa final'!#REF!="Muy Alta",'Mapa final'!#REF!="Catastrófico"),CONCATENATE("R5C",'Mapa final'!#REF!),"")</f>
        <v>#REF!</v>
      </c>
      <c r="AK10" s="56" t="e">
        <f>IF(AND('Mapa final'!#REF!="Muy Alta",'Mapa final'!#REF!="Catastrófico"),CONCATENATE("R5C",'Mapa final'!#REF!),"")</f>
        <v>#REF!</v>
      </c>
      <c r="AL10" s="56" t="e">
        <f>IF(AND('Mapa final'!#REF!="Muy Alta",'Mapa final'!#REF!="Catastrófico"),CONCATENATE("R5C",'Mapa final'!#REF!),"")</f>
        <v>#REF!</v>
      </c>
      <c r="AM10" s="57" t="e">
        <f>IF(AND('Mapa final'!#REF!="Muy Alta",'Mapa final'!#REF!="Catastrófico"),CONCATENATE("R5C",'Mapa final'!#REF!),"")</f>
        <v>#REF!</v>
      </c>
      <c r="AN10" s="83"/>
      <c r="AO10" s="439"/>
      <c r="AP10" s="440"/>
      <c r="AQ10" s="440"/>
      <c r="AR10" s="440"/>
      <c r="AS10" s="440"/>
      <c r="AT10" s="441"/>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378"/>
      <c r="C11" s="378"/>
      <c r="D11" s="379"/>
      <c r="E11" s="419"/>
      <c r="F11" s="420"/>
      <c r="G11" s="420"/>
      <c r="H11" s="420"/>
      <c r="I11" s="421"/>
      <c r="J11" s="52" t="e">
        <f>IF(AND('Mapa final'!#REF!="Muy Alta",'Mapa final'!#REF!="Leve"),CONCATENATE("R6C",'Mapa final'!#REF!),"")</f>
        <v>#REF!</v>
      </c>
      <c r="K11" s="53" t="e">
        <f>IF(AND('Mapa final'!#REF!="Muy Alta",'Mapa final'!#REF!="Leve"),CONCATENATE("R6C",'Mapa final'!#REF!),"")</f>
        <v>#REF!</v>
      </c>
      <c r="L11" s="53" t="e">
        <f>IF(AND('Mapa final'!#REF!="Muy Alta",'Mapa final'!#REF!="Leve"),CONCATENATE("R6C",'Mapa final'!#REF!),"")</f>
        <v>#REF!</v>
      </c>
      <c r="M11" s="53" t="e">
        <f>IF(AND('Mapa final'!#REF!="Muy Alta",'Mapa final'!#REF!="Leve"),CONCATENATE("R6C",'Mapa final'!#REF!),"")</f>
        <v>#REF!</v>
      </c>
      <c r="N11" s="53" t="e">
        <f>IF(AND('Mapa final'!#REF!="Muy Alta",'Mapa final'!#REF!="Leve"),CONCATENATE("R6C",'Mapa final'!#REF!),"")</f>
        <v>#REF!</v>
      </c>
      <c r="O11" s="54" t="e">
        <f>IF(AND('Mapa final'!#REF!="Muy Alta",'Mapa final'!#REF!="Leve"),CONCATENATE("R6C",'Mapa final'!#REF!),"")</f>
        <v>#REF!</v>
      </c>
      <c r="P11" s="52" t="e">
        <f>IF(AND('Mapa final'!#REF!="Muy Alta",'Mapa final'!#REF!="Menor"),CONCATENATE("R6C",'Mapa final'!#REF!),"")</f>
        <v>#REF!</v>
      </c>
      <c r="Q11" s="53" t="e">
        <f>IF(AND('Mapa final'!#REF!="Muy Alta",'Mapa final'!#REF!="Menor"),CONCATENATE("R6C",'Mapa final'!#REF!),"")</f>
        <v>#REF!</v>
      </c>
      <c r="R11" s="53" t="e">
        <f>IF(AND('Mapa final'!#REF!="Muy Alta",'Mapa final'!#REF!="Menor"),CONCATENATE("R6C",'Mapa final'!#REF!),"")</f>
        <v>#REF!</v>
      </c>
      <c r="S11" s="53" t="e">
        <f>IF(AND('Mapa final'!#REF!="Muy Alta",'Mapa final'!#REF!="Menor"),CONCATENATE("R6C",'Mapa final'!#REF!),"")</f>
        <v>#REF!</v>
      </c>
      <c r="T11" s="53" t="e">
        <f>IF(AND('Mapa final'!#REF!="Muy Alta",'Mapa final'!#REF!="Menor"),CONCATENATE("R6C",'Mapa final'!#REF!),"")</f>
        <v>#REF!</v>
      </c>
      <c r="U11" s="54" t="e">
        <f>IF(AND('Mapa final'!#REF!="Muy Alta",'Mapa final'!#REF!="Menor"),CONCATENATE("R6C",'Mapa final'!#REF!),"")</f>
        <v>#REF!</v>
      </c>
      <c r="V11" s="52" t="e">
        <f>IF(AND('Mapa final'!#REF!="Muy Alta",'Mapa final'!#REF!="Moderado"),CONCATENATE("R6C",'Mapa final'!#REF!),"")</f>
        <v>#REF!</v>
      </c>
      <c r="W11" s="53" t="e">
        <f>IF(AND('Mapa final'!#REF!="Muy Alta",'Mapa final'!#REF!="Moderado"),CONCATENATE("R6C",'Mapa final'!#REF!),"")</f>
        <v>#REF!</v>
      </c>
      <c r="X11" s="53" t="e">
        <f>IF(AND('Mapa final'!#REF!="Muy Alta",'Mapa final'!#REF!="Moderado"),CONCATENATE("R6C",'Mapa final'!#REF!),"")</f>
        <v>#REF!</v>
      </c>
      <c r="Y11" s="53" t="e">
        <f>IF(AND('Mapa final'!#REF!="Muy Alta",'Mapa final'!#REF!="Moderado"),CONCATENATE("R6C",'Mapa final'!#REF!),"")</f>
        <v>#REF!</v>
      </c>
      <c r="Z11" s="53" t="e">
        <f>IF(AND('Mapa final'!#REF!="Muy Alta",'Mapa final'!#REF!="Moderado"),CONCATENATE("R6C",'Mapa final'!#REF!),"")</f>
        <v>#REF!</v>
      </c>
      <c r="AA11" s="54" t="e">
        <f>IF(AND('Mapa final'!#REF!="Muy Alta",'Mapa final'!#REF!="Moderado"),CONCATENATE("R6C",'Mapa final'!#REF!),"")</f>
        <v>#REF!</v>
      </c>
      <c r="AB11" s="52" t="e">
        <f>IF(AND('Mapa final'!#REF!="Muy Alta",'Mapa final'!#REF!="Mayor"),CONCATENATE("R6C",'Mapa final'!#REF!),"")</f>
        <v>#REF!</v>
      </c>
      <c r="AC11" s="53" t="e">
        <f>IF(AND('Mapa final'!#REF!="Muy Alta",'Mapa final'!#REF!="Mayor"),CONCATENATE("R6C",'Mapa final'!#REF!),"")</f>
        <v>#REF!</v>
      </c>
      <c r="AD11" s="53" t="e">
        <f>IF(AND('Mapa final'!#REF!="Muy Alta",'Mapa final'!#REF!="Mayor"),CONCATENATE("R6C",'Mapa final'!#REF!),"")</f>
        <v>#REF!</v>
      </c>
      <c r="AE11" s="53" t="e">
        <f>IF(AND('Mapa final'!#REF!="Muy Alta",'Mapa final'!#REF!="Mayor"),CONCATENATE("R6C",'Mapa final'!#REF!),"")</f>
        <v>#REF!</v>
      </c>
      <c r="AF11" s="53" t="e">
        <f>IF(AND('Mapa final'!#REF!="Muy Alta",'Mapa final'!#REF!="Mayor"),CONCATENATE("R6C",'Mapa final'!#REF!),"")</f>
        <v>#REF!</v>
      </c>
      <c r="AG11" s="54" t="e">
        <f>IF(AND('Mapa final'!#REF!="Muy Alta",'Mapa final'!#REF!="Mayor"),CONCATENATE("R6C",'Mapa final'!#REF!),"")</f>
        <v>#REF!</v>
      </c>
      <c r="AH11" s="55" t="e">
        <f>IF(AND('Mapa final'!#REF!="Muy Alta",'Mapa final'!#REF!="Catastrófico"),CONCATENATE("R6C",'Mapa final'!#REF!),"")</f>
        <v>#REF!</v>
      </c>
      <c r="AI11" s="56" t="e">
        <f>IF(AND('Mapa final'!#REF!="Muy Alta",'Mapa final'!#REF!="Catastrófico"),CONCATENATE("R6C",'Mapa final'!#REF!),"")</f>
        <v>#REF!</v>
      </c>
      <c r="AJ11" s="56" t="e">
        <f>IF(AND('Mapa final'!#REF!="Muy Alta",'Mapa final'!#REF!="Catastrófico"),CONCATENATE("R6C",'Mapa final'!#REF!),"")</f>
        <v>#REF!</v>
      </c>
      <c r="AK11" s="56" t="e">
        <f>IF(AND('Mapa final'!#REF!="Muy Alta",'Mapa final'!#REF!="Catastrófico"),CONCATENATE("R6C",'Mapa final'!#REF!),"")</f>
        <v>#REF!</v>
      </c>
      <c r="AL11" s="56" t="e">
        <f>IF(AND('Mapa final'!#REF!="Muy Alta",'Mapa final'!#REF!="Catastrófico"),CONCATENATE("R6C",'Mapa final'!#REF!),"")</f>
        <v>#REF!</v>
      </c>
      <c r="AM11" s="57" t="e">
        <f>IF(AND('Mapa final'!#REF!="Muy Alta",'Mapa final'!#REF!="Catastrófico"),CONCATENATE("R6C",'Mapa final'!#REF!),"")</f>
        <v>#REF!</v>
      </c>
      <c r="AN11" s="83"/>
      <c r="AO11" s="439"/>
      <c r="AP11" s="440"/>
      <c r="AQ11" s="440"/>
      <c r="AR11" s="440"/>
      <c r="AS11" s="440"/>
      <c r="AT11" s="441"/>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378"/>
      <c r="C12" s="378"/>
      <c r="D12" s="379"/>
      <c r="E12" s="419"/>
      <c r="F12" s="420"/>
      <c r="G12" s="420"/>
      <c r="H12" s="420"/>
      <c r="I12" s="421"/>
      <c r="J12" s="52" t="e">
        <f>IF(AND('Mapa final'!#REF!="Muy Alta",'Mapa final'!#REF!="Leve"),CONCATENATE("R7C",'Mapa final'!#REF!),"")</f>
        <v>#REF!</v>
      </c>
      <c r="K12" s="53" t="e">
        <f>IF(AND('Mapa final'!#REF!="Muy Alta",'Mapa final'!#REF!="Leve"),CONCATENATE("R7C",'Mapa final'!#REF!),"")</f>
        <v>#REF!</v>
      </c>
      <c r="L12" s="53" t="e">
        <f>IF(AND('Mapa final'!#REF!="Muy Alta",'Mapa final'!#REF!="Leve"),CONCATENATE("R7C",'Mapa final'!#REF!),"")</f>
        <v>#REF!</v>
      </c>
      <c r="M12" s="53" t="e">
        <f>IF(AND('Mapa final'!#REF!="Muy Alta",'Mapa final'!#REF!="Leve"),CONCATENATE("R7C",'Mapa final'!#REF!),"")</f>
        <v>#REF!</v>
      </c>
      <c r="N12" s="53" t="e">
        <f>IF(AND('Mapa final'!#REF!="Muy Alta",'Mapa final'!#REF!="Leve"),CONCATENATE("R7C",'Mapa final'!#REF!),"")</f>
        <v>#REF!</v>
      </c>
      <c r="O12" s="54" t="e">
        <f>IF(AND('Mapa final'!#REF!="Muy Alta",'Mapa final'!#REF!="Leve"),CONCATENATE("R7C",'Mapa final'!#REF!),"")</f>
        <v>#REF!</v>
      </c>
      <c r="P12" s="52" t="e">
        <f>IF(AND('Mapa final'!#REF!="Muy Alta",'Mapa final'!#REF!="Menor"),CONCATENATE("R7C",'Mapa final'!#REF!),"")</f>
        <v>#REF!</v>
      </c>
      <c r="Q12" s="53" t="e">
        <f>IF(AND('Mapa final'!#REF!="Muy Alta",'Mapa final'!#REF!="Menor"),CONCATENATE("R7C",'Mapa final'!#REF!),"")</f>
        <v>#REF!</v>
      </c>
      <c r="R12" s="53" t="e">
        <f>IF(AND('Mapa final'!#REF!="Muy Alta",'Mapa final'!#REF!="Menor"),CONCATENATE("R7C",'Mapa final'!#REF!),"")</f>
        <v>#REF!</v>
      </c>
      <c r="S12" s="53" t="e">
        <f>IF(AND('Mapa final'!#REF!="Muy Alta",'Mapa final'!#REF!="Menor"),CONCATENATE("R7C",'Mapa final'!#REF!),"")</f>
        <v>#REF!</v>
      </c>
      <c r="T12" s="53" t="e">
        <f>IF(AND('Mapa final'!#REF!="Muy Alta",'Mapa final'!#REF!="Menor"),CONCATENATE("R7C",'Mapa final'!#REF!),"")</f>
        <v>#REF!</v>
      </c>
      <c r="U12" s="54" t="e">
        <f>IF(AND('Mapa final'!#REF!="Muy Alta",'Mapa final'!#REF!="Menor"),CONCATENATE("R7C",'Mapa final'!#REF!),"")</f>
        <v>#REF!</v>
      </c>
      <c r="V12" s="52" t="e">
        <f>IF(AND('Mapa final'!#REF!="Muy Alta",'Mapa final'!#REF!="Moderado"),CONCATENATE("R7C",'Mapa final'!#REF!),"")</f>
        <v>#REF!</v>
      </c>
      <c r="W12" s="53" t="e">
        <f>IF(AND('Mapa final'!#REF!="Muy Alta",'Mapa final'!#REF!="Moderado"),CONCATENATE("R7C",'Mapa final'!#REF!),"")</f>
        <v>#REF!</v>
      </c>
      <c r="X12" s="53" t="e">
        <f>IF(AND('Mapa final'!#REF!="Muy Alta",'Mapa final'!#REF!="Moderado"),CONCATENATE("R7C",'Mapa final'!#REF!),"")</f>
        <v>#REF!</v>
      </c>
      <c r="Y12" s="53" t="e">
        <f>IF(AND('Mapa final'!#REF!="Muy Alta",'Mapa final'!#REF!="Moderado"),CONCATENATE("R7C",'Mapa final'!#REF!),"")</f>
        <v>#REF!</v>
      </c>
      <c r="Z12" s="53" t="e">
        <f>IF(AND('Mapa final'!#REF!="Muy Alta",'Mapa final'!#REF!="Moderado"),CONCATENATE("R7C",'Mapa final'!#REF!),"")</f>
        <v>#REF!</v>
      </c>
      <c r="AA12" s="54" t="e">
        <f>IF(AND('Mapa final'!#REF!="Muy Alta",'Mapa final'!#REF!="Moderado"),CONCATENATE("R7C",'Mapa final'!#REF!),"")</f>
        <v>#REF!</v>
      </c>
      <c r="AB12" s="52" t="e">
        <f>IF(AND('Mapa final'!#REF!="Muy Alta",'Mapa final'!#REF!="Mayor"),CONCATENATE("R7C",'Mapa final'!#REF!),"")</f>
        <v>#REF!</v>
      </c>
      <c r="AC12" s="53" t="e">
        <f>IF(AND('Mapa final'!#REF!="Muy Alta",'Mapa final'!#REF!="Mayor"),CONCATENATE("R7C",'Mapa final'!#REF!),"")</f>
        <v>#REF!</v>
      </c>
      <c r="AD12" s="53" t="e">
        <f>IF(AND('Mapa final'!#REF!="Muy Alta",'Mapa final'!#REF!="Mayor"),CONCATENATE("R7C",'Mapa final'!#REF!),"")</f>
        <v>#REF!</v>
      </c>
      <c r="AE12" s="53" t="e">
        <f>IF(AND('Mapa final'!#REF!="Muy Alta",'Mapa final'!#REF!="Mayor"),CONCATENATE("R7C",'Mapa final'!#REF!),"")</f>
        <v>#REF!</v>
      </c>
      <c r="AF12" s="53" t="e">
        <f>IF(AND('Mapa final'!#REF!="Muy Alta",'Mapa final'!#REF!="Mayor"),CONCATENATE("R7C",'Mapa final'!#REF!),"")</f>
        <v>#REF!</v>
      </c>
      <c r="AG12" s="54" t="e">
        <f>IF(AND('Mapa final'!#REF!="Muy Alta",'Mapa final'!#REF!="Mayor"),CONCATENATE("R7C",'Mapa final'!#REF!),"")</f>
        <v>#REF!</v>
      </c>
      <c r="AH12" s="55" t="e">
        <f>IF(AND('Mapa final'!#REF!="Muy Alta",'Mapa final'!#REF!="Catastrófico"),CONCATENATE("R7C",'Mapa final'!#REF!),"")</f>
        <v>#REF!</v>
      </c>
      <c r="AI12" s="56" t="e">
        <f>IF(AND('Mapa final'!#REF!="Muy Alta",'Mapa final'!#REF!="Catastrófico"),CONCATENATE("R7C",'Mapa final'!#REF!),"")</f>
        <v>#REF!</v>
      </c>
      <c r="AJ12" s="56" t="e">
        <f>IF(AND('Mapa final'!#REF!="Muy Alta",'Mapa final'!#REF!="Catastrófico"),CONCATENATE("R7C",'Mapa final'!#REF!),"")</f>
        <v>#REF!</v>
      </c>
      <c r="AK12" s="56" t="e">
        <f>IF(AND('Mapa final'!#REF!="Muy Alta",'Mapa final'!#REF!="Catastrófico"),CONCATENATE("R7C",'Mapa final'!#REF!),"")</f>
        <v>#REF!</v>
      </c>
      <c r="AL12" s="56" t="e">
        <f>IF(AND('Mapa final'!#REF!="Muy Alta",'Mapa final'!#REF!="Catastrófico"),CONCATENATE("R7C",'Mapa final'!#REF!),"")</f>
        <v>#REF!</v>
      </c>
      <c r="AM12" s="57" t="e">
        <f>IF(AND('Mapa final'!#REF!="Muy Alta",'Mapa final'!#REF!="Catastrófico"),CONCATENATE("R7C",'Mapa final'!#REF!),"")</f>
        <v>#REF!</v>
      </c>
      <c r="AN12" s="83"/>
      <c r="AO12" s="439"/>
      <c r="AP12" s="440"/>
      <c r="AQ12" s="440"/>
      <c r="AR12" s="440"/>
      <c r="AS12" s="440"/>
      <c r="AT12" s="441"/>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378"/>
      <c r="C13" s="378"/>
      <c r="D13" s="379"/>
      <c r="E13" s="419"/>
      <c r="F13" s="420"/>
      <c r="G13" s="420"/>
      <c r="H13" s="420"/>
      <c r="I13" s="421"/>
      <c r="J13" s="52" t="str">
        <f>IF(AND('Mapa final'!$Y$23="Muy Alta",'Mapa final'!$AA$23="Leve"),CONCATENATE("R8C",'Mapa final'!$O$23),"")</f>
        <v/>
      </c>
      <c r="K13" s="53" t="str">
        <f>IF(AND('Mapa final'!$Y$24="Muy Alta",'Mapa final'!$AA$24="Leve"),CONCATENATE("R8C",'Mapa final'!$O$24),"")</f>
        <v/>
      </c>
      <c r="L13" s="53" t="str">
        <f>IF(AND('Mapa final'!$Y$25="Muy Alta",'Mapa final'!$AA$25="Leve"),CONCATENATE("R8C",'Mapa final'!$O$25),"")</f>
        <v/>
      </c>
      <c r="M13" s="53" t="str">
        <f>IF(AND('Mapa final'!$Y$26="Muy Alta",'Mapa final'!$AA$26="Leve"),CONCATENATE("R8C",'Mapa final'!$O$26),"")</f>
        <v/>
      </c>
      <c r="N13" s="53" t="str">
        <f>IF(AND('Mapa final'!$Y$27="Muy Alta",'Mapa final'!$AA$27="Leve"),CONCATENATE("R8C",'Mapa final'!$O$27),"")</f>
        <v/>
      </c>
      <c r="O13" s="54" t="str">
        <f>IF(AND('Mapa final'!$Y$28="Muy Alta",'Mapa final'!$AA$28="Leve"),CONCATENATE("R8C",'Mapa final'!$O$28),"")</f>
        <v/>
      </c>
      <c r="P13" s="52" t="str">
        <f>IF(AND('Mapa final'!$Y$23="Muy Alta",'Mapa final'!$AA$23="Menor"),CONCATENATE("R8C",'Mapa final'!$O$23),"")</f>
        <v/>
      </c>
      <c r="Q13" s="53" t="str">
        <f>IF(AND('Mapa final'!$Y$24="Muy Alta",'Mapa final'!$AA$24="Menor"),CONCATENATE("R8C",'Mapa final'!$O$24),"")</f>
        <v/>
      </c>
      <c r="R13" s="53" t="str">
        <f>IF(AND('Mapa final'!$Y$25="Muy Alta",'Mapa final'!$AA$25="Menor"),CONCATENATE("R8C",'Mapa final'!$O$25),"")</f>
        <v/>
      </c>
      <c r="S13" s="53" t="str">
        <f>IF(AND('Mapa final'!$Y$26="Muy Alta",'Mapa final'!$AA$26="Menor"),CONCATENATE("R8C",'Mapa final'!$O$26),"")</f>
        <v/>
      </c>
      <c r="T13" s="53" t="str">
        <f>IF(AND('Mapa final'!$Y$27="Muy Alta",'Mapa final'!$AA$27="Menor"),CONCATENATE("R8C",'Mapa final'!$O$27),"")</f>
        <v/>
      </c>
      <c r="U13" s="54" t="str">
        <f>IF(AND('Mapa final'!$Y$28="Muy Alta",'Mapa final'!$AA$28="Menor"),CONCATENATE("R8C",'Mapa final'!$O$28),"")</f>
        <v/>
      </c>
      <c r="V13" s="52" t="str">
        <f>IF(AND('Mapa final'!$Y$23="Muy Alta",'Mapa final'!$AA$23="Moderado"),CONCATENATE("R8C",'Mapa final'!$O$23),"")</f>
        <v/>
      </c>
      <c r="W13" s="53" t="str">
        <f>IF(AND('Mapa final'!$Y$24="Muy Alta",'Mapa final'!$AA$24="Moderado"),CONCATENATE("R8C",'Mapa final'!$O$24),"")</f>
        <v/>
      </c>
      <c r="X13" s="53" t="str">
        <f>IF(AND('Mapa final'!$Y$25="Muy Alta",'Mapa final'!$AA$25="Moderado"),CONCATENATE("R8C",'Mapa final'!$O$25),"")</f>
        <v/>
      </c>
      <c r="Y13" s="53" t="str">
        <f>IF(AND('Mapa final'!$Y$26="Muy Alta",'Mapa final'!$AA$26="Moderado"),CONCATENATE("R8C",'Mapa final'!$O$26),"")</f>
        <v/>
      </c>
      <c r="Z13" s="53" t="str">
        <f>IF(AND('Mapa final'!$Y$27="Muy Alta",'Mapa final'!$AA$27="Moderado"),CONCATENATE("R8C",'Mapa final'!$O$27),"")</f>
        <v/>
      </c>
      <c r="AA13" s="54" t="str">
        <f>IF(AND('Mapa final'!$Y$28="Muy Alta",'Mapa final'!$AA$28="Moderado"),CONCATENATE("R8C",'Mapa final'!$O$28),"")</f>
        <v/>
      </c>
      <c r="AB13" s="52" t="str">
        <f>IF(AND('Mapa final'!$Y$23="Muy Alta",'Mapa final'!$AA$23="Mayor"),CONCATENATE("R8C",'Mapa final'!$O$23),"")</f>
        <v/>
      </c>
      <c r="AC13" s="53" t="str">
        <f>IF(AND('Mapa final'!$Y$24="Muy Alta",'Mapa final'!$AA$24="Mayor"),CONCATENATE("R8C",'Mapa final'!$O$24),"")</f>
        <v/>
      </c>
      <c r="AD13" s="53" t="str">
        <f>IF(AND('Mapa final'!$Y$25="Muy Alta",'Mapa final'!$AA$25="Mayor"),CONCATENATE("R8C",'Mapa final'!$O$25),"")</f>
        <v/>
      </c>
      <c r="AE13" s="53" t="str">
        <f>IF(AND('Mapa final'!$Y$26="Muy Alta",'Mapa final'!$AA$26="Mayor"),CONCATENATE("R8C",'Mapa final'!$O$26),"")</f>
        <v/>
      </c>
      <c r="AF13" s="53" t="str">
        <f>IF(AND('Mapa final'!$Y$27="Muy Alta",'Mapa final'!$AA$27="Mayor"),CONCATENATE("R8C",'Mapa final'!$O$27),"")</f>
        <v/>
      </c>
      <c r="AG13" s="54" t="str">
        <f>IF(AND('Mapa final'!$Y$28="Muy Alta",'Mapa final'!$AA$28="Mayor"),CONCATENATE("R8C",'Mapa final'!$O$28),"")</f>
        <v/>
      </c>
      <c r="AH13" s="55" t="str">
        <f>IF(AND('Mapa final'!$Y$23="Muy Alta",'Mapa final'!$AA$23="Catastrófico"),CONCATENATE("R8C",'Mapa final'!$O$23),"")</f>
        <v/>
      </c>
      <c r="AI13" s="56" t="str">
        <f>IF(AND('Mapa final'!$Y$24="Muy Alta",'Mapa final'!$AA$24="Catastrófico"),CONCATENATE("R8C",'Mapa final'!$O$24),"")</f>
        <v/>
      </c>
      <c r="AJ13" s="56" t="str">
        <f>IF(AND('Mapa final'!$Y$25="Muy Alta",'Mapa final'!$AA$25="Catastrófico"),CONCATENATE("R8C",'Mapa final'!$O$25),"")</f>
        <v/>
      </c>
      <c r="AK13" s="56" t="str">
        <f>IF(AND('Mapa final'!$Y$26="Muy Alta",'Mapa final'!$AA$26="Catastrófico"),CONCATENATE("R8C",'Mapa final'!$O$26),"")</f>
        <v/>
      </c>
      <c r="AL13" s="56" t="str">
        <f>IF(AND('Mapa final'!$Y$27="Muy Alta",'Mapa final'!$AA$27="Catastrófico"),CONCATENATE("R8C",'Mapa final'!$O$27),"")</f>
        <v/>
      </c>
      <c r="AM13" s="57" t="str">
        <f>IF(AND('Mapa final'!$Y$28="Muy Alta",'Mapa final'!$AA$28="Catastrófico"),CONCATENATE("R8C",'Mapa final'!$O$28),"")</f>
        <v/>
      </c>
      <c r="AN13" s="83"/>
      <c r="AO13" s="439"/>
      <c r="AP13" s="440"/>
      <c r="AQ13" s="440"/>
      <c r="AR13" s="440"/>
      <c r="AS13" s="440"/>
      <c r="AT13" s="441"/>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378"/>
      <c r="C14" s="378"/>
      <c r="D14" s="379"/>
      <c r="E14" s="419"/>
      <c r="F14" s="420"/>
      <c r="G14" s="420"/>
      <c r="H14" s="420"/>
      <c r="I14" s="421"/>
      <c r="J14" s="52" t="str">
        <f>IF(AND('Mapa final'!$Y$29="Muy Alta",'Mapa final'!$AA$29="Leve"),CONCATENATE("R9C",'Mapa final'!$O$29),"")</f>
        <v/>
      </c>
      <c r="K14" s="53" t="str">
        <f>IF(AND('Mapa final'!$Y$30="Muy Alta",'Mapa final'!$AA$30="Leve"),CONCATENATE("R9C",'Mapa final'!$O$30),"")</f>
        <v/>
      </c>
      <c r="L14" s="53" t="str">
        <f>IF(AND('Mapa final'!$Y$31="Muy Alta",'Mapa final'!$AA$31="Leve"),CONCATENATE("R9C",'Mapa final'!$O$31),"")</f>
        <v/>
      </c>
      <c r="M14" s="53" t="str">
        <f>IF(AND('Mapa final'!$Y$32="Muy Alta",'Mapa final'!$AA$32="Leve"),CONCATENATE("R9C",'Mapa final'!$O$32),"")</f>
        <v/>
      </c>
      <c r="N14" s="53" t="str">
        <f>IF(AND('Mapa final'!$Y$33="Muy Alta",'Mapa final'!$AA$33="Leve"),CONCATENATE("R9C",'Mapa final'!$O$33),"")</f>
        <v/>
      </c>
      <c r="O14" s="54" t="str">
        <f>IF(AND('Mapa final'!$Y$34="Muy Alta",'Mapa final'!$AA$34="Leve"),CONCATENATE("R9C",'Mapa final'!$O$34),"")</f>
        <v/>
      </c>
      <c r="P14" s="52" t="str">
        <f>IF(AND('Mapa final'!$Y$29="Muy Alta",'Mapa final'!$AA$29="Menor"),CONCATENATE("R9C",'Mapa final'!$O$29),"")</f>
        <v/>
      </c>
      <c r="Q14" s="53" t="str">
        <f>IF(AND('Mapa final'!$Y$30="Muy Alta",'Mapa final'!$AA$30="Menor"),CONCATENATE("R9C",'Mapa final'!$O$30),"")</f>
        <v/>
      </c>
      <c r="R14" s="53" t="str">
        <f>IF(AND('Mapa final'!$Y$31="Muy Alta",'Mapa final'!$AA$31="Menor"),CONCATENATE("R9C",'Mapa final'!$O$31),"")</f>
        <v/>
      </c>
      <c r="S14" s="53" t="str">
        <f>IF(AND('Mapa final'!$Y$32="Muy Alta",'Mapa final'!$AA$32="Menor"),CONCATENATE("R9C",'Mapa final'!$O$32),"")</f>
        <v/>
      </c>
      <c r="T14" s="53" t="str">
        <f>IF(AND('Mapa final'!$Y$33="Muy Alta",'Mapa final'!$AA$33="Menor"),CONCATENATE("R9C",'Mapa final'!$O$33),"")</f>
        <v/>
      </c>
      <c r="U14" s="54" t="str">
        <f>IF(AND('Mapa final'!$Y$34="Muy Alta",'Mapa final'!$AA$34="Menor"),CONCATENATE("R9C",'Mapa final'!$O$34),"")</f>
        <v/>
      </c>
      <c r="V14" s="52" t="str">
        <f>IF(AND('Mapa final'!$Y$29="Muy Alta",'Mapa final'!$AA$29="Moderado"),CONCATENATE("R9C",'Mapa final'!$O$29),"")</f>
        <v/>
      </c>
      <c r="W14" s="53" t="str">
        <f>IF(AND('Mapa final'!$Y$30="Muy Alta",'Mapa final'!$AA$30="Moderado"),CONCATENATE("R9C",'Mapa final'!$O$30),"")</f>
        <v/>
      </c>
      <c r="X14" s="53" t="str">
        <f>IF(AND('Mapa final'!$Y$31="Muy Alta",'Mapa final'!$AA$31="Moderado"),CONCATENATE("R9C",'Mapa final'!$O$31),"")</f>
        <v/>
      </c>
      <c r="Y14" s="53" t="str">
        <f>IF(AND('Mapa final'!$Y$32="Muy Alta",'Mapa final'!$AA$32="Moderado"),CONCATENATE("R9C",'Mapa final'!$O$32),"")</f>
        <v/>
      </c>
      <c r="Z14" s="53" t="str">
        <f>IF(AND('Mapa final'!$Y$33="Muy Alta",'Mapa final'!$AA$33="Moderado"),CONCATENATE("R9C",'Mapa final'!$O$33),"")</f>
        <v/>
      </c>
      <c r="AA14" s="54" t="str">
        <f>IF(AND('Mapa final'!$Y$34="Muy Alta",'Mapa final'!$AA$34="Moderado"),CONCATENATE("R9C",'Mapa final'!$O$34),"")</f>
        <v/>
      </c>
      <c r="AB14" s="52" t="str">
        <f>IF(AND('Mapa final'!$Y$29="Muy Alta",'Mapa final'!$AA$29="Mayor"),CONCATENATE("R9C",'Mapa final'!$O$29),"")</f>
        <v/>
      </c>
      <c r="AC14" s="53" t="str">
        <f>IF(AND('Mapa final'!$Y$30="Muy Alta",'Mapa final'!$AA$30="Mayor"),CONCATENATE("R9C",'Mapa final'!$O$30),"")</f>
        <v/>
      </c>
      <c r="AD14" s="53" t="str">
        <f>IF(AND('Mapa final'!$Y$31="Muy Alta",'Mapa final'!$AA$31="Mayor"),CONCATENATE("R9C",'Mapa final'!$O$31),"")</f>
        <v/>
      </c>
      <c r="AE14" s="53" t="str">
        <f>IF(AND('Mapa final'!$Y$32="Muy Alta",'Mapa final'!$AA$32="Mayor"),CONCATENATE("R9C",'Mapa final'!$O$32),"")</f>
        <v/>
      </c>
      <c r="AF14" s="53" t="str">
        <f>IF(AND('Mapa final'!$Y$33="Muy Alta",'Mapa final'!$AA$33="Mayor"),CONCATENATE("R9C",'Mapa final'!$O$33),"")</f>
        <v/>
      </c>
      <c r="AG14" s="54" t="str">
        <f>IF(AND('Mapa final'!$Y$34="Muy Alta",'Mapa final'!$AA$34="Mayor"),CONCATENATE("R9C",'Mapa final'!$O$34),"")</f>
        <v/>
      </c>
      <c r="AH14" s="55" t="str">
        <f>IF(AND('Mapa final'!$Y$29="Muy Alta",'Mapa final'!$AA$29="Catastrófico"),CONCATENATE("R9C",'Mapa final'!$O$29),"")</f>
        <v/>
      </c>
      <c r="AI14" s="56" t="str">
        <f>IF(AND('Mapa final'!$Y$30="Muy Alta",'Mapa final'!$AA$30="Catastrófico"),CONCATENATE("R9C",'Mapa final'!$O$30),"")</f>
        <v/>
      </c>
      <c r="AJ14" s="56" t="str">
        <f>IF(AND('Mapa final'!$Y$31="Muy Alta",'Mapa final'!$AA$31="Catastrófico"),CONCATENATE("R9C",'Mapa final'!$O$31),"")</f>
        <v/>
      </c>
      <c r="AK14" s="56" t="str">
        <f>IF(AND('Mapa final'!$Y$32="Muy Alta",'Mapa final'!$AA$32="Catastrófico"),CONCATENATE("R9C",'Mapa final'!$O$32),"")</f>
        <v/>
      </c>
      <c r="AL14" s="56" t="str">
        <f>IF(AND('Mapa final'!$Y$33="Muy Alta",'Mapa final'!$AA$33="Catastrófico"),CONCATENATE("R9C",'Mapa final'!$O$33),"")</f>
        <v/>
      </c>
      <c r="AM14" s="57" t="str">
        <f>IF(AND('Mapa final'!$Y$34="Muy Alta",'Mapa final'!$AA$34="Catastrófico"),CONCATENATE("R9C",'Mapa final'!$O$34),"")</f>
        <v/>
      </c>
      <c r="AN14" s="83"/>
      <c r="AO14" s="439"/>
      <c r="AP14" s="440"/>
      <c r="AQ14" s="440"/>
      <c r="AR14" s="440"/>
      <c r="AS14" s="440"/>
      <c r="AT14" s="441"/>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378"/>
      <c r="C15" s="378"/>
      <c r="D15" s="379"/>
      <c r="E15" s="422"/>
      <c r="F15" s="423"/>
      <c r="G15" s="423"/>
      <c r="H15" s="423"/>
      <c r="I15" s="424"/>
      <c r="J15" s="58" t="str">
        <f>IF(AND('Mapa final'!$Y$35="Muy Alta",'Mapa final'!$AA$35="Leve"),CONCATENATE("R10C",'Mapa final'!$O$35),"")</f>
        <v/>
      </c>
      <c r="K15" s="59" t="str">
        <f>IF(AND('Mapa final'!$Y$36="Muy Alta",'Mapa final'!$AA$36="Leve"),CONCATENATE("R10C",'Mapa final'!$O$36),"")</f>
        <v/>
      </c>
      <c r="L15" s="59" t="str">
        <f>IF(AND('Mapa final'!$Y$37="Muy Alta",'Mapa final'!$AA$37="Leve"),CONCATENATE("R10C",'Mapa final'!$O$37),"")</f>
        <v/>
      </c>
      <c r="M15" s="59" t="str">
        <f>IF(AND('Mapa final'!$Y$38="Muy Alta",'Mapa final'!$AA$38="Leve"),CONCATENATE("R10C",'Mapa final'!$O$38),"")</f>
        <v/>
      </c>
      <c r="N15" s="59" t="str">
        <f>IF(AND('Mapa final'!$Y$39="Muy Alta",'Mapa final'!$AA$39="Leve"),CONCATENATE("R10C",'Mapa final'!$O$39),"")</f>
        <v/>
      </c>
      <c r="O15" s="60" t="str">
        <f>IF(AND('Mapa final'!$Y$40="Muy Alta",'Mapa final'!$AA$40="Leve"),CONCATENATE("R10C",'Mapa final'!$O$40),"")</f>
        <v/>
      </c>
      <c r="P15" s="52" t="str">
        <f>IF(AND('Mapa final'!$Y$35="Muy Alta",'Mapa final'!$AA$35="Menor"),CONCATENATE("R10C",'Mapa final'!$O$35),"")</f>
        <v/>
      </c>
      <c r="Q15" s="53" t="str">
        <f>IF(AND('Mapa final'!$Y$36="Muy Alta",'Mapa final'!$AA$36="Menor"),CONCATENATE("R10C",'Mapa final'!$O$36),"")</f>
        <v/>
      </c>
      <c r="R15" s="53" t="str">
        <f>IF(AND('Mapa final'!$Y$37="Muy Alta",'Mapa final'!$AA$37="Menor"),CONCATENATE("R10C",'Mapa final'!$O$37),"")</f>
        <v/>
      </c>
      <c r="S15" s="53" t="str">
        <f>IF(AND('Mapa final'!$Y$38="Muy Alta",'Mapa final'!$AA$38="Menor"),CONCATENATE("R10C",'Mapa final'!$O$38),"")</f>
        <v/>
      </c>
      <c r="T15" s="53" t="str">
        <f>IF(AND('Mapa final'!$Y$39="Muy Alta",'Mapa final'!$AA$39="Menor"),CONCATENATE("R10C",'Mapa final'!$O$39),"")</f>
        <v/>
      </c>
      <c r="U15" s="54" t="str">
        <f>IF(AND('Mapa final'!$Y$40="Muy Alta",'Mapa final'!$AA$40="Menor"),CONCATENATE("R10C",'Mapa final'!$O$40),"")</f>
        <v/>
      </c>
      <c r="V15" s="58" t="str">
        <f>IF(AND('Mapa final'!$Y$35="Muy Alta",'Mapa final'!$AA$35="Moderado"),CONCATENATE("R10C",'Mapa final'!$O$35),"")</f>
        <v/>
      </c>
      <c r="W15" s="59" t="str">
        <f>IF(AND('Mapa final'!$Y$36="Muy Alta",'Mapa final'!$AA$36="Moderado"),CONCATENATE("R10C",'Mapa final'!$O$36),"")</f>
        <v/>
      </c>
      <c r="X15" s="59" t="str">
        <f>IF(AND('Mapa final'!$Y$37="Muy Alta",'Mapa final'!$AA$37="Moderado"),CONCATENATE("R10C",'Mapa final'!$O$37),"")</f>
        <v/>
      </c>
      <c r="Y15" s="59" t="str">
        <f>IF(AND('Mapa final'!$Y$38="Muy Alta",'Mapa final'!$AA$38="Moderado"),CONCATENATE("R10C",'Mapa final'!$O$38),"")</f>
        <v/>
      </c>
      <c r="Z15" s="59" t="str">
        <f>IF(AND('Mapa final'!$Y$39="Muy Alta",'Mapa final'!$AA$39="Moderado"),CONCATENATE("R10C",'Mapa final'!$O$39),"")</f>
        <v/>
      </c>
      <c r="AA15" s="60" t="str">
        <f>IF(AND('Mapa final'!$Y$40="Muy Alta",'Mapa final'!$AA$40="Moderado"),CONCATENATE("R10C",'Mapa final'!$O$40),"")</f>
        <v/>
      </c>
      <c r="AB15" s="52" t="str">
        <f>IF(AND('Mapa final'!$Y$35="Muy Alta",'Mapa final'!$AA$35="Mayor"),CONCATENATE("R10C",'Mapa final'!$O$35),"")</f>
        <v/>
      </c>
      <c r="AC15" s="53" t="str">
        <f>IF(AND('Mapa final'!$Y$36="Muy Alta",'Mapa final'!$AA$36="Mayor"),CONCATENATE("R10C",'Mapa final'!$O$36),"")</f>
        <v/>
      </c>
      <c r="AD15" s="53" t="str">
        <f>IF(AND('Mapa final'!$Y$37="Muy Alta",'Mapa final'!$AA$37="Mayor"),CONCATENATE("R10C",'Mapa final'!$O$37),"")</f>
        <v/>
      </c>
      <c r="AE15" s="53" t="str">
        <f>IF(AND('Mapa final'!$Y$38="Muy Alta",'Mapa final'!$AA$38="Mayor"),CONCATENATE("R10C",'Mapa final'!$O$38),"")</f>
        <v/>
      </c>
      <c r="AF15" s="53" t="str">
        <f>IF(AND('Mapa final'!$Y$39="Muy Alta",'Mapa final'!$AA$39="Mayor"),CONCATENATE("R10C",'Mapa final'!$O$39),"")</f>
        <v/>
      </c>
      <c r="AG15" s="54" t="str">
        <f>IF(AND('Mapa final'!$Y$40="Muy Alta",'Mapa final'!$AA$40="Mayor"),CONCATENATE("R10C",'Mapa final'!$O$40),"")</f>
        <v/>
      </c>
      <c r="AH15" s="61" t="str">
        <f>IF(AND('Mapa final'!$Y$35="Muy Alta",'Mapa final'!$AA$35="Catastrófico"),CONCATENATE("R10C",'Mapa final'!$O$35),"")</f>
        <v/>
      </c>
      <c r="AI15" s="62" t="str">
        <f>IF(AND('Mapa final'!$Y$36="Muy Alta",'Mapa final'!$AA$36="Catastrófico"),CONCATENATE("R10C",'Mapa final'!$O$36),"")</f>
        <v/>
      </c>
      <c r="AJ15" s="62" t="str">
        <f>IF(AND('Mapa final'!$Y$37="Muy Alta",'Mapa final'!$AA$37="Catastrófico"),CONCATENATE("R10C",'Mapa final'!$O$37),"")</f>
        <v/>
      </c>
      <c r="AK15" s="62" t="str">
        <f>IF(AND('Mapa final'!$Y$38="Muy Alta",'Mapa final'!$AA$38="Catastrófico"),CONCATENATE("R10C",'Mapa final'!$O$38),"")</f>
        <v/>
      </c>
      <c r="AL15" s="62" t="str">
        <f>IF(AND('Mapa final'!$Y$39="Muy Alta",'Mapa final'!$AA$39="Catastrófico"),CONCATENATE("R10C",'Mapa final'!$O$39),"")</f>
        <v/>
      </c>
      <c r="AM15" s="63" t="str">
        <f>IF(AND('Mapa final'!$Y$40="Muy Alta",'Mapa final'!$AA$40="Catastrófico"),CONCATENATE("R10C",'Mapa final'!$O$40),"")</f>
        <v/>
      </c>
      <c r="AN15" s="83"/>
      <c r="AO15" s="442"/>
      <c r="AP15" s="443"/>
      <c r="AQ15" s="443"/>
      <c r="AR15" s="443"/>
      <c r="AS15" s="443"/>
      <c r="AT15" s="444"/>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378"/>
      <c r="C16" s="378"/>
      <c r="D16" s="379"/>
      <c r="E16" s="416" t="s">
        <v>94</v>
      </c>
      <c r="F16" s="417"/>
      <c r="G16" s="417"/>
      <c r="H16" s="417"/>
      <c r="I16" s="417"/>
      <c r="J16" s="64" t="e">
        <f>IF(AND('Mapa final'!#REF!="Alta",'Mapa final'!#REF!="Leve"),CONCATENATE("R1C",'Mapa final'!#REF!),"")</f>
        <v>#REF!</v>
      </c>
      <c r="K16" s="65" t="e">
        <f>IF(AND('Mapa final'!#REF!="Alta",'Mapa final'!#REF!="Leve"),CONCATENATE("R1C",'Mapa final'!#REF!),"")</f>
        <v>#REF!</v>
      </c>
      <c r="L16" s="65" t="e">
        <f>IF(AND('Mapa final'!#REF!="Alta",'Mapa final'!#REF!="Leve"),CONCATENATE("R1C",'Mapa final'!#REF!),"")</f>
        <v>#REF!</v>
      </c>
      <c r="M16" s="65" t="e">
        <f>IF(AND('Mapa final'!#REF!="Alta",'Mapa final'!#REF!="Leve"),CONCATENATE("R1C",'Mapa final'!#REF!),"")</f>
        <v>#REF!</v>
      </c>
      <c r="N16" s="65" t="e">
        <f>IF(AND('Mapa final'!#REF!="Alta",'Mapa final'!#REF!="Leve"),CONCATENATE("R1C",'Mapa final'!#REF!),"")</f>
        <v>#REF!</v>
      </c>
      <c r="O16" s="66" t="e">
        <f>IF(AND('Mapa final'!#REF!="Alta",'Mapa final'!#REF!="Leve"),CONCATENATE("R1C",'Mapa final'!#REF!),"")</f>
        <v>#REF!</v>
      </c>
      <c r="P16" s="64" t="e">
        <f>IF(AND('Mapa final'!#REF!="Alta",'Mapa final'!#REF!="Menor"),CONCATENATE("R1C",'Mapa final'!#REF!),"")</f>
        <v>#REF!</v>
      </c>
      <c r="Q16" s="65" t="e">
        <f>IF(AND('Mapa final'!#REF!="Alta",'Mapa final'!#REF!="Menor"),CONCATENATE("R1C",'Mapa final'!#REF!),"")</f>
        <v>#REF!</v>
      </c>
      <c r="R16" s="65" t="e">
        <f>IF(AND('Mapa final'!#REF!="Alta",'Mapa final'!#REF!="Menor"),CONCATENATE("R1C",'Mapa final'!#REF!),"")</f>
        <v>#REF!</v>
      </c>
      <c r="S16" s="65" t="e">
        <f>IF(AND('Mapa final'!#REF!="Alta",'Mapa final'!#REF!="Menor"),CONCATENATE("R1C",'Mapa final'!#REF!),"")</f>
        <v>#REF!</v>
      </c>
      <c r="T16" s="65" t="e">
        <f>IF(AND('Mapa final'!#REF!="Alta",'Mapa final'!#REF!="Menor"),CONCATENATE("R1C",'Mapa final'!#REF!),"")</f>
        <v>#REF!</v>
      </c>
      <c r="U16" s="66" t="e">
        <f>IF(AND('Mapa final'!#REF!="Alta",'Mapa final'!#REF!="Menor"),CONCATENATE("R1C",'Mapa final'!#REF!),"")</f>
        <v>#REF!</v>
      </c>
      <c r="V16" s="46" t="e">
        <f>IF(AND('Mapa final'!#REF!="Alta",'Mapa final'!#REF!="Moderado"),CONCATENATE("R1C",'Mapa final'!#REF!),"")</f>
        <v>#REF!</v>
      </c>
      <c r="W16" s="47" t="e">
        <f>IF(AND('Mapa final'!#REF!="Alta",'Mapa final'!#REF!="Moderado"),CONCATENATE("R1C",'Mapa final'!#REF!),"")</f>
        <v>#REF!</v>
      </c>
      <c r="X16" s="47" t="e">
        <f>IF(AND('Mapa final'!#REF!="Alta",'Mapa final'!#REF!="Moderado"),CONCATENATE("R1C",'Mapa final'!#REF!),"")</f>
        <v>#REF!</v>
      </c>
      <c r="Y16" s="47" t="e">
        <f>IF(AND('Mapa final'!#REF!="Alta",'Mapa final'!#REF!="Moderado"),CONCATENATE("R1C",'Mapa final'!#REF!),"")</f>
        <v>#REF!</v>
      </c>
      <c r="Z16" s="47" t="e">
        <f>IF(AND('Mapa final'!#REF!="Alta",'Mapa final'!#REF!="Moderado"),CONCATENATE("R1C",'Mapa final'!#REF!),"")</f>
        <v>#REF!</v>
      </c>
      <c r="AA16" s="48" t="e">
        <f>IF(AND('Mapa final'!#REF!="Alta",'Mapa final'!#REF!="Moderado"),CONCATENATE("R1C",'Mapa final'!#REF!),"")</f>
        <v>#REF!</v>
      </c>
      <c r="AB16" s="46" t="e">
        <f>IF(AND('Mapa final'!#REF!="Alta",'Mapa final'!#REF!="Mayor"),CONCATENATE("R1C",'Mapa final'!#REF!),"")</f>
        <v>#REF!</v>
      </c>
      <c r="AC16" s="47" t="e">
        <f>IF(AND('Mapa final'!#REF!="Alta",'Mapa final'!#REF!="Mayor"),CONCATENATE("R1C",'Mapa final'!#REF!),"")</f>
        <v>#REF!</v>
      </c>
      <c r="AD16" s="47" t="e">
        <f>IF(AND('Mapa final'!#REF!="Alta",'Mapa final'!#REF!="Mayor"),CONCATENATE("R1C",'Mapa final'!#REF!),"")</f>
        <v>#REF!</v>
      </c>
      <c r="AE16" s="47" t="e">
        <f>IF(AND('Mapa final'!#REF!="Alta",'Mapa final'!#REF!="Mayor"),CONCATENATE("R1C",'Mapa final'!#REF!),"")</f>
        <v>#REF!</v>
      </c>
      <c r="AF16" s="47" t="e">
        <f>IF(AND('Mapa final'!#REF!="Alta",'Mapa final'!#REF!="Mayor"),CONCATENATE("R1C",'Mapa final'!#REF!),"")</f>
        <v>#REF!</v>
      </c>
      <c r="AG16" s="48" t="e">
        <f>IF(AND('Mapa final'!#REF!="Alta",'Mapa final'!#REF!="Mayor"),CONCATENATE("R1C",'Mapa final'!#REF!),"")</f>
        <v>#REF!</v>
      </c>
      <c r="AH16" s="49" t="e">
        <f>IF(AND('Mapa final'!#REF!="Alta",'Mapa final'!#REF!="Catastrófico"),CONCATENATE("R1C",'Mapa final'!#REF!),"")</f>
        <v>#REF!</v>
      </c>
      <c r="AI16" s="50" t="e">
        <f>IF(AND('Mapa final'!#REF!="Alta",'Mapa final'!#REF!="Catastrófico"),CONCATENATE("R1C",'Mapa final'!#REF!),"")</f>
        <v>#REF!</v>
      </c>
      <c r="AJ16" s="50" t="e">
        <f>IF(AND('Mapa final'!#REF!="Alta",'Mapa final'!#REF!="Catastrófico"),CONCATENATE("R1C",'Mapa final'!#REF!),"")</f>
        <v>#REF!</v>
      </c>
      <c r="AK16" s="50" t="e">
        <f>IF(AND('Mapa final'!#REF!="Alta",'Mapa final'!#REF!="Catastrófico"),CONCATENATE("R1C",'Mapa final'!#REF!),"")</f>
        <v>#REF!</v>
      </c>
      <c r="AL16" s="50" t="e">
        <f>IF(AND('Mapa final'!#REF!="Alta",'Mapa final'!#REF!="Catastrófico"),CONCATENATE("R1C",'Mapa final'!#REF!),"")</f>
        <v>#REF!</v>
      </c>
      <c r="AM16" s="51" t="e">
        <f>IF(AND('Mapa final'!#REF!="Alta",'Mapa final'!#REF!="Catastrófico"),CONCATENATE("R1C",'Mapa final'!#REF!),"")</f>
        <v>#REF!</v>
      </c>
      <c r="AN16" s="83"/>
      <c r="AO16" s="426" t="s">
        <v>95</v>
      </c>
      <c r="AP16" s="427"/>
      <c r="AQ16" s="427"/>
      <c r="AR16" s="427"/>
      <c r="AS16" s="427"/>
      <c r="AT16" s="428"/>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378"/>
      <c r="C17" s="378"/>
      <c r="D17" s="379"/>
      <c r="E17" s="435"/>
      <c r="F17" s="420"/>
      <c r="G17" s="420"/>
      <c r="H17" s="420"/>
      <c r="I17" s="420"/>
      <c r="J17" s="67" t="e">
        <f>IF(AND('Mapa final'!#REF!="Alta",'Mapa final'!#REF!="Leve"),CONCATENATE("R2C",'Mapa final'!#REF!),"")</f>
        <v>#REF!</v>
      </c>
      <c r="K17" s="68" t="e">
        <f>IF(AND('Mapa final'!#REF!="Alta",'Mapa final'!#REF!="Leve"),CONCATENATE("R2C",'Mapa final'!#REF!),"")</f>
        <v>#REF!</v>
      </c>
      <c r="L17" s="68" t="e">
        <f>IF(AND('Mapa final'!#REF!="Alta",'Mapa final'!#REF!="Leve"),CONCATENATE("R2C",'Mapa final'!#REF!),"")</f>
        <v>#REF!</v>
      </c>
      <c r="M17" s="68" t="e">
        <f>IF(AND('Mapa final'!#REF!="Alta",'Mapa final'!#REF!="Leve"),CONCATENATE("R2C",'Mapa final'!#REF!),"")</f>
        <v>#REF!</v>
      </c>
      <c r="N17" s="68" t="e">
        <f>IF(AND('Mapa final'!#REF!="Alta",'Mapa final'!#REF!="Leve"),CONCATENATE("R2C",'Mapa final'!#REF!),"")</f>
        <v>#REF!</v>
      </c>
      <c r="O17" s="69" t="e">
        <f>IF(AND('Mapa final'!#REF!="Alta",'Mapa final'!#REF!="Leve"),CONCATENATE("R2C",'Mapa final'!#REF!),"")</f>
        <v>#REF!</v>
      </c>
      <c r="P17" s="67" t="e">
        <f>IF(AND('Mapa final'!#REF!="Alta",'Mapa final'!#REF!="Menor"),CONCATENATE("R2C",'Mapa final'!#REF!),"")</f>
        <v>#REF!</v>
      </c>
      <c r="Q17" s="68" t="e">
        <f>IF(AND('Mapa final'!#REF!="Alta",'Mapa final'!#REF!="Menor"),CONCATENATE("R2C",'Mapa final'!#REF!),"")</f>
        <v>#REF!</v>
      </c>
      <c r="R17" s="68" t="e">
        <f>IF(AND('Mapa final'!#REF!="Alta",'Mapa final'!#REF!="Menor"),CONCATENATE("R2C",'Mapa final'!#REF!),"")</f>
        <v>#REF!</v>
      </c>
      <c r="S17" s="68" t="e">
        <f>IF(AND('Mapa final'!#REF!="Alta",'Mapa final'!#REF!="Menor"),CONCATENATE("R2C",'Mapa final'!#REF!),"")</f>
        <v>#REF!</v>
      </c>
      <c r="T17" s="68" t="e">
        <f>IF(AND('Mapa final'!#REF!="Alta",'Mapa final'!#REF!="Menor"),CONCATENATE("R2C",'Mapa final'!#REF!),"")</f>
        <v>#REF!</v>
      </c>
      <c r="U17" s="69" t="e">
        <f>IF(AND('Mapa final'!#REF!="Alta",'Mapa final'!#REF!="Menor"),CONCATENATE("R2C",'Mapa final'!#REF!),"")</f>
        <v>#REF!</v>
      </c>
      <c r="V17" s="52" t="e">
        <f>IF(AND('Mapa final'!#REF!="Alta",'Mapa final'!#REF!="Moderado"),CONCATENATE("R2C",'Mapa final'!#REF!),"")</f>
        <v>#REF!</v>
      </c>
      <c r="W17" s="53" t="e">
        <f>IF(AND('Mapa final'!#REF!="Alta",'Mapa final'!#REF!="Moderado"),CONCATENATE("R2C",'Mapa final'!#REF!),"")</f>
        <v>#REF!</v>
      </c>
      <c r="X17" s="53" t="e">
        <f>IF(AND('Mapa final'!#REF!="Alta",'Mapa final'!#REF!="Moderado"),CONCATENATE("R2C",'Mapa final'!#REF!),"")</f>
        <v>#REF!</v>
      </c>
      <c r="Y17" s="53" t="e">
        <f>IF(AND('Mapa final'!#REF!="Alta",'Mapa final'!#REF!="Moderado"),CONCATENATE("R2C",'Mapa final'!#REF!),"")</f>
        <v>#REF!</v>
      </c>
      <c r="Z17" s="53" t="e">
        <f>IF(AND('Mapa final'!#REF!="Alta",'Mapa final'!#REF!="Moderado"),CONCATENATE("R2C",'Mapa final'!#REF!),"")</f>
        <v>#REF!</v>
      </c>
      <c r="AA17" s="54" t="e">
        <f>IF(AND('Mapa final'!#REF!="Alta",'Mapa final'!#REF!="Moderado"),CONCATENATE("R2C",'Mapa final'!#REF!),"")</f>
        <v>#REF!</v>
      </c>
      <c r="AB17" s="52" t="e">
        <f>IF(AND('Mapa final'!#REF!="Alta",'Mapa final'!#REF!="Mayor"),CONCATENATE("R2C",'Mapa final'!#REF!),"")</f>
        <v>#REF!</v>
      </c>
      <c r="AC17" s="53" t="e">
        <f>IF(AND('Mapa final'!#REF!="Alta",'Mapa final'!#REF!="Mayor"),CONCATENATE("R2C",'Mapa final'!#REF!),"")</f>
        <v>#REF!</v>
      </c>
      <c r="AD17" s="53" t="e">
        <f>IF(AND('Mapa final'!#REF!="Alta",'Mapa final'!#REF!="Mayor"),CONCATENATE("R2C",'Mapa final'!#REF!),"")</f>
        <v>#REF!</v>
      </c>
      <c r="AE17" s="53" t="e">
        <f>IF(AND('Mapa final'!#REF!="Alta",'Mapa final'!#REF!="Mayor"),CONCATENATE("R2C",'Mapa final'!#REF!),"")</f>
        <v>#REF!</v>
      </c>
      <c r="AF17" s="53" t="e">
        <f>IF(AND('Mapa final'!#REF!="Alta",'Mapa final'!#REF!="Mayor"),CONCATENATE("R2C",'Mapa final'!#REF!),"")</f>
        <v>#REF!</v>
      </c>
      <c r="AG17" s="54" t="e">
        <f>IF(AND('Mapa final'!#REF!="Alta",'Mapa final'!#REF!="Mayor"),CONCATENATE("R2C",'Mapa final'!#REF!),"")</f>
        <v>#REF!</v>
      </c>
      <c r="AH17" s="55" t="e">
        <f>IF(AND('Mapa final'!#REF!="Alta",'Mapa final'!#REF!="Catastrófico"),CONCATENATE("R2C",'Mapa final'!#REF!),"")</f>
        <v>#REF!</v>
      </c>
      <c r="AI17" s="56" t="e">
        <f>IF(AND('Mapa final'!#REF!="Alta",'Mapa final'!#REF!="Catastrófico"),CONCATENATE("R2C",'Mapa final'!#REF!),"")</f>
        <v>#REF!</v>
      </c>
      <c r="AJ17" s="56" t="e">
        <f>IF(AND('Mapa final'!#REF!="Alta",'Mapa final'!#REF!="Catastrófico"),CONCATENATE("R2C",'Mapa final'!#REF!),"")</f>
        <v>#REF!</v>
      </c>
      <c r="AK17" s="56" t="e">
        <f>IF(AND('Mapa final'!#REF!="Alta",'Mapa final'!#REF!="Catastrófico"),CONCATENATE("R2C",'Mapa final'!#REF!),"")</f>
        <v>#REF!</v>
      </c>
      <c r="AL17" s="56" t="e">
        <f>IF(AND('Mapa final'!#REF!="Alta",'Mapa final'!#REF!="Catastrófico"),CONCATENATE("R2C",'Mapa final'!#REF!),"")</f>
        <v>#REF!</v>
      </c>
      <c r="AM17" s="57" t="e">
        <f>IF(AND('Mapa final'!#REF!="Alta",'Mapa final'!#REF!="Catastrófico"),CONCATENATE("R2C",'Mapa final'!#REF!),"")</f>
        <v>#REF!</v>
      </c>
      <c r="AN17" s="83"/>
      <c r="AO17" s="429"/>
      <c r="AP17" s="430"/>
      <c r="AQ17" s="430"/>
      <c r="AR17" s="430"/>
      <c r="AS17" s="430"/>
      <c r="AT17" s="431"/>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378"/>
      <c r="C18" s="378"/>
      <c r="D18" s="379"/>
      <c r="E18" s="419"/>
      <c r="F18" s="420"/>
      <c r="G18" s="420"/>
      <c r="H18" s="420"/>
      <c r="I18" s="420"/>
      <c r="J18" s="67" t="str">
        <f>IF(AND('Mapa final'!$Y$22="Alta",'Mapa final'!$AA$22="Leve"),CONCATENATE("R3C",'Mapa final'!$O$22),"")</f>
        <v/>
      </c>
      <c r="K18" s="68" t="e">
        <f>IF(AND('Mapa final'!#REF!="Alta",'Mapa final'!#REF!="Leve"),CONCATENATE("R3C",'Mapa final'!#REF!),"")</f>
        <v>#REF!</v>
      </c>
      <c r="L18" s="68" t="e">
        <f>IF(AND('Mapa final'!#REF!="Alta",'Mapa final'!#REF!="Leve"),CONCATENATE("R3C",'Mapa final'!#REF!),"")</f>
        <v>#REF!</v>
      </c>
      <c r="M18" s="68" t="e">
        <f>IF(AND('Mapa final'!#REF!="Alta",'Mapa final'!#REF!="Leve"),CONCATENATE("R3C",'Mapa final'!#REF!),"")</f>
        <v>#REF!</v>
      </c>
      <c r="N18" s="68" t="e">
        <f>IF(AND('Mapa final'!#REF!="Alta",'Mapa final'!#REF!="Leve"),CONCATENATE("R3C",'Mapa final'!#REF!),"")</f>
        <v>#REF!</v>
      </c>
      <c r="O18" s="69" t="e">
        <f>IF(AND('Mapa final'!#REF!="Alta",'Mapa final'!#REF!="Leve"),CONCATENATE("R3C",'Mapa final'!#REF!),"")</f>
        <v>#REF!</v>
      </c>
      <c r="P18" s="67" t="str">
        <f>IF(AND('Mapa final'!$Y$22="Alta",'Mapa final'!$AA$22="Menor"),CONCATENATE("R3C",'Mapa final'!$O$22),"")</f>
        <v/>
      </c>
      <c r="Q18" s="68" t="e">
        <f>IF(AND('Mapa final'!#REF!="Alta",'Mapa final'!#REF!="Menor"),CONCATENATE("R3C",'Mapa final'!#REF!),"")</f>
        <v>#REF!</v>
      </c>
      <c r="R18" s="68" t="e">
        <f>IF(AND('Mapa final'!#REF!="Alta",'Mapa final'!#REF!="Menor"),CONCATENATE("R3C",'Mapa final'!#REF!),"")</f>
        <v>#REF!</v>
      </c>
      <c r="S18" s="68" t="e">
        <f>IF(AND('Mapa final'!#REF!="Alta",'Mapa final'!#REF!="Menor"),CONCATENATE("R3C",'Mapa final'!#REF!),"")</f>
        <v>#REF!</v>
      </c>
      <c r="T18" s="68" t="e">
        <f>IF(AND('Mapa final'!#REF!="Alta",'Mapa final'!#REF!="Menor"),CONCATENATE("R3C",'Mapa final'!#REF!),"")</f>
        <v>#REF!</v>
      </c>
      <c r="U18" s="69" t="e">
        <f>IF(AND('Mapa final'!#REF!="Alta",'Mapa final'!#REF!="Menor"),CONCATENATE("R3C",'Mapa final'!#REF!),"")</f>
        <v>#REF!</v>
      </c>
      <c r="V18" s="52" t="str">
        <f>IF(AND('Mapa final'!$Y$22="Alta",'Mapa final'!$AA$22="Moderado"),CONCATENATE("R3C",'Mapa final'!$O$22),"")</f>
        <v/>
      </c>
      <c r="W18" s="53" t="e">
        <f>IF(AND('Mapa final'!#REF!="Alta",'Mapa final'!#REF!="Moderado"),CONCATENATE("R3C",'Mapa final'!#REF!),"")</f>
        <v>#REF!</v>
      </c>
      <c r="X18" s="53" t="e">
        <f>IF(AND('Mapa final'!#REF!="Alta",'Mapa final'!#REF!="Moderado"),CONCATENATE("R3C",'Mapa final'!#REF!),"")</f>
        <v>#REF!</v>
      </c>
      <c r="Y18" s="53" t="e">
        <f>IF(AND('Mapa final'!#REF!="Alta",'Mapa final'!#REF!="Moderado"),CONCATENATE("R3C",'Mapa final'!#REF!),"")</f>
        <v>#REF!</v>
      </c>
      <c r="Z18" s="53" t="e">
        <f>IF(AND('Mapa final'!#REF!="Alta",'Mapa final'!#REF!="Moderado"),CONCATENATE("R3C",'Mapa final'!#REF!),"")</f>
        <v>#REF!</v>
      </c>
      <c r="AA18" s="54" t="e">
        <f>IF(AND('Mapa final'!#REF!="Alta",'Mapa final'!#REF!="Moderado"),CONCATENATE("R3C",'Mapa final'!#REF!),"")</f>
        <v>#REF!</v>
      </c>
      <c r="AB18" s="52" t="str">
        <f>IF(AND('Mapa final'!$Y$22="Alta",'Mapa final'!$AA$22="Mayor"),CONCATENATE("R3C",'Mapa final'!$O$22),"")</f>
        <v/>
      </c>
      <c r="AC18" s="53" t="e">
        <f>IF(AND('Mapa final'!#REF!="Alta",'Mapa final'!#REF!="Mayor"),CONCATENATE("R3C",'Mapa final'!#REF!),"")</f>
        <v>#REF!</v>
      </c>
      <c r="AD18" s="53" t="e">
        <f>IF(AND('Mapa final'!#REF!="Alta",'Mapa final'!#REF!="Mayor"),CONCATENATE("R3C",'Mapa final'!#REF!),"")</f>
        <v>#REF!</v>
      </c>
      <c r="AE18" s="53" t="e">
        <f>IF(AND('Mapa final'!#REF!="Alta",'Mapa final'!#REF!="Mayor"),CONCATENATE("R3C",'Mapa final'!#REF!),"")</f>
        <v>#REF!</v>
      </c>
      <c r="AF18" s="53" t="e">
        <f>IF(AND('Mapa final'!#REF!="Alta",'Mapa final'!#REF!="Mayor"),CONCATENATE("R3C",'Mapa final'!#REF!),"")</f>
        <v>#REF!</v>
      </c>
      <c r="AG18" s="54" t="e">
        <f>IF(AND('Mapa final'!#REF!="Alta",'Mapa final'!#REF!="Mayor"),CONCATENATE("R3C",'Mapa final'!#REF!),"")</f>
        <v>#REF!</v>
      </c>
      <c r="AH18" s="55" t="str">
        <f>IF(AND('Mapa final'!$Y$22="Alta",'Mapa final'!$AA$22="Catastrófico"),CONCATENATE("R3C",'Mapa final'!$O$22),"")</f>
        <v/>
      </c>
      <c r="AI18" s="56" t="e">
        <f>IF(AND('Mapa final'!#REF!="Alta",'Mapa final'!#REF!="Catastrófico"),CONCATENATE("R3C",'Mapa final'!#REF!),"")</f>
        <v>#REF!</v>
      </c>
      <c r="AJ18" s="56" t="e">
        <f>IF(AND('Mapa final'!#REF!="Alta",'Mapa final'!#REF!="Catastrófico"),CONCATENATE("R3C",'Mapa final'!#REF!),"")</f>
        <v>#REF!</v>
      </c>
      <c r="AK18" s="56" t="e">
        <f>IF(AND('Mapa final'!#REF!="Alta",'Mapa final'!#REF!="Catastrófico"),CONCATENATE("R3C",'Mapa final'!#REF!),"")</f>
        <v>#REF!</v>
      </c>
      <c r="AL18" s="56" t="e">
        <f>IF(AND('Mapa final'!#REF!="Alta",'Mapa final'!#REF!="Catastrófico"),CONCATENATE("R3C",'Mapa final'!#REF!),"")</f>
        <v>#REF!</v>
      </c>
      <c r="AM18" s="57" t="e">
        <f>IF(AND('Mapa final'!#REF!="Alta",'Mapa final'!#REF!="Catastrófico"),CONCATENATE("R3C",'Mapa final'!#REF!),"")</f>
        <v>#REF!</v>
      </c>
      <c r="AN18" s="83"/>
      <c r="AO18" s="429"/>
      <c r="AP18" s="430"/>
      <c r="AQ18" s="430"/>
      <c r="AR18" s="430"/>
      <c r="AS18" s="430"/>
      <c r="AT18" s="431"/>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378"/>
      <c r="C19" s="378"/>
      <c r="D19" s="379"/>
      <c r="E19" s="419"/>
      <c r="F19" s="420"/>
      <c r="G19" s="420"/>
      <c r="H19" s="420"/>
      <c r="I19" s="420"/>
      <c r="J19" s="67" t="e">
        <f>IF(AND('Mapa final'!#REF!="Alta",'Mapa final'!#REF!="Leve"),CONCATENATE("R4C",'Mapa final'!#REF!),"")</f>
        <v>#REF!</v>
      </c>
      <c r="K19" s="68" t="e">
        <f>IF(AND('Mapa final'!#REF!="Alta",'Mapa final'!#REF!="Leve"),CONCATENATE("R4C",'Mapa final'!#REF!),"")</f>
        <v>#REF!</v>
      </c>
      <c r="L19" s="68" t="e">
        <f>IF(AND('Mapa final'!#REF!="Alta",'Mapa final'!#REF!="Leve"),CONCATENATE("R4C",'Mapa final'!#REF!),"")</f>
        <v>#REF!</v>
      </c>
      <c r="M19" s="68" t="e">
        <f>IF(AND('Mapa final'!#REF!="Alta",'Mapa final'!#REF!="Leve"),CONCATENATE("R4C",'Mapa final'!#REF!),"")</f>
        <v>#REF!</v>
      </c>
      <c r="N19" s="68" t="e">
        <f>IF(AND('Mapa final'!#REF!="Alta",'Mapa final'!#REF!="Leve"),CONCATENATE("R4C",'Mapa final'!#REF!),"")</f>
        <v>#REF!</v>
      </c>
      <c r="O19" s="69" t="e">
        <f>IF(AND('Mapa final'!#REF!="Alta",'Mapa final'!#REF!="Leve"),CONCATENATE("R4C",'Mapa final'!#REF!),"")</f>
        <v>#REF!</v>
      </c>
      <c r="P19" s="67" t="e">
        <f>IF(AND('Mapa final'!#REF!="Alta",'Mapa final'!#REF!="Menor"),CONCATENATE("R4C",'Mapa final'!#REF!),"")</f>
        <v>#REF!</v>
      </c>
      <c r="Q19" s="68" t="e">
        <f>IF(AND('Mapa final'!#REF!="Alta",'Mapa final'!#REF!="Menor"),CONCATENATE("R4C",'Mapa final'!#REF!),"")</f>
        <v>#REF!</v>
      </c>
      <c r="R19" s="68" t="e">
        <f>IF(AND('Mapa final'!#REF!="Alta",'Mapa final'!#REF!="Menor"),CONCATENATE("R4C",'Mapa final'!#REF!),"")</f>
        <v>#REF!</v>
      </c>
      <c r="S19" s="68" t="e">
        <f>IF(AND('Mapa final'!#REF!="Alta",'Mapa final'!#REF!="Menor"),CONCATENATE("R4C",'Mapa final'!#REF!),"")</f>
        <v>#REF!</v>
      </c>
      <c r="T19" s="68" t="e">
        <f>IF(AND('Mapa final'!#REF!="Alta",'Mapa final'!#REF!="Menor"),CONCATENATE("R4C",'Mapa final'!#REF!),"")</f>
        <v>#REF!</v>
      </c>
      <c r="U19" s="69" t="e">
        <f>IF(AND('Mapa final'!#REF!="Alta",'Mapa final'!#REF!="Menor"),CONCATENATE("R4C",'Mapa final'!#REF!),"")</f>
        <v>#REF!</v>
      </c>
      <c r="V19" s="52" t="e">
        <f>IF(AND('Mapa final'!#REF!="Alta",'Mapa final'!#REF!="Moderado"),CONCATENATE("R4C",'Mapa final'!#REF!),"")</f>
        <v>#REF!</v>
      </c>
      <c r="W19" s="53" t="e">
        <f>IF(AND('Mapa final'!#REF!="Alta",'Mapa final'!#REF!="Moderado"),CONCATENATE("R4C",'Mapa final'!#REF!),"")</f>
        <v>#REF!</v>
      </c>
      <c r="X19" s="53" t="e">
        <f>IF(AND('Mapa final'!#REF!="Alta",'Mapa final'!#REF!="Moderado"),CONCATENATE("R4C",'Mapa final'!#REF!),"")</f>
        <v>#REF!</v>
      </c>
      <c r="Y19" s="53" t="e">
        <f>IF(AND('Mapa final'!#REF!="Alta",'Mapa final'!#REF!="Moderado"),CONCATENATE("R4C",'Mapa final'!#REF!),"")</f>
        <v>#REF!</v>
      </c>
      <c r="Z19" s="53" t="e">
        <f>IF(AND('Mapa final'!#REF!="Alta",'Mapa final'!#REF!="Moderado"),CONCATENATE("R4C",'Mapa final'!#REF!),"")</f>
        <v>#REF!</v>
      </c>
      <c r="AA19" s="54" t="e">
        <f>IF(AND('Mapa final'!#REF!="Alta",'Mapa final'!#REF!="Moderado"),CONCATENATE("R4C",'Mapa final'!#REF!),"")</f>
        <v>#REF!</v>
      </c>
      <c r="AB19" s="52" t="e">
        <f>IF(AND('Mapa final'!#REF!="Alta",'Mapa final'!#REF!="Mayor"),CONCATENATE("R4C",'Mapa final'!#REF!),"")</f>
        <v>#REF!</v>
      </c>
      <c r="AC19" s="53" t="e">
        <f>IF(AND('Mapa final'!#REF!="Alta",'Mapa final'!#REF!="Mayor"),CONCATENATE("R4C",'Mapa final'!#REF!),"")</f>
        <v>#REF!</v>
      </c>
      <c r="AD19" s="53" t="e">
        <f>IF(AND('Mapa final'!#REF!="Alta",'Mapa final'!#REF!="Mayor"),CONCATENATE("R4C",'Mapa final'!#REF!),"")</f>
        <v>#REF!</v>
      </c>
      <c r="AE19" s="53" t="e">
        <f>IF(AND('Mapa final'!#REF!="Alta",'Mapa final'!#REF!="Mayor"),CONCATENATE("R4C",'Mapa final'!#REF!),"")</f>
        <v>#REF!</v>
      </c>
      <c r="AF19" s="53" t="e">
        <f>IF(AND('Mapa final'!#REF!="Alta",'Mapa final'!#REF!="Mayor"),CONCATENATE("R4C",'Mapa final'!#REF!),"")</f>
        <v>#REF!</v>
      </c>
      <c r="AG19" s="54" t="e">
        <f>IF(AND('Mapa final'!#REF!="Alta",'Mapa final'!#REF!="Mayor"),CONCATENATE("R4C",'Mapa final'!#REF!),"")</f>
        <v>#REF!</v>
      </c>
      <c r="AH19" s="55" t="e">
        <f>IF(AND('Mapa final'!#REF!="Alta",'Mapa final'!#REF!="Catastrófico"),CONCATENATE("R4C",'Mapa final'!#REF!),"")</f>
        <v>#REF!</v>
      </c>
      <c r="AI19" s="56" t="e">
        <f>IF(AND('Mapa final'!#REF!="Alta",'Mapa final'!#REF!="Catastrófico"),CONCATENATE("R4C",'Mapa final'!#REF!),"")</f>
        <v>#REF!</v>
      </c>
      <c r="AJ19" s="56" t="e">
        <f>IF(AND('Mapa final'!#REF!="Alta",'Mapa final'!#REF!="Catastrófico"),CONCATENATE("R4C",'Mapa final'!#REF!),"")</f>
        <v>#REF!</v>
      </c>
      <c r="AK19" s="56" t="e">
        <f>IF(AND('Mapa final'!#REF!="Alta",'Mapa final'!#REF!="Catastrófico"),CONCATENATE("R4C",'Mapa final'!#REF!),"")</f>
        <v>#REF!</v>
      </c>
      <c r="AL19" s="56" t="e">
        <f>IF(AND('Mapa final'!#REF!="Alta",'Mapa final'!#REF!="Catastrófico"),CONCATENATE("R4C",'Mapa final'!#REF!),"")</f>
        <v>#REF!</v>
      </c>
      <c r="AM19" s="57" t="e">
        <f>IF(AND('Mapa final'!#REF!="Alta",'Mapa final'!#REF!="Catastrófico"),CONCATENATE("R4C",'Mapa final'!#REF!),"")</f>
        <v>#REF!</v>
      </c>
      <c r="AN19" s="83"/>
      <c r="AO19" s="429"/>
      <c r="AP19" s="430"/>
      <c r="AQ19" s="430"/>
      <c r="AR19" s="430"/>
      <c r="AS19" s="430"/>
      <c r="AT19" s="431"/>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378"/>
      <c r="C20" s="378"/>
      <c r="D20" s="379"/>
      <c r="E20" s="419"/>
      <c r="F20" s="420"/>
      <c r="G20" s="420"/>
      <c r="H20" s="420"/>
      <c r="I20" s="420"/>
      <c r="J20" s="67" t="e">
        <f>IF(AND('Mapa final'!#REF!="Alta",'Mapa final'!#REF!="Leve"),CONCATENATE("R5C",'Mapa final'!#REF!),"")</f>
        <v>#REF!</v>
      </c>
      <c r="K20" s="68" t="e">
        <f>IF(AND('Mapa final'!#REF!="Alta",'Mapa final'!#REF!="Leve"),CONCATENATE("R5C",'Mapa final'!#REF!),"")</f>
        <v>#REF!</v>
      </c>
      <c r="L20" s="68" t="e">
        <f>IF(AND('Mapa final'!#REF!="Alta",'Mapa final'!#REF!="Leve"),CONCATENATE("R5C",'Mapa final'!#REF!),"")</f>
        <v>#REF!</v>
      </c>
      <c r="M20" s="68" t="e">
        <f>IF(AND('Mapa final'!#REF!="Alta",'Mapa final'!#REF!="Leve"),CONCATENATE("R5C",'Mapa final'!#REF!),"")</f>
        <v>#REF!</v>
      </c>
      <c r="N20" s="68" t="e">
        <f>IF(AND('Mapa final'!#REF!="Alta",'Mapa final'!#REF!="Leve"),CONCATENATE("R5C",'Mapa final'!#REF!),"")</f>
        <v>#REF!</v>
      </c>
      <c r="O20" s="69" t="e">
        <f>IF(AND('Mapa final'!#REF!="Alta",'Mapa final'!#REF!="Leve"),CONCATENATE("R5C",'Mapa final'!#REF!),"")</f>
        <v>#REF!</v>
      </c>
      <c r="P20" s="67" t="e">
        <f>IF(AND('Mapa final'!#REF!="Alta",'Mapa final'!#REF!="Menor"),CONCATENATE("R5C",'Mapa final'!#REF!),"")</f>
        <v>#REF!</v>
      </c>
      <c r="Q20" s="68" t="e">
        <f>IF(AND('Mapa final'!#REF!="Alta",'Mapa final'!#REF!="Menor"),CONCATENATE("R5C",'Mapa final'!#REF!),"")</f>
        <v>#REF!</v>
      </c>
      <c r="R20" s="68" t="e">
        <f>IF(AND('Mapa final'!#REF!="Alta",'Mapa final'!#REF!="Menor"),CONCATENATE("R5C",'Mapa final'!#REF!),"")</f>
        <v>#REF!</v>
      </c>
      <c r="S20" s="68" t="e">
        <f>IF(AND('Mapa final'!#REF!="Alta",'Mapa final'!#REF!="Menor"),CONCATENATE("R5C",'Mapa final'!#REF!),"")</f>
        <v>#REF!</v>
      </c>
      <c r="T20" s="68" t="e">
        <f>IF(AND('Mapa final'!#REF!="Alta",'Mapa final'!#REF!="Menor"),CONCATENATE("R5C",'Mapa final'!#REF!),"")</f>
        <v>#REF!</v>
      </c>
      <c r="U20" s="69" t="e">
        <f>IF(AND('Mapa final'!#REF!="Alta",'Mapa final'!#REF!="Menor"),CONCATENATE("R5C",'Mapa final'!#REF!),"")</f>
        <v>#REF!</v>
      </c>
      <c r="V20" s="52" t="e">
        <f>IF(AND('Mapa final'!#REF!="Alta",'Mapa final'!#REF!="Moderado"),CONCATENATE("R5C",'Mapa final'!#REF!),"")</f>
        <v>#REF!</v>
      </c>
      <c r="W20" s="53" t="e">
        <f>IF(AND('Mapa final'!#REF!="Alta",'Mapa final'!#REF!="Moderado"),CONCATENATE("R5C",'Mapa final'!#REF!),"")</f>
        <v>#REF!</v>
      </c>
      <c r="X20" s="53" t="e">
        <f>IF(AND('Mapa final'!#REF!="Alta",'Mapa final'!#REF!="Moderado"),CONCATENATE("R5C",'Mapa final'!#REF!),"")</f>
        <v>#REF!</v>
      </c>
      <c r="Y20" s="53" t="e">
        <f>IF(AND('Mapa final'!#REF!="Alta",'Mapa final'!#REF!="Moderado"),CONCATENATE("R5C",'Mapa final'!#REF!),"")</f>
        <v>#REF!</v>
      </c>
      <c r="Z20" s="53" t="e">
        <f>IF(AND('Mapa final'!#REF!="Alta",'Mapa final'!#REF!="Moderado"),CONCATENATE("R5C",'Mapa final'!#REF!),"")</f>
        <v>#REF!</v>
      </c>
      <c r="AA20" s="54" t="e">
        <f>IF(AND('Mapa final'!#REF!="Alta",'Mapa final'!#REF!="Moderado"),CONCATENATE("R5C",'Mapa final'!#REF!),"")</f>
        <v>#REF!</v>
      </c>
      <c r="AB20" s="52" t="e">
        <f>IF(AND('Mapa final'!#REF!="Alta",'Mapa final'!#REF!="Mayor"),CONCATENATE("R5C",'Mapa final'!#REF!),"")</f>
        <v>#REF!</v>
      </c>
      <c r="AC20" s="53" t="e">
        <f>IF(AND('Mapa final'!#REF!="Alta",'Mapa final'!#REF!="Mayor"),CONCATENATE("R5C",'Mapa final'!#REF!),"")</f>
        <v>#REF!</v>
      </c>
      <c r="AD20" s="53" t="e">
        <f>IF(AND('Mapa final'!#REF!="Alta",'Mapa final'!#REF!="Mayor"),CONCATENATE("R5C",'Mapa final'!#REF!),"")</f>
        <v>#REF!</v>
      </c>
      <c r="AE20" s="53" t="e">
        <f>IF(AND('Mapa final'!#REF!="Alta",'Mapa final'!#REF!="Mayor"),CONCATENATE("R5C",'Mapa final'!#REF!),"")</f>
        <v>#REF!</v>
      </c>
      <c r="AF20" s="53" t="e">
        <f>IF(AND('Mapa final'!#REF!="Alta",'Mapa final'!#REF!="Mayor"),CONCATENATE("R5C",'Mapa final'!#REF!),"")</f>
        <v>#REF!</v>
      </c>
      <c r="AG20" s="54" t="e">
        <f>IF(AND('Mapa final'!#REF!="Alta",'Mapa final'!#REF!="Mayor"),CONCATENATE("R5C",'Mapa final'!#REF!),"")</f>
        <v>#REF!</v>
      </c>
      <c r="AH20" s="55" t="e">
        <f>IF(AND('Mapa final'!#REF!="Alta",'Mapa final'!#REF!="Catastrófico"),CONCATENATE("R5C",'Mapa final'!#REF!),"")</f>
        <v>#REF!</v>
      </c>
      <c r="AI20" s="56" t="e">
        <f>IF(AND('Mapa final'!#REF!="Alta",'Mapa final'!#REF!="Catastrófico"),CONCATENATE("R5C",'Mapa final'!#REF!),"")</f>
        <v>#REF!</v>
      </c>
      <c r="AJ20" s="56" t="e">
        <f>IF(AND('Mapa final'!#REF!="Alta",'Mapa final'!#REF!="Catastrófico"),CONCATENATE("R5C",'Mapa final'!#REF!),"")</f>
        <v>#REF!</v>
      </c>
      <c r="AK20" s="56" t="e">
        <f>IF(AND('Mapa final'!#REF!="Alta",'Mapa final'!#REF!="Catastrófico"),CONCATENATE("R5C",'Mapa final'!#REF!),"")</f>
        <v>#REF!</v>
      </c>
      <c r="AL20" s="56" t="e">
        <f>IF(AND('Mapa final'!#REF!="Alta",'Mapa final'!#REF!="Catastrófico"),CONCATENATE("R5C",'Mapa final'!#REF!),"")</f>
        <v>#REF!</v>
      </c>
      <c r="AM20" s="57" t="e">
        <f>IF(AND('Mapa final'!#REF!="Alta",'Mapa final'!#REF!="Catastrófico"),CONCATENATE("R5C",'Mapa final'!#REF!),"")</f>
        <v>#REF!</v>
      </c>
      <c r="AN20" s="83"/>
      <c r="AO20" s="429"/>
      <c r="AP20" s="430"/>
      <c r="AQ20" s="430"/>
      <c r="AR20" s="430"/>
      <c r="AS20" s="430"/>
      <c r="AT20" s="431"/>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378"/>
      <c r="C21" s="378"/>
      <c r="D21" s="379"/>
      <c r="E21" s="419"/>
      <c r="F21" s="420"/>
      <c r="G21" s="420"/>
      <c r="H21" s="420"/>
      <c r="I21" s="420"/>
      <c r="J21" s="67" t="e">
        <f>IF(AND('Mapa final'!#REF!="Alta",'Mapa final'!#REF!="Leve"),CONCATENATE("R6C",'Mapa final'!#REF!),"")</f>
        <v>#REF!</v>
      </c>
      <c r="K21" s="68" t="e">
        <f>IF(AND('Mapa final'!#REF!="Alta",'Mapa final'!#REF!="Leve"),CONCATENATE("R6C",'Mapa final'!#REF!),"")</f>
        <v>#REF!</v>
      </c>
      <c r="L21" s="68" t="e">
        <f>IF(AND('Mapa final'!#REF!="Alta",'Mapa final'!#REF!="Leve"),CONCATENATE("R6C",'Mapa final'!#REF!),"")</f>
        <v>#REF!</v>
      </c>
      <c r="M21" s="68" t="e">
        <f>IF(AND('Mapa final'!#REF!="Alta",'Mapa final'!#REF!="Leve"),CONCATENATE("R6C",'Mapa final'!#REF!),"")</f>
        <v>#REF!</v>
      </c>
      <c r="N21" s="68" t="e">
        <f>IF(AND('Mapa final'!#REF!="Alta",'Mapa final'!#REF!="Leve"),CONCATENATE("R6C",'Mapa final'!#REF!),"")</f>
        <v>#REF!</v>
      </c>
      <c r="O21" s="69" t="e">
        <f>IF(AND('Mapa final'!#REF!="Alta",'Mapa final'!#REF!="Leve"),CONCATENATE("R6C",'Mapa final'!#REF!),"")</f>
        <v>#REF!</v>
      </c>
      <c r="P21" s="67" t="e">
        <f>IF(AND('Mapa final'!#REF!="Alta",'Mapa final'!#REF!="Menor"),CONCATENATE("R6C",'Mapa final'!#REF!),"")</f>
        <v>#REF!</v>
      </c>
      <c r="Q21" s="68" t="e">
        <f>IF(AND('Mapa final'!#REF!="Alta",'Mapa final'!#REF!="Menor"),CONCATENATE("R6C",'Mapa final'!#REF!),"")</f>
        <v>#REF!</v>
      </c>
      <c r="R21" s="68" t="e">
        <f>IF(AND('Mapa final'!#REF!="Alta",'Mapa final'!#REF!="Menor"),CONCATENATE("R6C",'Mapa final'!#REF!),"")</f>
        <v>#REF!</v>
      </c>
      <c r="S21" s="68" t="e">
        <f>IF(AND('Mapa final'!#REF!="Alta",'Mapa final'!#REF!="Menor"),CONCATENATE("R6C",'Mapa final'!#REF!),"")</f>
        <v>#REF!</v>
      </c>
      <c r="T21" s="68" t="e">
        <f>IF(AND('Mapa final'!#REF!="Alta",'Mapa final'!#REF!="Menor"),CONCATENATE("R6C",'Mapa final'!#REF!),"")</f>
        <v>#REF!</v>
      </c>
      <c r="U21" s="69" t="e">
        <f>IF(AND('Mapa final'!#REF!="Alta",'Mapa final'!#REF!="Menor"),CONCATENATE("R6C",'Mapa final'!#REF!),"")</f>
        <v>#REF!</v>
      </c>
      <c r="V21" s="52" t="e">
        <f>IF(AND('Mapa final'!#REF!="Alta",'Mapa final'!#REF!="Moderado"),CONCATENATE("R6C",'Mapa final'!#REF!),"")</f>
        <v>#REF!</v>
      </c>
      <c r="W21" s="53" t="e">
        <f>IF(AND('Mapa final'!#REF!="Alta",'Mapa final'!#REF!="Moderado"),CONCATENATE("R6C",'Mapa final'!#REF!),"")</f>
        <v>#REF!</v>
      </c>
      <c r="X21" s="53" t="e">
        <f>IF(AND('Mapa final'!#REF!="Alta",'Mapa final'!#REF!="Moderado"),CONCATENATE("R6C",'Mapa final'!#REF!),"")</f>
        <v>#REF!</v>
      </c>
      <c r="Y21" s="53" t="e">
        <f>IF(AND('Mapa final'!#REF!="Alta",'Mapa final'!#REF!="Moderado"),CONCATENATE("R6C",'Mapa final'!#REF!),"")</f>
        <v>#REF!</v>
      </c>
      <c r="Z21" s="53" t="e">
        <f>IF(AND('Mapa final'!#REF!="Alta",'Mapa final'!#REF!="Moderado"),CONCATENATE("R6C",'Mapa final'!#REF!),"")</f>
        <v>#REF!</v>
      </c>
      <c r="AA21" s="54" t="e">
        <f>IF(AND('Mapa final'!#REF!="Alta",'Mapa final'!#REF!="Moderado"),CONCATENATE("R6C",'Mapa final'!#REF!),"")</f>
        <v>#REF!</v>
      </c>
      <c r="AB21" s="52" t="e">
        <f>IF(AND('Mapa final'!#REF!="Alta",'Mapa final'!#REF!="Mayor"),CONCATENATE("R6C",'Mapa final'!#REF!),"")</f>
        <v>#REF!</v>
      </c>
      <c r="AC21" s="53" t="e">
        <f>IF(AND('Mapa final'!#REF!="Alta",'Mapa final'!#REF!="Mayor"),CONCATENATE("R6C",'Mapa final'!#REF!),"")</f>
        <v>#REF!</v>
      </c>
      <c r="AD21" s="53" t="e">
        <f>IF(AND('Mapa final'!#REF!="Alta",'Mapa final'!#REF!="Mayor"),CONCATENATE("R6C",'Mapa final'!#REF!),"")</f>
        <v>#REF!</v>
      </c>
      <c r="AE21" s="53" t="e">
        <f>IF(AND('Mapa final'!#REF!="Alta",'Mapa final'!#REF!="Mayor"),CONCATENATE("R6C",'Mapa final'!#REF!),"")</f>
        <v>#REF!</v>
      </c>
      <c r="AF21" s="53" t="e">
        <f>IF(AND('Mapa final'!#REF!="Alta",'Mapa final'!#REF!="Mayor"),CONCATENATE("R6C",'Mapa final'!#REF!),"")</f>
        <v>#REF!</v>
      </c>
      <c r="AG21" s="54" t="e">
        <f>IF(AND('Mapa final'!#REF!="Alta",'Mapa final'!#REF!="Mayor"),CONCATENATE("R6C",'Mapa final'!#REF!),"")</f>
        <v>#REF!</v>
      </c>
      <c r="AH21" s="55" t="e">
        <f>IF(AND('Mapa final'!#REF!="Alta",'Mapa final'!#REF!="Catastrófico"),CONCATENATE("R6C",'Mapa final'!#REF!),"")</f>
        <v>#REF!</v>
      </c>
      <c r="AI21" s="56" t="e">
        <f>IF(AND('Mapa final'!#REF!="Alta",'Mapa final'!#REF!="Catastrófico"),CONCATENATE("R6C",'Mapa final'!#REF!),"")</f>
        <v>#REF!</v>
      </c>
      <c r="AJ21" s="56" t="e">
        <f>IF(AND('Mapa final'!#REF!="Alta",'Mapa final'!#REF!="Catastrófico"),CONCATENATE("R6C",'Mapa final'!#REF!),"")</f>
        <v>#REF!</v>
      </c>
      <c r="AK21" s="56" t="e">
        <f>IF(AND('Mapa final'!#REF!="Alta",'Mapa final'!#REF!="Catastrófico"),CONCATENATE("R6C",'Mapa final'!#REF!),"")</f>
        <v>#REF!</v>
      </c>
      <c r="AL21" s="56" t="e">
        <f>IF(AND('Mapa final'!#REF!="Alta",'Mapa final'!#REF!="Catastrófico"),CONCATENATE("R6C",'Mapa final'!#REF!),"")</f>
        <v>#REF!</v>
      </c>
      <c r="AM21" s="57" t="e">
        <f>IF(AND('Mapa final'!#REF!="Alta",'Mapa final'!#REF!="Catastrófico"),CONCATENATE("R6C",'Mapa final'!#REF!),"")</f>
        <v>#REF!</v>
      </c>
      <c r="AN21" s="83"/>
      <c r="AO21" s="429"/>
      <c r="AP21" s="430"/>
      <c r="AQ21" s="430"/>
      <c r="AR21" s="430"/>
      <c r="AS21" s="430"/>
      <c r="AT21" s="431"/>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378"/>
      <c r="C22" s="378"/>
      <c r="D22" s="379"/>
      <c r="E22" s="419"/>
      <c r="F22" s="420"/>
      <c r="G22" s="420"/>
      <c r="H22" s="420"/>
      <c r="I22" s="420"/>
      <c r="J22" s="67" t="e">
        <f>IF(AND('Mapa final'!#REF!="Alta",'Mapa final'!#REF!="Leve"),CONCATENATE("R7C",'Mapa final'!#REF!),"")</f>
        <v>#REF!</v>
      </c>
      <c r="K22" s="68" t="e">
        <f>IF(AND('Mapa final'!#REF!="Alta",'Mapa final'!#REF!="Leve"),CONCATENATE("R7C",'Mapa final'!#REF!),"")</f>
        <v>#REF!</v>
      </c>
      <c r="L22" s="68" t="e">
        <f>IF(AND('Mapa final'!#REF!="Alta",'Mapa final'!#REF!="Leve"),CONCATENATE("R7C",'Mapa final'!#REF!),"")</f>
        <v>#REF!</v>
      </c>
      <c r="M22" s="68" t="e">
        <f>IF(AND('Mapa final'!#REF!="Alta",'Mapa final'!#REF!="Leve"),CONCATENATE("R7C",'Mapa final'!#REF!),"")</f>
        <v>#REF!</v>
      </c>
      <c r="N22" s="68" t="e">
        <f>IF(AND('Mapa final'!#REF!="Alta",'Mapa final'!#REF!="Leve"),CONCATENATE("R7C",'Mapa final'!#REF!),"")</f>
        <v>#REF!</v>
      </c>
      <c r="O22" s="69" t="e">
        <f>IF(AND('Mapa final'!#REF!="Alta",'Mapa final'!#REF!="Leve"),CONCATENATE("R7C",'Mapa final'!#REF!),"")</f>
        <v>#REF!</v>
      </c>
      <c r="P22" s="67" t="e">
        <f>IF(AND('Mapa final'!#REF!="Alta",'Mapa final'!#REF!="Menor"),CONCATENATE("R7C",'Mapa final'!#REF!),"")</f>
        <v>#REF!</v>
      </c>
      <c r="Q22" s="68" t="e">
        <f>IF(AND('Mapa final'!#REF!="Alta",'Mapa final'!#REF!="Menor"),CONCATENATE("R7C",'Mapa final'!#REF!),"")</f>
        <v>#REF!</v>
      </c>
      <c r="R22" s="68" t="e">
        <f>IF(AND('Mapa final'!#REF!="Alta",'Mapa final'!#REF!="Menor"),CONCATENATE("R7C",'Mapa final'!#REF!),"")</f>
        <v>#REF!</v>
      </c>
      <c r="S22" s="68" t="e">
        <f>IF(AND('Mapa final'!#REF!="Alta",'Mapa final'!#REF!="Menor"),CONCATENATE("R7C",'Mapa final'!#REF!),"")</f>
        <v>#REF!</v>
      </c>
      <c r="T22" s="68" t="e">
        <f>IF(AND('Mapa final'!#REF!="Alta",'Mapa final'!#REF!="Menor"),CONCATENATE("R7C",'Mapa final'!#REF!),"")</f>
        <v>#REF!</v>
      </c>
      <c r="U22" s="69" t="e">
        <f>IF(AND('Mapa final'!#REF!="Alta",'Mapa final'!#REF!="Menor"),CONCATENATE("R7C",'Mapa final'!#REF!),"")</f>
        <v>#REF!</v>
      </c>
      <c r="V22" s="52" t="e">
        <f>IF(AND('Mapa final'!#REF!="Alta",'Mapa final'!#REF!="Moderado"),CONCATENATE("R7C",'Mapa final'!#REF!),"")</f>
        <v>#REF!</v>
      </c>
      <c r="W22" s="53" t="e">
        <f>IF(AND('Mapa final'!#REF!="Alta",'Mapa final'!#REF!="Moderado"),CONCATENATE("R7C",'Mapa final'!#REF!),"")</f>
        <v>#REF!</v>
      </c>
      <c r="X22" s="53" t="e">
        <f>IF(AND('Mapa final'!#REF!="Alta",'Mapa final'!#REF!="Moderado"),CONCATENATE("R7C",'Mapa final'!#REF!),"")</f>
        <v>#REF!</v>
      </c>
      <c r="Y22" s="53" t="e">
        <f>IF(AND('Mapa final'!#REF!="Alta",'Mapa final'!#REF!="Moderado"),CONCATENATE("R7C",'Mapa final'!#REF!),"")</f>
        <v>#REF!</v>
      </c>
      <c r="Z22" s="53" t="e">
        <f>IF(AND('Mapa final'!#REF!="Alta",'Mapa final'!#REF!="Moderado"),CONCATENATE("R7C",'Mapa final'!#REF!),"")</f>
        <v>#REF!</v>
      </c>
      <c r="AA22" s="54" t="e">
        <f>IF(AND('Mapa final'!#REF!="Alta",'Mapa final'!#REF!="Moderado"),CONCATENATE("R7C",'Mapa final'!#REF!),"")</f>
        <v>#REF!</v>
      </c>
      <c r="AB22" s="52" t="e">
        <f>IF(AND('Mapa final'!#REF!="Alta",'Mapa final'!#REF!="Mayor"),CONCATENATE("R7C",'Mapa final'!#REF!),"")</f>
        <v>#REF!</v>
      </c>
      <c r="AC22" s="53" t="e">
        <f>IF(AND('Mapa final'!#REF!="Alta",'Mapa final'!#REF!="Mayor"),CONCATENATE("R7C",'Mapa final'!#REF!),"")</f>
        <v>#REF!</v>
      </c>
      <c r="AD22" s="53" t="e">
        <f>IF(AND('Mapa final'!#REF!="Alta",'Mapa final'!#REF!="Mayor"),CONCATENATE("R7C",'Mapa final'!#REF!),"")</f>
        <v>#REF!</v>
      </c>
      <c r="AE22" s="53" t="e">
        <f>IF(AND('Mapa final'!#REF!="Alta",'Mapa final'!#REF!="Mayor"),CONCATENATE("R7C",'Mapa final'!#REF!),"")</f>
        <v>#REF!</v>
      </c>
      <c r="AF22" s="53" t="e">
        <f>IF(AND('Mapa final'!#REF!="Alta",'Mapa final'!#REF!="Mayor"),CONCATENATE("R7C",'Mapa final'!#REF!),"")</f>
        <v>#REF!</v>
      </c>
      <c r="AG22" s="54" t="e">
        <f>IF(AND('Mapa final'!#REF!="Alta",'Mapa final'!#REF!="Mayor"),CONCATENATE("R7C",'Mapa final'!#REF!),"")</f>
        <v>#REF!</v>
      </c>
      <c r="AH22" s="55" t="e">
        <f>IF(AND('Mapa final'!#REF!="Alta",'Mapa final'!#REF!="Catastrófico"),CONCATENATE("R7C",'Mapa final'!#REF!),"")</f>
        <v>#REF!</v>
      </c>
      <c r="AI22" s="56" t="e">
        <f>IF(AND('Mapa final'!#REF!="Alta",'Mapa final'!#REF!="Catastrófico"),CONCATENATE("R7C",'Mapa final'!#REF!),"")</f>
        <v>#REF!</v>
      </c>
      <c r="AJ22" s="56" t="e">
        <f>IF(AND('Mapa final'!#REF!="Alta",'Mapa final'!#REF!="Catastrófico"),CONCATENATE("R7C",'Mapa final'!#REF!),"")</f>
        <v>#REF!</v>
      </c>
      <c r="AK22" s="56" t="e">
        <f>IF(AND('Mapa final'!#REF!="Alta",'Mapa final'!#REF!="Catastrófico"),CONCATENATE("R7C",'Mapa final'!#REF!),"")</f>
        <v>#REF!</v>
      </c>
      <c r="AL22" s="56" t="e">
        <f>IF(AND('Mapa final'!#REF!="Alta",'Mapa final'!#REF!="Catastrófico"),CONCATENATE("R7C",'Mapa final'!#REF!),"")</f>
        <v>#REF!</v>
      </c>
      <c r="AM22" s="57" t="e">
        <f>IF(AND('Mapa final'!#REF!="Alta",'Mapa final'!#REF!="Catastrófico"),CONCATENATE("R7C",'Mapa final'!#REF!),"")</f>
        <v>#REF!</v>
      </c>
      <c r="AN22" s="83"/>
      <c r="AO22" s="429"/>
      <c r="AP22" s="430"/>
      <c r="AQ22" s="430"/>
      <c r="AR22" s="430"/>
      <c r="AS22" s="430"/>
      <c r="AT22" s="431"/>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378"/>
      <c r="C23" s="378"/>
      <c r="D23" s="379"/>
      <c r="E23" s="419"/>
      <c r="F23" s="420"/>
      <c r="G23" s="420"/>
      <c r="H23" s="420"/>
      <c r="I23" s="420"/>
      <c r="J23" s="67" t="str">
        <f>IF(AND('Mapa final'!$Y$23="Alta",'Mapa final'!$AA$23="Leve"),CONCATENATE("R8C",'Mapa final'!$O$23),"")</f>
        <v/>
      </c>
      <c r="K23" s="68" t="str">
        <f>IF(AND('Mapa final'!$Y$24="Alta",'Mapa final'!$AA$24="Leve"),CONCATENATE("R8C",'Mapa final'!$O$24),"")</f>
        <v/>
      </c>
      <c r="L23" s="68" t="str">
        <f>IF(AND('Mapa final'!$Y$25="Alta",'Mapa final'!$AA$25="Leve"),CONCATENATE("R8C",'Mapa final'!$O$25),"")</f>
        <v/>
      </c>
      <c r="M23" s="68" t="str">
        <f>IF(AND('Mapa final'!$Y$26="Alta",'Mapa final'!$AA$26="Leve"),CONCATENATE("R8C",'Mapa final'!$O$26),"")</f>
        <v/>
      </c>
      <c r="N23" s="68" t="str">
        <f>IF(AND('Mapa final'!$Y$27="Alta",'Mapa final'!$AA$27="Leve"),CONCATENATE("R8C",'Mapa final'!$O$27),"")</f>
        <v/>
      </c>
      <c r="O23" s="69" t="str">
        <f>IF(AND('Mapa final'!$Y$28="Alta",'Mapa final'!$AA$28="Leve"),CONCATENATE("R8C",'Mapa final'!$O$28),"")</f>
        <v/>
      </c>
      <c r="P23" s="67" t="str">
        <f>IF(AND('Mapa final'!$Y$23="Alta",'Mapa final'!$AA$23="Menor"),CONCATENATE("R8C",'Mapa final'!$O$23),"")</f>
        <v/>
      </c>
      <c r="Q23" s="68" t="str">
        <f>IF(AND('Mapa final'!$Y$24="Alta",'Mapa final'!$AA$24="Menor"),CONCATENATE("R8C",'Mapa final'!$O$24),"")</f>
        <v/>
      </c>
      <c r="R23" s="68" t="str">
        <f>IF(AND('Mapa final'!$Y$25="Alta",'Mapa final'!$AA$25="Menor"),CONCATENATE("R8C",'Mapa final'!$O$25),"")</f>
        <v/>
      </c>
      <c r="S23" s="68" t="str">
        <f>IF(AND('Mapa final'!$Y$26="Alta",'Mapa final'!$AA$26="Menor"),CONCATENATE("R8C",'Mapa final'!$O$26),"")</f>
        <v/>
      </c>
      <c r="T23" s="68" t="str">
        <f>IF(AND('Mapa final'!$Y$27="Alta",'Mapa final'!$AA$27="Menor"),CONCATENATE("R8C",'Mapa final'!$O$27),"")</f>
        <v/>
      </c>
      <c r="U23" s="69" t="str">
        <f>IF(AND('Mapa final'!$Y$28="Alta",'Mapa final'!$AA$28="Menor"),CONCATENATE("R8C",'Mapa final'!$O$28),"")</f>
        <v/>
      </c>
      <c r="V23" s="52" t="str">
        <f>IF(AND('Mapa final'!$Y$23="Alta",'Mapa final'!$AA$23="Moderado"),CONCATENATE("R8C",'Mapa final'!$O$23),"")</f>
        <v/>
      </c>
      <c r="W23" s="53" t="str">
        <f>IF(AND('Mapa final'!$Y$24="Alta",'Mapa final'!$AA$24="Moderado"),CONCATENATE("R8C",'Mapa final'!$O$24),"")</f>
        <v/>
      </c>
      <c r="X23" s="53" t="str">
        <f>IF(AND('Mapa final'!$Y$25="Alta",'Mapa final'!$AA$25="Moderado"),CONCATENATE("R8C",'Mapa final'!$O$25),"")</f>
        <v/>
      </c>
      <c r="Y23" s="53" t="str">
        <f>IF(AND('Mapa final'!$Y$26="Alta",'Mapa final'!$AA$26="Moderado"),CONCATENATE("R8C",'Mapa final'!$O$26),"")</f>
        <v/>
      </c>
      <c r="Z23" s="53" t="str">
        <f>IF(AND('Mapa final'!$Y$27="Alta",'Mapa final'!$AA$27="Moderado"),CONCATENATE("R8C",'Mapa final'!$O$27),"")</f>
        <v/>
      </c>
      <c r="AA23" s="54" t="str">
        <f>IF(AND('Mapa final'!$Y$28="Alta",'Mapa final'!$AA$28="Moderado"),CONCATENATE("R8C",'Mapa final'!$O$28),"")</f>
        <v/>
      </c>
      <c r="AB23" s="52" t="str">
        <f>IF(AND('Mapa final'!$Y$23="Alta",'Mapa final'!$AA$23="Mayor"),CONCATENATE("R8C",'Mapa final'!$O$23),"")</f>
        <v/>
      </c>
      <c r="AC23" s="53" t="str">
        <f>IF(AND('Mapa final'!$Y$24="Alta",'Mapa final'!$AA$24="Mayor"),CONCATENATE("R8C",'Mapa final'!$O$24),"")</f>
        <v/>
      </c>
      <c r="AD23" s="53" t="str">
        <f>IF(AND('Mapa final'!$Y$25="Alta",'Mapa final'!$AA$25="Mayor"),CONCATENATE("R8C",'Mapa final'!$O$25),"")</f>
        <v/>
      </c>
      <c r="AE23" s="53" t="str">
        <f>IF(AND('Mapa final'!$Y$26="Alta",'Mapa final'!$AA$26="Mayor"),CONCATENATE("R8C",'Mapa final'!$O$26),"")</f>
        <v/>
      </c>
      <c r="AF23" s="53" t="str">
        <f>IF(AND('Mapa final'!$Y$27="Alta",'Mapa final'!$AA$27="Mayor"),CONCATENATE("R8C",'Mapa final'!$O$27),"")</f>
        <v/>
      </c>
      <c r="AG23" s="54" t="str">
        <f>IF(AND('Mapa final'!$Y$28="Alta",'Mapa final'!$AA$28="Mayor"),CONCATENATE("R8C",'Mapa final'!$O$28),"")</f>
        <v/>
      </c>
      <c r="AH23" s="55" t="str">
        <f>IF(AND('Mapa final'!$Y$23="Alta",'Mapa final'!$AA$23="Catastrófico"),CONCATENATE("R8C",'Mapa final'!$O$23),"")</f>
        <v/>
      </c>
      <c r="AI23" s="56" t="str">
        <f>IF(AND('Mapa final'!$Y$24="Alta",'Mapa final'!$AA$24="Catastrófico"),CONCATENATE("R8C",'Mapa final'!$O$24),"")</f>
        <v/>
      </c>
      <c r="AJ23" s="56" t="str">
        <f>IF(AND('Mapa final'!$Y$25="Alta",'Mapa final'!$AA$25="Catastrófico"),CONCATENATE("R8C",'Mapa final'!$O$25),"")</f>
        <v/>
      </c>
      <c r="AK23" s="56" t="str">
        <f>IF(AND('Mapa final'!$Y$26="Alta",'Mapa final'!$AA$26="Catastrófico"),CONCATENATE("R8C",'Mapa final'!$O$26),"")</f>
        <v/>
      </c>
      <c r="AL23" s="56" t="str">
        <f>IF(AND('Mapa final'!$Y$27="Alta",'Mapa final'!$AA$27="Catastrófico"),CONCATENATE("R8C",'Mapa final'!$O$27),"")</f>
        <v/>
      </c>
      <c r="AM23" s="57" t="str">
        <f>IF(AND('Mapa final'!$Y$28="Alta",'Mapa final'!$AA$28="Catastrófico"),CONCATENATE("R8C",'Mapa final'!$O$28),"")</f>
        <v/>
      </c>
      <c r="AN23" s="83"/>
      <c r="AO23" s="429"/>
      <c r="AP23" s="430"/>
      <c r="AQ23" s="430"/>
      <c r="AR23" s="430"/>
      <c r="AS23" s="430"/>
      <c r="AT23" s="431"/>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378"/>
      <c r="C24" s="378"/>
      <c r="D24" s="379"/>
      <c r="E24" s="419"/>
      <c r="F24" s="420"/>
      <c r="G24" s="420"/>
      <c r="H24" s="420"/>
      <c r="I24" s="420"/>
      <c r="J24" s="67" t="str">
        <f>IF(AND('Mapa final'!$Y$29="Alta",'Mapa final'!$AA$29="Leve"),CONCATENATE("R9C",'Mapa final'!$O$29),"")</f>
        <v/>
      </c>
      <c r="K24" s="68" t="str">
        <f>IF(AND('Mapa final'!$Y$30="Alta",'Mapa final'!$AA$30="Leve"),CONCATENATE("R9C",'Mapa final'!$O$30),"")</f>
        <v/>
      </c>
      <c r="L24" s="68" t="str">
        <f>IF(AND('Mapa final'!$Y$31="Alta",'Mapa final'!$AA$31="Leve"),CONCATENATE("R9C",'Mapa final'!$O$31),"")</f>
        <v/>
      </c>
      <c r="M24" s="68" t="str">
        <f>IF(AND('Mapa final'!$Y$32="Alta",'Mapa final'!$AA$32="Leve"),CONCATENATE("R9C",'Mapa final'!$O$32),"")</f>
        <v/>
      </c>
      <c r="N24" s="68" t="str">
        <f>IF(AND('Mapa final'!$Y$33="Alta",'Mapa final'!$AA$33="Leve"),CONCATENATE("R9C",'Mapa final'!$O$33),"")</f>
        <v/>
      </c>
      <c r="O24" s="69" t="str">
        <f>IF(AND('Mapa final'!$Y$34="Alta",'Mapa final'!$AA$34="Leve"),CONCATENATE("R9C",'Mapa final'!$O$34),"")</f>
        <v/>
      </c>
      <c r="P24" s="67" t="str">
        <f>IF(AND('Mapa final'!$Y$29="Alta",'Mapa final'!$AA$29="Menor"),CONCATENATE("R9C",'Mapa final'!$O$29),"")</f>
        <v/>
      </c>
      <c r="Q24" s="68" t="str">
        <f>IF(AND('Mapa final'!$Y$30="Alta",'Mapa final'!$AA$30="Menor"),CONCATENATE("R9C",'Mapa final'!$O$30),"")</f>
        <v/>
      </c>
      <c r="R24" s="68" t="str">
        <f>IF(AND('Mapa final'!$Y$31="Alta",'Mapa final'!$AA$31="Menor"),CONCATENATE("R9C",'Mapa final'!$O$31),"")</f>
        <v/>
      </c>
      <c r="S24" s="68" t="str">
        <f>IF(AND('Mapa final'!$Y$32="Alta",'Mapa final'!$AA$32="Menor"),CONCATENATE("R9C",'Mapa final'!$O$32),"")</f>
        <v/>
      </c>
      <c r="T24" s="68" t="str">
        <f>IF(AND('Mapa final'!$Y$33="Alta",'Mapa final'!$AA$33="Menor"),CONCATENATE("R9C",'Mapa final'!$O$33),"")</f>
        <v/>
      </c>
      <c r="U24" s="69" t="str">
        <f>IF(AND('Mapa final'!$Y$34="Alta",'Mapa final'!$AA$34="Menor"),CONCATENATE("R9C",'Mapa final'!$O$34),"")</f>
        <v/>
      </c>
      <c r="V24" s="52" t="str">
        <f>IF(AND('Mapa final'!$Y$29="Alta",'Mapa final'!$AA$29="Moderado"),CONCATENATE("R9C",'Mapa final'!$O$29),"")</f>
        <v/>
      </c>
      <c r="W24" s="53" t="str">
        <f>IF(AND('Mapa final'!$Y$30="Alta",'Mapa final'!$AA$30="Moderado"),CONCATENATE("R9C",'Mapa final'!$O$30),"")</f>
        <v/>
      </c>
      <c r="X24" s="53" t="str">
        <f>IF(AND('Mapa final'!$Y$31="Alta",'Mapa final'!$AA$31="Moderado"),CONCATENATE("R9C",'Mapa final'!$O$31),"")</f>
        <v/>
      </c>
      <c r="Y24" s="53" t="str">
        <f>IF(AND('Mapa final'!$Y$32="Alta",'Mapa final'!$AA$32="Moderado"),CONCATENATE("R9C",'Mapa final'!$O$32),"")</f>
        <v/>
      </c>
      <c r="Z24" s="53" t="str">
        <f>IF(AND('Mapa final'!$Y$33="Alta",'Mapa final'!$AA$33="Moderado"),CONCATENATE("R9C",'Mapa final'!$O$33),"")</f>
        <v/>
      </c>
      <c r="AA24" s="54" t="str">
        <f>IF(AND('Mapa final'!$Y$34="Alta",'Mapa final'!$AA$34="Moderado"),CONCATENATE("R9C",'Mapa final'!$O$34),"")</f>
        <v/>
      </c>
      <c r="AB24" s="52" t="str">
        <f>IF(AND('Mapa final'!$Y$29="Alta",'Mapa final'!$AA$29="Mayor"),CONCATENATE("R9C",'Mapa final'!$O$29),"")</f>
        <v/>
      </c>
      <c r="AC24" s="53" t="str">
        <f>IF(AND('Mapa final'!$Y$30="Alta",'Mapa final'!$AA$30="Mayor"),CONCATENATE("R9C",'Mapa final'!$O$30),"")</f>
        <v/>
      </c>
      <c r="AD24" s="53" t="str">
        <f>IF(AND('Mapa final'!$Y$31="Alta",'Mapa final'!$AA$31="Mayor"),CONCATENATE("R9C",'Mapa final'!$O$31),"")</f>
        <v/>
      </c>
      <c r="AE24" s="53" t="str">
        <f>IF(AND('Mapa final'!$Y$32="Alta",'Mapa final'!$AA$32="Mayor"),CONCATENATE("R9C",'Mapa final'!$O$32),"")</f>
        <v/>
      </c>
      <c r="AF24" s="53" t="str">
        <f>IF(AND('Mapa final'!$Y$33="Alta",'Mapa final'!$AA$33="Mayor"),CONCATENATE("R9C",'Mapa final'!$O$33),"")</f>
        <v/>
      </c>
      <c r="AG24" s="54" t="str">
        <f>IF(AND('Mapa final'!$Y$34="Alta",'Mapa final'!$AA$34="Mayor"),CONCATENATE("R9C",'Mapa final'!$O$34),"")</f>
        <v/>
      </c>
      <c r="AH24" s="55" t="str">
        <f>IF(AND('Mapa final'!$Y$29="Alta",'Mapa final'!$AA$29="Catastrófico"),CONCATENATE("R9C",'Mapa final'!$O$29),"")</f>
        <v/>
      </c>
      <c r="AI24" s="56" t="str">
        <f>IF(AND('Mapa final'!$Y$30="Alta",'Mapa final'!$AA$30="Catastrófico"),CONCATENATE("R9C",'Mapa final'!$O$30),"")</f>
        <v/>
      </c>
      <c r="AJ24" s="56" t="str">
        <f>IF(AND('Mapa final'!$Y$31="Alta",'Mapa final'!$AA$31="Catastrófico"),CONCATENATE("R9C",'Mapa final'!$O$31),"")</f>
        <v/>
      </c>
      <c r="AK24" s="56" t="str">
        <f>IF(AND('Mapa final'!$Y$32="Alta",'Mapa final'!$AA$32="Catastrófico"),CONCATENATE("R9C",'Mapa final'!$O$32),"")</f>
        <v/>
      </c>
      <c r="AL24" s="56" t="str">
        <f>IF(AND('Mapa final'!$Y$33="Alta",'Mapa final'!$AA$33="Catastrófico"),CONCATENATE("R9C",'Mapa final'!$O$33),"")</f>
        <v/>
      </c>
      <c r="AM24" s="57" t="str">
        <f>IF(AND('Mapa final'!$Y$34="Alta",'Mapa final'!$AA$34="Catastrófico"),CONCATENATE("R9C",'Mapa final'!$O$34),"")</f>
        <v/>
      </c>
      <c r="AN24" s="83"/>
      <c r="AO24" s="429"/>
      <c r="AP24" s="430"/>
      <c r="AQ24" s="430"/>
      <c r="AR24" s="430"/>
      <c r="AS24" s="430"/>
      <c r="AT24" s="431"/>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378"/>
      <c r="C25" s="378"/>
      <c r="D25" s="379"/>
      <c r="E25" s="422"/>
      <c r="F25" s="423"/>
      <c r="G25" s="423"/>
      <c r="H25" s="423"/>
      <c r="I25" s="423"/>
      <c r="J25" s="70" t="str">
        <f>IF(AND('Mapa final'!$Y$35="Alta",'Mapa final'!$AA$35="Leve"),CONCATENATE("R10C",'Mapa final'!$O$35),"")</f>
        <v/>
      </c>
      <c r="K25" s="71" t="str">
        <f>IF(AND('Mapa final'!$Y$36="Alta",'Mapa final'!$AA$36="Leve"),CONCATENATE("R10C",'Mapa final'!$O$36),"")</f>
        <v/>
      </c>
      <c r="L25" s="71" t="str">
        <f>IF(AND('Mapa final'!$Y$37="Alta",'Mapa final'!$AA$37="Leve"),CONCATENATE("R10C",'Mapa final'!$O$37),"")</f>
        <v/>
      </c>
      <c r="M25" s="71" t="str">
        <f>IF(AND('Mapa final'!$Y$38="Alta",'Mapa final'!$AA$38="Leve"),CONCATENATE("R10C",'Mapa final'!$O$38),"")</f>
        <v/>
      </c>
      <c r="N25" s="71" t="str">
        <f>IF(AND('Mapa final'!$Y$39="Alta",'Mapa final'!$AA$39="Leve"),CONCATENATE("R10C",'Mapa final'!$O$39),"")</f>
        <v/>
      </c>
      <c r="O25" s="72" t="str">
        <f>IF(AND('Mapa final'!$Y$40="Alta",'Mapa final'!$AA$40="Leve"),CONCATENATE("R10C",'Mapa final'!$O$40),"")</f>
        <v/>
      </c>
      <c r="P25" s="70" t="str">
        <f>IF(AND('Mapa final'!$Y$35="Alta",'Mapa final'!$AA$35="Menor"),CONCATENATE("R10C",'Mapa final'!$O$35),"")</f>
        <v/>
      </c>
      <c r="Q25" s="71" t="str">
        <f>IF(AND('Mapa final'!$Y$36="Alta",'Mapa final'!$AA$36="Menor"),CONCATENATE("R10C",'Mapa final'!$O$36),"")</f>
        <v/>
      </c>
      <c r="R25" s="71" t="str">
        <f>IF(AND('Mapa final'!$Y$37="Alta",'Mapa final'!$AA$37="Menor"),CONCATENATE("R10C",'Mapa final'!$O$37),"")</f>
        <v/>
      </c>
      <c r="S25" s="71" t="str">
        <f>IF(AND('Mapa final'!$Y$38="Alta",'Mapa final'!$AA$38="Menor"),CONCATENATE("R10C",'Mapa final'!$O$38),"")</f>
        <v/>
      </c>
      <c r="T25" s="71" t="str">
        <f>IF(AND('Mapa final'!$Y$39="Alta",'Mapa final'!$AA$39="Menor"),CONCATENATE("R10C",'Mapa final'!$O$39),"")</f>
        <v/>
      </c>
      <c r="U25" s="72" t="str">
        <f>IF(AND('Mapa final'!$Y$40="Alta",'Mapa final'!$AA$40="Menor"),CONCATENATE("R10C",'Mapa final'!$O$40),"")</f>
        <v/>
      </c>
      <c r="V25" s="58" t="str">
        <f>IF(AND('Mapa final'!$Y$35="Alta",'Mapa final'!$AA$35="Moderado"),CONCATENATE("R10C",'Mapa final'!$O$35),"")</f>
        <v/>
      </c>
      <c r="W25" s="59" t="str">
        <f>IF(AND('Mapa final'!$Y$36="Alta",'Mapa final'!$AA$36="Moderado"),CONCATENATE("R10C",'Mapa final'!$O$36),"")</f>
        <v/>
      </c>
      <c r="X25" s="59" t="str">
        <f>IF(AND('Mapa final'!$Y$37="Alta",'Mapa final'!$AA$37="Moderado"),CONCATENATE("R10C",'Mapa final'!$O$37),"")</f>
        <v/>
      </c>
      <c r="Y25" s="59" t="str">
        <f>IF(AND('Mapa final'!$Y$38="Alta",'Mapa final'!$AA$38="Moderado"),CONCATENATE("R10C",'Mapa final'!$O$38),"")</f>
        <v/>
      </c>
      <c r="Z25" s="59" t="str">
        <f>IF(AND('Mapa final'!$Y$39="Alta",'Mapa final'!$AA$39="Moderado"),CONCATENATE("R10C",'Mapa final'!$O$39),"")</f>
        <v/>
      </c>
      <c r="AA25" s="60" t="str">
        <f>IF(AND('Mapa final'!$Y$40="Alta",'Mapa final'!$AA$40="Moderado"),CONCATENATE("R10C",'Mapa final'!$O$40),"")</f>
        <v/>
      </c>
      <c r="AB25" s="58" t="str">
        <f>IF(AND('Mapa final'!$Y$35="Alta",'Mapa final'!$AA$35="Mayor"),CONCATENATE("R10C",'Mapa final'!$O$35),"")</f>
        <v/>
      </c>
      <c r="AC25" s="59" t="str">
        <f>IF(AND('Mapa final'!$Y$36="Alta",'Mapa final'!$AA$36="Mayor"),CONCATENATE("R10C",'Mapa final'!$O$36),"")</f>
        <v/>
      </c>
      <c r="AD25" s="59" t="str">
        <f>IF(AND('Mapa final'!$Y$37="Alta",'Mapa final'!$AA$37="Mayor"),CONCATENATE("R10C",'Mapa final'!$O$37),"")</f>
        <v/>
      </c>
      <c r="AE25" s="59" t="str">
        <f>IF(AND('Mapa final'!$Y$38="Alta",'Mapa final'!$AA$38="Mayor"),CONCATENATE("R10C",'Mapa final'!$O$38),"")</f>
        <v/>
      </c>
      <c r="AF25" s="59" t="str">
        <f>IF(AND('Mapa final'!$Y$39="Alta",'Mapa final'!$AA$39="Mayor"),CONCATENATE("R10C",'Mapa final'!$O$39),"")</f>
        <v/>
      </c>
      <c r="AG25" s="60" t="str">
        <f>IF(AND('Mapa final'!$Y$40="Alta",'Mapa final'!$AA$40="Mayor"),CONCATENATE("R10C",'Mapa final'!$O$40),"")</f>
        <v/>
      </c>
      <c r="AH25" s="61" t="str">
        <f>IF(AND('Mapa final'!$Y$35="Alta",'Mapa final'!$AA$35="Catastrófico"),CONCATENATE("R10C",'Mapa final'!$O$35),"")</f>
        <v/>
      </c>
      <c r="AI25" s="62" t="str">
        <f>IF(AND('Mapa final'!$Y$36="Alta",'Mapa final'!$AA$36="Catastrófico"),CONCATENATE("R10C",'Mapa final'!$O$36),"")</f>
        <v/>
      </c>
      <c r="AJ25" s="62" t="str">
        <f>IF(AND('Mapa final'!$Y$37="Alta",'Mapa final'!$AA$37="Catastrófico"),CONCATENATE("R10C",'Mapa final'!$O$37),"")</f>
        <v/>
      </c>
      <c r="AK25" s="62" t="str">
        <f>IF(AND('Mapa final'!$Y$38="Alta",'Mapa final'!$AA$38="Catastrófico"),CONCATENATE("R10C",'Mapa final'!$O$38),"")</f>
        <v/>
      </c>
      <c r="AL25" s="62" t="str">
        <f>IF(AND('Mapa final'!$Y$39="Alta",'Mapa final'!$AA$39="Catastrófico"),CONCATENATE("R10C",'Mapa final'!$O$39),"")</f>
        <v/>
      </c>
      <c r="AM25" s="63" t="str">
        <f>IF(AND('Mapa final'!$Y$40="Alta",'Mapa final'!$AA$40="Catastrófico"),CONCATENATE("R10C",'Mapa final'!$O$40),"")</f>
        <v/>
      </c>
      <c r="AN25" s="83"/>
      <c r="AO25" s="432"/>
      <c r="AP25" s="433"/>
      <c r="AQ25" s="433"/>
      <c r="AR25" s="433"/>
      <c r="AS25" s="433"/>
      <c r="AT25" s="434"/>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378"/>
      <c r="C26" s="378"/>
      <c r="D26" s="379"/>
      <c r="E26" s="416" t="s">
        <v>96</v>
      </c>
      <c r="F26" s="417"/>
      <c r="G26" s="417"/>
      <c r="H26" s="417"/>
      <c r="I26" s="418"/>
      <c r="J26" s="64" t="e">
        <f>IF(AND('Mapa final'!#REF!="Media",'Mapa final'!#REF!="Leve"),CONCATENATE("R1C",'Mapa final'!#REF!),"")</f>
        <v>#REF!</v>
      </c>
      <c r="K26" s="65" t="e">
        <f>IF(AND('Mapa final'!#REF!="Media",'Mapa final'!#REF!="Leve"),CONCATENATE("R1C",'Mapa final'!#REF!),"")</f>
        <v>#REF!</v>
      </c>
      <c r="L26" s="65" t="e">
        <f>IF(AND('Mapa final'!#REF!="Media",'Mapa final'!#REF!="Leve"),CONCATENATE("R1C",'Mapa final'!#REF!),"")</f>
        <v>#REF!</v>
      </c>
      <c r="M26" s="65" t="e">
        <f>IF(AND('Mapa final'!#REF!="Media",'Mapa final'!#REF!="Leve"),CONCATENATE("R1C",'Mapa final'!#REF!),"")</f>
        <v>#REF!</v>
      </c>
      <c r="N26" s="65" t="e">
        <f>IF(AND('Mapa final'!#REF!="Media",'Mapa final'!#REF!="Leve"),CONCATENATE("R1C",'Mapa final'!#REF!),"")</f>
        <v>#REF!</v>
      </c>
      <c r="O26" s="66" t="e">
        <f>IF(AND('Mapa final'!#REF!="Media",'Mapa final'!#REF!="Leve"),CONCATENATE("R1C",'Mapa final'!#REF!),"")</f>
        <v>#REF!</v>
      </c>
      <c r="P26" s="64" t="e">
        <f>IF(AND('Mapa final'!#REF!="Media",'Mapa final'!#REF!="Menor"),CONCATENATE("R1C",'Mapa final'!#REF!),"")</f>
        <v>#REF!</v>
      </c>
      <c r="Q26" s="65" t="e">
        <f>IF(AND('Mapa final'!#REF!="Media",'Mapa final'!#REF!="Menor"),CONCATENATE("R1C",'Mapa final'!#REF!),"")</f>
        <v>#REF!</v>
      </c>
      <c r="R26" s="65" t="e">
        <f>IF(AND('Mapa final'!#REF!="Media",'Mapa final'!#REF!="Menor"),CONCATENATE("R1C",'Mapa final'!#REF!),"")</f>
        <v>#REF!</v>
      </c>
      <c r="S26" s="65" t="e">
        <f>IF(AND('Mapa final'!#REF!="Media",'Mapa final'!#REF!="Menor"),CONCATENATE("R1C",'Mapa final'!#REF!),"")</f>
        <v>#REF!</v>
      </c>
      <c r="T26" s="65" t="e">
        <f>IF(AND('Mapa final'!#REF!="Media",'Mapa final'!#REF!="Menor"),CONCATENATE("R1C",'Mapa final'!#REF!),"")</f>
        <v>#REF!</v>
      </c>
      <c r="U26" s="66" t="e">
        <f>IF(AND('Mapa final'!#REF!="Media",'Mapa final'!#REF!="Menor"),CONCATENATE("R1C",'Mapa final'!#REF!),"")</f>
        <v>#REF!</v>
      </c>
      <c r="V26" s="64" t="e">
        <f>IF(AND('Mapa final'!#REF!="Media",'Mapa final'!#REF!="Moderado"),CONCATENATE("R1C",'Mapa final'!#REF!),"")</f>
        <v>#REF!</v>
      </c>
      <c r="W26" s="65" t="e">
        <f>IF(AND('Mapa final'!#REF!="Media",'Mapa final'!#REF!="Moderado"),CONCATENATE("R1C",'Mapa final'!#REF!),"")</f>
        <v>#REF!</v>
      </c>
      <c r="X26" s="65" t="e">
        <f>IF(AND('Mapa final'!#REF!="Media",'Mapa final'!#REF!="Moderado"),CONCATENATE("R1C",'Mapa final'!#REF!),"")</f>
        <v>#REF!</v>
      </c>
      <c r="Y26" s="65" t="e">
        <f>IF(AND('Mapa final'!#REF!="Media",'Mapa final'!#REF!="Moderado"),CONCATENATE("R1C",'Mapa final'!#REF!),"")</f>
        <v>#REF!</v>
      </c>
      <c r="Z26" s="65" t="e">
        <f>IF(AND('Mapa final'!#REF!="Media",'Mapa final'!#REF!="Moderado"),CONCATENATE("R1C",'Mapa final'!#REF!),"")</f>
        <v>#REF!</v>
      </c>
      <c r="AA26" s="66" t="e">
        <f>IF(AND('Mapa final'!#REF!="Media",'Mapa final'!#REF!="Moderado"),CONCATENATE("R1C",'Mapa final'!#REF!),"")</f>
        <v>#REF!</v>
      </c>
      <c r="AB26" s="46" t="e">
        <f>IF(AND('Mapa final'!#REF!="Media",'Mapa final'!#REF!="Mayor"),CONCATENATE("R1C",'Mapa final'!#REF!),"")</f>
        <v>#REF!</v>
      </c>
      <c r="AC26" s="47" t="e">
        <f>IF(AND('Mapa final'!#REF!="Media",'Mapa final'!#REF!="Mayor"),CONCATENATE("R1C",'Mapa final'!#REF!),"")</f>
        <v>#REF!</v>
      </c>
      <c r="AD26" s="47" t="e">
        <f>IF(AND('Mapa final'!#REF!="Media",'Mapa final'!#REF!="Mayor"),CONCATENATE("R1C",'Mapa final'!#REF!),"")</f>
        <v>#REF!</v>
      </c>
      <c r="AE26" s="47" t="e">
        <f>IF(AND('Mapa final'!#REF!="Media",'Mapa final'!#REF!="Mayor"),CONCATENATE("R1C",'Mapa final'!#REF!),"")</f>
        <v>#REF!</v>
      </c>
      <c r="AF26" s="47" t="e">
        <f>IF(AND('Mapa final'!#REF!="Media",'Mapa final'!#REF!="Mayor"),CONCATENATE("R1C",'Mapa final'!#REF!),"")</f>
        <v>#REF!</v>
      </c>
      <c r="AG26" s="48" t="e">
        <f>IF(AND('Mapa final'!#REF!="Media",'Mapa final'!#REF!="Mayor"),CONCATENATE("R1C",'Mapa final'!#REF!),"")</f>
        <v>#REF!</v>
      </c>
      <c r="AH26" s="49" t="e">
        <f>IF(AND('Mapa final'!#REF!="Media",'Mapa final'!#REF!="Catastrófico"),CONCATENATE("R1C",'Mapa final'!#REF!),"")</f>
        <v>#REF!</v>
      </c>
      <c r="AI26" s="50" t="e">
        <f>IF(AND('Mapa final'!#REF!="Media",'Mapa final'!#REF!="Catastrófico"),CONCATENATE("R1C",'Mapa final'!#REF!),"")</f>
        <v>#REF!</v>
      </c>
      <c r="AJ26" s="50" t="e">
        <f>IF(AND('Mapa final'!#REF!="Media",'Mapa final'!#REF!="Catastrófico"),CONCATENATE("R1C",'Mapa final'!#REF!),"")</f>
        <v>#REF!</v>
      </c>
      <c r="AK26" s="50" t="e">
        <f>IF(AND('Mapa final'!#REF!="Media",'Mapa final'!#REF!="Catastrófico"),CONCATENATE("R1C",'Mapa final'!#REF!),"")</f>
        <v>#REF!</v>
      </c>
      <c r="AL26" s="50" t="e">
        <f>IF(AND('Mapa final'!#REF!="Media",'Mapa final'!#REF!="Catastrófico"),CONCATENATE("R1C",'Mapa final'!#REF!),"")</f>
        <v>#REF!</v>
      </c>
      <c r="AM26" s="51" t="e">
        <f>IF(AND('Mapa final'!#REF!="Media",'Mapa final'!#REF!="Catastrófico"),CONCATENATE("R1C",'Mapa final'!#REF!),"")</f>
        <v>#REF!</v>
      </c>
      <c r="AN26" s="83"/>
      <c r="AO26" s="456" t="s">
        <v>97</v>
      </c>
      <c r="AP26" s="457"/>
      <c r="AQ26" s="457"/>
      <c r="AR26" s="457"/>
      <c r="AS26" s="457"/>
      <c r="AT26" s="458"/>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378"/>
      <c r="C27" s="378"/>
      <c r="D27" s="379"/>
      <c r="E27" s="435"/>
      <c r="F27" s="420"/>
      <c r="G27" s="420"/>
      <c r="H27" s="420"/>
      <c r="I27" s="421"/>
      <c r="J27" s="67" t="e">
        <f>IF(AND('Mapa final'!#REF!="Media",'Mapa final'!#REF!="Leve"),CONCATENATE("R2C",'Mapa final'!#REF!),"")</f>
        <v>#REF!</v>
      </c>
      <c r="K27" s="68" t="e">
        <f>IF(AND('Mapa final'!#REF!="Media",'Mapa final'!#REF!="Leve"),CONCATENATE("R2C",'Mapa final'!#REF!),"")</f>
        <v>#REF!</v>
      </c>
      <c r="L27" s="68" t="e">
        <f>IF(AND('Mapa final'!#REF!="Media",'Mapa final'!#REF!="Leve"),CONCATENATE("R2C",'Mapa final'!#REF!),"")</f>
        <v>#REF!</v>
      </c>
      <c r="M27" s="68" t="e">
        <f>IF(AND('Mapa final'!#REF!="Media",'Mapa final'!#REF!="Leve"),CONCATENATE("R2C",'Mapa final'!#REF!),"")</f>
        <v>#REF!</v>
      </c>
      <c r="N27" s="68" t="e">
        <f>IF(AND('Mapa final'!#REF!="Media",'Mapa final'!#REF!="Leve"),CONCATENATE("R2C",'Mapa final'!#REF!),"")</f>
        <v>#REF!</v>
      </c>
      <c r="O27" s="69" t="e">
        <f>IF(AND('Mapa final'!#REF!="Media",'Mapa final'!#REF!="Leve"),CONCATENATE("R2C",'Mapa final'!#REF!),"")</f>
        <v>#REF!</v>
      </c>
      <c r="P27" s="67" t="e">
        <f>IF(AND('Mapa final'!#REF!="Media",'Mapa final'!#REF!="Menor"),CONCATENATE("R2C",'Mapa final'!#REF!),"")</f>
        <v>#REF!</v>
      </c>
      <c r="Q27" s="68" t="e">
        <f>IF(AND('Mapa final'!#REF!="Media",'Mapa final'!#REF!="Menor"),CONCATENATE("R2C",'Mapa final'!#REF!),"")</f>
        <v>#REF!</v>
      </c>
      <c r="R27" s="68" t="e">
        <f>IF(AND('Mapa final'!#REF!="Media",'Mapa final'!#REF!="Menor"),CONCATENATE("R2C",'Mapa final'!#REF!),"")</f>
        <v>#REF!</v>
      </c>
      <c r="S27" s="68" t="e">
        <f>IF(AND('Mapa final'!#REF!="Media",'Mapa final'!#REF!="Menor"),CONCATENATE("R2C",'Mapa final'!#REF!),"")</f>
        <v>#REF!</v>
      </c>
      <c r="T27" s="68" t="e">
        <f>IF(AND('Mapa final'!#REF!="Media",'Mapa final'!#REF!="Menor"),CONCATENATE("R2C",'Mapa final'!#REF!),"")</f>
        <v>#REF!</v>
      </c>
      <c r="U27" s="69" t="e">
        <f>IF(AND('Mapa final'!#REF!="Media",'Mapa final'!#REF!="Menor"),CONCATENATE("R2C",'Mapa final'!#REF!),"")</f>
        <v>#REF!</v>
      </c>
      <c r="V27" s="67" t="e">
        <f>IF(AND('Mapa final'!#REF!="Media",'Mapa final'!#REF!="Moderado"),CONCATENATE("R2C",'Mapa final'!#REF!),"")</f>
        <v>#REF!</v>
      </c>
      <c r="W27" s="68" t="e">
        <f>IF(AND('Mapa final'!#REF!="Media",'Mapa final'!#REF!="Moderado"),CONCATENATE("R2C",'Mapa final'!#REF!),"")</f>
        <v>#REF!</v>
      </c>
      <c r="X27" s="68" t="e">
        <f>IF(AND('Mapa final'!#REF!="Media",'Mapa final'!#REF!="Moderado"),CONCATENATE("R2C",'Mapa final'!#REF!),"")</f>
        <v>#REF!</v>
      </c>
      <c r="Y27" s="68" t="e">
        <f>IF(AND('Mapa final'!#REF!="Media",'Mapa final'!#REF!="Moderado"),CONCATENATE("R2C",'Mapa final'!#REF!),"")</f>
        <v>#REF!</v>
      </c>
      <c r="Z27" s="68" t="e">
        <f>IF(AND('Mapa final'!#REF!="Media",'Mapa final'!#REF!="Moderado"),CONCATENATE("R2C",'Mapa final'!#REF!),"")</f>
        <v>#REF!</v>
      </c>
      <c r="AA27" s="69" t="e">
        <f>IF(AND('Mapa final'!#REF!="Media",'Mapa final'!#REF!="Moderado"),CONCATENATE("R2C",'Mapa final'!#REF!),"")</f>
        <v>#REF!</v>
      </c>
      <c r="AB27" s="52" t="e">
        <f>IF(AND('Mapa final'!#REF!="Media",'Mapa final'!#REF!="Mayor"),CONCATENATE("R2C",'Mapa final'!#REF!),"")</f>
        <v>#REF!</v>
      </c>
      <c r="AC27" s="53" t="e">
        <f>IF(AND('Mapa final'!#REF!="Media",'Mapa final'!#REF!="Mayor"),CONCATENATE("R2C",'Mapa final'!#REF!),"")</f>
        <v>#REF!</v>
      </c>
      <c r="AD27" s="53" t="e">
        <f>IF(AND('Mapa final'!#REF!="Media",'Mapa final'!#REF!="Mayor"),CONCATENATE("R2C",'Mapa final'!#REF!),"")</f>
        <v>#REF!</v>
      </c>
      <c r="AE27" s="53" t="e">
        <f>IF(AND('Mapa final'!#REF!="Media",'Mapa final'!#REF!="Mayor"),CONCATENATE("R2C",'Mapa final'!#REF!),"")</f>
        <v>#REF!</v>
      </c>
      <c r="AF27" s="53" t="e">
        <f>IF(AND('Mapa final'!#REF!="Media",'Mapa final'!#REF!="Mayor"),CONCATENATE("R2C",'Mapa final'!#REF!),"")</f>
        <v>#REF!</v>
      </c>
      <c r="AG27" s="54" t="e">
        <f>IF(AND('Mapa final'!#REF!="Media",'Mapa final'!#REF!="Mayor"),CONCATENATE("R2C",'Mapa final'!#REF!),"")</f>
        <v>#REF!</v>
      </c>
      <c r="AH27" s="55" t="e">
        <f>IF(AND('Mapa final'!#REF!="Media",'Mapa final'!#REF!="Catastrófico"),CONCATENATE("R2C",'Mapa final'!#REF!),"")</f>
        <v>#REF!</v>
      </c>
      <c r="AI27" s="56" t="e">
        <f>IF(AND('Mapa final'!#REF!="Media",'Mapa final'!#REF!="Catastrófico"),CONCATENATE("R2C",'Mapa final'!#REF!),"")</f>
        <v>#REF!</v>
      </c>
      <c r="AJ27" s="56" t="e">
        <f>IF(AND('Mapa final'!#REF!="Media",'Mapa final'!#REF!="Catastrófico"),CONCATENATE("R2C",'Mapa final'!#REF!),"")</f>
        <v>#REF!</v>
      </c>
      <c r="AK27" s="56" t="e">
        <f>IF(AND('Mapa final'!#REF!="Media",'Mapa final'!#REF!="Catastrófico"),CONCATENATE("R2C",'Mapa final'!#REF!),"")</f>
        <v>#REF!</v>
      </c>
      <c r="AL27" s="56" t="e">
        <f>IF(AND('Mapa final'!#REF!="Media",'Mapa final'!#REF!="Catastrófico"),CONCATENATE("R2C",'Mapa final'!#REF!),"")</f>
        <v>#REF!</v>
      </c>
      <c r="AM27" s="57" t="e">
        <f>IF(AND('Mapa final'!#REF!="Media",'Mapa final'!#REF!="Catastrófico"),CONCATENATE("R2C",'Mapa final'!#REF!),"")</f>
        <v>#REF!</v>
      </c>
      <c r="AN27" s="83"/>
      <c r="AO27" s="459"/>
      <c r="AP27" s="460"/>
      <c r="AQ27" s="460"/>
      <c r="AR27" s="460"/>
      <c r="AS27" s="460"/>
      <c r="AT27" s="461"/>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378"/>
      <c r="C28" s="378"/>
      <c r="D28" s="379"/>
      <c r="E28" s="419"/>
      <c r="F28" s="420"/>
      <c r="G28" s="420"/>
      <c r="H28" s="420"/>
      <c r="I28" s="421"/>
      <c r="J28" s="67" t="str">
        <f>IF(AND('Mapa final'!$Y$22="Media",'Mapa final'!$AA$22="Leve"),CONCATENATE("R3C",'Mapa final'!$O$22),"")</f>
        <v/>
      </c>
      <c r="K28" s="68" t="e">
        <f>IF(AND('Mapa final'!#REF!="Media",'Mapa final'!#REF!="Leve"),CONCATENATE("R3C",'Mapa final'!#REF!),"")</f>
        <v>#REF!</v>
      </c>
      <c r="L28" s="68" t="e">
        <f>IF(AND('Mapa final'!#REF!="Media",'Mapa final'!#REF!="Leve"),CONCATENATE("R3C",'Mapa final'!#REF!),"")</f>
        <v>#REF!</v>
      </c>
      <c r="M28" s="68" t="e">
        <f>IF(AND('Mapa final'!#REF!="Media",'Mapa final'!#REF!="Leve"),CONCATENATE("R3C",'Mapa final'!#REF!),"")</f>
        <v>#REF!</v>
      </c>
      <c r="N28" s="68" t="e">
        <f>IF(AND('Mapa final'!#REF!="Media",'Mapa final'!#REF!="Leve"),CONCATENATE("R3C",'Mapa final'!#REF!),"")</f>
        <v>#REF!</v>
      </c>
      <c r="O28" s="69" t="e">
        <f>IF(AND('Mapa final'!#REF!="Media",'Mapa final'!#REF!="Leve"),CONCATENATE("R3C",'Mapa final'!#REF!),"")</f>
        <v>#REF!</v>
      </c>
      <c r="P28" s="67" t="str">
        <f>IF(AND('Mapa final'!$Y$22="Media",'Mapa final'!$AA$22="Menor"),CONCATENATE("R3C",'Mapa final'!$O$22),"")</f>
        <v/>
      </c>
      <c r="Q28" s="68" t="e">
        <f>IF(AND('Mapa final'!#REF!="Media",'Mapa final'!#REF!="Menor"),CONCATENATE("R3C",'Mapa final'!#REF!),"")</f>
        <v>#REF!</v>
      </c>
      <c r="R28" s="68" t="e">
        <f>IF(AND('Mapa final'!#REF!="Media",'Mapa final'!#REF!="Menor"),CONCATENATE("R3C",'Mapa final'!#REF!),"")</f>
        <v>#REF!</v>
      </c>
      <c r="S28" s="68" t="e">
        <f>IF(AND('Mapa final'!#REF!="Media",'Mapa final'!#REF!="Menor"),CONCATENATE("R3C",'Mapa final'!#REF!),"")</f>
        <v>#REF!</v>
      </c>
      <c r="T28" s="68" t="e">
        <f>IF(AND('Mapa final'!#REF!="Media",'Mapa final'!#REF!="Menor"),CONCATENATE("R3C",'Mapa final'!#REF!),"")</f>
        <v>#REF!</v>
      </c>
      <c r="U28" s="69" t="e">
        <f>IF(AND('Mapa final'!#REF!="Media",'Mapa final'!#REF!="Menor"),CONCATENATE("R3C",'Mapa final'!#REF!),"")</f>
        <v>#REF!</v>
      </c>
      <c r="V28" s="67" t="str">
        <f>IF(AND('Mapa final'!$Y$22="Media",'Mapa final'!$AA$22="Moderado"),CONCATENATE("R3C",'Mapa final'!$O$22),"")</f>
        <v/>
      </c>
      <c r="W28" s="68" t="e">
        <f>IF(AND('Mapa final'!#REF!="Media",'Mapa final'!#REF!="Moderado"),CONCATENATE("R3C",'Mapa final'!#REF!),"")</f>
        <v>#REF!</v>
      </c>
      <c r="X28" s="68" t="e">
        <f>IF(AND('Mapa final'!#REF!="Media",'Mapa final'!#REF!="Moderado"),CONCATENATE("R3C",'Mapa final'!#REF!),"")</f>
        <v>#REF!</v>
      </c>
      <c r="Y28" s="68" t="e">
        <f>IF(AND('Mapa final'!#REF!="Media",'Mapa final'!#REF!="Moderado"),CONCATENATE("R3C",'Mapa final'!#REF!),"")</f>
        <v>#REF!</v>
      </c>
      <c r="Z28" s="68" t="e">
        <f>IF(AND('Mapa final'!#REF!="Media",'Mapa final'!#REF!="Moderado"),CONCATENATE("R3C",'Mapa final'!#REF!),"")</f>
        <v>#REF!</v>
      </c>
      <c r="AA28" s="69" t="e">
        <f>IF(AND('Mapa final'!#REF!="Media",'Mapa final'!#REF!="Moderado"),CONCATENATE("R3C",'Mapa final'!#REF!),"")</f>
        <v>#REF!</v>
      </c>
      <c r="AB28" s="52" t="str">
        <f>IF(AND('Mapa final'!$Y$22="Media",'Mapa final'!$AA$22="Mayor"),CONCATENATE("R3C",'Mapa final'!$O$22),"")</f>
        <v/>
      </c>
      <c r="AC28" s="53" t="e">
        <f>IF(AND('Mapa final'!#REF!="Media",'Mapa final'!#REF!="Mayor"),CONCATENATE("R3C",'Mapa final'!#REF!),"")</f>
        <v>#REF!</v>
      </c>
      <c r="AD28" s="53" t="e">
        <f>IF(AND('Mapa final'!#REF!="Media",'Mapa final'!#REF!="Mayor"),CONCATENATE("R3C",'Mapa final'!#REF!),"")</f>
        <v>#REF!</v>
      </c>
      <c r="AE28" s="53" t="e">
        <f>IF(AND('Mapa final'!#REF!="Media",'Mapa final'!#REF!="Mayor"),CONCATENATE("R3C",'Mapa final'!#REF!),"")</f>
        <v>#REF!</v>
      </c>
      <c r="AF28" s="53" t="e">
        <f>IF(AND('Mapa final'!#REF!="Media",'Mapa final'!#REF!="Mayor"),CONCATENATE("R3C",'Mapa final'!#REF!),"")</f>
        <v>#REF!</v>
      </c>
      <c r="AG28" s="54" t="e">
        <f>IF(AND('Mapa final'!#REF!="Media",'Mapa final'!#REF!="Mayor"),CONCATENATE("R3C",'Mapa final'!#REF!),"")</f>
        <v>#REF!</v>
      </c>
      <c r="AH28" s="55" t="str">
        <f>IF(AND('Mapa final'!$Y$22="Media",'Mapa final'!$AA$22="Catastrófico"),CONCATENATE("R3C",'Mapa final'!$O$22),"")</f>
        <v/>
      </c>
      <c r="AI28" s="56" t="e">
        <f>IF(AND('Mapa final'!#REF!="Media",'Mapa final'!#REF!="Catastrófico"),CONCATENATE("R3C",'Mapa final'!#REF!),"")</f>
        <v>#REF!</v>
      </c>
      <c r="AJ28" s="56" t="e">
        <f>IF(AND('Mapa final'!#REF!="Media",'Mapa final'!#REF!="Catastrófico"),CONCATENATE("R3C",'Mapa final'!#REF!),"")</f>
        <v>#REF!</v>
      </c>
      <c r="AK28" s="56" t="e">
        <f>IF(AND('Mapa final'!#REF!="Media",'Mapa final'!#REF!="Catastrófico"),CONCATENATE("R3C",'Mapa final'!#REF!),"")</f>
        <v>#REF!</v>
      </c>
      <c r="AL28" s="56" t="e">
        <f>IF(AND('Mapa final'!#REF!="Media",'Mapa final'!#REF!="Catastrófico"),CONCATENATE("R3C",'Mapa final'!#REF!),"")</f>
        <v>#REF!</v>
      </c>
      <c r="AM28" s="57" t="e">
        <f>IF(AND('Mapa final'!#REF!="Media",'Mapa final'!#REF!="Catastrófico"),CONCATENATE("R3C",'Mapa final'!#REF!),"")</f>
        <v>#REF!</v>
      </c>
      <c r="AN28" s="83"/>
      <c r="AO28" s="459"/>
      <c r="AP28" s="460"/>
      <c r="AQ28" s="460"/>
      <c r="AR28" s="460"/>
      <c r="AS28" s="460"/>
      <c r="AT28" s="461"/>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378"/>
      <c r="C29" s="378"/>
      <c r="D29" s="379"/>
      <c r="E29" s="419"/>
      <c r="F29" s="420"/>
      <c r="G29" s="420"/>
      <c r="H29" s="420"/>
      <c r="I29" s="421"/>
      <c r="J29" s="67" t="e">
        <f>IF(AND('Mapa final'!#REF!="Media",'Mapa final'!#REF!="Leve"),CONCATENATE("R4C",'Mapa final'!#REF!),"")</f>
        <v>#REF!</v>
      </c>
      <c r="K29" s="68" t="e">
        <f>IF(AND('Mapa final'!#REF!="Media",'Mapa final'!#REF!="Leve"),CONCATENATE("R4C",'Mapa final'!#REF!),"")</f>
        <v>#REF!</v>
      </c>
      <c r="L29" s="68" t="e">
        <f>IF(AND('Mapa final'!#REF!="Media",'Mapa final'!#REF!="Leve"),CONCATENATE("R4C",'Mapa final'!#REF!),"")</f>
        <v>#REF!</v>
      </c>
      <c r="M29" s="68" t="e">
        <f>IF(AND('Mapa final'!#REF!="Media",'Mapa final'!#REF!="Leve"),CONCATENATE("R4C",'Mapa final'!#REF!),"")</f>
        <v>#REF!</v>
      </c>
      <c r="N29" s="68" t="e">
        <f>IF(AND('Mapa final'!#REF!="Media",'Mapa final'!#REF!="Leve"),CONCATENATE("R4C",'Mapa final'!#REF!),"")</f>
        <v>#REF!</v>
      </c>
      <c r="O29" s="69" t="e">
        <f>IF(AND('Mapa final'!#REF!="Media",'Mapa final'!#REF!="Leve"),CONCATENATE("R4C",'Mapa final'!#REF!),"")</f>
        <v>#REF!</v>
      </c>
      <c r="P29" s="67" t="e">
        <f>IF(AND('Mapa final'!#REF!="Media",'Mapa final'!#REF!="Menor"),CONCATENATE("R4C",'Mapa final'!#REF!),"")</f>
        <v>#REF!</v>
      </c>
      <c r="Q29" s="68" t="e">
        <f>IF(AND('Mapa final'!#REF!="Media",'Mapa final'!#REF!="Menor"),CONCATENATE("R4C",'Mapa final'!#REF!),"")</f>
        <v>#REF!</v>
      </c>
      <c r="R29" s="68" t="e">
        <f>IF(AND('Mapa final'!#REF!="Media",'Mapa final'!#REF!="Menor"),CONCATENATE("R4C",'Mapa final'!#REF!),"")</f>
        <v>#REF!</v>
      </c>
      <c r="S29" s="68" t="e">
        <f>IF(AND('Mapa final'!#REF!="Media",'Mapa final'!#REF!="Menor"),CONCATENATE("R4C",'Mapa final'!#REF!),"")</f>
        <v>#REF!</v>
      </c>
      <c r="T29" s="68" t="e">
        <f>IF(AND('Mapa final'!#REF!="Media",'Mapa final'!#REF!="Menor"),CONCATENATE("R4C",'Mapa final'!#REF!),"")</f>
        <v>#REF!</v>
      </c>
      <c r="U29" s="69" t="e">
        <f>IF(AND('Mapa final'!#REF!="Media",'Mapa final'!#REF!="Menor"),CONCATENATE("R4C",'Mapa final'!#REF!),"")</f>
        <v>#REF!</v>
      </c>
      <c r="V29" s="67" t="e">
        <f>IF(AND('Mapa final'!#REF!="Media",'Mapa final'!#REF!="Moderado"),CONCATENATE("R4C",'Mapa final'!#REF!),"")</f>
        <v>#REF!</v>
      </c>
      <c r="W29" s="68" t="e">
        <f>IF(AND('Mapa final'!#REF!="Media",'Mapa final'!#REF!="Moderado"),CONCATENATE("R4C",'Mapa final'!#REF!),"")</f>
        <v>#REF!</v>
      </c>
      <c r="X29" s="68" t="e">
        <f>IF(AND('Mapa final'!#REF!="Media",'Mapa final'!#REF!="Moderado"),CONCATENATE("R4C",'Mapa final'!#REF!),"")</f>
        <v>#REF!</v>
      </c>
      <c r="Y29" s="68" t="e">
        <f>IF(AND('Mapa final'!#REF!="Media",'Mapa final'!#REF!="Moderado"),CONCATENATE("R4C",'Mapa final'!#REF!),"")</f>
        <v>#REF!</v>
      </c>
      <c r="Z29" s="68" t="e">
        <f>IF(AND('Mapa final'!#REF!="Media",'Mapa final'!#REF!="Moderado"),CONCATENATE("R4C",'Mapa final'!#REF!),"")</f>
        <v>#REF!</v>
      </c>
      <c r="AA29" s="69" t="e">
        <f>IF(AND('Mapa final'!#REF!="Media",'Mapa final'!#REF!="Moderado"),CONCATENATE("R4C",'Mapa final'!#REF!),"")</f>
        <v>#REF!</v>
      </c>
      <c r="AB29" s="52" t="e">
        <f>IF(AND('Mapa final'!#REF!="Media",'Mapa final'!#REF!="Mayor"),CONCATENATE("R4C",'Mapa final'!#REF!),"")</f>
        <v>#REF!</v>
      </c>
      <c r="AC29" s="53" t="e">
        <f>IF(AND('Mapa final'!#REF!="Media",'Mapa final'!#REF!="Mayor"),CONCATENATE("R4C",'Mapa final'!#REF!),"")</f>
        <v>#REF!</v>
      </c>
      <c r="AD29" s="53" t="e">
        <f>IF(AND('Mapa final'!#REF!="Media",'Mapa final'!#REF!="Mayor"),CONCATENATE("R4C",'Mapa final'!#REF!),"")</f>
        <v>#REF!</v>
      </c>
      <c r="AE29" s="53" t="e">
        <f>IF(AND('Mapa final'!#REF!="Media",'Mapa final'!#REF!="Mayor"),CONCATENATE("R4C",'Mapa final'!#REF!),"")</f>
        <v>#REF!</v>
      </c>
      <c r="AF29" s="53" t="e">
        <f>IF(AND('Mapa final'!#REF!="Media",'Mapa final'!#REF!="Mayor"),CONCATENATE("R4C",'Mapa final'!#REF!),"")</f>
        <v>#REF!</v>
      </c>
      <c r="AG29" s="54" t="e">
        <f>IF(AND('Mapa final'!#REF!="Media",'Mapa final'!#REF!="Mayor"),CONCATENATE("R4C",'Mapa final'!#REF!),"")</f>
        <v>#REF!</v>
      </c>
      <c r="AH29" s="55" t="e">
        <f>IF(AND('Mapa final'!#REF!="Media",'Mapa final'!#REF!="Catastrófico"),CONCATENATE("R4C",'Mapa final'!#REF!),"")</f>
        <v>#REF!</v>
      </c>
      <c r="AI29" s="56" t="e">
        <f>IF(AND('Mapa final'!#REF!="Media",'Mapa final'!#REF!="Catastrófico"),CONCATENATE("R4C",'Mapa final'!#REF!),"")</f>
        <v>#REF!</v>
      </c>
      <c r="AJ29" s="56" t="e">
        <f>IF(AND('Mapa final'!#REF!="Media",'Mapa final'!#REF!="Catastrófico"),CONCATENATE("R4C",'Mapa final'!#REF!),"")</f>
        <v>#REF!</v>
      </c>
      <c r="AK29" s="56" t="e">
        <f>IF(AND('Mapa final'!#REF!="Media",'Mapa final'!#REF!="Catastrófico"),CONCATENATE("R4C",'Mapa final'!#REF!),"")</f>
        <v>#REF!</v>
      </c>
      <c r="AL29" s="56" t="e">
        <f>IF(AND('Mapa final'!#REF!="Media",'Mapa final'!#REF!="Catastrófico"),CONCATENATE("R4C",'Mapa final'!#REF!),"")</f>
        <v>#REF!</v>
      </c>
      <c r="AM29" s="57" t="e">
        <f>IF(AND('Mapa final'!#REF!="Media",'Mapa final'!#REF!="Catastrófico"),CONCATENATE("R4C",'Mapa final'!#REF!),"")</f>
        <v>#REF!</v>
      </c>
      <c r="AN29" s="83"/>
      <c r="AO29" s="459"/>
      <c r="AP29" s="460"/>
      <c r="AQ29" s="460"/>
      <c r="AR29" s="460"/>
      <c r="AS29" s="460"/>
      <c r="AT29" s="461"/>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378"/>
      <c r="C30" s="378"/>
      <c r="D30" s="379"/>
      <c r="E30" s="419"/>
      <c r="F30" s="420"/>
      <c r="G30" s="420"/>
      <c r="H30" s="420"/>
      <c r="I30" s="421"/>
      <c r="J30" s="67" t="e">
        <f>IF(AND('Mapa final'!#REF!="Media",'Mapa final'!#REF!="Leve"),CONCATENATE("R5C",'Mapa final'!#REF!),"")</f>
        <v>#REF!</v>
      </c>
      <c r="K30" s="68" t="e">
        <f>IF(AND('Mapa final'!#REF!="Media",'Mapa final'!#REF!="Leve"),CONCATENATE("R5C",'Mapa final'!#REF!),"")</f>
        <v>#REF!</v>
      </c>
      <c r="L30" s="68" t="e">
        <f>IF(AND('Mapa final'!#REF!="Media",'Mapa final'!#REF!="Leve"),CONCATENATE("R5C",'Mapa final'!#REF!),"")</f>
        <v>#REF!</v>
      </c>
      <c r="M30" s="68" t="e">
        <f>IF(AND('Mapa final'!#REF!="Media",'Mapa final'!#REF!="Leve"),CONCATENATE("R5C",'Mapa final'!#REF!),"")</f>
        <v>#REF!</v>
      </c>
      <c r="N30" s="68" t="e">
        <f>IF(AND('Mapa final'!#REF!="Media",'Mapa final'!#REF!="Leve"),CONCATENATE("R5C",'Mapa final'!#REF!),"")</f>
        <v>#REF!</v>
      </c>
      <c r="O30" s="69" t="e">
        <f>IF(AND('Mapa final'!#REF!="Media",'Mapa final'!#REF!="Leve"),CONCATENATE("R5C",'Mapa final'!#REF!),"")</f>
        <v>#REF!</v>
      </c>
      <c r="P30" s="67" t="e">
        <f>IF(AND('Mapa final'!#REF!="Media",'Mapa final'!#REF!="Menor"),CONCATENATE("R5C",'Mapa final'!#REF!),"")</f>
        <v>#REF!</v>
      </c>
      <c r="Q30" s="68" t="e">
        <f>IF(AND('Mapa final'!#REF!="Media",'Mapa final'!#REF!="Menor"),CONCATENATE("R5C",'Mapa final'!#REF!),"")</f>
        <v>#REF!</v>
      </c>
      <c r="R30" s="68" t="e">
        <f>IF(AND('Mapa final'!#REF!="Media",'Mapa final'!#REF!="Menor"),CONCATENATE("R5C",'Mapa final'!#REF!),"")</f>
        <v>#REF!</v>
      </c>
      <c r="S30" s="68" t="e">
        <f>IF(AND('Mapa final'!#REF!="Media",'Mapa final'!#REF!="Menor"),CONCATENATE("R5C",'Mapa final'!#REF!),"")</f>
        <v>#REF!</v>
      </c>
      <c r="T30" s="68" t="e">
        <f>IF(AND('Mapa final'!#REF!="Media",'Mapa final'!#REF!="Menor"),CONCATENATE("R5C",'Mapa final'!#REF!),"")</f>
        <v>#REF!</v>
      </c>
      <c r="U30" s="69" t="e">
        <f>IF(AND('Mapa final'!#REF!="Media",'Mapa final'!#REF!="Menor"),CONCATENATE("R5C",'Mapa final'!#REF!),"")</f>
        <v>#REF!</v>
      </c>
      <c r="V30" s="67" t="e">
        <f>IF(AND('Mapa final'!#REF!="Media",'Mapa final'!#REF!="Moderado"),CONCATENATE("R5C",'Mapa final'!#REF!),"")</f>
        <v>#REF!</v>
      </c>
      <c r="W30" s="68" t="e">
        <f>IF(AND('Mapa final'!#REF!="Media",'Mapa final'!#REF!="Moderado"),CONCATENATE("R5C",'Mapa final'!#REF!),"")</f>
        <v>#REF!</v>
      </c>
      <c r="X30" s="68" t="e">
        <f>IF(AND('Mapa final'!#REF!="Media",'Mapa final'!#REF!="Moderado"),CONCATENATE("R5C",'Mapa final'!#REF!),"")</f>
        <v>#REF!</v>
      </c>
      <c r="Y30" s="68" t="e">
        <f>IF(AND('Mapa final'!#REF!="Media",'Mapa final'!#REF!="Moderado"),CONCATENATE("R5C",'Mapa final'!#REF!),"")</f>
        <v>#REF!</v>
      </c>
      <c r="Z30" s="68" t="e">
        <f>IF(AND('Mapa final'!#REF!="Media",'Mapa final'!#REF!="Moderado"),CONCATENATE("R5C",'Mapa final'!#REF!),"")</f>
        <v>#REF!</v>
      </c>
      <c r="AA30" s="69" t="e">
        <f>IF(AND('Mapa final'!#REF!="Media",'Mapa final'!#REF!="Moderado"),CONCATENATE("R5C",'Mapa final'!#REF!),"")</f>
        <v>#REF!</v>
      </c>
      <c r="AB30" s="52" t="e">
        <f>IF(AND('Mapa final'!#REF!="Media",'Mapa final'!#REF!="Mayor"),CONCATENATE("R5C",'Mapa final'!#REF!),"")</f>
        <v>#REF!</v>
      </c>
      <c r="AC30" s="53" t="e">
        <f>IF(AND('Mapa final'!#REF!="Media",'Mapa final'!#REF!="Mayor"),CONCATENATE("R5C",'Mapa final'!#REF!),"")</f>
        <v>#REF!</v>
      </c>
      <c r="AD30" s="53" t="e">
        <f>IF(AND('Mapa final'!#REF!="Media",'Mapa final'!#REF!="Mayor"),CONCATENATE("R5C",'Mapa final'!#REF!),"")</f>
        <v>#REF!</v>
      </c>
      <c r="AE30" s="53" t="e">
        <f>IF(AND('Mapa final'!#REF!="Media",'Mapa final'!#REF!="Mayor"),CONCATENATE("R5C",'Mapa final'!#REF!),"")</f>
        <v>#REF!</v>
      </c>
      <c r="AF30" s="53" t="e">
        <f>IF(AND('Mapa final'!#REF!="Media",'Mapa final'!#REF!="Mayor"),CONCATENATE("R5C",'Mapa final'!#REF!),"")</f>
        <v>#REF!</v>
      </c>
      <c r="AG30" s="54" t="e">
        <f>IF(AND('Mapa final'!#REF!="Media",'Mapa final'!#REF!="Mayor"),CONCATENATE("R5C",'Mapa final'!#REF!),"")</f>
        <v>#REF!</v>
      </c>
      <c r="AH30" s="55" t="e">
        <f>IF(AND('Mapa final'!#REF!="Media",'Mapa final'!#REF!="Catastrófico"),CONCATENATE("R5C",'Mapa final'!#REF!),"")</f>
        <v>#REF!</v>
      </c>
      <c r="AI30" s="56" t="e">
        <f>IF(AND('Mapa final'!#REF!="Media",'Mapa final'!#REF!="Catastrófico"),CONCATENATE("R5C",'Mapa final'!#REF!),"")</f>
        <v>#REF!</v>
      </c>
      <c r="AJ30" s="56" t="e">
        <f>IF(AND('Mapa final'!#REF!="Media",'Mapa final'!#REF!="Catastrófico"),CONCATENATE("R5C",'Mapa final'!#REF!),"")</f>
        <v>#REF!</v>
      </c>
      <c r="AK30" s="56" t="e">
        <f>IF(AND('Mapa final'!#REF!="Media",'Mapa final'!#REF!="Catastrófico"),CONCATENATE("R5C",'Mapa final'!#REF!),"")</f>
        <v>#REF!</v>
      </c>
      <c r="AL30" s="56" t="e">
        <f>IF(AND('Mapa final'!#REF!="Media",'Mapa final'!#REF!="Catastrófico"),CONCATENATE("R5C",'Mapa final'!#REF!),"")</f>
        <v>#REF!</v>
      </c>
      <c r="AM30" s="57" t="e">
        <f>IF(AND('Mapa final'!#REF!="Media",'Mapa final'!#REF!="Catastrófico"),CONCATENATE("R5C",'Mapa final'!#REF!),"")</f>
        <v>#REF!</v>
      </c>
      <c r="AN30" s="83"/>
      <c r="AO30" s="459"/>
      <c r="AP30" s="460"/>
      <c r="AQ30" s="460"/>
      <c r="AR30" s="460"/>
      <c r="AS30" s="460"/>
      <c r="AT30" s="461"/>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378"/>
      <c r="C31" s="378"/>
      <c r="D31" s="379"/>
      <c r="E31" s="419"/>
      <c r="F31" s="420"/>
      <c r="G31" s="420"/>
      <c r="H31" s="420"/>
      <c r="I31" s="421"/>
      <c r="J31" s="67" t="e">
        <f>IF(AND('Mapa final'!#REF!="Media",'Mapa final'!#REF!="Leve"),CONCATENATE("R6C",'Mapa final'!#REF!),"")</f>
        <v>#REF!</v>
      </c>
      <c r="K31" s="68" t="e">
        <f>IF(AND('Mapa final'!#REF!="Media",'Mapa final'!#REF!="Leve"),CONCATENATE("R6C",'Mapa final'!#REF!),"")</f>
        <v>#REF!</v>
      </c>
      <c r="L31" s="68" t="e">
        <f>IF(AND('Mapa final'!#REF!="Media",'Mapa final'!#REF!="Leve"),CONCATENATE("R6C",'Mapa final'!#REF!),"")</f>
        <v>#REF!</v>
      </c>
      <c r="M31" s="68" t="e">
        <f>IF(AND('Mapa final'!#REF!="Media",'Mapa final'!#REF!="Leve"),CONCATENATE("R6C",'Mapa final'!#REF!),"")</f>
        <v>#REF!</v>
      </c>
      <c r="N31" s="68" t="e">
        <f>IF(AND('Mapa final'!#REF!="Media",'Mapa final'!#REF!="Leve"),CONCATENATE("R6C",'Mapa final'!#REF!),"")</f>
        <v>#REF!</v>
      </c>
      <c r="O31" s="69" t="e">
        <f>IF(AND('Mapa final'!#REF!="Media",'Mapa final'!#REF!="Leve"),CONCATENATE("R6C",'Mapa final'!#REF!),"")</f>
        <v>#REF!</v>
      </c>
      <c r="P31" s="67" t="e">
        <f>IF(AND('Mapa final'!#REF!="Media",'Mapa final'!#REF!="Menor"),CONCATENATE("R6C",'Mapa final'!#REF!),"")</f>
        <v>#REF!</v>
      </c>
      <c r="Q31" s="68" t="e">
        <f>IF(AND('Mapa final'!#REF!="Media",'Mapa final'!#REF!="Menor"),CONCATENATE("R6C",'Mapa final'!#REF!),"")</f>
        <v>#REF!</v>
      </c>
      <c r="R31" s="68" t="e">
        <f>IF(AND('Mapa final'!#REF!="Media",'Mapa final'!#REF!="Menor"),CONCATENATE("R6C",'Mapa final'!#REF!),"")</f>
        <v>#REF!</v>
      </c>
      <c r="S31" s="68" t="e">
        <f>IF(AND('Mapa final'!#REF!="Media",'Mapa final'!#REF!="Menor"),CONCATENATE("R6C",'Mapa final'!#REF!),"")</f>
        <v>#REF!</v>
      </c>
      <c r="T31" s="68" t="e">
        <f>IF(AND('Mapa final'!#REF!="Media",'Mapa final'!#REF!="Menor"),CONCATENATE("R6C",'Mapa final'!#REF!),"")</f>
        <v>#REF!</v>
      </c>
      <c r="U31" s="69" t="e">
        <f>IF(AND('Mapa final'!#REF!="Media",'Mapa final'!#REF!="Menor"),CONCATENATE("R6C",'Mapa final'!#REF!),"")</f>
        <v>#REF!</v>
      </c>
      <c r="V31" s="67" t="e">
        <f>IF(AND('Mapa final'!#REF!="Media",'Mapa final'!#REF!="Moderado"),CONCATENATE("R6C",'Mapa final'!#REF!),"")</f>
        <v>#REF!</v>
      </c>
      <c r="W31" s="68" t="e">
        <f>IF(AND('Mapa final'!#REF!="Media",'Mapa final'!#REF!="Moderado"),CONCATENATE("R6C",'Mapa final'!#REF!),"")</f>
        <v>#REF!</v>
      </c>
      <c r="X31" s="68" t="e">
        <f>IF(AND('Mapa final'!#REF!="Media",'Mapa final'!#REF!="Moderado"),CONCATENATE("R6C",'Mapa final'!#REF!),"")</f>
        <v>#REF!</v>
      </c>
      <c r="Y31" s="68" t="e">
        <f>IF(AND('Mapa final'!#REF!="Media",'Mapa final'!#REF!="Moderado"),CONCATENATE("R6C",'Mapa final'!#REF!),"")</f>
        <v>#REF!</v>
      </c>
      <c r="Z31" s="68" t="e">
        <f>IF(AND('Mapa final'!#REF!="Media",'Mapa final'!#REF!="Moderado"),CONCATENATE("R6C",'Mapa final'!#REF!),"")</f>
        <v>#REF!</v>
      </c>
      <c r="AA31" s="69" t="e">
        <f>IF(AND('Mapa final'!#REF!="Media",'Mapa final'!#REF!="Moderado"),CONCATENATE("R6C",'Mapa final'!#REF!),"")</f>
        <v>#REF!</v>
      </c>
      <c r="AB31" s="52" t="e">
        <f>IF(AND('Mapa final'!#REF!="Media",'Mapa final'!#REF!="Mayor"),CONCATENATE("R6C",'Mapa final'!#REF!),"")</f>
        <v>#REF!</v>
      </c>
      <c r="AC31" s="53" t="e">
        <f>IF(AND('Mapa final'!#REF!="Media",'Mapa final'!#REF!="Mayor"),CONCATENATE("R6C",'Mapa final'!#REF!),"")</f>
        <v>#REF!</v>
      </c>
      <c r="AD31" s="53" t="e">
        <f>IF(AND('Mapa final'!#REF!="Media",'Mapa final'!#REF!="Mayor"),CONCATENATE("R6C",'Mapa final'!#REF!),"")</f>
        <v>#REF!</v>
      </c>
      <c r="AE31" s="53" t="e">
        <f>IF(AND('Mapa final'!#REF!="Media",'Mapa final'!#REF!="Mayor"),CONCATENATE("R6C",'Mapa final'!#REF!),"")</f>
        <v>#REF!</v>
      </c>
      <c r="AF31" s="53" t="e">
        <f>IF(AND('Mapa final'!#REF!="Media",'Mapa final'!#REF!="Mayor"),CONCATENATE("R6C",'Mapa final'!#REF!),"")</f>
        <v>#REF!</v>
      </c>
      <c r="AG31" s="54" t="e">
        <f>IF(AND('Mapa final'!#REF!="Media",'Mapa final'!#REF!="Mayor"),CONCATENATE("R6C",'Mapa final'!#REF!),"")</f>
        <v>#REF!</v>
      </c>
      <c r="AH31" s="55" t="e">
        <f>IF(AND('Mapa final'!#REF!="Media",'Mapa final'!#REF!="Catastrófico"),CONCATENATE("R6C",'Mapa final'!#REF!),"")</f>
        <v>#REF!</v>
      </c>
      <c r="AI31" s="56" t="e">
        <f>IF(AND('Mapa final'!#REF!="Media",'Mapa final'!#REF!="Catastrófico"),CONCATENATE("R6C",'Mapa final'!#REF!),"")</f>
        <v>#REF!</v>
      </c>
      <c r="AJ31" s="56" t="e">
        <f>IF(AND('Mapa final'!#REF!="Media",'Mapa final'!#REF!="Catastrófico"),CONCATENATE("R6C",'Mapa final'!#REF!),"")</f>
        <v>#REF!</v>
      </c>
      <c r="AK31" s="56" t="e">
        <f>IF(AND('Mapa final'!#REF!="Media",'Mapa final'!#REF!="Catastrófico"),CONCATENATE("R6C",'Mapa final'!#REF!),"")</f>
        <v>#REF!</v>
      </c>
      <c r="AL31" s="56" t="e">
        <f>IF(AND('Mapa final'!#REF!="Media",'Mapa final'!#REF!="Catastrófico"),CONCATENATE("R6C",'Mapa final'!#REF!),"")</f>
        <v>#REF!</v>
      </c>
      <c r="AM31" s="57" t="e">
        <f>IF(AND('Mapa final'!#REF!="Media",'Mapa final'!#REF!="Catastrófico"),CONCATENATE("R6C",'Mapa final'!#REF!),"")</f>
        <v>#REF!</v>
      </c>
      <c r="AN31" s="83"/>
      <c r="AO31" s="459"/>
      <c r="AP31" s="460"/>
      <c r="AQ31" s="460"/>
      <c r="AR31" s="460"/>
      <c r="AS31" s="460"/>
      <c r="AT31" s="461"/>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378"/>
      <c r="C32" s="378"/>
      <c r="D32" s="379"/>
      <c r="E32" s="419"/>
      <c r="F32" s="420"/>
      <c r="G32" s="420"/>
      <c r="H32" s="420"/>
      <c r="I32" s="421"/>
      <c r="J32" s="67" t="e">
        <f>IF(AND('Mapa final'!#REF!="Media",'Mapa final'!#REF!="Leve"),CONCATENATE("R7C",'Mapa final'!#REF!),"")</f>
        <v>#REF!</v>
      </c>
      <c r="K32" s="68" t="e">
        <f>IF(AND('Mapa final'!#REF!="Media",'Mapa final'!#REF!="Leve"),CONCATENATE("R7C",'Mapa final'!#REF!),"")</f>
        <v>#REF!</v>
      </c>
      <c r="L32" s="68" t="e">
        <f>IF(AND('Mapa final'!#REF!="Media",'Mapa final'!#REF!="Leve"),CONCATENATE("R7C",'Mapa final'!#REF!),"")</f>
        <v>#REF!</v>
      </c>
      <c r="M32" s="68" t="e">
        <f>IF(AND('Mapa final'!#REF!="Media",'Mapa final'!#REF!="Leve"),CONCATENATE("R7C",'Mapa final'!#REF!),"")</f>
        <v>#REF!</v>
      </c>
      <c r="N32" s="68" t="e">
        <f>IF(AND('Mapa final'!#REF!="Media",'Mapa final'!#REF!="Leve"),CONCATENATE("R7C",'Mapa final'!#REF!),"")</f>
        <v>#REF!</v>
      </c>
      <c r="O32" s="69" t="e">
        <f>IF(AND('Mapa final'!#REF!="Media",'Mapa final'!#REF!="Leve"),CONCATENATE("R7C",'Mapa final'!#REF!),"")</f>
        <v>#REF!</v>
      </c>
      <c r="P32" s="67" t="e">
        <f>IF(AND('Mapa final'!#REF!="Media",'Mapa final'!#REF!="Menor"),CONCATENATE("R7C",'Mapa final'!#REF!),"")</f>
        <v>#REF!</v>
      </c>
      <c r="Q32" s="68" t="e">
        <f>IF(AND('Mapa final'!#REF!="Media",'Mapa final'!#REF!="Menor"),CONCATENATE("R7C",'Mapa final'!#REF!),"")</f>
        <v>#REF!</v>
      </c>
      <c r="R32" s="68" t="e">
        <f>IF(AND('Mapa final'!#REF!="Media",'Mapa final'!#REF!="Menor"),CONCATENATE("R7C",'Mapa final'!#REF!),"")</f>
        <v>#REF!</v>
      </c>
      <c r="S32" s="68" t="e">
        <f>IF(AND('Mapa final'!#REF!="Media",'Mapa final'!#REF!="Menor"),CONCATENATE("R7C",'Mapa final'!#REF!),"")</f>
        <v>#REF!</v>
      </c>
      <c r="T32" s="68" t="e">
        <f>IF(AND('Mapa final'!#REF!="Media",'Mapa final'!#REF!="Menor"),CONCATENATE("R7C",'Mapa final'!#REF!),"")</f>
        <v>#REF!</v>
      </c>
      <c r="U32" s="69" t="e">
        <f>IF(AND('Mapa final'!#REF!="Media",'Mapa final'!#REF!="Menor"),CONCATENATE("R7C",'Mapa final'!#REF!),"")</f>
        <v>#REF!</v>
      </c>
      <c r="V32" s="67" t="e">
        <f>IF(AND('Mapa final'!#REF!="Media",'Mapa final'!#REF!="Moderado"),CONCATENATE("R7C",'Mapa final'!#REF!),"")</f>
        <v>#REF!</v>
      </c>
      <c r="W32" s="68" t="e">
        <f>IF(AND('Mapa final'!#REF!="Media",'Mapa final'!#REF!="Moderado"),CONCATENATE("R7C",'Mapa final'!#REF!),"")</f>
        <v>#REF!</v>
      </c>
      <c r="X32" s="68" t="e">
        <f>IF(AND('Mapa final'!#REF!="Media",'Mapa final'!#REF!="Moderado"),CONCATENATE("R7C",'Mapa final'!#REF!),"")</f>
        <v>#REF!</v>
      </c>
      <c r="Y32" s="68" t="e">
        <f>IF(AND('Mapa final'!#REF!="Media",'Mapa final'!#REF!="Moderado"),CONCATENATE("R7C",'Mapa final'!#REF!),"")</f>
        <v>#REF!</v>
      </c>
      <c r="Z32" s="68" t="e">
        <f>IF(AND('Mapa final'!#REF!="Media",'Mapa final'!#REF!="Moderado"),CONCATENATE("R7C",'Mapa final'!#REF!),"")</f>
        <v>#REF!</v>
      </c>
      <c r="AA32" s="69" t="e">
        <f>IF(AND('Mapa final'!#REF!="Media",'Mapa final'!#REF!="Moderado"),CONCATENATE("R7C",'Mapa final'!#REF!),"")</f>
        <v>#REF!</v>
      </c>
      <c r="AB32" s="52" t="e">
        <f>IF(AND('Mapa final'!#REF!="Media",'Mapa final'!#REF!="Mayor"),CONCATENATE("R7C",'Mapa final'!#REF!),"")</f>
        <v>#REF!</v>
      </c>
      <c r="AC32" s="53" t="e">
        <f>IF(AND('Mapa final'!#REF!="Media",'Mapa final'!#REF!="Mayor"),CONCATENATE("R7C",'Mapa final'!#REF!),"")</f>
        <v>#REF!</v>
      </c>
      <c r="AD32" s="53" t="e">
        <f>IF(AND('Mapa final'!#REF!="Media",'Mapa final'!#REF!="Mayor"),CONCATENATE("R7C",'Mapa final'!#REF!),"")</f>
        <v>#REF!</v>
      </c>
      <c r="AE32" s="53" t="e">
        <f>IF(AND('Mapa final'!#REF!="Media",'Mapa final'!#REF!="Mayor"),CONCATENATE("R7C",'Mapa final'!#REF!),"")</f>
        <v>#REF!</v>
      </c>
      <c r="AF32" s="53" t="e">
        <f>IF(AND('Mapa final'!#REF!="Media",'Mapa final'!#REF!="Mayor"),CONCATENATE("R7C",'Mapa final'!#REF!),"")</f>
        <v>#REF!</v>
      </c>
      <c r="AG32" s="54" t="e">
        <f>IF(AND('Mapa final'!#REF!="Media",'Mapa final'!#REF!="Mayor"),CONCATENATE("R7C",'Mapa final'!#REF!),"")</f>
        <v>#REF!</v>
      </c>
      <c r="AH32" s="55" t="e">
        <f>IF(AND('Mapa final'!#REF!="Media",'Mapa final'!#REF!="Catastrófico"),CONCATENATE("R7C",'Mapa final'!#REF!),"")</f>
        <v>#REF!</v>
      </c>
      <c r="AI32" s="56" t="e">
        <f>IF(AND('Mapa final'!#REF!="Media",'Mapa final'!#REF!="Catastrófico"),CONCATENATE("R7C",'Mapa final'!#REF!),"")</f>
        <v>#REF!</v>
      </c>
      <c r="AJ32" s="56" t="e">
        <f>IF(AND('Mapa final'!#REF!="Media",'Mapa final'!#REF!="Catastrófico"),CONCATENATE("R7C",'Mapa final'!#REF!),"")</f>
        <v>#REF!</v>
      </c>
      <c r="AK32" s="56" t="e">
        <f>IF(AND('Mapa final'!#REF!="Media",'Mapa final'!#REF!="Catastrófico"),CONCATENATE("R7C",'Mapa final'!#REF!),"")</f>
        <v>#REF!</v>
      </c>
      <c r="AL32" s="56" t="e">
        <f>IF(AND('Mapa final'!#REF!="Media",'Mapa final'!#REF!="Catastrófico"),CONCATENATE("R7C",'Mapa final'!#REF!),"")</f>
        <v>#REF!</v>
      </c>
      <c r="AM32" s="57" t="e">
        <f>IF(AND('Mapa final'!#REF!="Media",'Mapa final'!#REF!="Catastrófico"),CONCATENATE("R7C",'Mapa final'!#REF!),"")</f>
        <v>#REF!</v>
      </c>
      <c r="AN32" s="83"/>
      <c r="AO32" s="459"/>
      <c r="AP32" s="460"/>
      <c r="AQ32" s="460"/>
      <c r="AR32" s="460"/>
      <c r="AS32" s="460"/>
      <c r="AT32" s="461"/>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378"/>
      <c r="C33" s="378"/>
      <c r="D33" s="379"/>
      <c r="E33" s="419"/>
      <c r="F33" s="420"/>
      <c r="G33" s="420"/>
      <c r="H33" s="420"/>
      <c r="I33" s="421"/>
      <c r="J33" s="67" t="str">
        <f>IF(AND('Mapa final'!$Y$23="Media",'Mapa final'!$AA$23="Leve"),CONCATENATE("R8C",'Mapa final'!$O$23),"")</f>
        <v/>
      </c>
      <c r="K33" s="68" t="str">
        <f>IF(AND('Mapa final'!$Y$24="Media",'Mapa final'!$AA$24="Leve"),CONCATENATE("R8C",'Mapa final'!$O$24),"")</f>
        <v/>
      </c>
      <c r="L33" s="68" t="str">
        <f>IF(AND('Mapa final'!$Y$25="Media",'Mapa final'!$AA$25="Leve"),CONCATENATE("R8C",'Mapa final'!$O$25),"")</f>
        <v/>
      </c>
      <c r="M33" s="68" t="str">
        <f>IF(AND('Mapa final'!$Y$26="Media",'Mapa final'!$AA$26="Leve"),CONCATENATE("R8C",'Mapa final'!$O$26),"")</f>
        <v/>
      </c>
      <c r="N33" s="68" t="str">
        <f>IF(AND('Mapa final'!$Y$27="Media",'Mapa final'!$AA$27="Leve"),CONCATENATE("R8C",'Mapa final'!$O$27),"")</f>
        <v/>
      </c>
      <c r="O33" s="69" t="str">
        <f>IF(AND('Mapa final'!$Y$28="Media",'Mapa final'!$AA$28="Leve"),CONCATENATE("R8C",'Mapa final'!$O$28),"")</f>
        <v/>
      </c>
      <c r="P33" s="67" t="str">
        <f>IF(AND('Mapa final'!$Y$23="Media",'Mapa final'!$AA$23="Menor"),CONCATENATE("R8C",'Mapa final'!$O$23),"")</f>
        <v/>
      </c>
      <c r="Q33" s="68" t="str">
        <f>IF(AND('Mapa final'!$Y$24="Media",'Mapa final'!$AA$24="Menor"),CONCATENATE("R8C",'Mapa final'!$O$24),"")</f>
        <v/>
      </c>
      <c r="R33" s="68" t="str">
        <f>IF(AND('Mapa final'!$Y$25="Media",'Mapa final'!$AA$25="Menor"),CONCATENATE("R8C",'Mapa final'!$O$25),"")</f>
        <v/>
      </c>
      <c r="S33" s="68" t="str">
        <f>IF(AND('Mapa final'!$Y$26="Media",'Mapa final'!$AA$26="Menor"),CONCATENATE("R8C",'Mapa final'!$O$26),"")</f>
        <v/>
      </c>
      <c r="T33" s="68" t="str">
        <f>IF(AND('Mapa final'!$Y$27="Media",'Mapa final'!$AA$27="Menor"),CONCATENATE("R8C",'Mapa final'!$O$27),"")</f>
        <v/>
      </c>
      <c r="U33" s="69" t="str">
        <f>IF(AND('Mapa final'!$Y$28="Media",'Mapa final'!$AA$28="Menor"),CONCATENATE("R8C",'Mapa final'!$O$28),"")</f>
        <v/>
      </c>
      <c r="V33" s="67" t="str">
        <f>IF(AND('Mapa final'!$Y$23="Media",'Mapa final'!$AA$23="Moderado"),CONCATENATE("R8C",'Mapa final'!$O$23),"")</f>
        <v/>
      </c>
      <c r="W33" s="68" t="str">
        <f>IF(AND('Mapa final'!$Y$24="Media",'Mapa final'!$AA$24="Moderado"),CONCATENATE("R8C",'Mapa final'!$O$24),"")</f>
        <v/>
      </c>
      <c r="X33" s="68" t="str">
        <f>IF(AND('Mapa final'!$Y$25="Media",'Mapa final'!$AA$25="Moderado"),CONCATENATE("R8C",'Mapa final'!$O$25),"")</f>
        <v/>
      </c>
      <c r="Y33" s="68" t="str">
        <f>IF(AND('Mapa final'!$Y$26="Media",'Mapa final'!$AA$26="Moderado"),CONCATENATE("R8C",'Mapa final'!$O$26),"")</f>
        <v/>
      </c>
      <c r="Z33" s="68" t="str">
        <f>IF(AND('Mapa final'!$Y$27="Media",'Mapa final'!$AA$27="Moderado"),CONCATENATE("R8C",'Mapa final'!$O$27),"")</f>
        <v/>
      </c>
      <c r="AA33" s="69" t="str">
        <f>IF(AND('Mapa final'!$Y$28="Media",'Mapa final'!$AA$28="Moderado"),CONCATENATE("R8C",'Mapa final'!$O$28),"")</f>
        <v/>
      </c>
      <c r="AB33" s="52" t="str">
        <f>IF(AND('Mapa final'!$Y$23="Media",'Mapa final'!$AA$23="Mayor"),CONCATENATE("R8C",'Mapa final'!$O$23),"")</f>
        <v/>
      </c>
      <c r="AC33" s="53" t="str">
        <f>IF(AND('Mapa final'!$Y$24="Media",'Mapa final'!$AA$24="Mayor"),CONCATENATE("R8C",'Mapa final'!$O$24),"")</f>
        <v/>
      </c>
      <c r="AD33" s="53" t="str">
        <f>IF(AND('Mapa final'!$Y$25="Media",'Mapa final'!$AA$25="Mayor"),CONCATENATE("R8C",'Mapa final'!$O$25),"")</f>
        <v/>
      </c>
      <c r="AE33" s="53" t="str">
        <f>IF(AND('Mapa final'!$Y$26="Media",'Mapa final'!$AA$26="Mayor"),CONCATENATE("R8C",'Mapa final'!$O$26),"")</f>
        <v/>
      </c>
      <c r="AF33" s="53" t="str">
        <f>IF(AND('Mapa final'!$Y$27="Media",'Mapa final'!$AA$27="Mayor"),CONCATENATE("R8C",'Mapa final'!$O$27),"")</f>
        <v/>
      </c>
      <c r="AG33" s="54" t="str">
        <f>IF(AND('Mapa final'!$Y$28="Media",'Mapa final'!$AA$28="Mayor"),CONCATENATE("R8C",'Mapa final'!$O$28),"")</f>
        <v/>
      </c>
      <c r="AH33" s="55" t="str">
        <f>IF(AND('Mapa final'!$Y$23="Media",'Mapa final'!$AA$23="Catastrófico"),CONCATENATE("R8C",'Mapa final'!$O$23),"")</f>
        <v/>
      </c>
      <c r="AI33" s="56" t="str">
        <f>IF(AND('Mapa final'!$Y$24="Media",'Mapa final'!$AA$24="Catastrófico"),CONCATENATE("R8C",'Mapa final'!$O$24),"")</f>
        <v/>
      </c>
      <c r="AJ33" s="56" t="str">
        <f>IF(AND('Mapa final'!$Y$25="Media",'Mapa final'!$AA$25="Catastrófico"),CONCATENATE("R8C",'Mapa final'!$O$25),"")</f>
        <v/>
      </c>
      <c r="AK33" s="56" t="str">
        <f>IF(AND('Mapa final'!$Y$26="Media",'Mapa final'!$AA$26="Catastrófico"),CONCATENATE("R8C",'Mapa final'!$O$26),"")</f>
        <v/>
      </c>
      <c r="AL33" s="56" t="str">
        <f>IF(AND('Mapa final'!$Y$27="Media",'Mapa final'!$AA$27="Catastrófico"),CONCATENATE("R8C",'Mapa final'!$O$27),"")</f>
        <v/>
      </c>
      <c r="AM33" s="57" t="str">
        <f>IF(AND('Mapa final'!$Y$28="Media",'Mapa final'!$AA$28="Catastrófico"),CONCATENATE("R8C",'Mapa final'!$O$28),"")</f>
        <v/>
      </c>
      <c r="AN33" s="83"/>
      <c r="AO33" s="459"/>
      <c r="AP33" s="460"/>
      <c r="AQ33" s="460"/>
      <c r="AR33" s="460"/>
      <c r="AS33" s="460"/>
      <c r="AT33" s="461"/>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378"/>
      <c r="C34" s="378"/>
      <c r="D34" s="379"/>
      <c r="E34" s="419"/>
      <c r="F34" s="420"/>
      <c r="G34" s="420"/>
      <c r="H34" s="420"/>
      <c r="I34" s="421"/>
      <c r="J34" s="67" t="str">
        <f>IF(AND('Mapa final'!$Y$29="Media",'Mapa final'!$AA$29="Leve"),CONCATENATE("R9C",'Mapa final'!$O$29),"")</f>
        <v/>
      </c>
      <c r="K34" s="68" t="str">
        <f>IF(AND('Mapa final'!$Y$30="Media",'Mapa final'!$AA$30="Leve"),CONCATENATE("R9C",'Mapa final'!$O$30),"")</f>
        <v/>
      </c>
      <c r="L34" s="68" t="str">
        <f>IF(AND('Mapa final'!$Y$31="Media",'Mapa final'!$AA$31="Leve"),CONCATENATE("R9C",'Mapa final'!$O$31),"")</f>
        <v/>
      </c>
      <c r="M34" s="68" t="str">
        <f>IF(AND('Mapa final'!$Y$32="Media",'Mapa final'!$AA$32="Leve"),CONCATENATE("R9C",'Mapa final'!$O$32),"")</f>
        <v/>
      </c>
      <c r="N34" s="68" t="str">
        <f>IF(AND('Mapa final'!$Y$33="Media",'Mapa final'!$AA$33="Leve"),CONCATENATE("R9C",'Mapa final'!$O$33),"")</f>
        <v/>
      </c>
      <c r="O34" s="69" t="str">
        <f>IF(AND('Mapa final'!$Y$34="Media",'Mapa final'!$AA$34="Leve"),CONCATENATE("R9C",'Mapa final'!$O$34),"")</f>
        <v/>
      </c>
      <c r="P34" s="67" t="str">
        <f>IF(AND('Mapa final'!$Y$29="Media",'Mapa final'!$AA$29="Menor"),CONCATENATE("R9C",'Mapa final'!$O$29),"")</f>
        <v/>
      </c>
      <c r="Q34" s="68" t="str">
        <f>IF(AND('Mapa final'!$Y$30="Media",'Mapa final'!$AA$30="Menor"),CONCATENATE("R9C",'Mapa final'!$O$30),"")</f>
        <v/>
      </c>
      <c r="R34" s="68" t="str">
        <f>IF(AND('Mapa final'!$Y$31="Media",'Mapa final'!$AA$31="Menor"),CONCATENATE("R9C",'Mapa final'!$O$31),"")</f>
        <v/>
      </c>
      <c r="S34" s="68" t="str">
        <f>IF(AND('Mapa final'!$Y$32="Media",'Mapa final'!$AA$32="Menor"),CONCATENATE("R9C",'Mapa final'!$O$32),"")</f>
        <v/>
      </c>
      <c r="T34" s="68" t="str">
        <f>IF(AND('Mapa final'!$Y$33="Media",'Mapa final'!$AA$33="Menor"),CONCATENATE("R9C",'Mapa final'!$O$33),"")</f>
        <v/>
      </c>
      <c r="U34" s="69" t="str">
        <f>IF(AND('Mapa final'!$Y$34="Media",'Mapa final'!$AA$34="Menor"),CONCATENATE("R9C",'Mapa final'!$O$34),"")</f>
        <v/>
      </c>
      <c r="V34" s="67" t="str">
        <f>IF(AND('Mapa final'!$Y$29="Media",'Mapa final'!$AA$29="Moderado"),CONCATENATE("R9C",'Mapa final'!$O$29),"")</f>
        <v/>
      </c>
      <c r="W34" s="68" t="str">
        <f>IF(AND('Mapa final'!$Y$30="Media",'Mapa final'!$AA$30="Moderado"),CONCATENATE("R9C",'Mapa final'!$O$30),"")</f>
        <v/>
      </c>
      <c r="X34" s="68" t="str">
        <f>IF(AND('Mapa final'!$Y$31="Media",'Mapa final'!$AA$31="Moderado"),CONCATENATE("R9C",'Mapa final'!$O$31),"")</f>
        <v/>
      </c>
      <c r="Y34" s="68" t="str">
        <f>IF(AND('Mapa final'!$Y$32="Media",'Mapa final'!$AA$32="Moderado"),CONCATENATE("R9C",'Mapa final'!$O$32),"")</f>
        <v/>
      </c>
      <c r="Z34" s="68" t="str">
        <f>IF(AND('Mapa final'!$Y$33="Media",'Mapa final'!$AA$33="Moderado"),CONCATENATE("R9C",'Mapa final'!$O$33),"")</f>
        <v/>
      </c>
      <c r="AA34" s="69" t="str">
        <f>IF(AND('Mapa final'!$Y$34="Media",'Mapa final'!$AA$34="Moderado"),CONCATENATE("R9C",'Mapa final'!$O$34),"")</f>
        <v/>
      </c>
      <c r="AB34" s="52" t="str">
        <f>IF(AND('Mapa final'!$Y$29="Media",'Mapa final'!$AA$29="Mayor"),CONCATENATE("R9C",'Mapa final'!$O$29),"")</f>
        <v/>
      </c>
      <c r="AC34" s="53" t="str">
        <f>IF(AND('Mapa final'!$Y$30="Media",'Mapa final'!$AA$30="Mayor"),CONCATENATE("R9C",'Mapa final'!$O$30),"")</f>
        <v/>
      </c>
      <c r="AD34" s="53" t="str">
        <f>IF(AND('Mapa final'!$Y$31="Media",'Mapa final'!$AA$31="Mayor"),CONCATENATE("R9C",'Mapa final'!$O$31),"")</f>
        <v/>
      </c>
      <c r="AE34" s="53" t="str">
        <f>IF(AND('Mapa final'!$Y$32="Media",'Mapa final'!$AA$32="Mayor"),CONCATENATE("R9C",'Mapa final'!$O$32),"")</f>
        <v/>
      </c>
      <c r="AF34" s="53" t="str">
        <f>IF(AND('Mapa final'!$Y$33="Media",'Mapa final'!$AA$33="Mayor"),CONCATENATE("R9C",'Mapa final'!$O$33),"")</f>
        <v/>
      </c>
      <c r="AG34" s="54" t="str">
        <f>IF(AND('Mapa final'!$Y$34="Media",'Mapa final'!$AA$34="Mayor"),CONCATENATE("R9C",'Mapa final'!$O$34),"")</f>
        <v/>
      </c>
      <c r="AH34" s="55" t="str">
        <f>IF(AND('Mapa final'!$Y$29="Media",'Mapa final'!$AA$29="Catastrófico"),CONCATENATE("R9C",'Mapa final'!$O$29),"")</f>
        <v/>
      </c>
      <c r="AI34" s="56" t="str">
        <f>IF(AND('Mapa final'!$Y$30="Media",'Mapa final'!$AA$30="Catastrófico"),CONCATENATE("R9C",'Mapa final'!$O$30),"")</f>
        <v/>
      </c>
      <c r="AJ34" s="56" t="str">
        <f>IF(AND('Mapa final'!$Y$31="Media",'Mapa final'!$AA$31="Catastrófico"),CONCATENATE("R9C",'Mapa final'!$O$31),"")</f>
        <v/>
      </c>
      <c r="AK34" s="56" t="str">
        <f>IF(AND('Mapa final'!$Y$32="Media",'Mapa final'!$AA$32="Catastrófico"),CONCATENATE("R9C",'Mapa final'!$O$32),"")</f>
        <v/>
      </c>
      <c r="AL34" s="56" t="str">
        <f>IF(AND('Mapa final'!$Y$33="Media",'Mapa final'!$AA$33="Catastrófico"),CONCATENATE("R9C",'Mapa final'!$O$33),"")</f>
        <v/>
      </c>
      <c r="AM34" s="57" t="str">
        <f>IF(AND('Mapa final'!$Y$34="Media",'Mapa final'!$AA$34="Catastrófico"),CONCATENATE("R9C",'Mapa final'!$O$34),"")</f>
        <v/>
      </c>
      <c r="AN34" s="83"/>
      <c r="AO34" s="459"/>
      <c r="AP34" s="460"/>
      <c r="AQ34" s="460"/>
      <c r="AR34" s="460"/>
      <c r="AS34" s="460"/>
      <c r="AT34" s="461"/>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378"/>
      <c r="C35" s="378"/>
      <c r="D35" s="379"/>
      <c r="E35" s="422"/>
      <c r="F35" s="423"/>
      <c r="G35" s="423"/>
      <c r="H35" s="423"/>
      <c r="I35" s="424"/>
      <c r="J35" s="67" t="str">
        <f>IF(AND('Mapa final'!$Y$35="Media",'Mapa final'!$AA$35="Leve"),CONCATENATE("R10C",'Mapa final'!$O$35),"")</f>
        <v/>
      </c>
      <c r="K35" s="68" t="str">
        <f>IF(AND('Mapa final'!$Y$36="Media",'Mapa final'!$AA$36="Leve"),CONCATENATE("R10C",'Mapa final'!$O$36),"")</f>
        <v/>
      </c>
      <c r="L35" s="68" t="str">
        <f>IF(AND('Mapa final'!$Y$37="Media",'Mapa final'!$AA$37="Leve"),CONCATENATE("R10C",'Mapa final'!$O$37),"")</f>
        <v/>
      </c>
      <c r="M35" s="68" t="str">
        <f>IF(AND('Mapa final'!$Y$38="Media",'Mapa final'!$AA$38="Leve"),CONCATENATE("R10C",'Mapa final'!$O$38),"")</f>
        <v/>
      </c>
      <c r="N35" s="68" t="str">
        <f>IF(AND('Mapa final'!$Y$39="Media",'Mapa final'!$AA$39="Leve"),CONCATENATE("R10C",'Mapa final'!$O$39),"")</f>
        <v/>
      </c>
      <c r="O35" s="69" t="str">
        <f>IF(AND('Mapa final'!$Y$40="Media",'Mapa final'!$AA$40="Leve"),CONCATENATE("R10C",'Mapa final'!$O$40),"")</f>
        <v/>
      </c>
      <c r="P35" s="67" t="str">
        <f>IF(AND('Mapa final'!$Y$35="Media",'Mapa final'!$AA$35="Menor"),CONCATENATE("R10C",'Mapa final'!$O$35),"")</f>
        <v/>
      </c>
      <c r="Q35" s="68" t="str">
        <f>IF(AND('Mapa final'!$Y$36="Media",'Mapa final'!$AA$36="Menor"),CONCATENATE("R10C",'Mapa final'!$O$36),"")</f>
        <v/>
      </c>
      <c r="R35" s="68" t="str">
        <f>IF(AND('Mapa final'!$Y$37="Media",'Mapa final'!$AA$37="Menor"),CONCATENATE("R10C",'Mapa final'!$O$37),"")</f>
        <v/>
      </c>
      <c r="S35" s="68" t="str">
        <f>IF(AND('Mapa final'!$Y$38="Media",'Mapa final'!$AA$38="Menor"),CONCATENATE("R10C",'Mapa final'!$O$38),"")</f>
        <v/>
      </c>
      <c r="T35" s="68" t="str">
        <f>IF(AND('Mapa final'!$Y$39="Media",'Mapa final'!$AA$39="Menor"),CONCATENATE("R10C",'Mapa final'!$O$39),"")</f>
        <v/>
      </c>
      <c r="U35" s="69" t="str">
        <f>IF(AND('Mapa final'!$Y$40="Media",'Mapa final'!$AA$40="Menor"),CONCATENATE("R10C",'Mapa final'!$O$40),"")</f>
        <v/>
      </c>
      <c r="V35" s="67" t="str">
        <f>IF(AND('Mapa final'!$Y$35="Media",'Mapa final'!$AA$35="Moderado"),CONCATENATE("R10C",'Mapa final'!$O$35),"")</f>
        <v/>
      </c>
      <c r="W35" s="68" t="str">
        <f>IF(AND('Mapa final'!$Y$36="Media",'Mapa final'!$AA$36="Moderado"),CONCATENATE("R10C",'Mapa final'!$O$36),"")</f>
        <v/>
      </c>
      <c r="X35" s="68" t="str">
        <f>IF(AND('Mapa final'!$Y$37="Media",'Mapa final'!$AA$37="Moderado"),CONCATENATE("R10C",'Mapa final'!$O$37),"")</f>
        <v/>
      </c>
      <c r="Y35" s="68" t="str">
        <f>IF(AND('Mapa final'!$Y$38="Media",'Mapa final'!$AA$38="Moderado"),CONCATENATE("R10C",'Mapa final'!$O$38),"")</f>
        <v/>
      </c>
      <c r="Z35" s="68" t="str">
        <f>IF(AND('Mapa final'!$Y$39="Media",'Mapa final'!$AA$39="Moderado"),CONCATENATE("R10C",'Mapa final'!$O$39),"")</f>
        <v/>
      </c>
      <c r="AA35" s="69" t="str">
        <f>IF(AND('Mapa final'!$Y$40="Media",'Mapa final'!$AA$40="Moderado"),CONCATENATE("R10C",'Mapa final'!$O$40),"")</f>
        <v/>
      </c>
      <c r="AB35" s="58" t="str">
        <f>IF(AND('Mapa final'!$Y$35="Media",'Mapa final'!$AA$35="Mayor"),CONCATENATE("R10C",'Mapa final'!$O$35),"")</f>
        <v/>
      </c>
      <c r="AC35" s="59" t="str">
        <f>IF(AND('Mapa final'!$Y$36="Media",'Mapa final'!$AA$36="Mayor"),CONCATENATE("R10C",'Mapa final'!$O$36),"")</f>
        <v/>
      </c>
      <c r="AD35" s="59" t="str">
        <f>IF(AND('Mapa final'!$Y$37="Media",'Mapa final'!$AA$37="Mayor"),CONCATENATE("R10C",'Mapa final'!$O$37),"")</f>
        <v/>
      </c>
      <c r="AE35" s="59" t="str">
        <f>IF(AND('Mapa final'!$Y$38="Media",'Mapa final'!$AA$38="Mayor"),CONCATENATE("R10C",'Mapa final'!$O$38),"")</f>
        <v/>
      </c>
      <c r="AF35" s="59" t="str">
        <f>IF(AND('Mapa final'!$Y$39="Media",'Mapa final'!$AA$39="Mayor"),CONCATENATE("R10C",'Mapa final'!$O$39),"")</f>
        <v/>
      </c>
      <c r="AG35" s="60" t="str">
        <f>IF(AND('Mapa final'!$Y$40="Media",'Mapa final'!$AA$40="Mayor"),CONCATENATE("R10C",'Mapa final'!$O$40),"")</f>
        <v/>
      </c>
      <c r="AH35" s="61" t="str">
        <f>IF(AND('Mapa final'!$Y$35="Media",'Mapa final'!$AA$35="Catastrófico"),CONCATENATE("R10C",'Mapa final'!$O$35),"")</f>
        <v/>
      </c>
      <c r="AI35" s="62" t="str">
        <f>IF(AND('Mapa final'!$Y$36="Media",'Mapa final'!$AA$36="Catastrófico"),CONCATENATE("R10C",'Mapa final'!$O$36),"")</f>
        <v/>
      </c>
      <c r="AJ35" s="62" t="str">
        <f>IF(AND('Mapa final'!$Y$37="Media",'Mapa final'!$AA$37="Catastrófico"),CONCATENATE("R10C",'Mapa final'!$O$37),"")</f>
        <v/>
      </c>
      <c r="AK35" s="62" t="str">
        <f>IF(AND('Mapa final'!$Y$38="Media",'Mapa final'!$AA$38="Catastrófico"),CONCATENATE("R10C",'Mapa final'!$O$38),"")</f>
        <v/>
      </c>
      <c r="AL35" s="62" t="str">
        <f>IF(AND('Mapa final'!$Y$39="Media",'Mapa final'!$AA$39="Catastrófico"),CONCATENATE("R10C",'Mapa final'!$O$39),"")</f>
        <v/>
      </c>
      <c r="AM35" s="63" t="str">
        <f>IF(AND('Mapa final'!$Y$40="Media",'Mapa final'!$AA$40="Catastrófico"),CONCATENATE("R10C",'Mapa final'!$O$40),"")</f>
        <v/>
      </c>
      <c r="AN35" s="83"/>
      <c r="AO35" s="462"/>
      <c r="AP35" s="463"/>
      <c r="AQ35" s="463"/>
      <c r="AR35" s="463"/>
      <c r="AS35" s="463"/>
      <c r="AT35" s="464"/>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378"/>
      <c r="C36" s="378"/>
      <c r="D36" s="379"/>
      <c r="E36" s="416" t="s">
        <v>98</v>
      </c>
      <c r="F36" s="417"/>
      <c r="G36" s="417"/>
      <c r="H36" s="417"/>
      <c r="I36" s="417"/>
      <c r="J36" s="73" t="e">
        <f>IF(AND('Mapa final'!#REF!="Baja",'Mapa final'!#REF!="Leve"),CONCATENATE("R1C",'Mapa final'!#REF!),"")</f>
        <v>#REF!</v>
      </c>
      <c r="K36" s="74" t="e">
        <f>IF(AND('Mapa final'!#REF!="Baja",'Mapa final'!#REF!="Leve"),CONCATENATE("R1C",'Mapa final'!#REF!),"")</f>
        <v>#REF!</v>
      </c>
      <c r="L36" s="74" t="e">
        <f>IF(AND('Mapa final'!#REF!="Baja",'Mapa final'!#REF!="Leve"),CONCATENATE("R1C",'Mapa final'!#REF!),"")</f>
        <v>#REF!</v>
      </c>
      <c r="M36" s="74" t="e">
        <f>IF(AND('Mapa final'!#REF!="Baja",'Mapa final'!#REF!="Leve"),CONCATENATE("R1C",'Mapa final'!#REF!),"")</f>
        <v>#REF!</v>
      </c>
      <c r="N36" s="74" t="e">
        <f>IF(AND('Mapa final'!#REF!="Baja",'Mapa final'!#REF!="Leve"),CONCATENATE("R1C",'Mapa final'!#REF!),"")</f>
        <v>#REF!</v>
      </c>
      <c r="O36" s="75" t="e">
        <f>IF(AND('Mapa final'!#REF!="Baja",'Mapa final'!#REF!="Leve"),CONCATENATE("R1C",'Mapa final'!#REF!),"")</f>
        <v>#REF!</v>
      </c>
      <c r="P36" s="64" t="e">
        <f>IF(AND('Mapa final'!#REF!="Baja",'Mapa final'!#REF!="Menor"),CONCATENATE("R1C",'Mapa final'!#REF!),"")</f>
        <v>#REF!</v>
      </c>
      <c r="Q36" s="65" t="e">
        <f>IF(AND('Mapa final'!#REF!="Baja",'Mapa final'!#REF!="Menor"),CONCATENATE("R1C",'Mapa final'!#REF!),"")</f>
        <v>#REF!</v>
      </c>
      <c r="R36" s="65" t="e">
        <f>IF(AND('Mapa final'!#REF!="Baja",'Mapa final'!#REF!="Menor"),CONCATENATE("R1C",'Mapa final'!#REF!),"")</f>
        <v>#REF!</v>
      </c>
      <c r="S36" s="65" t="e">
        <f>IF(AND('Mapa final'!#REF!="Baja",'Mapa final'!#REF!="Menor"),CONCATENATE("R1C",'Mapa final'!#REF!),"")</f>
        <v>#REF!</v>
      </c>
      <c r="T36" s="65" t="e">
        <f>IF(AND('Mapa final'!#REF!="Baja",'Mapa final'!#REF!="Menor"),CONCATENATE("R1C",'Mapa final'!#REF!),"")</f>
        <v>#REF!</v>
      </c>
      <c r="U36" s="66" t="e">
        <f>IF(AND('Mapa final'!#REF!="Baja",'Mapa final'!#REF!="Menor"),CONCATENATE("R1C",'Mapa final'!#REF!),"")</f>
        <v>#REF!</v>
      </c>
      <c r="V36" s="64" t="e">
        <f>IF(AND('Mapa final'!#REF!="Baja",'Mapa final'!#REF!="Moderado"),CONCATENATE("R1C",'Mapa final'!#REF!),"")</f>
        <v>#REF!</v>
      </c>
      <c r="W36" s="65" t="e">
        <f>IF(AND('Mapa final'!#REF!="Baja",'Mapa final'!#REF!="Moderado"),CONCATENATE("R1C",'Mapa final'!#REF!),"")</f>
        <v>#REF!</v>
      </c>
      <c r="X36" s="65" t="e">
        <f>IF(AND('Mapa final'!#REF!="Baja",'Mapa final'!#REF!="Moderado"),CONCATENATE("R1C",'Mapa final'!#REF!),"")</f>
        <v>#REF!</v>
      </c>
      <c r="Y36" s="65" t="e">
        <f>IF(AND('Mapa final'!#REF!="Baja",'Mapa final'!#REF!="Moderado"),CONCATENATE("R1C",'Mapa final'!#REF!),"")</f>
        <v>#REF!</v>
      </c>
      <c r="Z36" s="65" t="e">
        <f>IF(AND('Mapa final'!#REF!="Baja",'Mapa final'!#REF!="Moderado"),CONCATENATE("R1C",'Mapa final'!#REF!),"")</f>
        <v>#REF!</v>
      </c>
      <c r="AA36" s="66" t="e">
        <f>IF(AND('Mapa final'!#REF!="Baja",'Mapa final'!#REF!="Moderado"),CONCATENATE("R1C",'Mapa final'!#REF!),"")</f>
        <v>#REF!</v>
      </c>
      <c r="AB36" s="46" t="e">
        <f>IF(AND('Mapa final'!#REF!="Baja",'Mapa final'!#REF!="Mayor"),CONCATENATE("R1C",'Mapa final'!#REF!),"")</f>
        <v>#REF!</v>
      </c>
      <c r="AC36" s="47" t="e">
        <f>IF(AND('Mapa final'!#REF!="Baja",'Mapa final'!#REF!="Mayor"),CONCATENATE("R1C",'Mapa final'!#REF!),"")</f>
        <v>#REF!</v>
      </c>
      <c r="AD36" s="47" t="e">
        <f>IF(AND('Mapa final'!#REF!="Baja",'Mapa final'!#REF!="Mayor"),CONCATENATE("R1C",'Mapa final'!#REF!),"")</f>
        <v>#REF!</v>
      </c>
      <c r="AE36" s="47" t="e">
        <f>IF(AND('Mapa final'!#REF!="Baja",'Mapa final'!#REF!="Mayor"),CONCATENATE("R1C",'Mapa final'!#REF!),"")</f>
        <v>#REF!</v>
      </c>
      <c r="AF36" s="47" t="e">
        <f>IF(AND('Mapa final'!#REF!="Baja",'Mapa final'!#REF!="Mayor"),CONCATENATE("R1C",'Mapa final'!#REF!),"")</f>
        <v>#REF!</v>
      </c>
      <c r="AG36" s="48" t="e">
        <f>IF(AND('Mapa final'!#REF!="Baja",'Mapa final'!#REF!="Mayor"),CONCATENATE("R1C",'Mapa final'!#REF!),"")</f>
        <v>#REF!</v>
      </c>
      <c r="AH36" s="49" t="e">
        <f>IF(AND('Mapa final'!#REF!="Baja",'Mapa final'!#REF!="Catastrófico"),CONCATENATE("R1C",'Mapa final'!#REF!),"")</f>
        <v>#REF!</v>
      </c>
      <c r="AI36" s="50" t="e">
        <f>IF(AND('Mapa final'!#REF!="Baja",'Mapa final'!#REF!="Catastrófico"),CONCATENATE("R1C",'Mapa final'!#REF!),"")</f>
        <v>#REF!</v>
      </c>
      <c r="AJ36" s="50" t="e">
        <f>IF(AND('Mapa final'!#REF!="Baja",'Mapa final'!#REF!="Catastrófico"),CONCATENATE("R1C",'Mapa final'!#REF!),"")</f>
        <v>#REF!</v>
      </c>
      <c r="AK36" s="50" t="e">
        <f>IF(AND('Mapa final'!#REF!="Baja",'Mapa final'!#REF!="Catastrófico"),CONCATENATE("R1C",'Mapa final'!#REF!),"")</f>
        <v>#REF!</v>
      </c>
      <c r="AL36" s="50" t="e">
        <f>IF(AND('Mapa final'!#REF!="Baja",'Mapa final'!#REF!="Catastrófico"),CONCATENATE("R1C",'Mapa final'!#REF!),"")</f>
        <v>#REF!</v>
      </c>
      <c r="AM36" s="51" t="e">
        <f>IF(AND('Mapa final'!#REF!="Baja",'Mapa final'!#REF!="Catastrófico"),CONCATENATE("R1C",'Mapa final'!#REF!),"")</f>
        <v>#REF!</v>
      </c>
      <c r="AN36" s="83"/>
      <c r="AO36" s="447" t="s">
        <v>99</v>
      </c>
      <c r="AP36" s="448"/>
      <c r="AQ36" s="448"/>
      <c r="AR36" s="448"/>
      <c r="AS36" s="448"/>
      <c r="AT36" s="449"/>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378"/>
      <c r="C37" s="378"/>
      <c r="D37" s="379"/>
      <c r="E37" s="435"/>
      <c r="F37" s="420"/>
      <c r="G37" s="420"/>
      <c r="H37" s="420"/>
      <c r="I37" s="420"/>
      <c r="J37" s="76" t="e">
        <f>IF(AND('Mapa final'!#REF!="Baja",'Mapa final'!#REF!="Leve"),CONCATENATE("R2C",'Mapa final'!#REF!),"")</f>
        <v>#REF!</v>
      </c>
      <c r="K37" s="77" t="e">
        <f>IF(AND('Mapa final'!#REF!="Baja",'Mapa final'!#REF!="Leve"),CONCATENATE("R2C",'Mapa final'!#REF!),"")</f>
        <v>#REF!</v>
      </c>
      <c r="L37" s="77" t="e">
        <f>IF(AND('Mapa final'!#REF!="Baja",'Mapa final'!#REF!="Leve"),CONCATENATE("R2C",'Mapa final'!#REF!),"")</f>
        <v>#REF!</v>
      </c>
      <c r="M37" s="77" t="e">
        <f>IF(AND('Mapa final'!#REF!="Baja",'Mapa final'!#REF!="Leve"),CONCATENATE("R2C",'Mapa final'!#REF!),"")</f>
        <v>#REF!</v>
      </c>
      <c r="N37" s="77" t="e">
        <f>IF(AND('Mapa final'!#REF!="Baja",'Mapa final'!#REF!="Leve"),CONCATENATE("R2C",'Mapa final'!#REF!),"")</f>
        <v>#REF!</v>
      </c>
      <c r="O37" s="78" t="e">
        <f>IF(AND('Mapa final'!#REF!="Baja",'Mapa final'!#REF!="Leve"),CONCATENATE("R2C",'Mapa final'!#REF!),"")</f>
        <v>#REF!</v>
      </c>
      <c r="P37" s="67" t="e">
        <f>IF(AND('Mapa final'!#REF!="Baja",'Mapa final'!#REF!="Menor"),CONCATENATE("R2C",'Mapa final'!#REF!),"")</f>
        <v>#REF!</v>
      </c>
      <c r="Q37" s="68" t="e">
        <f>IF(AND('Mapa final'!#REF!="Baja",'Mapa final'!#REF!="Menor"),CONCATENATE("R2C",'Mapa final'!#REF!),"")</f>
        <v>#REF!</v>
      </c>
      <c r="R37" s="68" t="e">
        <f>IF(AND('Mapa final'!#REF!="Baja",'Mapa final'!#REF!="Menor"),CONCATENATE("R2C",'Mapa final'!#REF!),"")</f>
        <v>#REF!</v>
      </c>
      <c r="S37" s="68" t="e">
        <f>IF(AND('Mapa final'!#REF!="Baja",'Mapa final'!#REF!="Menor"),CONCATENATE("R2C",'Mapa final'!#REF!),"")</f>
        <v>#REF!</v>
      </c>
      <c r="T37" s="68" t="e">
        <f>IF(AND('Mapa final'!#REF!="Baja",'Mapa final'!#REF!="Menor"),CONCATENATE("R2C",'Mapa final'!#REF!),"")</f>
        <v>#REF!</v>
      </c>
      <c r="U37" s="69" t="e">
        <f>IF(AND('Mapa final'!#REF!="Baja",'Mapa final'!#REF!="Menor"),CONCATENATE("R2C",'Mapa final'!#REF!),"")</f>
        <v>#REF!</v>
      </c>
      <c r="V37" s="67" t="e">
        <f>IF(AND('Mapa final'!#REF!="Baja",'Mapa final'!#REF!="Moderado"),CONCATENATE("R2C",'Mapa final'!#REF!),"")</f>
        <v>#REF!</v>
      </c>
      <c r="W37" s="68" t="e">
        <f>IF(AND('Mapa final'!#REF!="Baja",'Mapa final'!#REF!="Moderado"),CONCATENATE("R2C",'Mapa final'!#REF!),"")</f>
        <v>#REF!</v>
      </c>
      <c r="X37" s="68" t="e">
        <f>IF(AND('Mapa final'!#REF!="Baja",'Mapa final'!#REF!="Moderado"),CONCATENATE("R2C",'Mapa final'!#REF!),"")</f>
        <v>#REF!</v>
      </c>
      <c r="Y37" s="68" t="e">
        <f>IF(AND('Mapa final'!#REF!="Baja",'Mapa final'!#REF!="Moderado"),CONCATENATE("R2C",'Mapa final'!#REF!),"")</f>
        <v>#REF!</v>
      </c>
      <c r="Z37" s="68" t="e">
        <f>IF(AND('Mapa final'!#REF!="Baja",'Mapa final'!#REF!="Moderado"),CONCATENATE("R2C",'Mapa final'!#REF!),"")</f>
        <v>#REF!</v>
      </c>
      <c r="AA37" s="69" t="e">
        <f>IF(AND('Mapa final'!#REF!="Baja",'Mapa final'!#REF!="Moderado"),CONCATENATE("R2C",'Mapa final'!#REF!),"")</f>
        <v>#REF!</v>
      </c>
      <c r="AB37" s="52" t="e">
        <f>IF(AND('Mapa final'!#REF!="Baja",'Mapa final'!#REF!="Mayor"),CONCATENATE("R2C",'Mapa final'!#REF!),"")</f>
        <v>#REF!</v>
      </c>
      <c r="AC37" s="53" t="e">
        <f>IF(AND('Mapa final'!#REF!="Baja",'Mapa final'!#REF!="Mayor"),CONCATENATE("R2C",'Mapa final'!#REF!),"")</f>
        <v>#REF!</v>
      </c>
      <c r="AD37" s="53" t="e">
        <f>IF(AND('Mapa final'!#REF!="Baja",'Mapa final'!#REF!="Mayor"),CONCATENATE("R2C",'Mapa final'!#REF!),"")</f>
        <v>#REF!</v>
      </c>
      <c r="AE37" s="53" t="e">
        <f>IF(AND('Mapa final'!#REF!="Baja",'Mapa final'!#REF!="Mayor"),CONCATENATE("R2C",'Mapa final'!#REF!),"")</f>
        <v>#REF!</v>
      </c>
      <c r="AF37" s="53" t="e">
        <f>IF(AND('Mapa final'!#REF!="Baja",'Mapa final'!#REF!="Mayor"),CONCATENATE("R2C",'Mapa final'!#REF!),"")</f>
        <v>#REF!</v>
      </c>
      <c r="AG37" s="54" t="e">
        <f>IF(AND('Mapa final'!#REF!="Baja",'Mapa final'!#REF!="Mayor"),CONCATENATE("R2C",'Mapa final'!#REF!),"")</f>
        <v>#REF!</v>
      </c>
      <c r="AH37" s="55" t="e">
        <f>IF(AND('Mapa final'!#REF!="Baja",'Mapa final'!#REF!="Catastrófico"),CONCATENATE("R2C",'Mapa final'!#REF!),"")</f>
        <v>#REF!</v>
      </c>
      <c r="AI37" s="56" t="e">
        <f>IF(AND('Mapa final'!#REF!="Baja",'Mapa final'!#REF!="Catastrófico"),CONCATENATE("R2C",'Mapa final'!#REF!),"")</f>
        <v>#REF!</v>
      </c>
      <c r="AJ37" s="56" t="e">
        <f>IF(AND('Mapa final'!#REF!="Baja",'Mapa final'!#REF!="Catastrófico"),CONCATENATE("R2C",'Mapa final'!#REF!),"")</f>
        <v>#REF!</v>
      </c>
      <c r="AK37" s="56" t="e">
        <f>IF(AND('Mapa final'!#REF!="Baja",'Mapa final'!#REF!="Catastrófico"),CONCATENATE("R2C",'Mapa final'!#REF!),"")</f>
        <v>#REF!</v>
      </c>
      <c r="AL37" s="56" t="e">
        <f>IF(AND('Mapa final'!#REF!="Baja",'Mapa final'!#REF!="Catastrófico"),CONCATENATE("R2C",'Mapa final'!#REF!),"")</f>
        <v>#REF!</v>
      </c>
      <c r="AM37" s="57" t="e">
        <f>IF(AND('Mapa final'!#REF!="Baja",'Mapa final'!#REF!="Catastrófico"),CONCATENATE("R2C",'Mapa final'!#REF!),"")</f>
        <v>#REF!</v>
      </c>
      <c r="AN37" s="83"/>
      <c r="AO37" s="450"/>
      <c r="AP37" s="451"/>
      <c r="AQ37" s="451"/>
      <c r="AR37" s="451"/>
      <c r="AS37" s="451"/>
      <c r="AT37" s="452"/>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378"/>
      <c r="C38" s="378"/>
      <c r="D38" s="379"/>
      <c r="E38" s="419"/>
      <c r="F38" s="420"/>
      <c r="G38" s="420"/>
      <c r="H38" s="420"/>
      <c r="I38" s="420"/>
      <c r="J38" s="76" t="str">
        <f>IF(AND('Mapa final'!$Y$22="Baja",'Mapa final'!$AA$22="Leve"),CONCATENATE("R3C",'Mapa final'!$O$22),"")</f>
        <v>R3C1</v>
      </c>
      <c r="K38" s="77" t="e">
        <f>IF(AND('Mapa final'!#REF!="Baja",'Mapa final'!#REF!="Leve"),CONCATENATE("R3C",'Mapa final'!#REF!),"")</f>
        <v>#REF!</v>
      </c>
      <c r="L38" s="77" t="e">
        <f>IF(AND('Mapa final'!#REF!="Baja",'Mapa final'!#REF!="Leve"),CONCATENATE("R3C",'Mapa final'!#REF!),"")</f>
        <v>#REF!</v>
      </c>
      <c r="M38" s="77" t="e">
        <f>IF(AND('Mapa final'!#REF!="Baja",'Mapa final'!#REF!="Leve"),CONCATENATE("R3C",'Mapa final'!#REF!),"")</f>
        <v>#REF!</v>
      </c>
      <c r="N38" s="77" t="e">
        <f>IF(AND('Mapa final'!#REF!="Baja",'Mapa final'!#REF!="Leve"),CONCATENATE("R3C",'Mapa final'!#REF!),"")</f>
        <v>#REF!</v>
      </c>
      <c r="O38" s="78" t="e">
        <f>IF(AND('Mapa final'!#REF!="Baja",'Mapa final'!#REF!="Leve"),CONCATENATE("R3C",'Mapa final'!#REF!),"")</f>
        <v>#REF!</v>
      </c>
      <c r="P38" s="67" t="str">
        <f>IF(AND('Mapa final'!$Y$22="Baja",'Mapa final'!$AA$22="Menor"),CONCATENATE("R3C",'Mapa final'!$O$22),"")</f>
        <v/>
      </c>
      <c r="Q38" s="68" t="e">
        <f>IF(AND('Mapa final'!#REF!="Baja",'Mapa final'!#REF!="Menor"),CONCATENATE("R3C",'Mapa final'!#REF!),"")</f>
        <v>#REF!</v>
      </c>
      <c r="R38" s="68" t="e">
        <f>IF(AND('Mapa final'!#REF!="Baja",'Mapa final'!#REF!="Menor"),CONCATENATE("R3C",'Mapa final'!#REF!),"")</f>
        <v>#REF!</v>
      </c>
      <c r="S38" s="68" t="e">
        <f>IF(AND('Mapa final'!#REF!="Baja",'Mapa final'!#REF!="Menor"),CONCATENATE("R3C",'Mapa final'!#REF!),"")</f>
        <v>#REF!</v>
      </c>
      <c r="T38" s="68" t="e">
        <f>IF(AND('Mapa final'!#REF!="Baja",'Mapa final'!#REF!="Menor"),CONCATENATE("R3C",'Mapa final'!#REF!),"")</f>
        <v>#REF!</v>
      </c>
      <c r="U38" s="69" t="e">
        <f>IF(AND('Mapa final'!#REF!="Baja",'Mapa final'!#REF!="Menor"),CONCATENATE("R3C",'Mapa final'!#REF!),"")</f>
        <v>#REF!</v>
      </c>
      <c r="V38" s="67" t="str">
        <f>IF(AND('Mapa final'!$Y$22="Baja",'Mapa final'!$AA$22="Moderado"),CONCATENATE("R3C",'Mapa final'!$O$22),"")</f>
        <v/>
      </c>
      <c r="W38" s="68" t="e">
        <f>IF(AND('Mapa final'!#REF!="Baja",'Mapa final'!#REF!="Moderado"),CONCATENATE("R3C",'Mapa final'!#REF!),"")</f>
        <v>#REF!</v>
      </c>
      <c r="X38" s="68" t="e">
        <f>IF(AND('Mapa final'!#REF!="Baja",'Mapa final'!#REF!="Moderado"),CONCATENATE("R3C",'Mapa final'!#REF!),"")</f>
        <v>#REF!</v>
      </c>
      <c r="Y38" s="68" t="e">
        <f>IF(AND('Mapa final'!#REF!="Baja",'Mapa final'!#REF!="Moderado"),CONCATENATE("R3C",'Mapa final'!#REF!),"")</f>
        <v>#REF!</v>
      </c>
      <c r="Z38" s="68" t="e">
        <f>IF(AND('Mapa final'!#REF!="Baja",'Mapa final'!#REF!="Moderado"),CONCATENATE("R3C",'Mapa final'!#REF!),"")</f>
        <v>#REF!</v>
      </c>
      <c r="AA38" s="69" t="e">
        <f>IF(AND('Mapa final'!#REF!="Baja",'Mapa final'!#REF!="Moderado"),CONCATENATE("R3C",'Mapa final'!#REF!),"")</f>
        <v>#REF!</v>
      </c>
      <c r="AB38" s="52" t="str">
        <f>IF(AND('Mapa final'!$Y$22="Baja",'Mapa final'!$AA$22="Mayor"),CONCATENATE("R3C",'Mapa final'!$O$22),"")</f>
        <v/>
      </c>
      <c r="AC38" s="53" t="e">
        <f>IF(AND('Mapa final'!#REF!="Baja",'Mapa final'!#REF!="Mayor"),CONCATENATE("R3C",'Mapa final'!#REF!),"")</f>
        <v>#REF!</v>
      </c>
      <c r="AD38" s="53" t="e">
        <f>IF(AND('Mapa final'!#REF!="Baja",'Mapa final'!#REF!="Mayor"),CONCATENATE("R3C",'Mapa final'!#REF!),"")</f>
        <v>#REF!</v>
      </c>
      <c r="AE38" s="53" t="e">
        <f>IF(AND('Mapa final'!#REF!="Baja",'Mapa final'!#REF!="Mayor"),CONCATENATE("R3C",'Mapa final'!#REF!),"")</f>
        <v>#REF!</v>
      </c>
      <c r="AF38" s="53" t="e">
        <f>IF(AND('Mapa final'!#REF!="Baja",'Mapa final'!#REF!="Mayor"),CONCATENATE("R3C",'Mapa final'!#REF!),"")</f>
        <v>#REF!</v>
      </c>
      <c r="AG38" s="54" t="e">
        <f>IF(AND('Mapa final'!#REF!="Baja",'Mapa final'!#REF!="Mayor"),CONCATENATE("R3C",'Mapa final'!#REF!),"")</f>
        <v>#REF!</v>
      </c>
      <c r="AH38" s="55" t="str">
        <f>IF(AND('Mapa final'!$Y$22="Baja",'Mapa final'!$AA$22="Catastrófico"),CONCATENATE("R3C",'Mapa final'!$O$22),"")</f>
        <v/>
      </c>
      <c r="AI38" s="56" t="e">
        <f>IF(AND('Mapa final'!#REF!="Baja",'Mapa final'!#REF!="Catastrófico"),CONCATENATE("R3C",'Mapa final'!#REF!),"")</f>
        <v>#REF!</v>
      </c>
      <c r="AJ38" s="56" t="e">
        <f>IF(AND('Mapa final'!#REF!="Baja",'Mapa final'!#REF!="Catastrófico"),CONCATENATE("R3C",'Mapa final'!#REF!),"")</f>
        <v>#REF!</v>
      </c>
      <c r="AK38" s="56" t="e">
        <f>IF(AND('Mapa final'!#REF!="Baja",'Mapa final'!#REF!="Catastrófico"),CONCATENATE("R3C",'Mapa final'!#REF!),"")</f>
        <v>#REF!</v>
      </c>
      <c r="AL38" s="56" t="e">
        <f>IF(AND('Mapa final'!#REF!="Baja",'Mapa final'!#REF!="Catastrófico"),CONCATENATE("R3C",'Mapa final'!#REF!),"")</f>
        <v>#REF!</v>
      </c>
      <c r="AM38" s="57" t="e">
        <f>IF(AND('Mapa final'!#REF!="Baja",'Mapa final'!#REF!="Catastrófico"),CONCATENATE("R3C",'Mapa final'!#REF!),"")</f>
        <v>#REF!</v>
      </c>
      <c r="AN38" s="83"/>
      <c r="AO38" s="450"/>
      <c r="AP38" s="451"/>
      <c r="AQ38" s="451"/>
      <c r="AR38" s="451"/>
      <c r="AS38" s="451"/>
      <c r="AT38" s="452"/>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378"/>
      <c r="C39" s="378"/>
      <c r="D39" s="379"/>
      <c r="E39" s="419"/>
      <c r="F39" s="420"/>
      <c r="G39" s="420"/>
      <c r="H39" s="420"/>
      <c r="I39" s="420"/>
      <c r="J39" s="76" t="e">
        <f>IF(AND('Mapa final'!#REF!="Baja",'Mapa final'!#REF!="Leve"),CONCATENATE("R4C",'Mapa final'!#REF!),"")</f>
        <v>#REF!</v>
      </c>
      <c r="K39" s="77" t="e">
        <f>IF(AND('Mapa final'!#REF!="Baja",'Mapa final'!#REF!="Leve"),CONCATENATE("R4C",'Mapa final'!#REF!),"")</f>
        <v>#REF!</v>
      </c>
      <c r="L39" s="77" t="e">
        <f>IF(AND('Mapa final'!#REF!="Baja",'Mapa final'!#REF!="Leve"),CONCATENATE("R4C",'Mapa final'!#REF!),"")</f>
        <v>#REF!</v>
      </c>
      <c r="M39" s="77" t="e">
        <f>IF(AND('Mapa final'!#REF!="Baja",'Mapa final'!#REF!="Leve"),CONCATENATE("R4C",'Mapa final'!#REF!),"")</f>
        <v>#REF!</v>
      </c>
      <c r="N39" s="77" t="e">
        <f>IF(AND('Mapa final'!#REF!="Baja",'Mapa final'!#REF!="Leve"),CONCATENATE("R4C",'Mapa final'!#REF!),"")</f>
        <v>#REF!</v>
      </c>
      <c r="O39" s="78" t="e">
        <f>IF(AND('Mapa final'!#REF!="Baja",'Mapa final'!#REF!="Leve"),CONCATENATE("R4C",'Mapa final'!#REF!),"")</f>
        <v>#REF!</v>
      </c>
      <c r="P39" s="67" t="e">
        <f>IF(AND('Mapa final'!#REF!="Baja",'Mapa final'!#REF!="Menor"),CONCATENATE("R4C",'Mapa final'!#REF!),"")</f>
        <v>#REF!</v>
      </c>
      <c r="Q39" s="68" t="e">
        <f>IF(AND('Mapa final'!#REF!="Baja",'Mapa final'!#REF!="Menor"),CONCATENATE("R4C",'Mapa final'!#REF!),"")</f>
        <v>#REF!</v>
      </c>
      <c r="R39" s="68" t="e">
        <f>IF(AND('Mapa final'!#REF!="Baja",'Mapa final'!#REF!="Menor"),CONCATENATE("R4C",'Mapa final'!#REF!),"")</f>
        <v>#REF!</v>
      </c>
      <c r="S39" s="68" t="e">
        <f>IF(AND('Mapa final'!#REF!="Baja",'Mapa final'!#REF!="Menor"),CONCATENATE("R4C",'Mapa final'!#REF!),"")</f>
        <v>#REF!</v>
      </c>
      <c r="T39" s="68" t="e">
        <f>IF(AND('Mapa final'!#REF!="Baja",'Mapa final'!#REF!="Menor"),CONCATENATE("R4C",'Mapa final'!#REF!),"")</f>
        <v>#REF!</v>
      </c>
      <c r="U39" s="69" t="e">
        <f>IF(AND('Mapa final'!#REF!="Baja",'Mapa final'!#REF!="Menor"),CONCATENATE("R4C",'Mapa final'!#REF!),"")</f>
        <v>#REF!</v>
      </c>
      <c r="V39" s="67" t="e">
        <f>IF(AND('Mapa final'!#REF!="Baja",'Mapa final'!#REF!="Moderado"),CONCATENATE("R4C",'Mapa final'!#REF!),"")</f>
        <v>#REF!</v>
      </c>
      <c r="W39" s="68" t="e">
        <f>IF(AND('Mapa final'!#REF!="Baja",'Mapa final'!#REF!="Moderado"),CONCATENATE("R4C",'Mapa final'!#REF!),"")</f>
        <v>#REF!</v>
      </c>
      <c r="X39" s="68" t="e">
        <f>IF(AND('Mapa final'!#REF!="Baja",'Mapa final'!#REF!="Moderado"),CONCATENATE("R4C",'Mapa final'!#REF!),"")</f>
        <v>#REF!</v>
      </c>
      <c r="Y39" s="68" t="e">
        <f>IF(AND('Mapa final'!#REF!="Baja",'Mapa final'!#REF!="Moderado"),CONCATENATE("R4C",'Mapa final'!#REF!),"")</f>
        <v>#REF!</v>
      </c>
      <c r="Z39" s="68" t="e">
        <f>IF(AND('Mapa final'!#REF!="Baja",'Mapa final'!#REF!="Moderado"),CONCATENATE("R4C",'Mapa final'!#REF!),"")</f>
        <v>#REF!</v>
      </c>
      <c r="AA39" s="69" t="e">
        <f>IF(AND('Mapa final'!#REF!="Baja",'Mapa final'!#REF!="Moderado"),CONCATENATE("R4C",'Mapa final'!#REF!),"")</f>
        <v>#REF!</v>
      </c>
      <c r="AB39" s="52" t="e">
        <f>IF(AND('Mapa final'!#REF!="Baja",'Mapa final'!#REF!="Mayor"),CONCATENATE("R4C",'Mapa final'!#REF!),"")</f>
        <v>#REF!</v>
      </c>
      <c r="AC39" s="53" t="e">
        <f>IF(AND('Mapa final'!#REF!="Baja",'Mapa final'!#REF!="Mayor"),CONCATENATE("R4C",'Mapa final'!#REF!),"")</f>
        <v>#REF!</v>
      </c>
      <c r="AD39" s="53" t="e">
        <f>IF(AND('Mapa final'!#REF!="Baja",'Mapa final'!#REF!="Mayor"),CONCATENATE("R4C",'Mapa final'!#REF!),"")</f>
        <v>#REF!</v>
      </c>
      <c r="AE39" s="53" t="e">
        <f>IF(AND('Mapa final'!#REF!="Baja",'Mapa final'!#REF!="Mayor"),CONCATENATE("R4C",'Mapa final'!#REF!),"")</f>
        <v>#REF!</v>
      </c>
      <c r="AF39" s="53" t="e">
        <f>IF(AND('Mapa final'!#REF!="Baja",'Mapa final'!#REF!="Mayor"),CONCATENATE("R4C",'Mapa final'!#REF!),"")</f>
        <v>#REF!</v>
      </c>
      <c r="AG39" s="54" t="e">
        <f>IF(AND('Mapa final'!#REF!="Baja",'Mapa final'!#REF!="Mayor"),CONCATENATE("R4C",'Mapa final'!#REF!),"")</f>
        <v>#REF!</v>
      </c>
      <c r="AH39" s="55" t="e">
        <f>IF(AND('Mapa final'!#REF!="Baja",'Mapa final'!#REF!="Catastrófico"),CONCATENATE("R4C",'Mapa final'!#REF!),"")</f>
        <v>#REF!</v>
      </c>
      <c r="AI39" s="56" t="e">
        <f>IF(AND('Mapa final'!#REF!="Baja",'Mapa final'!#REF!="Catastrófico"),CONCATENATE("R4C",'Mapa final'!#REF!),"")</f>
        <v>#REF!</v>
      </c>
      <c r="AJ39" s="56" t="e">
        <f>IF(AND('Mapa final'!#REF!="Baja",'Mapa final'!#REF!="Catastrófico"),CONCATENATE("R4C",'Mapa final'!#REF!),"")</f>
        <v>#REF!</v>
      </c>
      <c r="AK39" s="56" t="e">
        <f>IF(AND('Mapa final'!#REF!="Baja",'Mapa final'!#REF!="Catastrófico"),CONCATENATE("R4C",'Mapa final'!#REF!),"")</f>
        <v>#REF!</v>
      </c>
      <c r="AL39" s="56" t="e">
        <f>IF(AND('Mapa final'!#REF!="Baja",'Mapa final'!#REF!="Catastrófico"),CONCATENATE("R4C",'Mapa final'!#REF!),"")</f>
        <v>#REF!</v>
      </c>
      <c r="AM39" s="57" t="e">
        <f>IF(AND('Mapa final'!#REF!="Baja",'Mapa final'!#REF!="Catastrófico"),CONCATENATE("R4C",'Mapa final'!#REF!),"")</f>
        <v>#REF!</v>
      </c>
      <c r="AN39" s="83"/>
      <c r="AO39" s="450"/>
      <c r="AP39" s="451"/>
      <c r="AQ39" s="451"/>
      <c r="AR39" s="451"/>
      <c r="AS39" s="451"/>
      <c r="AT39" s="452"/>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378"/>
      <c r="C40" s="378"/>
      <c r="D40" s="379"/>
      <c r="E40" s="419"/>
      <c r="F40" s="420"/>
      <c r="G40" s="420"/>
      <c r="H40" s="420"/>
      <c r="I40" s="420"/>
      <c r="J40" s="76" t="e">
        <f>IF(AND('Mapa final'!#REF!="Baja",'Mapa final'!#REF!="Leve"),CONCATENATE("R5C",'Mapa final'!#REF!),"")</f>
        <v>#REF!</v>
      </c>
      <c r="K40" s="77" t="e">
        <f>IF(AND('Mapa final'!#REF!="Baja",'Mapa final'!#REF!="Leve"),CONCATENATE("R5C",'Mapa final'!#REF!),"")</f>
        <v>#REF!</v>
      </c>
      <c r="L40" s="77" t="e">
        <f>IF(AND('Mapa final'!#REF!="Baja",'Mapa final'!#REF!="Leve"),CONCATENATE("R5C",'Mapa final'!#REF!),"")</f>
        <v>#REF!</v>
      </c>
      <c r="M40" s="77" t="e">
        <f>IF(AND('Mapa final'!#REF!="Baja",'Mapa final'!#REF!="Leve"),CONCATENATE("R5C",'Mapa final'!#REF!),"")</f>
        <v>#REF!</v>
      </c>
      <c r="N40" s="77" t="e">
        <f>IF(AND('Mapa final'!#REF!="Baja",'Mapa final'!#REF!="Leve"),CONCATENATE("R5C",'Mapa final'!#REF!),"")</f>
        <v>#REF!</v>
      </c>
      <c r="O40" s="78" t="e">
        <f>IF(AND('Mapa final'!#REF!="Baja",'Mapa final'!#REF!="Leve"),CONCATENATE("R5C",'Mapa final'!#REF!),"")</f>
        <v>#REF!</v>
      </c>
      <c r="P40" s="67" t="e">
        <f>IF(AND('Mapa final'!#REF!="Baja",'Mapa final'!#REF!="Menor"),CONCATENATE("R5C",'Mapa final'!#REF!),"")</f>
        <v>#REF!</v>
      </c>
      <c r="Q40" s="68" t="e">
        <f>IF(AND('Mapa final'!#REF!="Baja",'Mapa final'!#REF!="Menor"),CONCATENATE("R5C",'Mapa final'!#REF!),"")</f>
        <v>#REF!</v>
      </c>
      <c r="R40" s="68" t="e">
        <f>IF(AND('Mapa final'!#REF!="Baja",'Mapa final'!#REF!="Menor"),CONCATENATE("R5C",'Mapa final'!#REF!),"")</f>
        <v>#REF!</v>
      </c>
      <c r="S40" s="68" t="e">
        <f>IF(AND('Mapa final'!#REF!="Baja",'Mapa final'!#REF!="Menor"),CONCATENATE("R5C",'Mapa final'!#REF!),"")</f>
        <v>#REF!</v>
      </c>
      <c r="T40" s="68" t="e">
        <f>IF(AND('Mapa final'!#REF!="Baja",'Mapa final'!#REF!="Menor"),CONCATENATE("R5C",'Mapa final'!#REF!),"")</f>
        <v>#REF!</v>
      </c>
      <c r="U40" s="69" t="e">
        <f>IF(AND('Mapa final'!#REF!="Baja",'Mapa final'!#REF!="Menor"),CONCATENATE("R5C",'Mapa final'!#REF!),"")</f>
        <v>#REF!</v>
      </c>
      <c r="V40" s="67" t="e">
        <f>IF(AND('Mapa final'!#REF!="Baja",'Mapa final'!#REF!="Moderado"),CONCATENATE("R5C",'Mapa final'!#REF!),"")</f>
        <v>#REF!</v>
      </c>
      <c r="W40" s="68" t="e">
        <f>IF(AND('Mapa final'!#REF!="Baja",'Mapa final'!#REF!="Moderado"),CONCATENATE("R5C",'Mapa final'!#REF!),"")</f>
        <v>#REF!</v>
      </c>
      <c r="X40" s="68" t="e">
        <f>IF(AND('Mapa final'!#REF!="Baja",'Mapa final'!#REF!="Moderado"),CONCATENATE("R5C",'Mapa final'!#REF!),"")</f>
        <v>#REF!</v>
      </c>
      <c r="Y40" s="68" t="e">
        <f>IF(AND('Mapa final'!#REF!="Baja",'Mapa final'!#REF!="Moderado"),CONCATENATE("R5C",'Mapa final'!#REF!),"")</f>
        <v>#REF!</v>
      </c>
      <c r="Z40" s="68" t="e">
        <f>IF(AND('Mapa final'!#REF!="Baja",'Mapa final'!#REF!="Moderado"),CONCATENATE("R5C",'Mapa final'!#REF!),"")</f>
        <v>#REF!</v>
      </c>
      <c r="AA40" s="69" t="e">
        <f>IF(AND('Mapa final'!#REF!="Baja",'Mapa final'!#REF!="Moderado"),CONCATENATE("R5C",'Mapa final'!#REF!),"")</f>
        <v>#REF!</v>
      </c>
      <c r="AB40" s="52" t="e">
        <f>IF(AND('Mapa final'!#REF!="Baja",'Mapa final'!#REF!="Mayor"),CONCATENATE("R5C",'Mapa final'!#REF!),"")</f>
        <v>#REF!</v>
      </c>
      <c r="AC40" s="53" t="e">
        <f>IF(AND('Mapa final'!#REF!="Baja",'Mapa final'!#REF!="Mayor"),CONCATENATE("R5C",'Mapa final'!#REF!),"")</f>
        <v>#REF!</v>
      </c>
      <c r="AD40" s="53" t="e">
        <f>IF(AND('Mapa final'!#REF!="Baja",'Mapa final'!#REF!="Mayor"),CONCATENATE("R5C",'Mapa final'!#REF!),"")</f>
        <v>#REF!</v>
      </c>
      <c r="AE40" s="53" t="e">
        <f>IF(AND('Mapa final'!#REF!="Baja",'Mapa final'!#REF!="Mayor"),CONCATENATE("R5C",'Mapa final'!#REF!),"")</f>
        <v>#REF!</v>
      </c>
      <c r="AF40" s="53" t="e">
        <f>IF(AND('Mapa final'!#REF!="Baja",'Mapa final'!#REF!="Mayor"),CONCATENATE("R5C",'Mapa final'!#REF!),"")</f>
        <v>#REF!</v>
      </c>
      <c r="AG40" s="54" t="e">
        <f>IF(AND('Mapa final'!#REF!="Baja",'Mapa final'!#REF!="Mayor"),CONCATENATE("R5C",'Mapa final'!#REF!),"")</f>
        <v>#REF!</v>
      </c>
      <c r="AH40" s="55" t="e">
        <f>IF(AND('Mapa final'!#REF!="Baja",'Mapa final'!#REF!="Catastrófico"),CONCATENATE("R5C",'Mapa final'!#REF!),"")</f>
        <v>#REF!</v>
      </c>
      <c r="AI40" s="56" t="e">
        <f>IF(AND('Mapa final'!#REF!="Baja",'Mapa final'!#REF!="Catastrófico"),CONCATENATE("R5C",'Mapa final'!#REF!),"")</f>
        <v>#REF!</v>
      </c>
      <c r="AJ40" s="56" t="e">
        <f>IF(AND('Mapa final'!#REF!="Baja",'Mapa final'!#REF!="Catastrófico"),CONCATENATE("R5C",'Mapa final'!#REF!),"")</f>
        <v>#REF!</v>
      </c>
      <c r="AK40" s="56" t="e">
        <f>IF(AND('Mapa final'!#REF!="Baja",'Mapa final'!#REF!="Catastrófico"),CONCATENATE("R5C",'Mapa final'!#REF!),"")</f>
        <v>#REF!</v>
      </c>
      <c r="AL40" s="56" t="e">
        <f>IF(AND('Mapa final'!#REF!="Baja",'Mapa final'!#REF!="Catastrófico"),CONCATENATE("R5C",'Mapa final'!#REF!),"")</f>
        <v>#REF!</v>
      </c>
      <c r="AM40" s="57" t="e">
        <f>IF(AND('Mapa final'!#REF!="Baja",'Mapa final'!#REF!="Catastrófico"),CONCATENATE("R5C",'Mapa final'!#REF!),"")</f>
        <v>#REF!</v>
      </c>
      <c r="AN40" s="83"/>
      <c r="AO40" s="450"/>
      <c r="AP40" s="451"/>
      <c r="AQ40" s="451"/>
      <c r="AR40" s="451"/>
      <c r="AS40" s="451"/>
      <c r="AT40" s="452"/>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378"/>
      <c r="C41" s="378"/>
      <c r="D41" s="379"/>
      <c r="E41" s="419"/>
      <c r="F41" s="420"/>
      <c r="G41" s="420"/>
      <c r="H41" s="420"/>
      <c r="I41" s="420"/>
      <c r="J41" s="76" t="e">
        <f>IF(AND('Mapa final'!#REF!="Baja",'Mapa final'!#REF!="Leve"),CONCATENATE("R6C",'Mapa final'!#REF!),"")</f>
        <v>#REF!</v>
      </c>
      <c r="K41" s="77" t="e">
        <f>IF(AND('Mapa final'!#REF!="Baja",'Mapa final'!#REF!="Leve"),CONCATENATE("R6C",'Mapa final'!#REF!),"")</f>
        <v>#REF!</v>
      </c>
      <c r="L41" s="77" t="e">
        <f>IF(AND('Mapa final'!#REF!="Baja",'Mapa final'!#REF!="Leve"),CONCATENATE("R6C",'Mapa final'!#REF!),"")</f>
        <v>#REF!</v>
      </c>
      <c r="M41" s="77" t="e">
        <f>IF(AND('Mapa final'!#REF!="Baja",'Mapa final'!#REF!="Leve"),CONCATENATE("R6C",'Mapa final'!#REF!),"")</f>
        <v>#REF!</v>
      </c>
      <c r="N41" s="77" t="e">
        <f>IF(AND('Mapa final'!#REF!="Baja",'Mapa final'!#REF!="Leve"),CONCATENATE("R6C",'Mapa final'!#REF!),"")</f>
        <v>#REF!</v>
      </c>
      <c r="O41" s="78" t="e">
        <f>IF(AND('Mapa final'!#REF!="Baja",'Mapa final'!#REF!="Leve"),CONCATENATE("R6C",'Mapa final'!#REF!),"")</f>
        <v>#REF!</v>
      </c>
      <c r="P41" s="67" t="e">
        <f>IF(AND('Mapa final'!#REF!="Baja",'Mapa final'!#REF!="Menor"),CONCATENATE("R6C",'Mapa final'!#REF!),"")</f>
        <v>#REF!</v>
      </c>
      <c r="Q41" s="68" t="e">
        <f>IF(AND('Mapa final'!#REF!="Baja",'Mapa final'!#REF!="Menor"),CONCATENATE("R6C",'Mapa final'!#REF!),"")</f>
        <v>#REF!</v>
      </c>
      <c r="R41" s="68" t="e">
        <f>IF(AND('Mapa final'!#REF!="Baja",'Mapa final'!#REF!="Menor"),CONCATENATE("R6C",'Mapa final'!#REF!),"")</f>
        <v>#REF!</v>
      </c>
      <c r="S41" s="68" t="e">
        <f>IF(AND('Mapa final'!#REF!="Baja",'Mapa final'!#REF!="Menor"),CONCATENATE("R6C",'Mapa final'!#REF!),"")</f>
        <v>#REF!</v>
      </c>
      <c r="T41" s="68" t="e">
        <f>IF(AND('Mapa final'!#REF!="Baja",'Mapa final'!#REF!="Menor"),CONCATENATE("R6C",'Mapa final'!#REF!),"")</f>
        <v>#REF!</v>
      </c>
      <c r="U41" s="69" t="e">
        <f>IF(AND('Mapa final'!#REF!="Baja",'Mapa final'!#REF!="Menor"),CONCATENATE("R6C",'Mapa final'!#REF!),"")</f>
        <v>#REF!</v>
      </c>
      <c r="V41" s="67" t="e">
        <f>IF(AND('Mapa final'!#REF!="Baja",'Mapa final'!#REF!="Moderado"),CONCATENATE("R6C",'Mapa final'!#REF!),"")</f>
        <v>#REF!</v>
      </c>
      <c r="W41" s="68" t="e">
        <f>IF(AND('Mapa final'!#REF!="Baja",'Mapa final'!#REF!="Moderado"),CONCATENATE("R6C",'Mapa final'!#REF!),"")</f>
        <v>#REF!</v>
      </c>
      <c r="X41" s="68" t="e">
        <f>IF(AND('Mapa final'!#REF!="Baja",'Mapa final'!#REF!="Moderado"),CONCATENATE("R6C",'Mapa final'!#REF!),"")</f>
        <v>#REF!</v>
      </c>
      <c r="Y41" s="68" t="e">
        <f>IF(AND('Mapa final'!#REF!="Baja",'Mapa final'!#REF!="Moderado"),CONCATENATE("R6C",'Mapa final'!#REF!),"")</f>
        <v>#REF!</v>
      </c>
      <c r="Z41" s="68" t="e">
        <f>IF(AND('Mapa final'!#REF!="Baja",'Mapa final'!#REF!="Moderado"),CONCATENATE("R6C",'Mapa final'!#REF!),"")</f>
        <v>#REF!</v>
      </c>
      <c r="AA41" s="69" t="e">
        <f>IF(AND('Mapa final'!#REF!="Baja",'Mapa final'!#REF!="Moderado"),CONCATENATE("R6C",'Mapa final'!#REF!),"")</f>
        <v>#REF!</v>
      </c>
      <c r="AB41" s="52" t="e">
        <f>IF(AND('Mapa final'!#REF!="Baja",'Mapa final'!#REF!="Mayor"),CONCATENATE("R6C",'Mapa final'!#REF!),"")</f>
        <v>#REF!</v>
      </c>
      <c r="AC41" s="53" t="e">
        <f>IF(AND('Mapa final'!#REF!="Baja",'Mapa final'!#REF!="Mayor"),CONCATENATE("R6C",'Mapa final'!#REF!),"")</f>
        <v>#REF!</v>
      </c>
      <c r="AD41" s="53" t="e">
        <f>IF(AND('Mapa final'!#REF!="Baja",'Mapa final'!#REF!="Mayor"),CONCATENATE("R6C",'Mapa final'!#REF!),"")</f>
        <v>#REF!</v>
      </c>
      <c r="AE41" s="53" t="e">
        <f>IF(AND('Mapa final'!#REF!="Baja",'Mapa final'!#REF!="Mayor"),CONCATENATE("R6C",'Mapa final'!#REF!),"")</f>
        <v>#REF!</v>
      </c>
      <c r="AF41" s="53" t="e">
        <f>IF(AND('Mapa final'!#REF!="Baja",'Mapa final'!#REF!="Mayor"),CONCATENATE("R6C",'Mapa final'!#REF!),"")</f>
        <v>#REF!</v>
      </c>
      <c r="AG41" s="54" t="e">
        <f>IF(AND('Mapa final'!#REF!="Baja",'Mapa final'!#REF!="Mayor"),CONCATENATE("R6C",'Mapa final'!#REF!),"")</f>
        <v>#REF!</v>
      </c>
      <c r="AH41" s="55" t="e">
        <f>IF(AND('Mapa final'!#REF!="Baja",'Mapa final'!#REF!="Catastrófico"),CONCATENATE("R6C",'Mapa final'!#REF!),"")</f>
        <v>#REF!</v>
      </c>
      <c r="AI41" s="56" t="e">
        <f>IF(AND('Mapa final'!#REF!="Baja",'Mapa final'!#REF!="Catastrófico"),CONCATENATE("R6C",'Mapa final'!#REF!),"")</f>
        <v>#REF!</v>
      </c>
      <c r="AJ41" s="56" t="e">
        <f>IF(AND('Mapa final'!#REF!="Baja",'Mapa final'!#REF!="Catastrófico"),CONCATENATE("R6C",'Mapa final'!#REF!),"")</f>
        <v>#REF!</v>
      </c>
      <c r="AK41" s="56" t="e">
        <f>IF(AND('Mapa final'!#REF!="Baja",'Mapa final'!#REF!="Catastrófico"),CONCATENATE("R6C",'Mapa final'!#REF!),"")</f>
        <v>#REF!</v>
      </c>
      <c r="AL41" s="56" t="e">
        <f>IF(AND('Mapa final'!#REF!="Baja",'Mapa final'!#REF!="Catastrófico"),CONCATENATE("R6C",'Mapa final'!#REF!),"")</f>
        <v>#REF!</v>
      </c>
      <c r="AM41" s="57" t="e">
        <f>IF(AND('Mapa final'!#REF!="Baja",'Mapa final'!#REF!="Catastrófico"),CONCATENATE("R6C",'Mapa final'!#REF!),"")</f>
        <v>#REF!</v>
      </c>
      <c r="AN41" s="83"/>
      <c r="AO41" s="450"/>
      <c r="AP41" s="451"/>
      <c r="AQ41" s="451"/>
      <c r="AR41" s="451"/>
      <c r="AS41" s="451"/>
      <c r="AT41" s="452"/>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378"/>
      <c r="C42" s="378"/>
      <c r="D42" s="379"/>
      <c r="E42" s="419"/>
      <c r="F42" s="420"/>
      <c r="G42" s="420"/>
      <c r="H42" s="420"/>
      <c r="I42" s="420"/>
      <c r="J42" s="76" t="e">
        <f>IF(AND('Mapa final'!#REF!="Baja",'Mapa final'!#REF!="Leve"),CONCATENATE("R7C",'Mapa final'!#REF!),"")</f>
        <v>#REF!</v>
      </c>
      <c r="K42" s="77" t="e">
        <f>IF(AND('Mapa final'!#REF!="Baja",'Mapa final'!#REF!="Leve"),CONCATENATE("R7C",'Mapa final'!#REF!),"")</f>
        <v>#REF!</v>
      </c>
      <c r="L42" s="77" t="e">
        <f>IF(AND('Mapa final'!#REF!="Baja",'Mapa final'!#REF!="Leve"),CONCATENATE("R7C",'Mapa final'!#REF!),"")</f>
        <v>#REF!</v>
      </c>
      <c r="M42" s="77" t="e">
        <f>IF(AND('Mapa final'!#REF!="Baja",'Mapa final'!#REF!="Leve"),CONCATENATE("R7C",'Mapa final'!#REF!),"")</f>
        <v>#REF!</v>
      </c>
      <c r="N42" s="77" t="e">
        <f>IF(AND('Mapa final'!#REF!="Baja",'Mapa final'!#REF!="Leve"),CONCATENATE("R7C",'Mapa final'!#REF!),"")</f>
        <v>#REF!</v>
      </c>
      <c r="O42" s="78" t="e">
        <f>IF(AND('Mapa final'!#REF!="Baja",'Mapa final'!#REF!="Leve"),CONCATENATE("R7C",'Mapa final'!#REF!),"")</f>
        <v>#REF!</v>
      </c>
      <c r="P42" s="67" t="e">
        <f>IF(AND('Mapa final'!#REF!="Baja",'Mapa final'!#REF!="Menor"),CONCATENATE("R7C",'Mapa final'!#REF!),"")</f>
        <v>#REF!</v>
      </c>
      <c r="Q42" s="68" t="e">
        <f>IF(AND('Mapa final'!#REF!="Baja",'Mapa final'!#REF!="Menor"),CONCATENATE("R7C",'Mapa final'!#REF!),"")</f>
        <v>#REF!</v>
      </c>
      <c r="R42" s="68" t="e">
        <f>IF(AND('Mapa final'!#REF!="Baja",'Mapa final'!#REF!="Menor"),CONCATENATE("R7C",'Mapa final'!#REF!),"")</f>
        <v>#REF!</v>
      </c>
      <c r="S42" s="68" t="e">
        <f>IF(AND('Mapa final'!#REF!="Baja",'Mapa final'!#REF!="Menor"),CONCATENATE("R7C",'Mapa final'!#REF!),"")</f>
        <v>#REF!</v>
      </c>
      <c r="T42" s="68" t="e">
        <f>IF(AND('Mapa final'!#REF!="Baja",'Mapa final'!#REF!="Menor"),CONCATENATE("R7C",'Mapa final'!#REF!),"")</f>
        <v>#REF!</v>
      </c>
      <c r="U42" s="69" t="e">
        <f>IF(AND('Mapa final'!#REF!="Baja",'Mapa final'!#REF!="Menor"),CONCATENATE("R7C",'Mapa final'!#REF!),"")</f>
        <v>#REF!</v>
      </c>
      <c r="V42" s="67" t="e">
        <f>IF(AND('Mapa final'!#REF!="Baja",'Mapa final'!#REF!="Moderado"),CONCATENATE("R7C",'Mapa final'!#REF!),"")</f>
        <v>#REF!</v>
      </c>
      <c r="W42" s="68" t="e">
        <f>IF(AND('Mapa final'!#REF!="Baja",'Mapa final'!#REF!="Moderado"),CONCATENATE("R7C",'Mapa final'!#REF!),"")</f>
        <v>#REF!</v>
      </c>
      <c r="X42" s="68" t="e">
        <f>IF(AND('Mapa final'!#REF!="Baja",'Mapa final'!#REF!="Moderado"),CONCATENATE("R7C",'Mapa final'!#REF!),"")</f>
        <v>#REF!</v>
      </c>
      <c r="Y42" s="68" t="e">
        <f>IF(AND('Mapa final'!#REF!="Baja",'Mapa final'!#REF!="Moderado"),CONCATENATE("R7C",'Mapa final'!#REF!),"")</f>
        <v>#REF!</v>
      </c>
      <c r="Z42" s="68" t="e">
        <f>IF(AND('Mapa final'!#REF!="Baja",'Mapa final'!#REF!="Moderado"),CONCATENATE("R7C",'Mapa final'!#REF!),"")</f>
        <v>#REF!</v>
      </c>
      <c r="AA42" s="69" t="e">
        <f>IF(AND('Mapa final'!#REF!="Baja",'Mapa final'!#REF!="Moderado"),CONCATENATE("R7C",'Mapa final'!#REF!),"")</f>
        <v>#REF!</v>
      </c>
      <c r="AB42" s="52" t="e">
        <f>IF(AND('Mapa final'!#REF!="Baja",'Mapa final'!#REF!="Mayor"),CONCATENATE("R7C",'Mapa final'!#REF!),"")</f>
        <v>#REF!</v>
      </c>
      <c r="AC42" s="53" t="e">
        <f>IF(AND('Mapa final'!#REF!="Baja",'Mapa final'!#REF!="Mayor"),CONCATENATE("R7C",'Mapa final'!#REF!),"")</f>
        <v>#REF!</v>
      </c>
      <c r="AD42" s="53" t="e">
        <f>IF(AND('Mapa final'!#REF!="Baja",'Mapa final'!#REF!="Mayor"),CONCATENATE("R7C",'Mapa final'!#REF!),"")</f>
        <v>#REF!</v>
      </c>
      <c r="AE42" s="53" t="e">
        <f>IF(AND('Mapa final'!#REF!="Baja",'Mapa final'!#REF!="Mayor"),CONCATENATE("R7C",'Mapa final'!#REF!),"")</f>
        <v>#REF!</v>
      </c>
      <c r="AF42" s="53" t="e">
        <f>IF(AND('Mapa final'!#REF!="Baja",'Mapa final'!#REF!="Mayor"),CONCATENATE("R7C",'Mapa final'!#REF!),"")</f>
        <v>#REF!</v>
      </c>
      <c r="AG42" s="54" t="e">
        <f>IF(AND('Mapa final'!#REF!="Baja",'Mapa final'!#REF!="Mayor"),CONCATENATE("R7C",'Mapa final'!#REF!),"")</f>
        <v>#REF!</v>
      </c>
      <c r="AH42" s="55" t="e">
        <f>IF(AND('Mapa final'!#REF!="Baja",'Mapa final'!#REF!="Catastrófico"),CONCATENATE("R7C",'Mapa final'!#REF!),"")</f>
        <v>#REF!</v>
      </c>
      <c r="AI42" s="56" t="e">
        <f>IF(AND('Mapa final'!#REF!="Baja",'Mapa final'!#REF!="Catastrófico"),CONCATENATE("R7C",'Mapa final'!#REF!),"")</f>
        <v>#REF!</v>
      </c>
      <c r="AJ42" s="56" t="e">
        <f>IF(AND('Mapa final'!#REF!="Baja",'Mapa final'!#REF!="Catastrófico"),CONCATENATE("R7C",'Mapa final'!#REF!),"")</f>
        <v>#REF!</v>
      </c>
      <c r="AK42" s="56" t="e">
        <f>IF(AND('Mapa final'!#REF!="Baja",'Mapa final'!#REF!="Catastrófico"),CONCATENATE("R7C",'Mapa final'!#REF!),"")</f>
        <v>#REF!</v>
      </c>
      <c r="AL42" s="56" t="e">
        <f>IF(AND('Mapa final'!#REF!="Baja",'Mapa final'!#REF!="Catastrófico"),CONCATENATE("R7C",'Mapa final'!#REF!),"")</f>
        <v>#REF!</v>
      </c>
      <c r="AM42" s="57" t="e">
        <f>IF(AND('Mapa final'!#REF!="Baja",'Mapa final'!#REF!="Catastrófico"),CONCATENATE("R7C",'Mapa final'!#REF!),"")</f>
        <v>#REF!</v>
      </c>
      <c r="AN42" s="83"/>
      <c r="AO42" s="450"/>
      <c r="AP42" s="451"/>
      <c r="AQ42" s="451"/>
      <c r="AR42" s="451"/>
      <c r="AS42" s="451"/>
      <c r="AT42" s="452"/>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378"/>
      <c r="C43" s="378"/>
      <c r="D43" s="379"/>
      <c r="E43" s="419"/>
      <c r="F43" s="420"/>
      <c r="G43" s="420"/>
      <c r="H43" s="420"/>
      <c r="I43" s="420"/>
      <c r="J43" s="76" t="str">
        <f>IF(AND('Mapa final'!$Y$23="Baja",'Mapa final'!$AA$23="Leve"),CONCATENATE("R8C",'Mapa final'!$O$23),"")</f>
        <v/>
      </c>
      <c r="K43" s="77" t="str">
        <f>IF(AND('Mapa final'!$Y$24="Baja",'Mapa final'!$AA$24="Leve"),CONCATENATE("R8C",'Mapa final'!$O$24),"")</f>
        <v/>
      </c>
      <c r="L43" s="77" t="str">
        <f>IF(AND('Mapa final'!$Y$25="Baja",'Mapa final'!$AA$25="Leve"),CONCATENATE("R8C",'Mapa final'!$O$25),"")</f>
        <v/>
      </c>
      <c r="M43" s="77" t="str">
        <f>IF(AND('Mapa final'!$Y$26="Baja",'Mapa final'!$AA$26="Leve"),CONCATENATE("R8C",'Mapa final'!$O$26),"")</f>
        <v/>
      </c>
      <c r="N43" s="77" t="str">
        <f>IF(AND('Mapa final'!$Y$27="Baja",'Mapa final'!$AA$27="Leve"),CONCATENATE("R8C",'Mapa final'!$O$27),"")</f>
        <v/>
      </c>
      <c r="O43" s="78" t="str">
        <f>IF(AND('Mapa final'!$Y$28="Baja",'Mapa final'!$AA$28="Leve"),CONCATENATE("R8C",'Mapa final'!$O$28),"")</f>
        <v/>
      </c>
      <c r="P43" s="67" t="str">
        <f>IF(AND('Mapa final'!$Y$23="Baja",'Mapa final'!$AA$23="Menor"),CONCATENATE("R8C",'Mapa final'!$O$23),"")</f>
        <v/>
      </c>
      <c r="Q43" s="68" t="str">
        <f>IF(AND('Mapa final'!$Y$24="Baja",'Mapa final'!$AA$24="Menor"),CONCATENATE("R8C",'Mapa final'!$O$24),"")</f>
        <v/>
      </c>
      <c r="R43" s="68" t="str">
        <f>IF(AND('Mapa final'!$Y$25="Baja",'Mapa final'!$AA$25="Menor"),CONCATENATE("R8C",'Mapa final'!$O$25),"")</f>
        <v/>
      </c>
      <c r="S43" s="68" t="str">
        <f>IF(AND('Mapa final'!$Y$26="Baja",'Mapa final'!$AA$26="Menor"),CONCATENATE("R8C",'Mapa final'!$O$26),"")</f>
        <v/>
      </c>
      <c r="T43" s="68" t="str">
        <f>IF(AND('Mapa final'!$Y$27="Baja",'Mapa final'!$AA$27="Menor"),CONCATENATE("R8C",'Mapa final'!$O$27),"")</f>
        <v/>
      </c>
      <c r="U43" s="69" t="str">
        <f>IF(AND('Mapa final'!$Y$28="Baja",'Mapa final'!$AA$28="Menor"),CONCATENATE("R8C",'Mapa final'!$O$28),"")</f>
        <v/>
      </c>
      <c r="V43" s="67" t="str">
        <f>IF(AND('Mapa final'!$Y$23="Baja",'Mapa final'!$AA$23="Moderado"),CONCATENATE("R8C",'Mapa final'!$O$23),"")</f>
        <v/>
      </c>
      <c r="W43" s="68" t="str">
        <f>IF(AND('Mapa final'!$Y$24="Baja",'Mapa final'!$AA$24="Moderado"),CONCATENATE("R8C",'Mapa final'!$O$24),"")</f>
        <v/>
      </c>
      <c r="X43" s="68" t="str">
        <f>IF(AND('Mapa final'!$Y$25="Baja",'Mapa final'!$AA$25="Moderado"),CONCATENATE("R8C",'Mapa final'!$O$25),"")</f>
        <v/>
      </c>
      <c r="Y43" s="68" t="str">
        <f>IF(AND('Mapa final'!$Y$26="Baja",'Mapa final'!$AA$26="Moderado"),CONCATENATE("R8C",'Mapa final'!$O$26),"")</f>
        <v/>
      </c>
      <c r="Z43" s="68" t="str">
        <f>IF(AND('Mapa final'!$Y$27="Baja",'Mapa final'!$AA$27="Moderado"),CONCATENATE("R8C",'Mapa final'!$O$27),"")</f>
        <v/>
      </c>
      <c r="AA43" s="69" t="str">
        <f>IF(AND('Mapa final'!$Y$28="Baja",'Mapa final'!$AA$28="Moderado"),CONCATENATE("R8C",'Mapa final'!$O$28),"")</f>
        <v/>
      </c>
      <c r="AB43" s="52" t="str">
        <f>IF(AND('Mapa final'!$Y$23="Baja",'Mapa final'!$AA$23="Mayor"),CONCATENATE("R8C",'Mapa final'!$O$23),"")</f>
        <v/>
      </c>
      <c r="AC43" s="53" t="str">
        <f>IF(AND('Mapa final'!$Y$24="Baja",'Mapa final'!$AA$24="Mayor"),CONCATENATE("R8C",'Mapa final'!$O$24),"")</f>
        <v/>
      </c>
      <c r="AD43" s="53" t="str">
        <f>IF(AND('Mapa final'!$Y$25="Baja",'Mapa final'!$AA$25="Mayor"),CONCATENATE("R8C",'Mapa final'!$O$25),"")</f>
        <v/>
      </c>
      <c r="AE43" s="53" t="str">
        <f>IF(AND('Mapa final'!$Y$26="Baja",'Mapa final'!$AA$26="Mayor"),CONCATENATE("R8C",'Mapa final'!$O$26),"")</f>
        <v/>
      </c>
      <c r="AF43" s="53" t="str">
        <f>IF(AND('Mapa final'!$Y$27="Baja",'Mapa final'!$AA$27="Mayor"),CONCATENATE("R8C",'Mapa final'!$O$27),"")</f>
        <v/>
      </c>
      <c r="AG43" s="54" t="str">
        <f>IF(AND('Mapa final'!$Y$28="Baja",'Mapa final'!$AA$28="Mayor"),CONCATENATE("R8C",'Mapa final'!$O$28),"")</f>
        <v/>
      </c>
      <c r="AH43" s="55" t="str">
        <f>IF(AND('Mapa final'!$Y$23="Baja",'Mapa final'!$AA$23="Catastrófico"),CONCATENATE("R8C",'Mapa final'!$O$23),"")</f>
        <v/>
      </c>
      <c r="AI43" s="56" t="str">
        <f>IF(AND('Mapa final'!$Y$24="Baja",'Mapa final'!$AA$24="Catastrófico"),CONCATENATE("R8C",'Mapa final'!$O$24),"")</f>
        <v/>
      </c>
      <c r="AJ43" s="56" t="str">
        <f>IF(AND('Mapa final'!$Y$25="Baja",'Mapa final'!$AA$25="Catastrófico"),CONCATENATE("R8C",'Mapa final'!$O$25),"")</f>
        <v/>
      </c>
      <c r="AK43" s="56" t="str">
        <f>IF(AND('Mapa final'!$Y$26="Baja",'Mapa final'!$AA$26="Catastrófico"),CONCATENATE("R8C",'Mapa final'!$O$26),"")</f>
        <v/>
      </c>
      <c r="AL43" s="56" t="str">
        <f>IF(AND('Mapa final'!$Y$27="Baja",'Mapa final'!$AA$27="Catastrófico"),CONCATENATE("R8C",'Mapa final'!$O$27),"")</f>
        <v/>
      </c>
      <c r="AM43" s="57" t="str">
        <f>IF(AND('Mapa final'!$Y$28="Baja",'Mapa final'!$AA$28="Catastrófico"),CONCATENATE("R8C",'Mapa final'!$O$28),"")</f>
        <v/>
      </c>
      <c r="AN43" s="83"/>
      <c r="AO43" s="450"/>
      <c r="AP43" s="451"/>
      <c r="AQ43" s="451"/>
      <c r="AR43" s="451"/>
      <c r="AS43" s="451"/>
      <c r="AT43" s="452"/>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378"/>
      <c r="C44" s="378"/>
      <c r="D44" s="379"/>
      <c r="E44" s="419"/>
      <c r="F44" s="420"/>
      <c r="G44" s="420"/>
      <c r="H44" s="420"/>
      <c r="I44" s="420"/>
      <c r="J44" s="76" t="str">
        <f>IF(AND('Mapa final'!$Y$29="Baja",'Mapa final'!$AA$29="Leve"),CONCATENATE("R9C",'Mapa final'!$O$29),"")</f>
        <v/>
      </c>
      <c r="K44" s="77" t="str">
        <f>IF(AND('Mapa final'!$Y$30="Baja",'Mapa final'!$AA$30="Leve"),CONCATENATE("R9C",'Mapa final'!$O$30),"")</f>
        <v/>
      </c>
      <c r="L44" s="77" t="str">
        <f>IF(AND('Mapa final'!$Y$31="Baja",'Mapa final'!$AA$31="Leve"),CONCATENATE("R9C",'Mapa final'!$O$31),"")</f>
        <v/>
      </c>
      <c r="M44" s="77" t="str">
        <f>IF(AND('Mapa final'!$Y$32="Baja",'Mapa final'!$AA$32="Leve"),CONCATENATE("R9C",'Mapa final'!$O$32),"")</f>
        <v/>
      </c>
      <c r="N44" s="77" t="str">
        <f>IF(AND('Mapa final'!$Y$33="Baja",'Mapa final'!$AA$33="Leve"),CONCATENATE("R9C",'Mapa final'!$O$33),"")</f>
        <v/>
      </c>
      <c r="O44" s="78" t="str">
        <f>IF(AND('Mapa final'!$Y$34="Baja",'Mapa final'!$AA$34="Leve"),CONCATENATE("R9C",'Mapa final'!$O$34),"")</f>
        <v/>
      </c>
      <c r="P44" s="67" t="str">
        <f>IF(AND('Mapa final'!$Y$29="Baja",'Mapa final'!$AA$29="Menor"),CONCATENATE("R9C",'Mapa final'!$O$29),"")</f>
        <v/>
      </c>
      <c r="Q44" s="68" t="str">
        <f>IF(AND('Mapa final'!$Y$30="Baja",'Mapa final'!$AA$30="Menor"),CONCATENATE("R9C",'Mapa final'!$O$30),"")</f>
        <v/>
      </c>
      <c r="R44" s="68" t="str">
        <f>IF(AND('Mapa final'!$Y$31="Baja",'Mapa final'!$AA$31="Menor"),CONCATENATE("R9C",'Mapa final'!$O$31),"")</f>
        <v/>
      </c>
      <c r="S44" s="68" t="str">
        <f>IF(AND('Mapa final'!$Y$32="Baja",'Mapa final'!$AA$32="Menor"),CONCATENATE("R9C",'Mapa final'!$O$32),"")</f>
        <v/>
      </c>
      <c r="T44" s="68" t="str">
        <f>IF(AND('Mapa final'!$Y$33="Baja",'Mapa final'!$AA$33="Menor"),CONCATENATE("R9C",'Mapa final'!$O$33),"")</f>
        <v/>
      </c>
      <c r="U44" s="69" t="str">
        <f>IF(AND('Mapa final'!$Y$34="Baja",'Mapa final'!$AA$34="Menor"),CONCATENATE("R9C",'Mapa final'!$O$34),"")</f>
        <v/>
      </c>
      <c r="V44" s="67" t="str">
        <f>IF(AND('Mapa final'!$Y$29="Baja",'Mapa final'!$AA$29="Moderado"),CONCATENATE("R9C",'Mapa final'!$O$29),"")</f>
        <v/>
      </c>
      <c r="W44" s="68" t="str">
        <f>IF(AND('Mapa final'!$Y$30="Baja",'Mapa final'!$AA$30="Moderado"),CONCATENATE("R9C",'Mapa final'!$O$30),"")</f>
        <v/>
      </c>
      <c r="X44" s="68" t="str">
        <f>IF(AND('Mapa final'!$Y$31="Baja",'Mapa final'!$AA$31="Moderado"),CONCATENATE("R9C",'Mapa final'!$O$31),"")</f>
        <v/>
      </c>
      <c r="Y44" s="68" t="str">
        <f>IF(AND('Mapa final'!$Y$32="Baja",'Mapa final'!$AA$32="Moderado"),CONCATENATE("R9C",'Mapa final'!$O$32),"")</f>
        <v/>
      </c>
      <c r="Z44" s="68" t="str">
        <f>IF(AND('Mapa final'!$Y$33="Baja",'Mapa final'!$AA$33="Moderado"),CONCATENATE("R9C",'Mapa final'!$O$33),"")</f>
        <v/>
      </c>
      <c r="AA44" s="69" t="str">
        <f>IF(AND('Mapa final'!$Y$34="Baja",'Mapa final'!$AA$34="Moderado"),CONCATENATE("R9C",'Mapa final'!$O$34),"")</f>
        <v/>
      </c>
      <c r="AB44" s="52" t="str">
        <f>IF(AND('Mapa final'!$Y$29="Baja",'Mapa final'!$AA$29="Mayor"),CONCATENATE("R9C",'Mapa final'!$O$29),"")</f>
        <v/>
      </c>
      <c r="AC44" s="53" t="str">
        <f>IF(AND('Mapa final'!$Y$30="Baja",'Mapa final'!$AA$30="Mayor"),CONCATENATE("R9C",'Mapa final'!$O$30),"")</f>
        <v/>
      </c>
      <c r="AD44" s="53" t="str">
        <f>IF(AND('Mapa final'!$Y$31="Baja",'Mapa final'!$AA$31="Mayor"),CONCATENATE("R9C",'Mapa final'!$O$31),"")</f>
        <v/>
      </c>
      <c r="AE44" s="53" t="str">
        <f>IF(AND('Mapa final'!$Y$32="Baja",'Mapa final'!$AA$32="Mayor"),CONCATENATE("R9C",'Mapa final'!$O$32),"")</f>
        <v/>
      </c>
      <c r="AF44" s="53" t="str">
        <f>IF(AND('Mapa final'!$Y$33="Baja",'Mapa final'!$AA$33="Mayor"),CONCATENATE("R9C",'Mapa final'!$O$33),"")</f>
        <v/>
      </c>
      <c r="AG44" s="54" t="str">
        <f>IF(AND('Mapa final'!$Y$34="Baja",'Mapa final'!$AA$34="Mayor"),CONCATENATE("R9C",'Mapa final'!$O$34),"")</f>
        <v/>
      </c>
      <c r="AH44" s="55" t="str">
        <f>IF(AND('Mapa final'!$Y$29="Baja",'Mapa final'!$AA$29="Catastrófico"),CONCATENATE("R9C",'Mapa final'!$O$29),"")</f>
        <v/>
      </c>
      <c r="AI44" s="56" t="str">
        <f>IF(AND('Mapa final'!$Y$30="Baja",'Mapa final'!$AA$30="Catastrófico"),CONCATENATE("R9C",'Mapa final'!$O$30),"")</f>
        <v/>
      </c>
      <c r="AJ44" s="56" t="str">
        <f>IF(AND('Mapa final'!$Y$31="Baja",'Mapa final'!$AA$31="Catastrófico"),CONCATENATE("R9C",'Mapa final'!$O$31),"")</f>
        <v/>
      </c>
      <c r="AK44" s="56" t="str">
        <f>IF(AND('Mapa final'!$Y$32="Baja",'Mapa final'!$AA$32="Catastrófico"),CONCATENATE("R9C",'Mapa final'!$O$32),"")</f>
        <v/>
      </c>
      <c r="AL44" s="56" t="str">
        <f>IF(AND('Mapa final'!$Y$33="Baja",'Mapa final'!$AA$33="Catastrófico"),CONCATENATE("R9C",'Mapa final'!$O$33),"")</f>
        <v/>
      </c>
      <c r="AM44" s="57" t="str">
        <f>IF(AND('Mapa final'!$Y$34="Baja",'Mapa final'!$AA$34="Catastrófico"),CONCATENATE("R9C",'Mapa final'!$O$34),"")</f>
        <v/>
      </c>
      <c r="AN44" s="83"/>
      <c r="AO44" s="450"/>
      <c r="AP44" s="451"/>
      <c r="AQ44" s="451"/>
      <c r="AR44" s="451"/>
      <c r="AS44" s="451"/>
      <c r="AT44" s="452"/>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378"/>
      <c r="C45" s="378"/>
      <c r="D45" s="379"/>
      <c r="E45" s="422"/>
      <c r="F45" s="423"/>
      <c r="G45" s="423"/>
      <c r="H45" s="423"/>
      <c r="I45" s="423"/>
      <c r="J45" s="79" t="str">
        <f>IF(AND('Mapa final'!$Y$35="Baja",'Mapa final'!$AA$35="Leve"),CONCATENATE("R10C",'Mapa final'!$O$35),"")</f>
        <v/>
      </c>
      <c r="K45" s="80" t="str">
        <f>IF(AND('Mapa final'!$Y$36="Baja",'Mapa final'!$AA$36="Leve"),CONCATENATE("R10C",'Mapa final'!$O$36),"")</f>
        <v/>
      </c>
      <c r="L45" s="80" t="str">
        <f>IF(AND('Mapa final'!$Y$37="Baja",'Mapa final'!$AA$37="Leve"),CONCATENATE("R10C",'Mapa final'!$O$37),"")</f>
        <v/>
      </c>
      <c r="M45" s="80" t="str">
        <f>IF(AND('Mapa final'!$Y$38="Baja",'Mapa final'!$AA$38="Leve"),CONCATENATE("R10C",'Mapa final'!$O$38),"")</f>
        <v/>
      </c>
      <c r="N45" s="80" t="str">
        <f>IF(AND('Mapa final'!$Y$39="Baja",'Mapa final'!$AA$39="Leve"),CONCATENATE("R10C",'Mapa final'!$O$39),"")</f>
        <v/>
      </c>
      <c r="O45" s="81" t="str">
        <f>IF(AND('Mapa final'!$Y$40="Baja",'Mapa final'!$AA$40="Leve"),CONCATENATE("R10C",'Mapa final'!$O$40),"")</f>
        <v/>
      </c>
      <c r="P45" s="67" t="str">
        <f>IF(AND('Mapa final'!$Y$35="Baja",'Mapa final'!$AA$35="Menor"),CONCATENATE("R10C",'Mapa final'!$O$35),"")</f>
        <v/>
      </c>
      <c r="Q45" s="68" t="str">
        <f>IF(AND('Mapa final'!$Y$36="Baja",'Mapa final'!$AA$36="Menor"),CONCATENATE("R10C",'Mapa final'!$O$36),"")</f>
        <v/>
      </c>
      <c r="R45" s="68" t="str">
        <f>IF(AND('Mapa final'!$Y$37="Baja",'Mapa final'!$AA$37="Menor"),CONCATENATE("R10C",'Mapa final'!$O$37),"")</f>
        <v/>
      </c>
      <c r="S45" s="68" t="str">
        <f>IF(AND('Mapa final'!$Y$38="Baja",'Mapa final'!$AA$38="Menor"),CONCATENATE("R10C",'Mapa final'!$O$38),"")</f>
        <v/>
      </c>
      <c r="T45" s="68" t="str">
        <f>IF(AND('Mapa final'!$Y$39="Baja",'Mapa final'!$AA$39="Menor"),CONCATENATE("R10C",'Mapa final'!$O$39),"")</f>
        <v/>
      </c>
      <c r="U45" s="69" t="str">
        <f>IF(AND('Mapa final'!$Y$40="Baja",'Mapa final'!$AA$40="Menor"),CONCATENATE("R10C",'Mapa final'!$O$40),"")</f>
        <v/>
      </c>
      <c r="V45" s="70" t="str">
        <f>IF(AND('Mapa final'!$Y$35="Baja",'Mapa final'!$AA$35="Moderado"),CONCATENATE("R10C",'Mapa final'!$O$35),"")</f>
        <v/>
      </c>
      <c r="W45" s="71" t="str">
        <f>IF(AND('Mapa final'!$Y$36="Baja",'Mapa final'!$AA$36="Moderado"),CONCATENATE("R10C",'Mapa final'!$O$36),"")</f>
        <v/>
      </c>
      <c r="X45" s="71" t="str">
        <f>IF(AND('Mapa final'!$Y$37="Baja",'Mapa final'!$AA$37="Moderado"),CONCATENATE("R10C",'Mapa final'!$O$37),"")</f>
        <v/>
      </c>
      <c r="Y45" s="71" t="str">
        <f>IF(AND('Mapa final'!$Y$38="Baja",'Mapa final'!$AA$38="Moderado"),CONCATENATE("R10C",'Mapa final'!$O$38),"")</f>
        <v/>
      </c>
      <c r="Z45" s="71" t="str">
        <f>IF(AND('Mapa final'!$Y$39="Baja",'Mapa final'!$AA$39="Moderado"),CONCATENATE("R10C",'Mapa final'!$O$39),"")</f>
        <v/>
      </c>
      <c r="AA45" s="72" t="str">
        <f>IF(AND('Mapa final'!$Y$40="Baja",'Mapa final'!$AA$40="Moderado"),CONCATENATE("R10C",'Mapa final'!$O$40),"")</f>
        <v/>
      </c>
      <c r="AB45" s="58" t="str">
        <f>IF(AND('Mapa final'!$Y$35="Baja",'Mapa final'!$AA$35="Mayor"),CONCATENATE("R10C",'Mapa final'!$O$35),"")</f>
        <v/>
      </c>
      <c r="AC45" s="59" t="str">
        <f>IF(AND('Mapa final'!$Y$36="Baja",'Mapa final'!$AA$36="Mayor"),CONCATENATE("R10C",'Mapa final'!$O$36),"")</f>
        <v/>
      </c>
      <c r="AD45" s="59" t="str">
        <f>IF(AND('Mapa final'!$Y$37="Baja",'Mapa final'!$AA$37="Mayor"),CONCATENATE("R10C",'Mapa final'!$O$37),"")</f>
        <v/>
      </c>
      <c r="AE45" s="59" t="str">
        <f>IF(AND('Mapa final'!$Y$38="Baja",'Mapa final'!$AA$38="Mayor"),CONCATENATE("R10C",'Mapa final'!$O$38),"")</f>
        <v/>
      </c>
      <c r="AF45" s="59" t="str">
        <f>IF(AND('Mapa final'!$Y$39="Baja",'Mapa final'!$AA$39="Mayor"),CONCATENATE("R10C",'Mapa final'!$O$39),"")</f>
        <v/>
      </c>
      <c r="AG45" s="60" t="str">
        <f>IF(AND('Mapa final'!$Y$40="Baja",'Mapa final'!$AA$40="Mayor"),CONCATENATE("R10C",'Mapa final'!$O$40),"")</f>
        <v/>
      </c>
      <c r="AH45" s="61" t="str">
        <f>IF(AND('Mapa final'!$Y$35="Baja",'Mapa final'!$AA$35="Catastrófico"),CONCATENATE("R10C",'Mapa final'!$O$35),"")</f>
        <v/>
      </c>
      <c r="AI45" s="62" t="str">
        <f>IF(AND('Mapa final'!$Y$36="Baja",'Mapa final'!$AA$36="Catastrófico"),CONCATENATE("R10C",'Mapa final'!$O$36),"")</f>
        <v/>
      </c>
      <c r="AJ45" s="62" t="str">
        <f>IF(AND('Mapa final'!$Y$37="Baja",'Mapa final'!$AA$37="Catastrófico"),CONCATENATE("R10C",'Mapa final'!$O$37),"")</f>
        <v/>
      </c>
      <c r="AK45" s="62" t="str">
        <f>IF(AND('Mapa final'!$Y$38="Baja",'Mapa final'!$AA$38="Catastrófico"),CONCATENATE("R10C",'Mapa final'!$O$38),"")</f>
        <v/>
      </c>
      <c r="AL45" s="62" t="str">
        <f>IF(AND('Mapa final'!$Y$39="Baja",'Mapa final'!$AA$39="Catastrófico"),CONCATENATE("R10C",'Mapa final'!$O$39),"")</f>
        <v/>
      </c>
      <c r="AM45" s="63" t="str">
        <f>IF(AND('Mapa final'!$Y$40="Baja",'Mapa final'!$AA$40="Catastrófico"),CONCATENATE("R10C",'Mapa final'!$O$40),"")</f>
        <v/>
      </c>
      <c r="AN45" s="83"/>
      <c r="AO45" s="453"/>
      <c r="AP45" s="454"/>
      <c r="AQ45" s="454"/>
      <c r="AR45" s="454"/>
      <c r="AS45" s="454"/>
      <c r="AT45" s="455"/>
    </row>
    <row r="46" spans="1:80" ht="46.5" customHeight="1" x14ac:dyDescent="0.35">
      <c r="A46" s="83"/>
      <c r="B46" s="378"/>
      <c r="C46" s="378"/>
      <c r="D46" s="379"/>
      <c r="E46" s="416" t="s">
        <v>100</v>
      </c>
      <c r="F46" s="417"/>
      <c r="G46" s="417"/>
      <c r="H46" s="417"/>
      <c r="I46" s="418"/>
      <c r="J46" s="73" t="e">
        <f>IF(AND('Mapa final'!#REF!="Muy Baja",'Mapa final'!#REF!="Leve"),CONCATENATE("R1C",'Mapa final'!#REF!),"")</f>
        <v>#REF!</v>
      </c>
      <c r="K46" s="74" t="e">
        <f>IF(AND('Mapa final'!#REF!="Muy Baja",'Mapa final'!#REF!="Leve"),CONCATENATE("R1C",'Mapa final'!#REF!),"")</f>
        <v>#REF!</v>
      </c>
      <c r="L46" s="74" t="e">
        <f>IF(AND('Mapa final'!#REF!="Muy Baja",'Mapa final'!#REF!="Leve"),CONCATENATE("R1C",'Mapa final'!#REF!),"")</f>
        <v>#REF!</v>
      </c>
      <c r="M46" s="74" t="e">
        <f>IF(AND('Mapa final'!#REF!="Muy Baja",'Mapa final'!#REF!="Leve"),CONCATENATE("R1C",'Mapa final'!#REF!),"")</f>
        <v>#REF!</v>
      </c>
      <c r="N46" s="74" t="e">
        <f>IF(AND('Mapa final'!#REF!="Muy Baja",'Mapa final'!#REF!="Leve"),CONCATENATE("R1C",'Mapa final'!#REF!),"")</f>
        <v>#REF!</v>
      </c>
      <c r="O46" s="75" t="e">
        <f>IF(AND('Mapa final'!#REF!="Muy Baja",'Mapa final'!#REF!="Leve"),CONCATENATE("R1C",'Mapa final'!#REF!),"")</f>
        <v>#REF!</v>
      </c>
      <c r="P46" s="73" t="e">
        <f>IF(AND('Mapa final'!#REF!="Muy Baja",'Mapa final'!#REF!="Menor"),CONCATENATE("R1C",'Mapa final'!#REF!),"")</f>
        <v>#REF!</v>
      </c>
      <c r="Q46" s="74" t="e">
        <f>IF(AND('Mapa final'!#REF!="Muy Baja",'Mapa final'!#REF!="Menor"),CONCATENATE("R1C",'Mapa final'!#REF!),"")</f>
        <v>#REF!</v>
      </c>
      <c r="R46" s="74" t="e">
        <f>IF(AND('Mapa final'!#REF!="Muy Baja",'Mapa final'!#REF!="Menor"),CONCATENATE("R1C",'Mapa final'!#REF!),"")</f>
        <v>#REF!</v>
      </c>
      <c r="S46" s="74" t="e">
        <f>IF(AND('Mapa final'!#REF!="Muy Baja",'Mapa final'!#REF!="Menor"),CONCATENATE("R1C",'Mapa final'!#REF!),"")</f>
        <v>#REF!</v>
      </c>
      <c r="T46" s="74" t="e">
        <f>IF(AND('Mapa final'!#REF!="Muy Baja",'Mapa final'!#REF!="Menor"),CONCATENATE("R1C",'Mapa final'!#REF!),"")</f>
        <v>#REF!</v>
      </c>
      <c r="U46" s="75" t="e">
        <f>IF(AND('Mapa final'!#REF!="Muy Baja",'Mapa final'!#REF!="Menor"),CONCATENATE("R1C",'Mapa final'!#REF!),"")</f>
        <v>#REF!</v>
      </c>
      <c r="V46" s="64" t="e">
        <f>IF(AND('Mapa final'!#REF!="Muy Baja",'Mapa final'!#REF!="Moderado"),CONCATENATE("R1C",'Mapa final'!#REF!),"")</f>
        <v>#REF!</v>
      </c>
      <c r="W46" s="82" t="e">
        <f>IF(AND('Mapa final'!#REF!="Muy Baja",'Mapa final'!#REF!="Moderado"),CONCATENATE("R1C",'Mapa final'!#REF!),"")</f>
        <v>#REF!</v>
      </c>
      <c r="X46" s="65" t="e">
        <f>IF(AND('Mapa final'!#REF!="Muy Baja",'Mapa final'!#REF!="Moderado"),CONCATENATE("R1C",'Mapa final'!#REF!),"")</f>
        <v>#REF!</v>
      </c>
      <c r="Y46" s="65" t="e">
        <f>IF(AND('Mapa final'!#REF!="Muy Baja",'Mapa final'!#REF!="Moderado"),CONCATENATE("R1C",'Mapa final'!#REF!),"")</f>
        <v>#REF!</v>
      </c>
      <c r="Z46" s="65" t="e">
        <f>IF(AND('Mapa final'!#REF!="Muy Baja",'Mapa final'!#REF!="Moderado"),CONCATENATE("R1C",'Mapa final'!#REF!),"")</f>
        <v>#REF!</v>
      </c>
      <c r="AA46" s="66" t="e">
        <f>IF(AND('Mapa final'!#REF!="Muy Baja",'Mapa final'!#REF!="Moderado"),CONCATENATE("R1C",'Mapa final'!#REF!),"")</f>
        <v>#REF!</v>
      </c>
      <c r="AB46" s="46" t="e">
        <f>IF(AND('Mapa final'!#REF!="Muy Baja",'Mapa final'!#REF!="Mayor"),CONCATENATE("R1C",'Mapa final'!#REF!),"")</f>
        <v>#REF!</v>
      </c>
      <c r="AC46" s="47" t="e">
        <f>IF(AND('Mapa final'!#REF!="Muy Baja",'Mapa final'!#REF!="Mayor"),CONCATENATE("R1C",'Mapa final'!#REF!),"")</f>
        <v>#REF!</v>
      </c>
      <c r="AD46" s="47" t="e">
        <f>IF(AND('Mapa final'!#REF!="Muy Baja",'Mapa final'!#REF!="Mayor"),CONCATENATE("R1C",'Mapa final'!#REF!),"")</f>
        <v>#REF!</v>
      </c>
      <c r="AE46" s="47" t="e">
        <f>IF(AND('Mapa final'!#REF!="Muy Baja",'Mapa final'!#REF!="Mayor"),CONCATENATE("R1C",'Mapa final'!#REF!),"")</f>
        <v>#REF!</v>
      </c>
      <c r="AF46" s="47" t="e">
        <f>IF(AND('Mapa final'!#REF!="Muy Baja",'Mapa final'!#REF!="Mayor"),CONCATENATE("R1C",'Mapa final'!#REF!),"")</f>
        <v>#REF!</v>
      </c>
      <c r="AG46" s="48" t="e">
        <f>IF(AND('Mapa final'!#REF!="Muy Baja",'Mapa final'!#REF!="Mayor"),CONCATENATE("R1C",'Mapa final'!#REF!),"")</f>
        <v>#REF!</v>
      </c>
      <c r="AH46" s="49" t="e">
        <f>IF(AND('Mapa final'!#REF!="Muy Baja",'Mapa final'!#REF!="Catastrófico"),CONCATENATE("R1C",'Mapa final'!#REF!),"")</f>
        <v>#REF!</v>
      </c>
      <c r="AI46" s="50" t="e">
        <f>IF(AND('Mapa final'!#REF!="Muy Baja",'Mapa final'!#REF!="Catastrófico"),CONCATENATE("R1C",'Mapa final'!#REF!),"")</f>
        <v>#REF!</v>
      </c>
      <c r="AJ46" s="50" t="e">
        <f>IF(AND('Mapa final'!#REF!="Muy Baja",'Mapa final'!#REF!="Catastrófico"),CONCATENATE("R1C",'Mapa final'!#REF!),"")</f>
        <v>#REF!</v>
      </c>
      <c r="AK46" s="50" t="e">
        <f>IF(AND('Mapa final'!#REF!="Muy Baja",'Mapa final'!#REF!="Catastrófico"),CONCATENATE("R1C",'Mapa final'!#REF!),"")</f>
        <v>#REF!</v>
      </c>
      <c r="AL46" s="50" t="e">
        <f>IF(AND('Mapa final'!#REF!="Muy Baja",'Mapa final'!#REF!="Catastrófico"),CONCATENATE("R1C",'Mapa final'!#REF!),"")</f>
        <v>#REF!</v>
      </c>
      <c r="AM46" s="51" t="e">
        <f>IF(AND('Mapa final'!#REF!="Muy Baja",'Mapa final'!#REF!="Catastrófico"),CONCATENATE("R1C",'Mapa final'!#REF!),"")</f>
        <v>#REF!</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378"/>
      <c r="C47" s="378"/>
      <c r="D47" s="379"/>
      <c r="E47" s="435"/>
      <c r="F47" s="420"/>
      <c r="G47" s="420"/>
      <c r="H47" s="420"/>
      <c r="I47" s="421"/>
      <c r="J47" s="76" t="e">
        <f>IF(AND('Mapa final'!#REF!="Muy Baja",'Mapa final'!#REF!="Leve"),CONCATENATE("R2C",'Mapa final'!#REF!),"")</f>
        <v>#REF!</v>
      </c>
      <c r="K47" s="77" t="e">
        <f>IF(AND('Mapa final'!#REF!="Muy Baja",'Mapa final'!#REF!="Leve"),CONCATENATE("R2C",'Mapa final'!#REF!),"")</f>
        <v>#REF!</v>
      </c>
      <c r="L47" s="77" t="e">
        <f>IF(AND('Mapa final'!#REF!="Muy Baja",'Mapa final'!#REF!="Leve"),CONCATENATE("R2C",'Mapa final'!#REF!),"")</f>
        <v>#REF!</v>
      </c>
      <c r="M47" s="77" t="e">
        <f>IF(AND('Mapa final'!#REF!="Muy Baja",'Mapa final'!#REF!="Leve"),CONCATENATE("R2C",'Mapa final'!#REF!),"")</f>
        <v>#REF!</v>
      </c>
      <c r="N47" s="77" t="e">
        <f>IF(AND('Mapa final'!#REF!="Muy Baja",'Mapa final'!#REF!="Leve"),CONCATENATE("R2C",'Mapa final'!#REF!),"")</f>
        <v>#REF!</v>
      </c>
      <c r="O47" s="78" t="e">
        <f>IF(AND('Mapa final'!#REF!="Muy Baja",'Mapa final'!#REF!="Leve"),CONCATENATE("R2C",'Mapa final'!#REF!),"")</f>
        <v>#REF!</v>
      </c>
      <c r="P47" s="76" t="e">
        <f>IF(AND('Mapa final'!#REF!="Muy Baja",'Mapa final'!#REF!="Menor"),CONCATENATE("R2C",'Mapa final'!#REF!),"")</f>
        <v>#REF!</v>
      </c>
      <c r="Q47" s="77" t="e">
        <f>IF(AND('Mapa final'!#REF!="Muy Baja",'Mapa final'!#REF!="Menor"),CONCATENATE("R2C",'Mapa final'!#REF!),"")</f>
        <v>#REF!</v>
      </c>
      <c r="R47" s="77" t="e">
        <f>IF(AND('Mapa final'!#REF!="Muy Baja",'Mapa final'!#REF!="Menor"),CONCATENATE("R2C",'Mapa final'!#REF!),"")</f>
        <v>#REF!</v>
      </c>
      <c r="S47" s="77" t="e">
        <f>IF(AND('Mapa final'!#REF!="Muy Baja",'Mapa final'!#REF!="Menor"),CONCATENATE("R2C",'Mapa final'!#REF!),"")</f>
        <v>#REF!</v>
      </c>
      <c r="T47" s="77" t="e">
        <f>IF(AND('Mapa final'!#REF!="Muy Baja",'Mapa final'!#REF!="Menor"),CONCATENATE("R2C",'Mapa final'!#REF!),"")</f>
        <v>#REF!</v>
      </c>
      <c r="U47" s="78" t="e">
        <f>IF(AND('Mapa final'!#REF!="Muy Baja",'Mapa final'!#REF!="Menor"),CONCATENATE("R2C",'Mapa final'!#REF!),"")</f>
        <v>#REF!</v>
      </c>
      <c r="V47" s="67" t="e">
        <f>IF(AND('Mapa final'!#REF!="Muy Baja",'Mapa final'!#REF!="Moderado"),CONCATENATE("R2C",'Mapa final'!#REF!),"")</f>
        <v>#REF!</v>
      </c>
      <c r="W47" s="68" t="e">
        <f>IF(AND('Mapa final'!#REF!="Muy Baja",'Mapa final'!#REF!="Moderado"),CONCATENATE("R2C",'Mapa final'!#REF!),"")</f>
        <v>#REF!</v>
      </c>
      <c r="X47" s="68" t="e">
        <f>IF(AND('Mapa final'!#REF!="Muy Baja",'Mapa final'!#REF!="Moderado"),CONCATENATE("R2C",'Mapa final'!#REF!),"")</f>
        <v>#REF!</v>
      </c>
      <c r="Y47" s="68" t="e">
        <f>IF(AND('Mapa final'!#REF!="Muy Baja",'Mapa final'!#REF!="Moderado"),CONCATENATE("R2C",'Mapa final'!#REF!),"")</f>
        <v>#REF!</v>
      </c>
      <c r="Z47" s="68" t="e">
        <f>IF(AND('Mapa final'!#REF!="Muy Baja",'Mapa final'!#REF!="Moderado"),CONCATENATE("R2C",'Mapa final'!#REF!),"")</f>
        <v>#REF!</v>
      </c>
      <c r="AA47" s="69" t="e">
        <f>IF(AND('Mapa final'!#REF!="Muy Baja",'Mapa final'!#REF!="Moderado"),CONCATENATE("R2C",'Mapa final'!#REF!),"")</f>
        <v>#REF!</v>
      </c>
      <c r="AB47" s="52" t="e">
        <f>IF(AND('Mapa final'!#REF!="Muy Baja",'Mapa final'!#REF!="Mayor"),CONCATENATE("R2C",'Mapa final'!#REF!),"")</f>
        <v>#REF!</v>
      </c>
      <c r="AC47" s="53" t="e">
        <f>IF(AND('Mapa final'!#REF!="Muy Baja",'Mapa final'!#REF!="Mayor"),CONCATENATE("R2C",'Mapa final'!#REF!),"")</f>
        <v>#REF!</v>
      </c>
      <c r="AD47" s="53" t="e">
        <f>IF(AND('Mapa final'!#REF!="Muy Baja",'Mapa final'!#REF!="Mayor"),CONCATENATE("R2C",'Mapa final'!#REF!),"")</f>
        <v>#REF!</v>
      </c>
      <c r="AE47" s="53" t="e">
        <f>IF(AND('Mapa final'!#REF!="Muy Baja",'Mapa final'!#REF!="Mayor"),CONCATENATE("R2C",'Mapa final'!#REF!),"")</f>
        <v>#REF!</v>
      </c>
      <c r="AF47" s="53" t="e">
        <f>IF(AND('Mapa final'!#REF!="Muy Baja",'Mapa final'!#REF!="Mayor"),CONCATENATE("R2C",'Mapa final'!#REF!),"")</f>
        <v>#REF!</v>
      </c>
      <c r="AG47" s="54" t="e">
        <f>IF(AND('Mapa final'!#REF!="Muy Baja",'Mapa final'!#REF!="Mayor"),CONCATENATE("R2C",'Mapa final'!#REF!),"")</f>
        <v>#REF!</v>
      </c>
      <c r="AH47" s="55" t="e">
        <f>IF(AND('Mapa final'!#REF!="Muy Baja",'Mapa final'!#REF!="Catastrófico"),CONCATENATE("R2C",'Mapa final'!#REF!),"")</f>
        <v>#REF!</v>
      </c>
      <c r="AI47" s="56" t="e">
        <f>IF(AND('Mapa final'!#REF!="Muy Baja",'Mapa final'!#REF!="Catastrófico"),CONCATENATE("R2C",'Mapa final'!#REF!),"")</f>
        <v>#REF!</v>
      </c>
      <c r="AJ47" s="56" t="e">
        <f>IF(AND('Mapa final'!#REF!="Muy Baja",'Mapa final'!#REF!="Catastrófico"),CONCATENATE("R2C",'Mapa final'!#REF!),"")</f>
        <v>#REF!</v>
      </c>
      <c r="AK47" s="56" t="e">
        <f>IF(AND('Mapa final'!#REF!="Muy Baja",'Mapa final'!#REF!="Catastrófico"),CONCATENATE("R2C",'Mapa final'!#REF!),"")</f>
        <v>#REF!</v>
      </c>
      <c r="AL47" s="56" t="e">
        <f>IF(AND('Mapa final'!#REF!="Muy Baja",'Mapa final'!#REF!="Catastrófico"),CONCATENATE("R2C",'Mapa final'!#REF!),"")</f>
        <v>#REF!</v>
      </c>
      <c r="AM47" s="57" t="e">
        <f>IF(AND('Mapa final'!#REF!="Muy Baja",'Mapa final'!#REF!="Catastrófico"),CONCATENATE("R2C",'Mapa final'!#REF!),"")</f>
        <v>#REF!</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378"/>
      <c r="C48" s="378"/>
      <c r="D48" s="379"/>
      <c r="E48" s="435"/>
      <c r="F48" s="420"/>
      <c r="G48" s="420"/>
      <c r="H48" s="420"/>
      <c r="I48" s="421"/>
      <c r="J48" s="76" t="str">
        <f>IF(AND('Mapa final'!$Y$22="Muy Baja",'Mapa final'!$AA$22="Leve"),CONCATENATE("R3C",'Mapa final'!$O$22),"")</f>
        <v/>
      </c>
      <c r="K48" s="77" t="e">
        <f>IF(AND('Mapa final'!#REF!="Muy Baja",'Mapa final'!#REF!="Leve"),CONCATENATE("R3C",'Mapa final'!#REF!),"")</f>
        <v>#REF!</v>
      </c>
      <c r="L48" s="77" t="e">
        <f>IF(AND('Mapa final'!#REF!="Muy Baja",'Mapa final'!#REF!="Leve"),CONCATENATE("R3C",'Mapa final'!#REF!),"")</f>
        <v>#REF!</v>
      </c>
      <c r="M48" s="77" t="e">
        <f>IF(AND('Mapa final'!#REF!="Muy Baja",'Mapa final'!#REF!="Leve"),CONCATENATE("R3C",'Mapa final'!#REF!),"")</f>
        <v>#REF!</v>
      </c>
      <c r="N48" s="77" t="e">
        <f>IF(AND('Mapa final'!#REF!="Muy Baja",'Mapa final'!#REF!="Leve"),CONCATENATE("R3C",'Mapa final'!#REF!),"")</f>
        <v>#REF!</v>
      </c>
      <c r="O48" s="78" t="e">
        <f>IF(AND('Mapa final'!#REF!="Muy Baja",'Mapa final'!#REF!="Leve"),CONCATENATE("R3C",'Mapa final'!#REF!),"")</f>
        <v>#REF!</v>
      </c>
      <c r="P48" s="76" t="str">
        <f>IF(AND('Mapa final'!$Y$22="Muy Baja",'Mapa final'!$AA$22="Menor"),CONCATENATE("R3C",'Mapa final'!$O$22),"")</f>
        <v/>
      </c>
      <c r="Q48" s="77" t="e">
        <f>IF(AND('Mapa final'!#REF!="Muy Baja",'Mapa final'!#REF!="Menor"),CONCATENATE("R3C",'Mapa final'!#REF!),"")</f>
        <v>#REF!</v>
      </c>
      <c r="R48" s="77" t="e">
        <f>IF(AND('Mapa final'!#REF!="Muy Baja",'Mapa final'!#REF!="Menor"),CONCATENATE("R3C",'Mapa final'!#REF!),"")</f>
        <v>#REF!</v>
      </c>
      <c r="S48" s="77" t="e">
        <f>IF(AND('Mapa final'!#REF!="Muy Baja",'Mapa final'!#REF!="Menor"),CONCATENATE("R3C",'Mapa final'!#REF!),"")</f>
        <v>#REF!</v>
      </c>
      <c r="T48" s="77" t="e">
        <f>IF(AND('Mapa final'!#REF!="Muy Baja",'Mapa final'!#REF!="Menor"),CONCATENATE("R3C",'Mapa final'!#REF!),"")</f>
        <v>#REF!</v>
      </c>
      <c r="U48" s="78" t="e">
        <f>IF(AND('Mapa final'!#REF!="Muy Baja",'Mapa final'!#REF!="Menor"),CONCATENATE("R3C",'Mapa final'!#REF!),"")</f>
        <v>#REF!</v>
      </c>
      <c r="V48" s="67" t="str">
        <f>IF(AND('Mapa final'!$Y$22="Muy Baja",'Mapa final'!$AA$22="Moderado"),CONCATENATE("R3C",'Mapa final'!$O$22),"")</f>
        <v/>
      </c>
      <c r="W48" s="68" t="e">
        <f>IF(AND('Mapa final'!#REF!="Muy Baja",'Mapa final'!#REF!="Moderado"),CONCATENATE("R3C",'Mapa final'!#REF!),"")</f>
        <v>#REF!</v>
      </c>
      <c r="X48" s="68" t="e">
        <f>IF(AND('Mapa final'!#REF!="Muy Baja",'Mapa final'!#REF!="Moderado"),CONCATENATE("R3C",'Mapa final'!#REF!),"")</f>
        <v>#REF!</v>
      </c>
      <c r="Y48" s="68" t="e">
        <f>IF(AND('Mapa final'!#REF!="Muy Baja",'Mapa final'!#REF!="Moderado"),CONCATENATE("R3C",'Mapa final'!#REF!),"")</f>
        <v>#REF!</v>
      </c>
      <c r="Z48" s="68" t="e">
        <f>IF(AND('Mapa final'!#REF!="Muy Baja",'Mapa final'!#REF!="Moderado"),CONCATENATE("R3C",'Mapa final'!#REF!),"")</f>
        <v>#REF!</v>
      </c>
      <c r="AA48" s="69" t="e">
        <f>IF(AND('Mapa final'!#REF!="Muy Baja",'Mapa final'!#REF!="Moderado"),CONCATENATE("R3C",'Mapa final'!#REF!),"")</f>
        <v>#REF!</v>
      </c>
      <c r="AB48" s="52" t="str">
        <f>IF(AND('Mapa final'!$Y$22="Muy Baja",'Mapa final'!$AA$22="Mayor"),CONCATENATE("R3C",'Mapa final'!$O$22),"")</f>
        <v/>
      </c>
      <c r="AC48" s="53" t="e">
        <f>IF(AND('Mapa final'!#REF!="Muy Baja",'Mapa final'!#REF!="Mayor"),CONCATENATE("R3C",'Mapa final'!#REF!),"")</f>
        <v>#REF!</v>
      </c>
      <c r="AD48" s="53" t="e">
        <f>IF(AND('Mapa final'!#REF!="Muy Baja",'Mapa final'!#REF!="Mayor"),CONCATENATE("R3C",'Mapa final'!#REF!),"")</f>
        <v>#REF!</v>
      </c>
      <c r="AE48" s="53" t="e">
        <f>IF(AND('Mapa final'!#REF!="Muy Baja",'Mapa final'!#REF!="Mayor"),CONCATENATE("R3C",'Mapa final'!#REF!),"")</f>
        <v>#REF!</v>
      </c>
      <c r="AF48" s="53" t="e">
        <f>IF(AND('Mapa final'!#REF!="Muy Baja",'Mapa final'!#REF!="Mayor"),CONCATENATE("R3C",'Mapa final'!#REF!),"")</f>
        <v>#REF!</v>
      </c>
      <c r="AG48" s="54" t="e">
        <f>IF(AND('Mapa final'!#REF!="Muy Baja",'Mapa final'!#REF!="Mayor"),CONCATENATE("R3C",'Mapa final'!#REF!),"")</f>
        <v>#REF!</v>
      </c>
      <c r="AH48" s="55" t="str">
        <f>IF(AND('Mapa final'!$Y$22="Muy Baja",'Mapa final'!$AA$22="Catastrófico"),CONCATENATE("R3C",'Mapa final'!$O$22),"")</f>
        <v/>
      </c>
      <c r="AI48" s="56" t="e">
        <f>IF(AND('Mapa final'!#REF!="Muy Baja",'Mapa final'!#REF!="Catastrófico"),CONCATENATE("R3C",'Mapa final'!#REF!),"")</f>
        <v>#REF!</v>
      </c>
      <c r="AJ48" s="56" t="e">
        <f>IF(AND('Mapa final'!#REF!="Muy Baja",'Mapa final'!#REF!="Catastrófico"),CONCATENATE("R3C",'Mapa final'!#REF!),"")</f>
        <v>#REF!</v>
      </c>
      <c r="AK48" s="56" t="e">
        <f>IF(AND('Mapa final'!#REF!="Muy Baja",'Mapa final'!#REF!="Catastrófico"),CONCATENATE("R3C",'Mapa final'!#REF!),"")</f>
        <v>#REF!</v>
      </c>
      <c r="AL48" s="56" t="e">
        <f>IF(AND('Mapa final'!#REF!="Muy Baja",'Mapa final'!#REF!="Catastrófico"),CONCATENATE("R3C",'Mapa final'!#REF!),"")</f>
        <v>#REF!</v>
      </c>
      <c r="AM48" s="57" t="e">
        <f>IF(AND('Mapa final'!#REF!="Muy Baja",'Mapa final'!#REF!="Catastrófico"),CONCATENATE("R3C",'Mapa final'!#REF!),"")</f>
        <v>#REF!</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378"/>
      <c r="C49" s="378"/>
      <c r="D49" s="379"/>
      <c r="E49" s="419"/>
      <c r="F49" s="420"/>
      <c r="G49" s="420"/>
      <c r="H49" s="420"/>
      <c r="I49" s="421"/>
      <c r="J49" s="76" t="e">
        <f>IF(AND('Mapa final'!#REF!="Muy Baja",'Mapa final'!#REF!="Leve"),CONCATENATE("R4C",'Mapa final'!#REF!),"")</f>
        <v>#REF!</v>
      </c>
      <c r="K49" s="77" t="e">
        <f>IF(AND('Mapa final'!#REF!="Muy Baja",'Mapa final'!#REF!="Leve"),CONCATENATE("R4C",'Mapa final'!#REF!),"")</f>
        <v>#REF!</v>
      </c>
      <c r="L49" s="77" t="e">
        <f>IF(AND('Mapa final'!#REF!="Muy Baja",'Mapa final'!#REF!="Leve"),CONCATENATE("R4C",'Mapa final'!#REF!),"")</f>
        <v>#REF!</v>
      </c>
      <c r="M49" s="77" t="e">
        <f>IF(AND('Mapa final'!#REF!="Muy Baja",'Mapa final'!#REF!="Leve"),CONCATENATE("R4C",'Mapa final'!#REF!),"")</f>
        <v>#REF!</v>
      </c>
      <c r="N49" s="77" t="e">
        <f>IF(AND('Mapa final'!#REF!="Muy Baja",'Mapa final'!#REF!="Leve"),CONCATENATE("R4C",'Mapa final'!#REF!),"")</f>
        <v>#REF!</v>
      </c>
      <c r="O49" s="78" t="e">
        <f>IF(AND('Mapa final'!#REF!="Muy Baja",'Mapa final'!#REF!="Leve"),CONCATENATE("R4C",'Mapa final'!#REF!),"")</f>
        <v>#REF!</v>
      </c>
      <c r="P49" s="76" t="e">
        <f>IF(AND('Mapa final'!#REF!="Muy Baja",'Mapa final'!#REF!="Menor"),CONCATENATE("R4C",'Mapa final'!#REF!),"")</f>
        <v>#REF!</v>
      </c>
      <c r="Q49" s="77" t="e">
        <f>IF(AND('Mapa final'!#REF!="Muy Baja",'Mapa final'!#REF!="Menor"),CONCATENATE("R4C",'Mapa final'!#REF!),"")</f>
        <v>#REF!</v>
      </c>
      <c r="R49" s="77" t="e">
        <f>IF(AND('Mapa final'!#REF!="Muy Baja",'Mapa final'!#REF!="Menor"),CONCATENATE("R4C",'Mapa final'!#REF!),"")</f>
        <v>#REF!</v>
      </c>
      <c r="S49" s="77" t="e">
        <f>IF(AND('Mapa final'!#REF!="Muy Baja",'Mapa final'!#REF!="Menor"),CONCATENATE("R4C",'Mapa final'!#REF!),"")</f>
        <v>#REF!</v>
      </c>
      <c r="T49" s="77" t="e">
        <f>IF(AND('Mapa final'!#REF!="Muy Baja",'Mapa final'!#REF!="Menor"),CONCATENATE("R4C",'Mapa final'!#REF!),"")</f>
        <v>#REF!</v>
      </c>
      <c r="U49" s="78" t="e">
        <f>IF(AND('Mapa final'!#REF!="Muy Baja",'Mapa final'!#REF!="Menor"),CONCATENATE("R4C",'Mapa final'!#REF!),"")</f>
        <v>#REF!</v>
      </c>
      <c r="V49" s="67" t="e">
        <f>IF(AND('Mapa final'!#REF!="Muy Baja",'Mapa final'!#REF!="Moderado"),CONCATENATE("R4C",'Mapa final'!#REF!),"")</f>
        <v>#REF!</v>
      </c>
      <c r="W49" s="68" t="e">
        <f>IF(AND('Mapa final'!#REF!="Muy Baja",'Mapa final'!#REF!="Moderado"),CONCATENATE("R4C",'Mapa final'!#REF!),"")</f>
        <v>#REF!</v>
      </c>
      <c r="X49" s="68" t="e">
        <f>IF(AND('Mapa final'!#REF!="Muy Baja",'Mapa final'!#REF!="Moderado"),CONCATENATE("R4C",'Mapa final'!#REF!),"")</f>
        <v>#REF!</v>
      </c>
      <c r="Y49" s="68" t="e">
        <f>IF(AND('Mapa final'!#REF!="Muy Baja",'Mapa final'!#REF!="Moderado"),CONCATENATE("R4C",'Mapa final'!#REF!),"")</f>
        <v>#REF!</v>
      </c>
      <c r="Z49" s="68" t="e">
        <f>IF(AND('Mapa final'!#REF!="Muy Baja",'Mapa final'!#REF!="Moderado"),CONCATENATE("R4C",'Mapa final'!#REF!),"")</f>
        <v>#REF!</v>
      </c>
      <c r="AA49" s="69" t="e">
        <f>IF(AND('Mapa final'!#REF!="Muy Baja",'Mapa final'!#REF!="Moderado"),CONCATENATE("R4C",'Mapa final'!#REF!),"")</f>
        <v>#REF!</v>
      </c>
      <c r="AB49" s="52" t="e">
        <f>IF(AND('Mapa final'!#REF!="Muy Baja",'Mapa final'!#REF!="Mayor"),CONCATENATE("R4C",'Mapa final'!#REF!),"")</f>
        <v>#REF!</v>
      </c>
      <c r="AC49" s="53" t="e">
        <f>IF(AND('Mapa final'!#REF!="Muy Baja",'Mapa final'!#REF!="Mayor"),CONCATENATE("R4C",'Mapa final'!#REF!),"")</f>
        <v>#REF!</v>
      </c>
      <c r="AD49" s="53" t="e">
        <f>IF(AND('Mapa final'!#REF!="Muy Baja",'Mapa final'!#REF!="Mayor"),CONCATENATE("R4C",'Mapa final'!#REF!),"")</f>
        <v>#REF!</v>
      </c>
      <c r="AE49" s="53" t="e">
        <f>IF(AND('Mapa final'!#REF!="Muy Baja",'Mapa final'!#REF!="Mayor"),CONCATENATE("R4C",'Mapa final'!#REF!),"")</f>
        <v>#REF!</v>
      </c>
      <c r="AF49" s="53" t="e">
        <f>IF(AND('Mapa final'!#REF!="Muy Baja",'Mapa final'!#REF!="Mayor"),CONCATENATE("R4C",'Mapa final'!#REF!),"")</f>
        <v>#REF!</v>
      </c>
      <c r="AG49" s="54" t="e">
        <f>IF(AND('Mapa final'!#REF!="Muy Baja",'Mapa final'!#REF!="Mayor"),CONCATENATE("R4C",'Mapa final'!#REF!),"")</f>
        <v>#REF!</v>
      </c>
      <c r="AH49" s="55" t="e">
        <f>IF(AND('Mapa final'!#REF!="Muy Baja",'Mapa final'!#REF!="Catastrófico"),CONCATENATE("R4C",'Mapa final'!#REF!),"")</f>
        <v>#REF!</v>
      </c>
      <c r="AI49" s="56" t="e">
        <f>IF(AND('Mapa final'!#REF!="Muy Baja",'Mapa final'!#REF!="Catastrófico"),CONCATENATE("R4C",'Mapa final'!#REF!),"")</f>
        <v>#REF!</v>
      </c>
      <c r="AJ49" s="56" t="e">
        <f>IF(AND('Mapa final'!#REF!="Muy Baja",'Mapa final'!#REF!="Catastrófico"),CONCATENATE("R4C",'Mapa final'!#REF!),"")</f>
        <v>#REF!</v>
      </c>
      <c r="AK49" s="56" t="e">
        <f>IF(AND('Mapa final'!#REF!="Muy Baja",'Mapa final'!#REF!="Catastrófico"),CONCATENATE("R4C",'Mapa final'!#REF!),"")</f>
        <v>#REF!</v>
      </c>
      <c r="AL49" s="56" t="e">
        <f>IF(AND('Mapa final'!#REF!="Muy Baja",'Mapa final'!#REF!="Catastrófico"),CONCATENATE("R4C",'Mapa final'!#REF!),"")</f>
        <v>#REF!</v>
      </c>
      <c r="AM49" s="57" t="e">
        <f>IF(AND('Mapa final'!#REF!="Muy Baja",'Mapa final'!#REF!="Catastrófico"),CONCATENATE("R4C",'Mapa final'!#REF!),"")</f>
        <v>#REF!</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378"/>
      <c r="C50" s="378"/>
      <c r="D50" s="379"/>
      <c r="E50" s="419"/>
      <c r="F50" s="420"/>
      <c r="G50" s="420"/>
      <c r="H50" s="420"/>
      <c r="I50" s="421"/>
      <c r="J50" s="76" t="e">
        <f>IF(AND('Mapa final'!#REF!="Muy Baja",'Mapa final'!#REF!="Leve"),CONCATENATE("R5C",'Mapa final'!#REF!),"")</f>
        <v>#REF!</v>
      </c>
      <c r="K50" s="77" t="e">
        <f>IF(AND('Mapa final'!#REF!="Muy Baja",'Mapa final'!#REF!="Leve"),CONCATENATE("R5C",'Mapa final'!#REF!),"")</f>
        <v>#REF!</v>
      </c>
      <c r="L50" s="77" t="e">
        <f>IF(AND('Mapa final'!#REF!="Muy Baja",'Mapa final'!#REF!="Leve"),CONCATENATE("R5C",'Mapa final'!#REF!),"")</f>
        <v>#REF!</v>
      </c>
      <c r="M50" s="77" t="e">
        <f>IF(AND('Mapa final'!#REF!="Muy Baja",'Mapa final'!#REF!="Leve"),CONCATENATE("R5C",'Mapa final'!#REF!),"")</f>
        <v>#REF!</v>
      </c>
      <c r="N50" s="77" t="e">
        <f>IF(AND('Mapa final'!#REF!="Muy Baja",'Mapa final'!#REF!="Leve"),CONCATENATE("R5C",'Mapa final'!#REF!),"")</f>
        <v>#REF!</v>
      </c>
      <c r="O50" s="78" t="e">
        <f>IF(AND('Mapa final'!#REF!="Muy Baja",'Mapa final'!#REF!="Leve"),CONCATENATE("R5C",'Mapa final'!#REF!),"")</f>
        <v>#REF!</v>
      </c>
      <c r="P50" s="76" t="e">
        <f>IF(AND('Mapa final'!#REF!="Muy Baja",'Mapa final'!#REF!="Menor"),CONCATENATE("R5C",'Mapa final'!#REF!),"")</f>
        <v>#REF!</v>
      </c>
      <c r="Q50" s="77" t="e">
        <f>IF(AND('Mapa final'!#REF!="Muy Baja",'Mapa final'!#REF!="Menor"),CONCATENATE("R5C",'Mapa final'!#REF!),"")</f>
        <v>#REF!</v>
      </c>
      <c r="R50" s="77" t="e">
        <f>IF(AND('Mapa final'!#REF!="Muy Baja",'Mapa final'!#REF!="Menor"),CONCATENATE("R5C",'Mapa final'!#REF!),"")</f>
        <v>#REF!</v>
      </c>
      <c r="S50" s="77" t="e">
        <f>IF(AND('Mapa final'!#REF!="Muy Baja",'Mapa final'!#REF!="Menor"),CONCATENATE("R5C",'Mapa final'!#REF!),"")</f>
        <v>#REF!</v>
      </c>
      <c r="T50" s="77" t="e">
        <f>IF(AND('Mapa final'!#REF!="Muy Baja",'Mapa final'!#REF!="Menor"),CONCATENATE("R5C",'Mapa final'!#REF!),"")</f>
        <v>#REF!</v>
      </c>
      <c r="U50" s="78" t="e">
        <f>IF(AND('Mapa final'!#REF!="Muy Baja",'Mapa final'!#REF!="Menor"),CONCATENATE("R5C",'Mapa final'!#REF!),"")</f>
        <v>#REF!</v>
      </c>
      <c r="V50" s="67" t="e">
        <f>IF(AND('Mapa final'!#REF!="Muy Baja",'Mapa final'!#REF!="Moderado"),CONCATENATE("R5C",'Mapa final'!#REF!),"")</f>
        <v>#REF!</v>
      </c>
      <c r="W50" s="68" t="e">
        <f>IF(AND('Mapa final'!#REF!="Muy Baja",'Mapa final'!#REF!="Moderado"),CONCATENATE("R5C",'Mapa final'!#REF!),"")</f>
        <v>#REF!</v>
      </c>
      <c r="X50" s="68" t="e">
        <f>IF(AND('Mapa final'!#REF!="Muy Baja",'Mapa final'!#REF!="Moderado"),CONCATENATE("R5C",'Mapa final'!#REF!),"")</f>
        <v>#REF!</v>
      </c>
      <c r="Y50" s="68" t="e">
        <f>IF(AND('Mapa final'!#REF!="Muy Baja",'Mapa final'!#REF!="Moderado"),CONCATENATE("R5C",'Mapa final'!#REF!),"")</f>
        <v>#REF!</v>
      </c>
      <c r="Z50" s="68" t="e">
        <f>IF(AND('Mapa final'!#REF!="Muy Baja",'Mapa final'!#REF!="Moderado"),CONCATENATE("R5C",'Mapa final'!#REF!),"")</f>
        <v>#REF!</v>
      </c>
      <c r="AA50" s="69" t="e">
        <f>IF(AND('Mapa final'!#REF!="Muy Baja",'Mapa final'!#REF!="Moderado"),CONCATENATE("R5C",'Mapa final'!#REF!),"")</f>
        <v>#REF!</v>
      </c>
      <c r="AB50" s="52" t="e">
        <f>IF(AND('Mapa final'!#REF!="Muy Baja",'Mapa final'!#REF!="Mayor"),CONCATENATE("R5C",'Mapa final'!#REF!),"")</f>
        <v>#REF!</v>
      </c>
      <c r="AC50" s="53" t="e">
        <f>IF(AND('Mapa final'!#REF!="Muy Baja",'Mapa final'!#REF!="Mayor"),CONCATENATE("R5C",'Mapa final'!#REF!),"")</f>
        <v>#REF!</v>
      </c>
      <c r="AD50" s="53" t="e">
        <f>IF(AND('Mapa final'!#REF!="Muy Baja",'Mapa final'!#REF!="Mayor"),CONCATENATE("R5C",'Mapa final'!#REF!),"")</f>
        <v>#REF!</v>
      </c>
      <c r="AE50" s="53" t="e">
        <f>IF(AND('Mapa final'!#REF!="Muy Baja",'Mapa final'!#REF!="Mayor"),CONCATENATE("R5C",'Mapa final'!#REF!),"")</f>
        <v>#REF!</v>
      </c>
      <c r="AF50" s="53" t="e">
        <f>IF(AND('Mapa final'!#REF!="Muy Baja",'Mapa final'!#REF!="Mayor"),CONCATENATE("R5C",'Mapa final'!#REF!),"")</f>
        <v>#REF!</v>
      </c>
      <c r="AG50" s="54" t="e">
        <f>IF(AND('Mapa final'!#REF!="Muy Baja",'Mapa final'!#REF!="Mayor"),CONCATENATE("R5C",'Mapa final'!#REF!),"")</f>
        <v>#REF!</v>
      </c>
      <c r="AH50" s="55" t="e">
        <f>IF(AND('Mapa final'!#REF!="Muy Baja",'Mapa final'!#REF!="Catastrófico"),CONCATENATE("R5C",'Mapa final'!#REF!),"")</f>
        <v>#REF!</v>
      </c>
      <c r="AI50" s="56" t="e">
        <f>IF(AND('Mapa final'!#REF!="Muy Baja",'Mapa final'!#REF!="Catastrófico"),CONCATENATE("R5C",'Mapa final'!#REF!),"")</f>
        <v>#REF!</v>
      </c>
      <c r="AJ50" s="56" t="e">
        <f>IF(AND('Mapa final'!#REF!="Muy Baja",'Mapa final'!#REF!="Catastrófico"),CONCATENATE("R5C",'Mapa final'!#REF!),"")</f>
        <v>#REF!</v>
      </c>
      <c r="AK50" s="56" t="e">
        <f>IF(AND('Mapa final'!#REF!="Muy Baja",'Mapa final'!#REF!="Catastrófico"),CONCATENATE("R5C",'Mapa final'!#REF!),"")</f>
        <v>#REF!</v>
      </c>
      <c r="AL50" s="56" t="e">
        <f>IF(AND('Mapa final'!#REF!="Muy Baja",'Mapa final'!#REF!="Catastrófico"),CONCATENATE("R5C",'Mapa final'!#REF!),"")</f>
        <v>#REF!</v>
      </c>
      <c r="AM50" s="57" t="e">
        <f>IF(AND('Mapa final'!#REF!="Muy Baja",'Mapa final'!#REF!="Catastrófico"),CONCATENATE("R5C",'Mapa final'!#REF!),"")</f>
        <v>#REF!</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378"/>
      <c r="C51" s="378"/>
      <c r="D51" s="379"/>
      <c r="E51" s="419"/>
      <c r="F51" s="420"/>
      <c r="G51" s="420"/>
      <c r="H51" s="420"/>
      <c r="I51" s="421"/>
      <c r="J51" s="76" t="e">
        <f>IF(AND('Mapa final'!#REF!="Muy Baja",'Mapa final'!#REF!="Leve"),CONCATENATE("R6C",'Mapa final'!#REF!),"")</f>
        <v>#REF!</v>
      </c>
      <c r="K51" s="77" t="e">
        <f>IF(AND('Mapa final'!#REF!="Muy Baja",'Mapa final'!#REF!="Leve"),CONCATENATE("R6C",'Mapa final'!#REF!),"")</f>
        <v>#REF!</v>
      </c>
      <c r="L51" s="77" t="e">
        <f>IF(AND('Mapa final'!#REF!="Muy Baja",'Mapa final'!#REF!="Leve"),CONCATENATE("R6C",'Mapa final'!#REF!),"")</f>
        <v>#REF!</v>
      </c>
      <c r="M51" s="77" t="e">
        <f>IF(AND('Mapa final'!#REF!="Muy Baja",'Mapa final'!#REF!="Leve"),CONCATENATE("R6C",'Mapa final'!#REF!),"")</f>
        <v>#REF!</v>
      </c>
      <c r="N51" s="77" t="e">
        <f>IF(AND('Mapa final'!#REF!="Muy Baja",'Mapa final'!#REF!="Leve"),CONCATENATE("R6C",'Mapa final'!#REF!),"")</f>
        <v>#REF!</v>
      </c>
      <c r="O51" s="78" t="e">
        <f>IF(AND('Mapa final'!#REF!="Muy Baja",'Mapa final'!#REF!="Leve"),CONCATENATE("R6C",'Mapa final'!#REF!),"")</f>
        <v>#REF!</v>
      </c>
      <c r="P51" s="76" t="e">
        <f>IF(AND('Mapa final'!#REF!="Muy Baja",'Mapa final'!#REF!="Menor"),CONCATENATE("R6C",'Mapa final'!#REF!),"")</f>
        <v>#REF!</v>
      </c>
      <c r="Q51" s="77" t="e">
        <f>IF(AND('Mapa final'!#REF!="Muy Baja",'Mapa final'!#REF!="Menor"),CONCATENATE("R6C",'Mapa final'!#REF!),"")</f>
        <v>#REF!</v>
      </c>
      <c r="R51" s="77" t="e">
        <f>IF(AND('Mapa final'!#REF!="Muy Baja",'Mapa final'!#REF!="Menor"),CONCATENATE("R6C",'Mapa final'!#REF!),"")</f>
        <v>#REF!</v>
      </c>
      <c r="S51" s="77" t="e">
        <f>IF(AND('Mapa final'!#REF!="Muy Baja",'Mapa final'!#REF!="Menor"),CONCATENATE("R6C",'Mapa final'!#REF!),"")</f>
        <v>#REF!</v>
      </c>
      <c r="T51" s="77" t="e">
        <f>IF(AND('Mapa final'!#REF!="Muy Baja",'Mapa final'!#REF!="Menor"),CONCATENATE("R6C",'Mapa final'!#REF!),"")</f>
        <v>#REF!</v>
      </c>
      <c r="U51" s="78" t="e">
        <f>IF(AND('Mapa final'!#REF!="Muy Baja",'Mapa final'!#REF!="Menor"),CONCATENATE("R6C",'Mapa final'!#REF!),"")</f>
        <v>#REF!</v>
      </c>
      <c r="V51" s="67" t="e">
        <f>IF(AND('Mapa final'!#REF!="Muy Baja",'Mapa final'!#REF!="Moderado"),CONCATENATE("R6C",'Mapa final'!#REF!),"")</f>
        <v>#REF!</v>
      </c>
      <c r="W51" s="68" t="e">
        <f>IF(AND('Mapa final'!#REF!="Muy Baja",'Mapa final'!#REF!="Moderado"),CONCATENATE("R6C",'Mapa final'!#REF!),"")</f>
        <v>#REF!</v>
      </c>
      <c r="X51" s="68" t="e">
        <f>IF(AND('Mapa final'!#REF!="Muy Baja",'Mapa final'!#REF!="Moderado"),CONCATENATE("R6C",'Mapa final'!#REF!),"")</f>
        <v>#REF!</v>
      </c>
      <c r="Y51" s="68" t="e">
        <f>IF(AND('Mapa final'!#REF!="Muy Baja",'Mapa final'!#REF!="Moderado"),CONCATENATE("R6C",'Mapa final'!#REF!),"")</f>
        <v>#REF!</v>
      </c>
      <c r="Z51" s="68" t="e">
        <f>IF(AND('Mapa final'!#REF!="Muy Baja",'Mapa final'!#REF!="Moderado"),CONCATENATE("R6C",'Mapa final'!#REF!),"")</f>
        <v>#REF!</v>
      </c>
      <c r="AA51" s="69" t="e">
        <f>IF(AND('Mapa final'!#REF!="Muy Baja",'Mapa final'!#REF!="Moderado"),CONCATENATE("R6C",'Mapa final'!#REF!),"")</f>
        <v>#REF!</v>
      </c>
      <c r="AB51" s="52" t="e">
        <f>IF(AND('Mapa final'!#REF!="Muy Baja",'Mapa final'!#REF!="Mayor"),CONCATENATE("R6C",'Mapa final'!#REF!),"")</f>
        <v>#REF!</v>
      </c>
      <c r="AC51" s="53" t="e">
        <f>IF(AND('Mapa final'!#REF!="Muy Baja",'Mapa final'!#REF!="Mayor"),CONCATENATE("R6C",'Mapa final'!#REF!),"")</f>
        <v>#REF!</v>
      </c>
      <c r="AD51" s="53" t="e">
        <f>IF(AND('Mapa final'!#REF!="Muy Baja",'Mapa final'!#REF!="Mayor"),CONCATENATE("R6C",'Mapa final'!#REF!),"")</f>
        <v>#REF!</v>
      </c>
      <c r="AE51" s="53" t="e">
        <f>IF(AND('Mapa final'!#REF!="Muy Baja",'Mapa final'!#REF!="Mayor"),CONCATENATE("R6C",'Mapa final'!#REF!),"")</f>
        <v>#REF!</v>
      </c>
      <c r="AF51" s="53" t="e">
        <f>IF(AND('Mapa final'!#REF!="Muy Baja",'Mapa final'!#REF!="Mayor"),CONCATENATE("R6C",'Mapa final'!#REF!),"")</f>
        <v>#REF!</v>
      </c>
      <c r="AG51" s="54" t="e">
        <f>IF(AND('Mapa final'!#REF!="Muy Baja",'Mapa final'!#REF!="Mayor"),CONCATENATE("R6C",'Mapa final'!#REF!),"")</f>
        <v>#REF!</v>
      </c>
      <c r="AH51" s="55" t="e">
        <f>IF(AND('Mapa final'!#REF!="Muy Baja",'Mapa final'!#REF!="Catastrófico"),CONCATENATE("R6C",'Mapa final'!#REF!),"")</f>
        <v>#REF!</v>
      </c>
      <c r="AI51" s="56" t="e">
        <f>IF(AND('Mapa final'!#REF!="Muy Baja",'Mapa final'!#REF!="Catastrófico"),CONCATENATE("R6C",'Mapa final'!#REF!),"")</f>
        <v>#REF!</v>
      </c>
      <c r="AJ51" s="56" t="e">
        <f>IF(AND('Mapa final'!#REF!="Muy Baja",'Mapa final'!#REF!="Catastrófico"),CONCATENATE("R6C",'Mapa final'!#REF!),"")</f>
        <v>#REF!</v>
      </c>
      <c r="AK51" s="56" t="e">
        <f>IF(AND('Mapa final'!#REF!="Muy Baja",'Mapa final'!#REF!="Catastrófico"),CONCATENATE("R6C",'Mapa final'!#REF!),"")</f>
        <v>#REF!</v>
      </c>
      <c r="AL51" s="56" t="e">
        <f>IF(AND('Mapa final'!#REF!="Muy Baja",'Mapa final'!#REF!="Catastrófico"),CONCATENATE("R6C",'Mapa final'!#REF!),"")</f>
        <v>#REF!</v>
      </c>
      <c r="AM51" s="57" t="e">
        <f>IF(AND('Mapa final'!#REF!="Muy Baja",'Mapa final'!#REF!="Catastrófico"),CONCATENATE("R6C",'Mapa final'!#REF!),"")</f>
        <v>#REF!</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378"/>
      <c r="C52" s="378"/>
      <c r="D52" s="379"/>
      <c r="E52" s="419"/>
      <c r="F52" s="420"/>
      <c r="G52" s="420"/>
      <c r="H52" s="420"/>
      <c r="I52" s="421"/>
      <c r="J52" s="76" t="e">
        <f>IF(AND('Mapa final'!#REF!="Muy Baja",'Mapa final'!#REF!="Leve"),CONCATENATE("R7C",'Mapa final'!#REF!),"")</f>
        <v>#REF!</v>
      </c>
      <c r="K52" s="77" t="e">
        <f>IF(AND('Mapa final'!#REF!="Muy Baja",'Mapa final'!#REF!="Leve"),CONCATENATE("R7C",'Mapa final'!#REF!),"")</f>
        <v>#REF!</v>
      </c>
      <c r="L52" s="77" t="e">
        <f>IF(AND('Mapa final'!#REF!="Muy Baja",'Mapa final'!#REF!="Leve"),CONCATENATE("R7C",'Mapa final'!#REF!),"")</f>
        <v>#REF!</v>
      </c>
      <c r="M52" s="77" t="e">
        <f>IF(AND('Mapa final'!#REF!="Muy Baja",'Mapa final'!#REF!="Leve"),CONCATENATE("R7C",'Mapa final'!#REF!),"")</f>
        <v>#REF!</v>
      </c>
      <c r="N52" s="77" t="e">
        <f>IF(AND('Mapa final'!#REF!="Muy Baja",'Mapa final'!#REF!="Leve"),CONCATENATE("R7C",'Mapa final'!#REF!),"")</f>
        <v>#REF!</v>
      </c>
      <c r="O52" s="78" t="e">
        <f>IF(AND('Mapa final'!#REF!="Muy Baja",'Mapa final'!#REF!="Leve"),CONCATENATE("R7C",'Mapa final'!#REF!),"")</f>
        <v>#REF!</v>
      </c>
      <c r="P52" s="76" t="e">
        <f>IF(AND('Mapa final'!#REF!="Muy Baja",'Mapa final'!#REF!="Menor"),CONCATENATE("R7C",'Mapa final'!#REF!),"")</f>
        <v>#REF!</v>
      </c>
      <c r="Q52" s="77" t="e">
        <f>IF(AND('Mapa final'!#REF!="Muy Baja",'Mapa final'!#REF!="Menor"),CONCATENATE("R7C",'Mapa final'!#REF!),"")</f>
        <v>#REF!</v>
      </c>
      <c r="R52" s="77" t="e">
        <f>IF(AND('Mapa final'!#REF!="Muy Baja",'Mapa final'!#REF!="Menor"),CONCATENATE("R7C",'Mapa final'!#REF!),"")</f>
        <v>#REF!</v>
      </c>
      <c r="S52" s="77" t="e">
        <f>IF(AND('Mapa final'!#REF!="Muy Baja",'Mapa final'!#REF!="Menor"),CONCATENATE("R7C",'Mapa final'!#REF!),"")</f>
        <v>#REF!</v>
      </c>
      <c r="T52" s="77" t="e">
        <f>IF(AND('Mapa final'!#REF!="Muy Baja",'Mapa final'!#REF!="Menor"),CONCATENATE("R7C",'Mapa final'!#REF!),"")</f>
        <v>#REF!</v>
      </c>
      <c r="U52" s="78" t="e">
        <f>IF(AND('Mapa final'!#REF!="Muy Baja",'Mapa final'!#REF!="Menor"),CONCATENATE("R7C",'Mapa final'!#REF!),"")</f>
        <v>#REF!</v>
      </c>
      <c r="V52" s="67" t="e">
        <f>IF(AND('Mapa final'!#REF!="Muy Baja",'Mapa final'!#REF!="Moderado"),CONCATENATE("R7C",'Mapa final'!#REF!),"")</f>
        <v>#REF!</v>
      </c>
      <c r="W52" s="68" t="e">
        <f>IF(AND('Mapa final'!#REF!="Muy Baja",'Mapa final'!#REF!="Moderado"),CONCATENATE("R7C",'Mapa final'!#REF!),"")</f>
        <v>#REF!</v>
      </c>
      <c r="X52" s="68" t="e">
        <f>IF(AND('Mapa final'!#REF!="Muy Baja",'Mapa final'!#REF!="Moderado"),CONCATENATE("R7C",'Mapa final'!#REF!),"")</f>
        <v>#REF!</v>
      </c>
      <c r="Y52" s="68" t="e">
        <f>IF(AND('Mapa final'!#REF!="Muy Baja",'Mapa final'!#REF!="Moderado"),CONCATENATE("R7C",'Mapa final'!#REF!),"")</f>
        <v>#REF!</v>
      </c>
      <c r="Z52" s="68" t="e">
        <f>IF(AND('Mapa final'!#REF!="Muy Baja",'Mapa final'!#REF!="Moderado"),CONCATENATE("R7C",'Mapa final'!#REF!),"")</f>
        <v>#REF!</v>
      </c>
      <c r="AA52" s="69" t="e">
        <f>IF(AND('Mapa final'!#REF!="Muy Baja",'Mapa final'!#REF!="Moderado"),CONCATENATE("R7C",'Mapa final'!#REF!),"")</f>
        <v>#REF!</v>
      </c>
      <c r="AB52" s="52" t="e">
        <f>IF(AND('Mapa final'!#REF!="Muy Baja",'Mapa final'!#REF!="Mayor"),CONCATENATE("R7C",'Mapa final'!#REF!),"")</f>
        <v>#REF!</v>
      </c>
      <c r="AC52" s="53" t="e">
        <f>IF(AND('Mapa final'!#REF!="Muy Baja",'Mapa final'!#REF!="Mayor"),CONCATENATE("R7C",'Mapa final'!#REF!),"")</f>
        <v>#REF!</v>
      </c>
      <c r="AD52" s="53" t="e">
        <f>IF(AND('Mapa final'!#REF!="Muy Baja",'Mapa final'!#REF!="Mayor"),CONCATENATE("R7C",'Mapa final'!#REF!),"")</f>
        <v>#REF!</v>
      </c>
      <c r="AE52" s="53" t="e">
        <f>IF(AND('Mapa final'!#REF!="Muy Baja",'Mapa final'!#REF!="Mayor"),CONCATENATE("R7C",'Mapa final'!#REF!),"")</f>
        <v>#REF!</v>
      </c>
      <c r="AF52" s="53" t="e">
        <f>IF(AND('Mapa final'!#REF!="Muy Baja",'Mapa final'!#REF!="Mayor"),CONCATENATE("R7C",'Mapa final'!#REF!),"")</f>
        <v>#REF!</v>
      </c>
      <c r="AG52" s="54" t="e">
        <f>IF(AND('Mapa final'!#REF!="Muy Baja",'Mapa final'!#REF!="Mayor"),CONCATENATE("R7C",'Mapa final'!#REF!),"")</f>
        <v>#REF!</v>
      </c>
      <c r="AH52" s="55" t="e">
        <f>IF(AND('Mapa final'!#REF!="Muy Baja",'Mapa final'!#REF!="Catastrófico"),CONCATENATE("R7C",'Mapa final'!#REF!),"")</f>
        <v>#REF!</v>
      </c>
      <c r="AI52" s="56" t="e">
        <f>IF(AND('Mapa final'!#REF!="Muy Baja",'Mapa final'!#REF!="Catastrófico"),CONCATENATE("R7C",'Mapa final'!#REF!),"")</f>
        <v>#REF!</v>
      </c>
      <c r="AJ52" s="56" t="e">
        <f>IF(AND('Mapa final'!#REF!="Muy Baja",'Mapa final'!#REF!="Catastrófico"),CONCATENATE("R7C",'Mapa final'!#REF!),"")</f>
        <v>#REF!</v>
      </c>
      <c r="AK52" s="56" t="e">
        <f>IF(AND('Mapa final'!#REF!="Muy Baja",'Mapa final'!#REF!="Catastrófico"),CONCATENATE("R7C",'Mapa final'!#REF!),"")</f>
        <v>#REF!</v>
      </c>
      <c r="AL52" s="56" t="e">
        <f>IF(AND('Mapa final'!#REF!="Muy Baja",'Mapa final'!#REF!="Catastrófico"),CONCATENATE("R7C",'Mapa final'!#REF!),"")</f>
        <v>#REF!</v>
      </c>
      <c r="AM52" s="57" t="e">
        <f>IF(AND('Mapa final'!#REF!="Muy Baja",'Mapa final'!#REF!="Catastrófico"),CONCATENATE("R7C",'Mapa final'!#REF!),"")</f>
        <v>#REF!</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378"/>
      <c r="C53" s="378"/>
      <c r="D53" s="379"/>
      <c r="E53" s="419"/>
      <c r="F53" s="420"/>
      <c r="G53" s="420"/>
      <c r="H53" s="420"/>
      <c r="I53" s="421"/>
      <c r="J53" s="76" t="str">
        <f>IF(AND('Mapa final'!$Y$23="Muy Baja",'Mapa final'!$AA$23="Leve"),CONCATENATE("R8C",'Mapa final'!$O$23),"")</f>
        <v/>
      </c>
      <c r="K53" s="77" t="str">
        <f>IF(AND('Mapa final'!$Y$24="Muy Baja",'Mapa final'!$AA$24="Leve"),CONCATENATE("R8C",'Mapa final'!$O$24),"")</f>
        <v/>
      </c>
      <c r="L53" s="77" t="str">
        <f>IF(AND('Mapa final'!$Y$25="Muy Baja",'Mapa final'!$AA$25="Leve"),CONCATENATE("R8C",'Mapa final'!$O$25),"")</f>
        <v/>
      </c>
      <c r="M53" s="77" t="str">
        <f>IF(AND('Mapa final'!$Y$26="Muy Baja",'Mapa final'!$AA$26="Leve"),CONCATENATE("R8C",'Mapa final'!$O$26),"")</f>
        <v/>
      </c>
      <c r="N53" s="77" t="str">
        <f>IF(AND('Mapa final'!$Y$27="Muy Baja",'Mapa final'!$AA$27="Leve"),CONCATENATE("R8C",'Mapa final'!$O$27),"")</f>
        <v/>
      </c>
      <c r="O53" s="78" t="str">
        <f>IF(AND('Mapa final'!$Y$28="Muy Baja",'Mapa final'!$AA$28="Leve"),CONCATENATE("R8C",'Mapa final'!$O$28),"")</f>
        <v/>
      </c>
      <c r="P53" s="76" t="str">
        <f>IF(AND('Mapa final'!$Y$23="Muy Baja",'Mapa final'!$AA$23="Menor"),CONCATENATE("R8C",'Mapa final'!$O$23),"")</f>
        <v/>
      </c>
      <c r="Q53" s="77" t="str">
        <f>IF(AND('Mapa final'!$Y$24="Muy Baja",'Mapa final'!$AA$24="Menor"),CONCATENATE("R8C",'Mapa final'!$O$24),"")</f>
        <v/>
      </c>
      <c r="R53" s="77" t="str">
        <f>IF(AND('Mapa final'!$Y$25="Muy Baja",'Mapa final'!$AA$25="Menor"),CONCATENATE("R8C",'Mapa final'!$O$25),"")</f>
        <v/>
      </c>
      <c r="S53" s="77" t="str">
        <f>IF(AND('Mapa final'!$Y$26="Muy Baja",'Mapa final'!$AA$26="Menor"),CONCATENATE("R8C",'Mapa final'!$O$26),"")</f>
        <v/>
      </c>
      <c r="T53" s="77" t="str">
        <f>IF(AND('Mapa final'!$Y$27="Muy Baja",'Mapa final'!$AA$27="Menor"),CONCATENATE("R8C",'Mapa final'!$O$27),"")</f>
        <v/>
      </c>
      <c r="U53" s="78" t="str">
        <f>IF(AND('Mapa final'!$Y$28="Muy Baja",'Mapa final'!$AA$28="Menor"),CONCATENATE("R8C",'Mapa final'!$O$28),"")</f>
        <v/>
      </c>
      <c r="V53" s="67" t="str">
        <f>IF(AND('Mapa final'!$Y$23="Muy Baja",'Mapa final'!$AA$23="Moderado"),CONCATENATE("R8C",'Mapa final'!$O$23),"")</f>
        <v/>
      </c>
      <c r="W53" s="68" t="str">
        <f>IF(AND('Mapa final'!$Y$24="Muy Baja",'Mapa final'!$AA$24="Moderado"),CONCATENATE("R8C",'Mapa final'!$O$24),"")</f>
        <v/>
      </c>
      <c r="X53" s="68" t="str">
        <f>IF(AND('Mapa final'!$Y$25="Muy Baja",'Mapa final'!$AA$25="Moderado"),CONCATENATE("R8C",'Mapa final'!$O$25),"")</f>
        <v/>
      </c>
      <c r="Y53" s="68" t="str">
        <f>IF(AND('Mapa final'!$Y$26="Muy Baja",'Mapa final'!$AA$26="Moderado"),CONCATENATE("R8C",'Mapa final'!$O$26),"")</f>
        <v/>
      </c>
      <c r="Z53" s="68" t="str">
        <f>IF(AND('Mapa final'!$Y$27="Muy Baja",'Mapa final'!$AA$27="Moderado"),CONCATENATE("R8C",'Mapa final'!$O$27),"")</f>
        <v/>
      </c>
      <c r="AA53" s="69" t="str">
        <f>IF(AND('Mapa final'!$Y$28="Muy Baja",'Mapa final'!$AA$28="Moderado"),CONCATENATE("R8C",'Mapa final'!$O$28),"")</f>
        <v/>
      </c>
      <c r="AB53" s="52" t="str">
        <f>IF(AND('Mapa final'!$Y$23="Muy Baja",'Mapa final'!$AA$23="Mayor"),CONCATENATE("R8C",'Mapa final'!$O$23),"")</f>
        <v/>
      </c>
      <c r="AC53" s="53" t="str">
        <f>IF(AND('Mapa final'!$Y$24="Muy Baja",'Mapa final'!$AA$24="Mayor"),CONCATENATE("R8C",'Mapa final'!$O$24),"")</f>
        <v/>
      </c>
      <c r="AD53" s="53" t="str">
        <f>IF(AND('Mapa final'!$Y$25="Muy Baja",'Mapa final'!$AA$25="Mayor"),CONCATENATE("R8C",'Mapa final'!$O$25),"")</f>
        <v/>
      </c>
      <c r="AE53" s="53" t="str">
        <f>IF(AND('Mapa final'!$Y$26="Muy Baja",'Mapa final'!$AA$26="Mayor"),CONCATENATE("R8C",'Mapa final'!$O$26),"")</f>
        <v/>
      </c>
      <c r="AF53" s="53" t="str">
        <f>IF(AND('Mapa final'!$Y$27="Muy Baja",'Mapa final'!$AA$27="Mayor"),CONCATENATE("R8C",'Mapa final'!$O$27),"")</f>
        <v/>
      </c>
      <c r="AG53" s="54" t="str">
        <f>IF(AND('Mapa final'!$Y$28="Muy Baja",'Mapa final'!$AA$28="Mayor"),CONCATENATE("R8C",'Mapa final'!$O$28),"")</f>
        <v/>
      </c>
      <c r="AH53" s="55" t="str">
        <f>IF(AND('Mapa final'!$Y$23="Muy Baja",'Mapa final'!$AA$23="Catastrófico"),CONCATENATE("R8C",'Mapa final'!$O$23),"")</f>
        <v/>
      </c>
      <c r="AI53" s="56" t="str">
        <f>IF(AND('Mapa final'!$Y$24="Muy Baja",'Mapa final'!$AA$24="Catastrófico"),CONCATENATE("R8C",'Mapa final'!$O$24),"")</f>
        <v/>
      </c>
      <c r="AJ53" s="56" t="str">
        <f>IF(AND('Mapa final'!$Y$25="Muy Baja",'Mapa final'!$AA$25="Catastrófico"),CONCATENATE("R8C",'Mapa final'!$O$25),"")</f>
        <v/>
      </c>
      <c r="AK53" s="56" t="str">
        <f>IF(AND('Mapa final'!$Y$26="Muy Baja",'Mapa final'!$AA$26="Catastrófico"),CONCATENATE("R8C",'Mapa final'!$O$26),"")</f>
        <v/>
      </c>
      <c r="AL53" s="56" t="str">
        <f>IF(AND('Mapa final'!$Y$27="Muy Baja",'Mapa final'!$AA$27="Catastrófico"),CONCATENATE("R8C",'Mapa final'!$O$27),"")</f>
        <v/>
      </c>
      <c r="AM53" s="57" t="str">
        <f>IF(AND('Mapa final'!$Y$28="Muy Baja",'Mapa final'!$AA$28="Catastrófico"),CONCATENATE("R8C",'Mapa final'!$O$28),"")</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378"/>
      <c r="C54" s="378"/>
      <c r="D54" s="379"/>
      <c r="E54" s="419"/>
      <c r="F54" s="420"/>
      <c r="G54" s="420"/>
      <c r="H54" s="420"/>
      <c r="I54" s="421"/>
      <c r="J54" s="76" t="str">
        <f>IF(AND('Mapa final'!$Y$29="Muy Baja",'Mapa final'!$AA$29="Leve"),CONCATENATE("R9C",'Mapa final'!$O$29),"")</f>
        <v/>
      </c>
      <c r="K54" s="77" t="str">
        <f>IF(AND('Mapa final'!$Y$30="Muy Baja",'Mapa final'!$AA$30="Leve"),CONCATENATE("R9C",'Mapa final'!$O$30),"")</f>
        <v/>
      </c>
      <c r="L54" s="77" t="str">
        <f>IF(AND('Mapa final'!$Y$31="Muy Baja",'Mapa final'!$AA$31="Leve"),CONCATENATE("R9C",'Mapa final'!$O$31),"")</f>
        <v/>
      </c>
      <c r="M54" s="77" t="str">
        <f>IF(AND('Mapa final'!$Y$32="Muy Baja",'Mapa final'!$AA$32="Leve"),CONCATENATE("R9C",'Mapa final'!$O$32),"")</f>
        <v/>
      </c>
      <c r="N54" s="77" t="str">
        <f>IF(AND('Mapa final'!$Y$33="Muy Baja",'Mapa final'!$AA$33="Leve"),CONCATENATE("R9C",'Mapa final'!$O$33),"")</f>
        <v/>
      </c>
      <c r="O54" s="78" t="str">
        <f>IF(AND('Mapa final'!$Y$34="Muy Baja",'Mapa final'!$AA$34="Leve"),CONCATENATE("R9C",'Mapa final'!$O$34),"")</f>
        <v/>
      </c>
      <c r="P54" s="76" t="str">
        <f>IF(AND('Mapa final'!$Y$29="Muy Baja",'Mapa final'!$AA$29="Menor"),CONCATENATE("R9C",'Mapa final'!$O$29),"")</f>
        <v/>
      </c>
      <c r="Q54" s="77" t="str">
        <f>IF(AND('Mapa final'!$Y$30="Muy Baja",'Mapa final'!$AA$30="Menor"),CONCATENATE("R9C",'Mapa final'!$O$30),"")</f>
        <v/>
      </c>
      <c r="R54" s="77" t="str">
        <f>IF(AND('Mapa final'!$Y$31="Muy Baja",'Mapa final'!$AA$31="Menor"),CONCATENATE("R9C",'Mapa final'!$O$31),"")</f>
        <v/>
      </c>
      <c r="S54" s="77" t="str">
        <f>IF(AND('Mapa final'!$Y$32="Muy Baja",'Mapa final'!$AA$32="Menor"),CONCATENATE("R9C",'Mapa final'!$O$32),"")</f>
        <v/>
      </c>
      <c r="T54" s="77" t="str">
        <f>IF(AND('Mapa final'!$Y$33="Muy Baja",'Mapa final'!$AA$33="Menor"),CONCATENATE("R9C",'Mapa final'!$O$33),"")</f>
        <v/>
      </c>
      <c r="U54" s="78" t="str">
        <f>IF(AND('Mapa final'!$Y$34="Muy Baja",'Mapa final'!$AA$34="Menor"),CONCATENATE("R9C",'Mapa final'!$O$34),"")</f>
        <v/>
      </c>
      <c r="V54" s="67" t="str">
        <f>IF(AND('Mapa final'!$Y$29="Muy Baja",'Mapa final'!$AA$29="Moderado"),CONCATENATE("R9C",'Mapa final'!$O$29),"")</f>
        <v/>
      </c>
      <c r="W54" s="68" t="str">
        <f>IF(AND('Mapa final'!$Y$30="Muy Baja",'Mapa final'!$AA$30="Moderado"),CONCATENATE("R9C",'Mapa final'!$O$30),"")</f>
        <v/>
      </c>
      <c r="X54" s="68" t="str">
        <f>IF(AND('Mapa final'!$Y$31="Muy Baja",'Mapa final'!$AA$31="Moderado"),CONCATENATE("R9C",'Mapa final'!$O$31),"")</f>
        <v/>
      </c>
      <c r="Y54" s="68" t="str">
        <f>IF(AND('Mapa final'!$Y$32="Muy Baja",'Mapa final'!$AA$32="Moderado"),CONCATENATE("R9C",'Mapa final'!$O$32),"")</f>
        <v/>
      </c>
      <c r="Z54" s="68" t="str">
        <f>IF(AND('Mapa final'!$Y$33="Muy Baja",'Mapa final'!$AA$33="Moderado"),CONCATENATE("R9C",'Mapa final'!$O$33),"")</f>
        <v/>
      </c>
      <c r="AA54" s="69" t="str">
        <f>IF(AND('Mapa final'!$Y$34="Muy Baja",'Mapa final'!$AA$34="Moderado"),CONCATENATE("R9C",'Mapa final'!$O$34),"")</f>
        <v/>
      </c>
      <c r="AB54" s="52" t="str">
        <f>IF(AND('Mapa final'!$Y$29="Muy Baja",'Mapa final'!$AA$29="Mayor"),CONCATENATE("R9C",'Mapa final'!$O$29),"")</f>
        <v/>
      </c>
      <c r="AC54" s="53" t="str">
        <f>IF(AND('Mapa final'!$Y$30="Muy Baja",'Mapa final'!$AA$30="Mayor"),CONCATENATE("R9C",'Mapa final'!$O$30),"")</f>
        <v/>
      </c>
      <c r="AD54" s="53" t="str">
        <f>IF(AND('Mapa final'!$Y$31="Muy Baja",'Mapa final'!$AA$31="Mayor"),CONCATENATE("R9C",'Mapa final'!$O$31),"")</f>
        <v/>
      </c>
      <c r="AE54" s="53" t="str">
        <f>IF(AND('Mapa final'!$Y$32="Muy Baja",'Mapa final'!$AA$32="Mayor"),CONCATENATE("R9C",'Mapa final'!$O$32),"")</f>
        <v/>
      </c>
      <c r="AF54" s="53" t="str">
        <f>IF(AND('Mapa final'!$Y$33="Muy Baja",'Mapa final'!$AA$33="Mayor"),CONCATENATE("R9C",'Mapa final'!$O$33),"")</f>
        <v/>
      </c>
      <c r="AG54" s="54" t="str">
        <f>IF(AND('Mapa final'!$Y$34="Muy Baja",'Mapa final'!$AA$34="Mayor"),CONCATENATE("R9C",'Mapa final'!$O$34),"")</f>
        <v/>
      </c>
      <c r="AH54" s="55" t="str">
        <f>IF(AND('Mapa final'!$Y$29="Muy Baja",'Mapa final'!$AA$29="Catastrófico"),CONCATENATE("R9C",'Mapa final'!$O$29),"")</f>
        <v/>
      </c>
      <c r="AI54" s="56" t="str">
        <f>IF(AND('Mapa final'!$Y$30="Muy Baja",'Mapa final'!$AA$30="Catastrófico"),CONCATENATE("R9C",'Mapa final'!$O$30),"")</f>
        <v/>
      </c>
      <c r="AJ54" s="56" t="str">
        <f>IF(AND('Mapa final'!$Y$31="Muy Baja",'Mapa final'!$AA$31="Catastrófico"),CONCATENATE("R9C",'Mapa final'!$O$31),"")</f>
        <v/>
      </c>
      <c r="AK54" s="56" t="str">
        <f>IF(AND('Mapa final'!$Y$32="Muy Baja",'Mapa final'!$AA$32="Catastrófico"),CONCATENATE("R9C",'Mapa final'!$O$32),"")</f>
        <v/>
      </c>
      <c r="AL54" s="56" t="str">
        <f>IF(AND('Mapa final'!$Y$33="Muy Baja",'Mapa final'!$AA$33="Catastrófico"),CONCATENATE("R9C",'Mapa final'!$O$33),"")</f>
        <v/>
      </c>
      <c r="AM54" s="57" t="str">
        <f>IF(AND('Mapa final'!$Y$34="Muy Baja",'Mapa final'!$AA$34="Catastrófico"),CONCATENATE("R9C",'Mapa final'!$O$34),"")</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378"/>
      <c r="C55" s="378"/>
      <c r="D55" s="379"/>
      <c r="E55" s="422"/>
      <c r="F55" s="423"/>
      <c r="G55" s="423"/>
      <c r="H55" s="423"/>
      <c r="I55" s="424"/>
      <c r="J55" s="79" t="str">
        <f>IF(AND('Mapa final'!$Y$35="Muy Baja",'Mapa final'!$AA$35="Leve"),CONCATENATE("R10C",'Mapa final'!$O$35),"")</f>
        <v/>
      </c>
      <c r="K55" s="80" t="str">
        <f>IF(AND('Mapa final'!$Y$36="Muy Baja",'Mapa final'!$AA$36="Leve"),CONCATENATE("R10C",'Mapa final'!$O$36),"")</f>
        <v/>
      </c>
      <c r="L55" s="80" t="str">
        <f>IF(AND('Mapa final'!$Y$37="Muy Baja",'Mapa final'!$AA$37="Leve"),CONCATENATE("R10C",'Mapa final'!$O$37),"")</f>
        <v/>
      </c>
      <c r="M55" s="80" t="str">
        <f>IF(AND('Mapa final'!$Y$38="Muy Baja",'Mapa final'!$AA$38="Leve"),CONCATENATE("R10C",'Mapa final'!$O$38),"")</f>
        <v/>
      </c>
      <c r="N55" s="80" t="str">
        <f>IF(AND('Mapa final'!$Y$39="Muy Baja",'Mapa final'!$AA$39="Leve"),CONCATENATE("R10C",'Mapa final'!$O$39),"")</f>
        <v/>
      </c>
      <c r="O55" s="81" t="str">
        <f>IF(AND('Mapa final'!$Y$40="Muy Baja",'Mapa final'!$AA$40="Leve"),CONCATENATE("R10C",'Mapa final'!$O$40),"")</f>
        <v/>
      </c>
      <c r="P55" s="79" t="str">
        <f>IF(AND('Mapa final'!$Y$35="Muy Baja",'Mapa final'!$AA$35="Menor"),CONCATENATE("R10C",'Mapa final'!$O$35),"")</f>
        <v/>
      </c>
      <c r="Q55" s="80" t="str">
        <f>IF(AND('Mapa final'!$Y$36="Muy Baja",'Mapa final'!$AA$36="Menor"),CONCATENATE("R10C",'Mapa final'!$O$36),"")</f>
        <v/>
      </c>
      <c r="R55" s="80" t="str">
        <f>IF(AND('Mapa final'!$Y$37="Muy Baja",'Mapa final'!$AA$37="Menor"),CONCATENATE("R10C",'Mapa final'!$O$37),"")</f>
        <v/>
      </c>
      <c r="S55" s="80" t="str">
        <f>IF(AND('Mapa final'!$Y$38="Muy Baja",'Mapa final'!$AA$38="Menor"),CONCATENATE("R10C",'Mapa final'!$O$38),"")</f>
        <v/>
      </c>
      <c r="T55" s="80" t="str">
        <f>IF(AND('Mapa final'!$Y$39="Muy Baja",'Mapa final'!$AA$39="Menor"),CONCATENATE("R10C",'Mapa final'!$O$39),"")</f>
        <v/>
      </c>
      <c r="U55" s="81" t="str">
        <f>IF(AND('Mapa final'!$Y$40="Muy Baja",'Mapa final'!$AA$40="Menor"),CONCATENATE("R10C",'Mapa final'!$O$40),"")</f>
        <v/>
      </c>
      <c r="V55" s="70" t="str">
        <f>IF(AND('Mapa final'!$Y$35="Muy Baja",'Mapa final'!$AA$35="Moderado"),CONCATENATE("R10C",'Mapa final'!$O$35),"")</f>
        <v/>
      </c>
      <c r="W55" s="71" t="str">
        <f>IF(AND('Mapa final'!$Y$36="Muy Baja",'Mapa final'!$AA$36="Moderado"),CONCATENATE("R10C",'Mapa final'!$O$36),"")</f>
        <v/>
      </c>
      <c r="X55" s="71" t="str">
        <f>IF(AND('Mapa final'!$Y$37="Muy Baja",'Mapa final'!$AA$37="Moderado"),CONCATENATE("R10C",'Mapa final'!$O$37),"")</f>
        <v/>
      </c>
      <c r="Y55" s="71" t="str">
        <f>IF(AND('Mapa final'!$Y$38="Muy Baja",'Mapa final'!$AA$38="Moderado"),CONCATENATE("R10C",'Mapa final'!$O$38),"")</f>
        <v/>
      </c>
      <c r="Z55" s="71" t="str">
        <f>IF(AND('Mapa final'!$Y$39="Muy Baja",'Mapa final'!$AA$39="Moderado"),CONCATENATE("R10C",'Mapa final'!$O$39),"")</f>
        <v/>
      </c>
      <c r="AA55" s="72" t="str">
        <f>IF(AND('Mapa final'!$Y$40="Muy Baja",'Mapa final'!$AA$40="Moderado"),CONCATENATE("R10C",'Mapa final'!$O$40),"")</f>
        <v/>
      </c>
      <c r="AB55" s="58" t="str">
        <f>IF(AND('Mapa final'!$Y$35="Muy Baja",'Mapa final'!$AA$35="Mayor"),CONCATENATE("R10C",'Mapa final'!$O$35),"")</f>
        <v/>
      </c>
      <c r="AC55" s="59" t="str">
        <f>IF(AND('Mapa final'!$Y$36="Muy Baja",'Mapa final'!$AA$36="Mayor"),CONCATENATE("R10C",'Mapa final'!$O$36),"")</f>
        <v/>
      </c>
      <c r="AD55" s="59" t="str">
        <f>IF(AND('Mapa final'!$Y$37="Muy Baja",'Mapa final'!$AA$37="Mayor"),CONCATENATE("R10C",'Mapa final'!$O$37),"")</f>
        <v/>
      </c>
      <c r="AE55" s="59" t="str">
        <f>IF(AND('Mapa final'!$Y$38="Muy Baja",'Mapa final'!$AA$38="Mayor"),CONCATENATE("R10C",'Mapa final'!$O$38),"")</f>
        <v/>
      </c>
      <c r="AF55" s="59" t="str">
        <f>IF(AND('Mapa final'!$Y$39="Muy Baja",'Mapa final'!$AA$39="Mayor"),CONCATENATE("R10C",'Mapa final'!$O$39),"")</f>
        <v/>
      </c>
      <c r="AG55" s="60" t="str">
        <f>IF(AND('Mapa final'!$Y$40="Muy Baja",'Mapa final'!$AA$40="Mayor"),CONCATENATE("R10C",'Mapa final'!$O$40),"")</f>
        <v/>
      </c>
      <c r="AH55" s="61" t="str">
        <f>IF(AND('Mapa final'!$Y$35="Muy Baja",'Mapa final'!$AA$35="Catastrófico"),CONCATENATE("R10C",'Mapa final'!$O$35),"")</f>
        <v/>
      </c>
      <c r="AI55" s="62" t="str">
        <f>IF(AND('Mapa final'!$Y$36="Muy Baja",'Mapa final'!$AA$36="Catastrófico"),CONCATENATE("R10C",'Mapa final'!$O$36),"")</f>
        <v/>
      </c>
      <c r="AJ55" s="62" t="str">
        <f>IF(AND('Mapa final'!$Y$37="Muy Baja",'Mapa final'!$AA$37="Catastrófico"),CONCATENATE("R10C",'Mapa final'!$O$37),"")</f>
        <v/>
      </c>
      <c r="AK55" s="62" t="str">
        <f>IF(AND('Mapa final'!$Y$38="Muy Baja",'Mapa final'!$AA$38="Catastrófico"),CONCATENATE("R10C",'Mapa final'!$O$38),"")</f>
        <v/>
      </c>
      <c r="AL55" s="62" t="str">
        <f>IF(AND('Mapa final'!$Y$39="Muy Baja",'Mapa final'!$AA$39="Catastrófico"),CONCATENATE("R10C",'Mapa final'!$O$39),"")</f>
        <v/>
      </c>
      <c r="AM55" s="63" t="str">
        <f>IF(AND('Mapa final'!$Y$40="Muy Baja",'Mapa final'!$AA$40="Catastrófico"),CONCATENATE("R10C",'Mapa final'!$O$40),"")</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416" t="s">
        <v>101</v>
      </c>
      <c r="K56" s="417"/>
      <c r="L56" s="417"/>
      <c r="M56" s="417"/>
      <c r="N56" s="417"/>
      <c r="O56" s="418"/>
      <c r="P56" s="416" t="s">
        <v>102</v>
      </c>
      <c r="Q56" s="417"/>
      <c r="R56" s="417"/>
      <c r="S56" s="417"/>
      <c r="T56" s="417"/>
      <c r="U56" s="418"/>
      <c r="V56" s="416" t="s">
        <v>103</v>
      </c>
      <c r="W56" s="417"/>
      <c r="X56" s="417"/>
      <c r="Y56" s="417"/>
      <c r="Z56" s="417"/>
      <c r="AA56" s="418"/>
      <c r="AB56" s="416" t="s">
        <v>104</v>
      </c>
      <c r="AC56" s="425"/>
      <c r="AD56" s="417"/>
      <c r="AE56" s="417"/>
      <c r="AF56" s="417"/>
      <c r="AG56" s="418"/>
      <c r="AH56" s="416" t="s">
        <v>105</v>
      </c>
      <c r="AI56" s="417"/>
      <c r="AJ56" s="417"/>
      <c r="AK56" s="417"/>
      <c r="AL56" s="417"/>
      <c r="AM56" s="418"/>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419"/>
      <c r="K57" s="420"/>
      <c r="L57" s="420"/>
      <c r="M57" s="420"/>
      <c r="N57" s="420"/>
      <c r="O57" s="421"/>
      <c r="P57" s="419"/>
      <c r="Q57" s="420"/>
      <c r="R57" s="420"/>
      <c r="S57" s="420"/>
      <c r="T57" s="420"/>
      <c r="U57" s="421"/>
      <c r="V57" s="419"/>
      <c r="W57" s="420"/>
      <c r="X57" s="420"/>
      <c r="Y57" s="420"/>
      <c r="Z57" s="420"/>
      <c r="AA57" s="421"/>
      <c r="AB57" s="419"/>
      <c r="AC57" s="420"/>
      <c r="AD57" s="420"/>
      <c r="AE57" s="420"/>
      <c r="AF57" s="420"/>
      <c r="AG57" s="421"/>
      <c r="AH57" s="419"/>
      <c r="AI57" s="420"/>
      <c r="AJ57" s="420"/>
      <c r="AK57" s="420"/>
      <c r="AL57" s="420"/>
      <c r="AM57" s="421"/>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419"/>
      <c r="K58" s="420"/>
      <c r="L58" s="420"/>
      <c r="M58" s="420"/>
      <c r="N58" s="420"/>
      <c r="O58" s="421"/>
      <c r="P58" s="419"/>
      <c r="Q58" s="420"/>
      <c r="R58" s="420"/>
      <c r="S58" s="420"/>
      <c r="T58" s="420"/>
      <c r="U58" s="421"/>
      <c r="V58" s="419"/>
      <c r="W58" s="420"/>
      <c r="X58" s="420"/>
      <c r="Y58" s="420"/>
      <c r="Z58" s="420"/>
      <c r="AA58" s="421"/>
      <c r="AB58" s="419"/>
      <c r="AC58" s="420"/>
      <c r="AD58" s="420"/>
      <c r="AE58" s="420"/>
      <c r="AF58" s="420"/>
      <c r="AG58" s="421"/>
      <c r="AH58" s="419"/>
      <c r="AI58" s="420"/>
      <c r="AJ58" s="420"/>
      <c r="AK58" s="420"/>
      <c r="AL58" s="420"/>
      <c r="AM58" s="421"/>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419"/>
      <c r="K59" s="420"/>
      <c r="L59" s="420"/>
      <c r="M59" s="420"/>
      <c r="N59" s="420"/>
      <c r="O59" s="421"/>
      <c r="P59" s="419"/>
      <c r="Q59" s="420"/>
      <c r="R59" s="420"/>
      <c r="S59" s="420"/>
      <c r="T59" s="420"/>
      <c r="U59" s="421"/>
      <c r="V59" s="419"/>
      <c r="W59" s="420"/>
      <c r="X59" s="420"/>
      <c r="Y59" s="420"/>
      <c r="Z59" s="420"/>
      <c r="AA59" s="421"/>
      <c r="AB59" s="419"/>
      <c r="AC59" s="420"/>
      <c r="AD59" s="420"/>
      <c r="AE59" s="420"/>
      <c r="AF59" s="420"/>
      <c r="AG59" s="421"/>
      <c r="AH59" s="419"/>
      <c r="AI59" s="420"/>
      <c r="AJ59" s="420"/>
      <c r="AK59" s="420"/>
      <c r="AL59" s="420"/>
      <c r="AM59" s="421"/>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419"/>
      <c r="K60" s="420"/>
      <c r="L60" s="420"/>
      <c r="M60" s="420"/>
      <c r="N60" s="420"/>
      <c r="O60" s="421"/>
      <c r="P60" s="419"/>
      <c r="Q60" s="420"/>
      <c r="R60" s="420"/>
      <c r="S60" s="420"/>
      <c r="T60" s="420"/>
      <c r="U60" s="421"/>
      <c r="V60" s="419"/>
      <c r="W60" s="420"/>
      <c r="X60" s="420"/>
      <c r="Y60" s="420"/>
      <c r="Z60" s="420"/>
      <c r="AA60" s="421"/>
      <c r="AB60" s="419"/>
      <c r="AC60" s="420"/>
      <c r="AD60" s="420"/>
      <c r="AE60" s="420"/>
      <c r="AF60" s="420"/>
      <c r="AG60" s="421"/>
      <c r="AH60" s="419"/>
      <c r="AI60" s="420"/>
      <c r="AJ60" s="420"/>
      <c r="AK60" s="420"/>
      <c r="AL60" s="420"/>
      <c r="AM60" s="421"/>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422"/>
      <c r="K61" s="423"/>
      <c r="L61" s="423"/>
      <c r="M61" s="423"/>
      <c r="N61" s="423"/>
      <c r="O61" s="424"/>
      <c r="P61" s="422"/>
      <c r="Q61" s="423"/>
      <c r="R61" s="423"/>
      <c r="S61" s="423"/>
      <c r="T61" s="423"/>
      <c r="U61" s="424"/>
      <c r="V61" s="422"/>
      <c r="W61" s="423"/>
      <c r="X61" s="423"/>
      <c r="Y61" s="423"/>
      <c r="Z61" s="423"/>
      <c r="AA61" s="424"/>
      <c r="AB61" s="422"/>
      <c r="AC61" s="423"/>
      <c r="AD61" s="423"/>
      <c r="AE61" s="423"/>
      <c r="AF61" s="423"/>
      <c r="AG61" s="424"/>
      <c r="AH61" s="422"/>
      <c r="AI61" s="423"/>
      <c r="AJ61" s="423"/>
      <c r="AK61" s="423"/>
      <c r="AL61" s="423"/>
      <c r="AM61" s="424"/>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3"/>
      <c r="AV63" s="83"/>
      <c r="AW63" s="83"/>
      <c r="AX63" s="83"/>
      <c r="AY63" s="83"/>
      <c r="AZ63" s="83"/>
      <c r="BA63" s="83"/>
      <c r="BB63" s="83"/>
      <c r="BC63" s="83"/>
      <c r="BD63" s="83"/>
      <c r="BE63" s="83"/>
      <c r="BF63" s="83"/>
      <c r="BG63" s="83"/>
      <c r="BH63" s="83"/>
    </row>
    <row r="64" spans="1:80" ht="15" customHeight="1" x14ac:dyDescent="0.25">
      <c r="A64" s="83"/>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AK55"/>
  <sheetViews>
    <sheetView zoomScale="90" zoomScaleNormal="90" workbookViewId="0">
      <selection activeCell="A5" sqref="A5:XFD5"/>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3"/>
      <c r="B1" s="465" t="s">
        <v>107</v>
      </c>
      <c r="C1" s="465"/>
      <c r="D1" s="465"/>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108</v>
      </c>
      <c r="D3" s="12" t="s">
        <v>91</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109</v>
      </c>
      <c r="C4" s="14" t="s">
        <v>110</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111</v>
      </c>
      <c r="C5" s="17" t="s">
        <v>112</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113</v>
      </c>
      <c r="C6" s="17" t="s">
        <v>114</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115</v>
      </c>
      <c r="C7" s="17" t="s">
        <v>116</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117</v>
      </c>
      <c r="C8" s="17" t="s">
        <v>118</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7"/>
      <c r="C9" s="107"/>
      <c r="D9" s="107"/>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8"/>
      <c r="C10" s="107"/>
      <c r="D10" s="107"/>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7"/>
      <c r="C11" s="107"/>
      <c r="D11" s="107"/>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7"/>
      <c r="C12" s="107"/>
      <c r="D12" s="107"/>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7"/>
      <c r="C13" s="107"/>
      <c r="D13" s="107"/>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7"/>
      <c r="C14" s="107"/>
      <c r="D14" s="107"/>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7"/>
      <c r="C15" s="107"/>
      <c r="D15" s="107"/>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7"/>
      <c r="C16" s="107"/>
      <c r="D16" s="107"/>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7"/>
      <c r="C17" s="107"/>
      <c r="D17" s="107"/>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7"/>
      <c r="C18" s="107"/>
      <c r="D18" s="107"/>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U232"/>
  <sheetViews>
    <sheetView topLeftCell="A2" zoomScale="60" zoomScaleNormal="60" workbookViewId="0">
      <selection activeCell="D5" sqref="D5"/>
    </sheetView>
  </sheetViews>
  <sheetFormatPr baseColWidth="10" defaultColWidth="11.42578125" defaultRowHeight="15" x14ac:dyDescent="0.25"/>
  <cols>
    <col min="1" max="1" width="5.42578125" customWidth="1"/>
    <col min="2" max="2" width="40.42578125" customWidth="1"/>
    <col min="3" max="3" width="69.5703125" customWidth="1"/>
    <col min="4" max="4" width="135" bestFit="1" customWidth="1"/>
    <col min="5" max="5" width="56.140625" customWidth="1"/>
  </cols>
  <sheetData>
    <row r="1" spans="1:21" ht="33.75" x14ac:dyDescent="0.25">
      <c r="A1" s="83"/>
      <c r="B1" s="466" t="s">
        <v>119</v>
      </c>
      <c r="C1" s="466"/>
      <c r="D1" s="466"/>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60" x14ac:dyDescent="0.25">
      <c r="A3" s="83"/>
      <c r="B3" s="104"/>
      <c r="C3" s="36" t="s">
        <v>120</v>
      </c>
      <c r="D3" s="36" t="s">
        <v>121</v>
      </c>
      <c r="E3" s="36" t="s">
        <v>236</v>
      </c>
      <c r="F3" s="83"/>
      <c r="G3" s="83"/>
      <c r="H3" s="83"/>
      <c r="I3" s="83"/>
      <c r="J3" s="83"/>
      <c r="K3" s="83"/>
      <c r="L3" s="83"/>
      <c r="M3" s="83"/>
      <c r="N3" s="83"/>
      <c r="O3" s="83"/>
      <c r="P3" s="83"/>
      <c r="Q3" s="83"/>
      <c r="R3" s="83"/>
      <c r="S3" s="83"/>
      <c r="T3" s="83"/>
      <c r="U3" s="83"/>
    </row>
    <row r="4" spans="1:21" ht="33.75" x14ac:dyDescent="0.25">
      <c r="A4" s="103" t="s">
        <v>122</v>
      </c>
      <c r="B4" s="39" t="s">
        <v>123</v>
      </c>
      <c r="C4" s="44" t="s">
        <v>124</v>
      </c>
      <c r="D4" s="37" t="s">
        <v>125</v>
      </c>
      <c r="E4" s="37" t="s">
        <v>237</v>
      </c>
      <c r="F4" s="83"/>
      <c r="G4" s="83"/>
      <c r="H4" s="83"/>
      <c r="I4" s="83"/>
      <c r="J4" s="83"/>
      <c r="K4" s="83"/>
      <c r="L4" s="83"/>
      <c r="M4" s="83"/>
      <c r="N4" s="83"/>
      <c r="O4" s="83"/>
      <c r="P4" s="83"/>
      <c r="Q4" s="83"/>
      <c r="R4" s="83"/>
      <c r="S4" s="83"/>
      <c r="T4" s="83"/>
      <c r="U4" s="83"/>
    </row>
    <row r="5" spans="1:21" ht="129" customHeight="1" x14ac:dyDescent="0.25">
      <c r="A5" s="103" t="s">
        <v>126</v>
      </c>
      <c r="B5" s="40" t="s">
        <v>127</v>
      </c>
      <c r="C5" s="45" t="s">
        <v>128</v>
      </c>
      <c r="D5" s="38" t="s">
        <v>241</v>
      </c>
      <c r="E5" s="38" t="s">
        <v>238</v>
      </c>
      <c r="F5" s="83"/>
      <c r="G5" s="83"/>
      <c r="H5" s="83"/>
      <c r="I5" s="83"/>
      <c r="J5" s="83"/>
      <c r="K5" s="83"/>
      <c r="L5" s="83"/>
      <c r="M5" s="83"/>
      <c r="N5" s="83"/>
      <c r="O5" s="83"/>
      <c r="P5" s="83"/>
      <c r="Q5" s="83"/>
      <c r="R5" s="83"/>
      <c r="S5" s="83"/>
      <c r="T5" s="83"/>
      <c r="U5" s="83"/>
    </row>
    <row r="6" spans="1:21" ht="67.5" x14ac:dyDescent="0.25">
      <c r="A6" s="103" t="s">
        <v>97</v>
      </c>
      <c r="B6" s="41" t="s">
        <v>130</v>
      </c>
      <c r="C6" s="45" t="s">
        <v>131</v>
      </c>
      <c r="D6" s="38" t="s">
        <v>132</v>
      </c>
      <c r="E6" s="38" t="s">
        <v>239</v>
      </c>
      <c r="F6" s="83"/>
      <c r="G6" s="83"/>
      <c r="H6" s="83"/>
      <c r="I6" s="83"/>
      <c r="J6" s="83"/>
      <c r="K6" s="83"/>
      <c r="L6" s="83"/>
      <c r="M6" s="83"/>
      <c r="N6" s="83"/>
      <c r="O6" s="83"/>
      <c r="P6" s="83"/>
      <c r="Q6" s="83"/>
      <c r="R6" s="83"/>
      <c r="S6" s="83"/>
      <c r="T6" s="83"/>
      <c r="U6" s="83"/>
    </row>
    <row r="7" spans="1:21" ht="101.25" x14ac:dyDescent="0.25">
      <c r="A7" s="103" t="s">
        <v>133</v>
      </c>
      <c r="B7" s="42" t="s">
        <v>134</v>
      </c>
      <c r="C7" s="45" t="s">
        <v>135</v>
      </c>
      <c r="D7" s="38" t="s">
        <v>136</v>
      </c>
      <c r="E7" s="38" t="s">
        <v>240</v>
      </c>
      <c r="F7" s="83"/>
      <c r="G7" s="83"/>
      <c r="H7" s="83"/>
      <c r="I7" s="83"/>
      <c r="J7" s="83"/>
      <c r="K7" s="83"/>
      <c r="L7" s="83"/>
      <c r="M7" s="83"/>
      <c r="N7" s="83"/>
      <c r="O7" s="83"/>
      <c r="P7" s="83"/>
      <c r="Q7" s="83"/>
      <c r="R7" s="83"/>
      <c r="S7" s="83"/>
      <c r="T7" s="83"/>
      <c r="U7" s="83"/>
    </row>
    <row r="8" spans="1:21" ht="67.5" x14ac:dyDescent="0.25">
      <c r="A8" s="103" t="s">
        <v>137</v>
      </c>
      <c r="B8" s="43" t="s">
        <v>138</v>
      </c>
      <c r="C8" s="45" t="s">
        <v>139</v>
      </c>
      <c r="D8" s="38" t="s">
        <v>140</v>
      </c>
      <c r="E8" s="38" t="s">
        <v>242</v>
      </c>
      <c r="F8" s="83"/>
      <c r="G8" s="83"/>
      <c r="H8" s="83"/>
      <c r="I8" s="83"/>
      <c r="J8" s="83"/>
      <c r="K8" s="83"/>
      <c r="L8" s="83"/>
      <c r="M8" s="83"/>
      <c r="N8" s="83"/>
      <c r="O8" s="83"/>
      <c r="P8" s="83"/>
      <c r="Q8" s="83"/>
      <c r="R8" s="83"/>
      <c r="S8" s="83"/>
      <c r="T8" s="83"/>
      <c r="U8" s="83"/>
    </row>
    <row r="9" spans="1:21" ht="20.25" x14ac:dyDescent="0.25">
      <c r="A9" s="103"/>
      <c r="B9" s="103"/>
      <c r="C9" s="105"/>
      <c r="D9" s="105"/>
      <c r="E9" s="83"/>
      <c r="F9" s="83"/>
      <c r="G9" s="83"/>
      <c r="H9" s="83"/>
      <c r="I9" s="83"/>
      <c r="J9" s="83"/>
      <c r="K9" s="83"/>
      <c r="L9" s="83"/>
      <c r="M9" s="83"/>
      <c r="N9" s="83"/>
      <c r="O9" s="83"/>
      <c r="P9" s="83"/>
      <c r="Q9" s="83"/>
      <c r="R9" s="83"/>
      <c r="S9" s="83"/>
      <c r="T9" s="83"/>
      <c r="U9" s="83"/>
    </row>
    <row r="10" spans="1:21" ht="16.5" x14ac:dyDescent="0.25">
      <c r="A10" s="103"/>
      <c r="B10" s="106"/>
      <c r="C10" s="106"/>
      <c r="D10" s="106"/>
      <c r="E10" s="83"/>
      <c r="F10" s="83"/>
      <c r="G10" s="83"/>
      <c r="H10" s="83"/>
      <c r="I10" s="83"/>
      <c r="J10" s="83"/>
      <c r="K10" s="83"/>
      <c r="L10" s="83"/>
      <c r="M10" s="83"/>
      <c r="N10" s="83"/>
      <c r="O10" s="83"/>
      <c r="P10" s="83"/>
      <c r="Q10" s="83"/>
      <c r="R10" s="83"/>
      <c r="S10" s="83"/>
      <c r="T10" s="83"/>
      <c r="U10" s="83"/>
    </row>
    <row r="11" spans="1:21" x14ac:dyDescent="0.25">
      <c r="A11" s="103"/>
      <c r="B11" s="103" t="s">
        <v>141</v>
      </c>
      <c r="C11" s="103" t="s">
        <v>142</v>
      </c>
      <c r="D11" s="103" t="s">
        <v>143</v>
      </c>
      <c r="E11" s="83"/>
      <c r="F11" s="83"/>
      <c r="G11" s="83"/>
      <c r="H11" s="83"/>
      <c r="I11" s="83"/>
      <c r="J11" s="83"/>
      <c r="K11" s="83"/>
      <c r="L11" s="83"/>
      <c r="M11" s="83"/>
      <c r="N11" s="83"/>
      <c r="O11" s="83"/>
      <c r="P11" s="83"/>
      <c r="Q11" s="83"/>
      <c r="R11" s="83"/>
      <c r="S11" s="83"/>
      <c r="T11" s="83"/>
      <c r="U11" s="83"/>
    </row>
    <row r="12" spans="1:21" x14ac:dyDescent="0.25">
      <c r="A12" s="103"/>
      <c r="B12" s="103" t="s">
        <v>144</v>
      </c>
      <c r="C12" s="103" t="s">
        <v>145</v>
      </c>
      <c r="D12" s="103" t="s">
        <v>146</v>
      </c>
      <c r="E12" s="83"/>
      <c r="F12" s="83"/>
      <c r="G12" s="83"/>
      <c r="H12" s="83"/>
      <c r="I12" s="83"/>
      <c r="J12" s="83"/>
      <c r="K12" s="83"/>
      <c r="L12" s="83"/>
      <c r="M12" s="83"/>
      <c r="N12" s="83"/>
      <c r="O12" s="83"/>
      <c r="P12" s="83"/>
      <c r="Q12" s="83"/>
      <c r="R12" s="83"/>
      <c r="S12" s="83"/>
      <c r="T12" s="83"/>
      <c r="U12" s="83"/>
    </row>
    <row r="13" spans="1:21" x14ac:dyDescent="0.25">
      <c r="A13" s="103"/>
      <c r="B13" s="103"/>
      <c r="C13" s="103" t="s">
        <v>147</v>
      </c>
      <c r="D13" s="103" t="s">
        <v>148</v>
      </c>
      <c r="E13" s="83"/>
      <c r="F13" s="83"/>
      <c r="G13" s="83"/>
      <c r="H13" s="83"/>
      <c r="I13" s="83"/>
      <c r="J13" s="83"/>
      <c r="K13" s="83"/>
      <c r="L13" s="83"/>
      <c r="M13" s="83"/>
      <c r="N13" s="83"/>
      <c r="O13" s="83"/>
      <c r="P13" s="83"/>
      <c r="Q13" s="83"/>
      <c r="R13" s="83"/>
      <c r="S13" s="83"/>
      <c r="T13" s="83"/>
      <c r="U13" s="83"/>
    </row>
    <row r="14" spans="1:21" x14ac:dyDescent="0.25">
      <c r="A14" s="103"/>
      <c r="B14" s="103"/>
      <c r="C14" s="103" t="s">
        <v>149</v>
      </c>
      <c r="D14" s="103" t="s">
        <v>150</v>
      </c>
      <c r="E14" s="83"/>
      <c r="F14" s="83"/>
      <c r="G14" s="83"/>
      <c r="H14" s="83"/>
      <c r="I14" s="83"/>
      <c r="J14" s="83"/>
      <c r="K14" s="83"/>
      <c r="L14" s="83"/>
      <c r="M14" s="83"/>
      <c r="N14" s="83"/>
      <c r="O14" s="83"/>
      <c r="P14" s="83"/>
      <c r="Q14" s="83"/>
      <c r="R14" s="83"/>
      <c r="S14" s="83"/>
      <c r="T14" s="83"/>
      <c r="U14" s="83"/>
    </row>
    <row r="15" spans="1:21" x14ac:dyDescent="0.25">
      <c r="A15" s="103"/>
      <c r="B15" s="103"/>
      <c r="C15" s="103" t="s">
        <v>151</v>
      </c>
      <c r="D15" s="103" t="s">
        <v>152</v>
      </c>
      <c r="E15" s="83"/>
      <c r="F15" s="83"/>
      <c r="G15" s="83"/>
      <c r="H15" s="83"/>
      <c r="I15" s="83"/>
      <c r="J15" s="83"/>
      <c r="K15" s="83"/>
      <c r="L15" s="83"/>
      <c r="M15" s="83"/>
      <c r="N15" s="83"/>
      <c r="O15" s="83"/>
      <c r="P15" s="83"/>
      <c r="Q15" s="83"/>
      <c r="R15" s="83"/>
      <c r="S15" s="83"/>
      <c r="T15" s="83"/>
      <c r="U15" s="83"/>
    </row>
    <row r="16" spans="1:21" x14ac:dyDescent="0.25">
      <c r="A16" s="103"/>
      <c r="B16" s="103"/>
      <c r="C16" s="103"/>
      <c r="D16" s="103"/>
      <c r="E16" s="83"/>
      <c r="F16" s="83"/>
      <c r="G16" s="83"/>
      <c r="H16" s="83"/>
      <c r="I16" s="83"/>
      <c r="J16" s="83"/>
      <c r="K16" s="83"/>
      <c r="L16" s="83"/>
      <c r="M16" s="83"/>
      <c r="N16" s="83"/>
      <c r="O16" s="83"/>
    </row>
    <row r="17" spans="1:15" x14ac:dyDescent="0.25">
      <c r="A17" s="103"/>
      <c r="B17" s="103"/>
      <c r="C17" s="103"/>
      <c r="D17" s="103"/>
      <c r="E17" s="83"/>
      <c r="F17" s="83"/>
      <c r="G17" s="83"/>
      <c r="H17" s="83"/>
      <c r="I17" s="83"/>
      <c r="J17" s="83"/>
      <c r="K17" s="83"/>
      <c r="L17" s="83"/>
      <c r="M17" s="83"/>
      <c r="N17" s="83"/>
      <c r="O17" s="83"/>
    </row>
    <row r="18" spans="1:15" x14ac:dyDescent="0.25">
      <c r="A18" s="103"/>
      <c r="B18" s="107"/>
      <c r="C18" s="107"/>
      <c r="D18" s="107"/>
      <c r="E18" s="83"/>
      <c r="F18" s="83"/>
      <c r="G18" s="83"/>
      <c r="H18" s="83"/>
      <c r="I18" s="83"/>
      <c r="J18" s="83"/>
      <c r="K18" s="83"/>
      <c r="L18" s="83"/>
      <c r="M18" s="83"/>
      <c r="N18" s="83"/>
      <c r="O18" s="83"/>
    </row>
    <row r="19" spans="1:15" x14ac:dyDescent="0.25">
      <c r="A19" s="103"/>
      <c r="B19" s="107"/>
      <c r="C19" s="107"/>
      <c r="D19" s="107"/>
      <c r="E19" s="83"/>
      <c r="F19" s="83"/>
      <c r="G19" s="83"/>
      <c r="H19" s="83"/>
      <c r="I19" s="83"/>
      <c r="J19" s="83"/>
      <c r="K19" s="83"/>
      <c r="L19" s="83"/>
      <c r="M19" s="83"/>
      <c r="N19" s="83"/>
      <c r="O19" s="83"/>
    </row>
    <row r="20" spans="1:15" x14ac:dyDescent="0.25">
      <c r="A20" s="103"/>
      <c r="B20" s="107"/>
      <c r="C20" s="107"/>
      <c r="D20" s="107"/>
      <c r="E20" s="83"/>
      <c r="F20" s="83"/>
      <c r="G20" s="83"/>
      <c r="H20" s="83"/>
      <c r="I20" s="83"/>
      <c r="J20" s="83"/>
      <c r="K20" s="83"/>
      <c r="L20" s="83"/>
      <c r="M20" s="83"/>
      <c r="N20" s="83"/>
      <c r="O20" s="83"/>
    </row>
    <row r="21" spans="1:15" x14ac:dyDescent="0.25">
      <c r="A21" s="103"/>
      <c r="B21" s="107"/>
      <c r="C21" s="107"/>
      <c r="D21" s="107"/>
      <c r="E21" s="83"/>
      <c r="F21" s="83"/>
      <c r="G21" s="83"/>
      <c r="H21" s="83"/>
      <c r="I21" s="83"/>
      <c r="J21" s="83"/>
      <c r="K21" s="83"/>
      <c r="L21" s="83"/>
      <c r="M21" s="83"/>
      <c r="N21" s="83"/>
      <c r="O21" s="83"/>
    </row>
    <row r="22" spans="1:15" ht="20.25" x14ac:dyDescent="0.25">
      <c r="A22" s="103"/>
      <c r="B22" s="103"/>
      <c r="C22" s="105"/>
      <c r="D22" s="105"/>
      <c r="E22" s="83"/>
      <c r="F22" s="83"/>
      <c r="G22" s="83"/>
      <c r="H22" s="83"/>
      <c r="I22" s="83"/>
      <c r="J22" s="83"/>
      <c r="K22" s="83"/>
      <c r="L22" s="83"/>
      <c r="M22" s="83"/>
      <c r="N22" s="83"/>
      <c r="O22" s="83"/>
    </row>
    <row r="23" spans="1:15" ht="20.25" x14ac:dyDescent="0.25">
      <c r="A23" s="103"/>
      <c r="B23" s="103"/>
      <c r="C23" s="105"/>
      <c r="D23" s="105"/>
      <c r="E23" s="83"/>
      <c r="F23" s="83"/>
      <c r="G23" s="83"/>
      <c r="H23" s="83"/>
      <c r="I23" s="83"/>
      <c r="J23" s="83"/>
      <c r="K23" s="83"/>
      <c r="L23" s="83"/>
      <c r="M23" s="83"/>
      <c r="N23" s="83"/>
      <c r="O23" s="83"/>
    </row>
    <row r="24" spans="1:15" ht="20.25" x14ac:dyDescent="0.25">
      <c r="A24" s="103"/>
      <c r="B24" s="103"/>
      <c r="C24" s="105"/>
      <c r="D24" s="105"/>
      <c r="E24" s="83"/>
      <c r="F24" s="83"/>
      <c r="G24" s="83"/>
      <c r="H24" s="83"/>
      <c r="I24" s="83"/>
      <c r="J24" s="83"/>
      <c r="K24" s="83"/>
      <c r="L24" s="83"/>
      <c r="M24" s="83"/>
      <c r="N24" s="83"/>
      <c r="O24" s="83"/>
    </row>
    <row r="25" spans="1:15" ht="20.25" x14ac:dyDescent="0.25">
      <c r="A25" s="103"/>
      <c r="B25" s="103"/>
      <c r="C25" s="105"/>
      <c r="D25" s="105"/>
      <c r="E25" s="83"/>
      <c r="F25" s="83"/>
      <c r="G25" s="83"/>
      <c r="H25" s="83"/>
      <c r="I25" s="83"/>
      <c r="J25" s="83"/>
      <c r="K25" s="83"/>
      <c r="L25" s="83"/>
      <c r="M25" s="83"/>
      <c r="N25" s="83"/>
      <c r="O25" s="83"/>
    </row>
    <row r="26" spans="1:15" ht="20.25" x14ac:dyDescent="0.25">
      <c r="A26" s="103"/>
      <c r="B26" s="103"/>
      <c r="C26" s="105"/>
      <c r="D26" s="105"/>
      <c r="E26" s="83"/>
      <c r="F26" s="83"/>
      <c r="G26" s="83"/>
      <c r="H26" s="83"/>
      <c r="I26" s="83"/>
      <c r="J26" s="83"/>
      <c r="K26" s="83"/>
      <c r="L26" s="83"/>
      <c r="M26" s="83"/>
      <c r="N26" s="83"/>
      <c r="O26" s="83"/>
    </row>
    <row r="27" spans="1:15" ht="20.25" x14ac:dyDescent="0.25">
      <c r="A27" s="103"/>
      <c r="B27" s="103"/>
      <c r="C27" s="105"/>
      <c r="D27" s="105"/>
      <c r="E27" s="83"/>
      <c r="F27" s="83"/>
      <c r="G27" s="83"/>
      <c r="H27" s="83"/>
      <c r="I27" s="83"/>
      <c r="J27" s="83"/>
      <c r="K27" s="83"/>
      <c r="L27" s="83"/>
      <c r="M27" s="83"/>
      <c r="N27" s="83"/>
      <c r="O27" s="83"/>
    </row>
    <row r="28" spans="1:15" ht="20.25" x14ac:dyDescent="0.25">
      <c r="A28" s="103"/>
      <c r="B28" s="103"/>
      <c r="C28" s="105"/>
      <c r="D28" s="105"/>
      <c r="E28" s="83"/>
      <c r="F28" s="83"/>
      <c r="G28" s="83"/>
      <c r="H28" s="83"/>
      <c r="I28" s="83"/>
      <c r="J28" s="83"/>
      <c r="K28" s="83"/>
      <c r="L28" s="83"/>
      <c r="M28" s="83"/>
      <c r="N28" s="83"/>
      <c r="O28" s="83"/>
    </row>
    <row r="29" spans="1:15" ht="20.25" x14ac:dyDescent="0.25">
      <c r="A29" s="103"/>
      <c r="B29" s="103"/>
      <c r="C29" s="105"/>
      <c r="D29" s="105"/>
      <c r="E29" s="83"/>
      <c r="F29" s="83"/>
      <c r="G29" s="83"/>
      <c r="H29" s="83"/>
      <c r="I29" s="83"/>
      <c r="J29" s="83"/>
      <c r="K29" s="83"/>
      <c r="L29" s="83"/>
      <c r="M29" s="83"/>
      <c r="N29" s="83"/>
      <c r="O29" s="83"/>
    </row>
    <row r="30" spans="1:15" ht="20.25" x14ac:dyDescent="0.25">
      <c r="A30" s="103"/>
      <c r="B30" s="103"/>
      <c r="C30" s="105"/>
      <c r="D30" s="105"/>
      <c r="E30" s="83"/>
      <c r="F30" s="83"/>
      <c r="G30" s="83"/>
      <c r="H30" s="83"/>
      <c r="I30" s="83"/>
      <c r="J30" s="83"/>
      <c r="K30" s="83"/>
      <c r="L30" s="83"/>
      <c r="M30" s="83"/>
      <c r="N30" s="83"/>
      <c r="O30" s="83"/>
    </row>
    <row r="31" spans="1:15" ht="20.25" x14ac:dyDescent="0.25">
      <c r="A31" s="103"/>
      <c r="B31" s="103"/>
      <c r="C31" s="105"/>
      <c r="D31" s="105"/>
      <c r="E31" s="83"/>
      <c r="F31" s="83"/>
      <c r="G31" s="83"/>
      <c r="H31" s="83"/>
      <c r="I31" s="83"/>
      <c r="J31" s="83"/>
      <c r="K31" s="83"/>
      <c r="L31" s="83"/>
      <c r="M31" s="83"/>
      <c r="N31" s="83"/>
      <c r="O31" s="83"/>
    </row>
    <row r="32" spans="1:15" ht="20.25" x14ac:dyDescent="0.25">
      <c r="A32" s="103"/>
      <c r="B32" s="103"/>
      <c r="C32" s="105"/>
      <c r="D32" s="105"/>
      <c r="E32" s="83"/>
      <c r="F32" s="83"/>
      <c r="G32" s="83"/>
      <c r="H32" s="83"/>
      <c r="I32" s="83"/>
      <c r="J32" s="83"/>
      <c r="K32" s="83"/>
      <c r="L32" s="83"/>
      <c r="M32" s="83"/>
      <c r="N32" s="83"/>
      <c r="O32" s="83"/>
    </row>
    <row r="33" spans="1:15" ht="20.25" x14ac:dyDescent="0.25">
      <c r="A33" s="103"/>
      <c r="B33" s="103"/>
      <c r="C33" s="105"/>
      <c r="D33" s="105"/>
      <c r="E33" s="83"/>
      <c r="F33" s="83"/>
      <c r="G33" s="83"/>
      <c r="H33" s="83"/>
      <c r="I33" s="83"/>
      <c r="J33" s="83"/>
      <c r="K33" s="83"/>
      <c r="L33" s="83"/>
      <c r="M33" s="83"/>
      <c r="N33" s="83"/>
      <c r="O33" s="83"/>
    </row>
    <row r="34" spans="1:15" ht="20.25" x14ac:dyDescent="0.25">
      <c r="A34" s="103"/>
      <c r="B34" s="103"/>
      <c r="C34" s="105"/>
      <c r="D34" s="105"/>
      <c r="E34" s="83"/>
      <c r="F34" s="83"/>
      <c r="G34" s="83"/>
      <c r="H34" s="83"/>
      <c r="I34" s="83"/>
      <c r="J34" s="83"/>
      <c r="K34" s="83"/>
      <c r="L34" s="83"/>
      <c r="M34" s="83"/>
      <c r="N34" s="83"/>
      <c r="O34" s="83"/>
    </row>
    <row r="35" spans="1:15" ht="20.25" x14ac:dyDescent="0.25">
      <c r="A35" s="103"/>
      <c r="B35" s="103"/>
      <c r="C35" s="105"/>
      <c r="D35" s="105"/>
      <c r="E35" s="83"/>
      <c r="F35" s="83"/>
      <c r="G35" s="83"/>
      <c r="H35" s="83"/>
      <c r="I35" s="83"/>
      <c r="J35" s="83"/>
      <c r="K35" s="83"/>
      <c r="L35" s="83"/>
      <c r="M35" s="83"/>
      <c r="N35" s="83"/>
      <c r="O35" s="83"/>
    </row>
    <row r="36" spans="1:15" ht="20.25" x14ac:dyDescent="0.25">
      <c r="A36" s="103"/>
      <c r="B36" s="103"/>
      <c r="C36" s="105"/>
      <c r="D36" s="105"/>
      <c r="E36" s="83"/>
      <c r="F36" s="83"/>
      <c r="G36" s="83"/>
      <c r="H36" s="83"/>
      <c r="I36" s="83"/>
      <c r="J36" s="83"/>
      <c r="K36" s="83"/>
      <c r="L36" s="83"/>
      <c r="M36" s="83"/>
      <c r="N36" s="83"/>
      <c r="O36" s="83"/>
    </row>
    <row r="37" spans="1:15" ht="20.25" x14ac:dyDescent="0.25">
      <c r="A37" s="103"/>
      <c r="B37" s="103"/>
      <c r="C37" s="105"/>
      <c r="D37" s="105"/>
      <c r="E37" s="83"/>
      <c r="F37" s="83"/>
      <c r="G37" s="83"/>
      <c r="H37" s="83"/>
      <c r="I37" s="83"/>
      <c r="J37" s="83"/>
      <c r="K37" s="83"/>
      <c r="L37" s="83"/>
      <c r="M37" s="83"/>
      <c r="N37" s="83"/>
      <c r="O37" s="83"/>
    </row>
    <row r="38" spans="1:15" ht="20.25" x14ac:dyDescent="0.25">
      <c r="A38" s="103"/>
      <c r="B38" s="103"/>
      <c r="C38" s="105"/>
      <c r="D38" s="105"/>
      <c r="E38" s="83"/>
      <c r="F38" s="83"/>
      <c r="G38" s="83"/>
      <c r="H38" s="83"/>
      <c r="I38" s="83"/>
      <c r="J38" s="83"/>
      <c r="K38" s="83"/>
      <c r="L38" s="83"/>
      <c r="M38" s="83"/>
      <c r="N38" s="83"/>
      <c r="O38" s="83"/>
    </row>
    <row r="39" spans="1:15" ht="20.25" x14ac:dyDescent="0.25">
      <c r="A39" s="103"/>
      <c r="B39" s="103"/>
      <c r="C39" s="105"/>
      <c r="D39" s="105"/>
      <c r="E39" s="83"/>
      <c r="F39" s="83"/>
      <c r="G39" s="83"/>
      <c r="H39" s="83"/>
      <c r="I39" s="83"/>
      <c r="J39" s="83"/>
      <c r="K39" s="83"/>
      <c r="L39" s="83"/>
      <c r="M39" s="83"/>
      <c r="N39" s="83"/>
      <c r="O39" s="83"/>
    </row>
    <row r="40" spans="1:15" ht="20.25" x14ac:dyDescent="0.25">
      <c r="A40" s="103"/>
      <c r="B40" s="103"/>
      <c r="C40" s="105"/>
      <c r="D40" s="105"/>
      <c r="E40" s="83"/>
      <c r="F40" s="83"/>
      <c r="G40" s="83"/>
      <c r="H40" s="83"/>
      <c r="I40" s="83"/>
      <c r="J40" s="83"/>
      <c r="K40" s="83"/>
      <c r="L40" s="83"/>
      <c r="M40" s="83"/>
      <c r="N40" s="83"/>
      <c r="O40" s="83"/>
    </row>
    <row r="41" spans="1:15" ht="20.25" x14ac:dyDescent="0.25">
      <c r="A41" s="103"/>
      <c r="B41" s="103"/>
      <c r="C41" s="105"/>
      <c r="D41" s="105"/>
      <c r="E41" s="83"/>
      <c r="F41" s="83"/>
      <c r="G41" s="83"/>
      <c r="H41" s="83"/>
      <c r="I41" s="83"/>
      <c r="J41" s="83"/>
      <c r="K41" s="83"/>
      <c r="L41" s="83"/>
      <c r="M41" s="83"/>
      <c r="N41" s="83"/>
      <c r="O41" s="83"/>
    </row>
    <row r="42" spans="1:15" ht="20.25" x14ac:dyDescent="0.25">
      <c r="A42" s="103"/>
      <c r="B42" s="103"/>
      <c r="C42" s="105"/>
      <c r="D42" s="105"/>
      <c r="E42" s="83"/>
      <c r="F42" s="83"/>
      <c r="G42" s="83"/>
      <c r="H42" s="83"/>
      <c r="I42" s="83"/>
      <c r="J42" s="83"/>
      <c r="K42" s="83"/>
      <c r="L42" s="83"/>
      <c r="M42" s="83"/>
      <c r="N42" s="83"/>
      <c r="O42" s="83"/>
    </row>
    <row r="43" spans="1:15" ht="20.25" x14ac:dyDescent="0.25">
      <c r="A43" s="103"/>
      <c r="B43" s="103"/>
      <c r="C43" s="105"/>
      <c r="D43" s="105"/>
      <c r="E43" s="83"/>
      <c r="F43" s="83"/>
      <c r="G43" s="83"/>
      <c r="H43" s="83"/>
      <c r="I43" s="83"/>
      <c r="J43" s="83"/>
      <c r="K43" s="83"/>
      <c r="L43" s="83"/>
      <c r="M43" s="83"/>
      <c r="N43" s="83"/>
      <c r="O43" s="83"/>
    </row>
    <row r="44" spans="1:15" ht="20.25" x14ac:dyDescent="0.25">
      <c r="A44" s="103"/>
      <c r="B44" s="103"/>
      <c r="C44" s="105"/>
      <c r="D44" s="105"/>
      <c r="E44" s="83"/>
      <c r="F44" s="83"/>
      <c r="G44" s="83"/>
      <c r="H44" s="83"/>
      <c r="I44" s="83"/>
      <c r="J44" s="83"/>
      <c r="K44" s="83"/>
      <c r="L44" s="83"/>
      <c r="M44" s="83"/>
      <c r="N44" s="83"/>
      <c r="O44" s="83"/>
    </row>
    <row r="45" spans="1:15" ht="20.25" x14ac:dyDescent="0.25">
      <c r="A45" s="103"/>
      <c r="B45" s="103"/>
      <c r="C45" s="105"/>
      <c r="D45" s="105"/>
      <c r="E45" s="83"/>
      <c r="F45" s="83"/>
      <c r="G45" s="83"/>
      <c r="H45" s="83"/>
      <c r="I45" s="83"/>
      <c r="J45" s="83"/>
      <c r="K45" s="83"/>
      <c r="L45" s="83"/>
      <c r="M45" s="83"/>
      <c r="N45" s="83"/>
      <c r="O45" s="83"/>
    </row>
    <row r="46" spans="1:15" ht="20.25" x14ac:dyDescent="0.25">
      <c r="A46" s="103"/>
      <c r="B46" s="103"/>
      <c r="C46" s="105"/>
      <c r="D46" s="105"/>
      <c r="E46" s="83"/>
      <c r="F46" s="83"/>
      <c r="G46" s="83"/>
      <c r="H46" s="83"/>
      <c r="I46" s="83"/>
      <c r="J46" s="83"/>
      <c r="K46" s="83"/>
      <c r="L46" s="83"/>
      <c r="M46" s="83"/>
      <c r="N46" s="83"/>
      <c r="O46" s="83"/>
    </row>
    <row r="47" spans="1:15" ht="20.25" x14ac:dyDescent="0.25">
      <c r="A47" s="103"/>
      <c r="B47" s="103"/>
      <c r="C47" s="105"/>
      <c r="D47" s="105"/>
      <c r="E47" s="83"/>
      <c r="F47" s="83"/>
      <c r="G47" s="83"/>
      <c r="H47" s="83"/>
      <c r="I47" s="83"/>
      <c r="J47" s="83"/>
      <c r="K47" s="83"/>
      <c r="L47" s="83"/>
      <c r="M47" s="83"/>
      <c r="N47" s="83"/>
      <c r="O47" s="83"/>
    </row>
    <row r="48" spans="1:15" ht="20.25" x14ac:dyDescent="0.25">
      <c r="A48" s="103"/>
      <c r="B48" s="103"/>
      <c r="C48" s="105"/>
      <c r="D48" s="105"/>
      <c r="E48" s="83"/>
      <c r="F48" s="83"/>
      <c r="G48" s="83"/>
      <c r="H48" s="83"/>
      <c r="I48" s="83"/>
      <c r="J48" s="83"/>
      <c r="K48" s="83"/>
      <c r="L48" s="83"/>
      <c r="M48" s="83"/>
      <c r="N48" s="83"/>
      <c r="O48" s="83"/>
    </row>
    <row r="49" spans="1:15" ht="20.25" x14ac:dyDescent="0.25">
      <c r="A49" s="103"/>
      <c r="B49" s="103"/>
      <c r="C49" s="105"/>
      <c r="D49" s="105"/>
      <c r="E49" s="83"/>
      <c r="F49" s="83"/>
      <c r="G49" s="83"/>
      <c r="H49" s="83"/>
      <c r="I49" s="83"/>
      <c r="J49" s="83"/>
      <c r="K49" s="83"/>
      <c r="L49" s="83"/>
      <c r="M49" s="83"/>
      <c r="N49" s="83"/>
      <c r="O49" s="83"/>
    </row>
    <row r="50" spans="1:15" ht="20.25" x14ac:dyDescent="0.25">
      <c r="A50" s="103"/>
      <c r="B50" s="103"/>
      <c r="C50" s="105"/>
      <c r="D50" s="105"/>
      <c r="E50" s="83"/>
      <c r="F50" s="83"/>
      <c r="G50" s="83"/>
      <c r="H50" s="83"/>
      <c r="I50" s="83"/>
      <c r="J50" s="83"/>
      <c r="K50" s="83"/>
      <c r="L50" s="83"/>
      <c r="M50" s="83"/>
      <c r="N50" s="83"/>
      <c r="O50" s="83"/>
    </row>
    <row r="51" spans="1:15" ht="20.25" x14ac:dyDescent="0.25">
      <c r="A51" s="103"/>
      <c r="B51" s="103"/>
      <c r="C51" s="105"/>
      <c r="D51" s="105"/>
      <c r="E51" s="83"/>
      <c r="F51" s="83"/>
      <c r="G51" s="83"/>
      <c r="H51" s="83"/>
      <c r="I51" s="83"/>
      <c r="J51" s="83"/>
      <c r="K51" s="83"/>
      <c r="L51" s="83"/>
      <c r="M51" s="83"/>
      <c r="N51" s="83"/>
      <c r="O51" s="83"/>
    </row>
    <row r="52" spans="1:15" ht="20.25" x14ac:dyDescent="0.25">
      <c r="A52" s="103"/>
      <c r="B52" s="23"/>
      <c r="C52" s="34"/>
      <c r="D52" s="34"/>
    </row>
    <row r="53" spans="1:15" ht="20.25" x14ac:dyDescent="0.25">
      <c r="A53" s="103"/>
      <c r="B53" s="23"/>
      <c r="C53" s="34"/>
      <c r="D53" s="34"/>
    </row>
    <row r="54" spans="1:15" ht="20.25" x14ac:dyDescent="0.25">
      <c r="A54" s="103"/>
      <c r="B54" s="23"/>
      <c r="C54" s="34"/>
      <c r="D54" s="34"/>
    </row>
    <row r="55" spans="1:15" ht="20.25" x14ac:dyDescent="0.25">
      <c r="A55" s="103"/>
      <c r="B55" s="23"/>
      <c r="C55" s="34"/>
      <c r="D55" s="34"/>
    </row>
    <row r="56" spans="1:15" ht="20.25" x14ac:dyDescent="0.25">
      <c r="A56" s="103"/>
      <c r="B56" s="23"/>
      <c r="C56" s="34"/>
      <c r="D56" s="34"/>
    </row>
    <row r="57" spans="1:15" ht="20.25" x14ac:dyDescent="0.25">
      <c r="A57" s="103"/>
      <c r="B57" s="23"/>
      <c r="C57" s="34"/>
      <c r="D57" s="34"/>
    </row>
    <row r="58" spans="1:15" ht="20.25" x14ac:dyDescent="0.25">
      <c r="A58" s="103"/>
      <c r="B58" s="23"/>
      <c r="C58" s="34"/>
      <c r="D58" s="34"/>
    </row>
    <row r="59" spans="1:15" ht="20.25" x14ac:dyDescent="0.25">
      <c r="A59" s="103"/>
      <c r="B59" s="23"/>
      <c r="C59" s="34"/>
      <c r="D59" s="34"/>
    </row>
    <row r="60" spans="1:15" ht="20.25" x14ac:dyDescent="0.25">
      <c r="A60" s="103"/>
      <c r="B60" s="23"/>
      <c r="C60" s="34"/>
      <c r="D60" s="34"/>
    </row>
    <row r="61" spans="1:15" ht="20.25" x14ac:dyDescent="0.25">
      <c r="A61" s="103"/>
      <c r="B61" s="23"/>
      <c r="C61" s="34"/>
      <c r="D61" s="34"/>
    </row>
    <row r="62" spans="1:15" ht="20.25" x14ac:dyDescent="0.25">
      <c r="A62" s="103"/>
      <c r="B62" s="23"/>
      <c r="C62" s="34"/>
      <c r="D62" s="34"/>
    </row>
    <row r="63" spans="1:15" ht="20.25" x14ac:dyDescent="0.25">
      <c r="A63" s="103"/>
      <c r="B63" s="23"/>
      <c r="C63" s="34"/>
      <c r="D63" s="34"/>
    </row>
    <row r="64" spans="1:15" ht="20.25" x14ac:dyDescent="0.25">
      <c r="A64" s="103"/>
      <c r="B64" s="23"/>
      <c r="C64" s="34"/>
      <c r="D64" s="34"/>
    </row>
    <row r="65" spans="1:4" ht="20.25" x14ac:dyDescent="0.25">
      <c r="A65" s="103"/>
      <c r="B65" s="23"/>
      <c r="C65" s="34"/>
      <c r="D65" s="34"/>
    </row>
    <row r="66" spans="1:4" ht="20.25" x14ac:dyDescent="0.25">
      <c r="A66" s="103"/>
      <c r="B66" s="23"/>
      <c r="C66" s="34"/>
      <c r="D66" s="34"/>
    </row>
    <row r="67" spans="1:4" ht="20.25" x14ac:dyDescent="0.25">
      <c r="A67" s="103"/>
      <c r="B67" s="23"/>
      <c r="C67" s="34"/>
      <c r="D67" s="34"/>
    </row>
    <row r="68" spans="1:4" ht="20.25" x14ac:dyDescent="0.25">
      <c r="A68" s="103"/>
      <c r="B68" s="23"/>
      <c r="C68" s="34"/>
      <c r="D68" s="34"/>
    </row>
    <row r="69" spans="1:4" ht="20.25" x14ac:dyDescent="0.25">
      <c r="A69" s="103"/>
      <c r="B69" s="23"/>
      <c r="C69" s="34"/>
      <c r="D69" s="34"/>
    </row>
    <row r="70" spans="1:4" ht="20.25" x14ac:dyDescent="0.25">
      <c r="A70" s="103"/>
      <c r="B70" s="23"/>
      <c r="C70" s="34"/>
      <c r="D70" s="34"/>
    </row>
    <row r="71" spans="1:4" ht="20.25" x14ac:dyDescent="0.25">
      <c r="A71" s="103"/>
      <c r="B71" s="23"/>
      <c r="C71" s="34"/>
      <c r="D71" s="34"/>
    </row>
    <row r="72" spans="1:4" ht="20.25" x14ac:dyDescent="0.25">
      <c r="A72" s="103"/>
      <c r="B72" s="23"/>
      <c r="C72" s="34"/>
      <c r="D72" s="34"/>
    </row>
    <row r="73" spans="1:4" ht="20.25" x14ac:dyDescent="0.25">
      <c r="A73" s="103"/>
      <c r="B73" s="23"/>
      <c r="C73" s="34"/>
      <c r="D73" s="34"/>
    </row>
    <row r="74" spans="1:4" ht="20.25" x14ac:dyDescent="0.25">
      <c r="A74" s="103"/>
      <c r="B74" s="23"/>
      <c r="C74" s="34"/>
      <c r="D74" s="34"/>
    </row>
    <row r="75" spans="1:4" ht="20.25" x14ac:dyDescent="0.25">
      <c r="A75" s="103"/>
      <c r="B75" s="23"/>
      <c r="C75" s="34"/>
      <c r="D75" s="34"/>
    </row>
    <row r="76" spans="1:4" ht="20.25" x14ac:dyDescent="0.25">
      <c r="A76" s="103"/>
      <c r="B76" s="23"/>
      <c r="C76" s="34"/>
      <c r="D76" s="34"/>
    </row>
    <row r="77" spans="1:4" ht="20.25" x14ac:dyDescent="0.25">
      <c r="A77" s="103"/>
      <c r="B77" s="23"/>
      <c r="C77" s="34"/>
      <c r="D77" s="34"/>
    </row>
    <row r="78" spans="1:4" ht="20.25" x14ac:dyDescent="0.25">
      <c r="A78" s="103"/>
      <c r="B78" s="23"/>
      <c r="C78" s="34"/>
      <c r="D78" s="34"/>
    </row>
    <row r="79" spans="1:4" ht="20.25" x14ac:dyDescent="0.25">
      <c r="A79" s="103"/>
      <c r="B79" s="23"/>
      <c r="C79" s="34"/>
      <c r="D79" s="34"/>
    </row>
    <row r="80" spans="1:4" ht="20.25" x14ac:dyDescent="0.25">
      <c r="A80" s="103"/>
      <c r="B80" s="23"/>
      <c r="C80" s="34"/>
      <c r="D80" s="34"/>
    </row>
    <row r="81" spans="1:4" ht="20.25" x14ac:dyDescent="0.25">
      <c r="A81" s="103"/>
      <c r="B81" s="23"/>
      <c r="C81" s="34"/>
      <c r="D81" s="34"/>
    </row>
    <row r="82" spans="1:4" ht="20.25" x14ac:dyDescent="0.25">
      <c r="A82" s="103"/>
      <c r="B82" s="23"/>
      <c r="C82" s="34"/>
      <c r="D82" s="34"/>
    </row>
    <row r="83" spans="1:4" ht="20.25" x14ac:dyDescent="0.25">
      <c r="A83" s="103"/>
      <c r="B83" s="23"/>
      <c r="C83" s="34"/>
      <c r="D83" s="34"/>
    </row>
    <row r="84" spans="1:4" ht="20.25" x14ac:dyDescent="0.25">
      <c r="A84" s="103"/>
      <c r="B84" s="23"/>
      <c r="C84" s="34"/>
      <c r="D84" s="34"/>
    </row>
    <row r="85" spans="1:4" ht="20.25" x14ac:dyDescent="0.25">
      <c r="A85" s="103"/>
      <c r="B85" s="23"/>
      <c r="C85" s="34"/>
      <c r="D85" s="34"/>
    </row>
    <row r="86" spans="1:4" ht="20.25" x14ac:dyDescent="0.25">
      <c r="A86" s="103"/>
      <c r="B86" s="23"/>
      <c r="C86" s="34"/>
      <c r="D86" s="34"/>
    </row>
    <row r="87" spans="1:4" ht="20.25" x14ac:dyDescent="0.25">
      <c r="A87" s="103"/>
      <c r="B87" s="23"/>
      <c r="C87" s="34"/>
      <c r="D87" s="34"/>
    </row>
    <row r="88" spans="1:4" ht="20.25" x14ac:dyDescent="0.25">
      <c r="A88" s="103"/>
      <c r="B88" s="23"/>
      <c r="C88" s="34"/>
      <c r="D88" s="34"/>
    </row>
    <row r="89" spans="1:4" ht="20.25" x14ac:dyDescent="0.25">
      <c r="A89" s="103"/>
      <c r="B89" s="23"/>
      <c r="C89" s="34"/>
      <c r="D89" s="34"/>
    </row>
    <row r="90" spans="1:4" ht="20.25" x14ac:dyDescent="0.25">
      <c r="A90" s="103"/>
      <c r="B90" s="23"/>
      <c r="C90" s="34"/>
      <c r="D90" s="34"/>
    </row>
    <row r="91" spans="1:4" ht="20.25" x14ac:dyDescent="0.25">
      <c r="A91" s="103"/>
      <c r="B91" s="23"/>
      <c r="C91" s="34"/>
      <c r="D91" s="34"/>
    </row>
    <row r="92" spans="1:4" ht="20.25" x14ac:dyDescent="0.25">
      <c r="A92" s="103"/>
      <c r="B92" s="23"/>
      <c r="C92" s="34"/>
      <c r="D92" s="34"/>
    </row>
    <row r="93" spans="1:4" ht="20.25" x14ac:dyDescent="0.25">
      <c r="A93" s="103"/>
      <c r="B93" s="23"/>
      <c r="C93" s="34"/>
      <c r="D93" s="34"/>
    </row>
    <row r="94" spans="1:4" ht="20.25" x14ac:dyDescent="0.25">
      <c r="A94" s="103"/>
      <c r="B94" s="23"/>
      <c r="C94" s="34"/>
      <c r="D94" s="34"/>
    </row>
    <row r="95" spans="1:4" ht="20.25" x14ac:dyDescent="0.25">
      <c r="A95" s="103"/>
      <c r="B95" s="23"/>
      <c r="C95" s="34"/>
      <c r="D95" s="34"/>
    </row>
    <row r="96" spans="1:4" ht="20.25" x14ac:dyDescent="0.25">
      <c r="A96" s="103"/>
      <c r="B96" s="23"/>
      <c r="C96" s="34"/>
      <c r="D96" s="34"/>
    </row>
    <row r="97" spans="1:4" ht="20.25" x14ac:dyDescent="0.25">
      <c r="A97" s="103"/>
      <c r="B97" s="23"/>
      <c r="C97" s="34"/>
      <c r="D97" s="34"/>
    </row>
    <row r="98" spans="1:4" ht="20.25" x14ac:dyDescent="0.25">
      <c r="A98" s="103"/>
      <c r="B98" s="23"/>
      <c r="C98" s="34"/>
      <c r="D98" s="34"/>
    </row>
    <row r="99" spans="1:4" ht="20.25" x14ac:dyDescent="0.25">
      <c r="A99" s="103"/>
      <c r="B99" s="23"/>
      <c r="C99" s="34"/>
      <c r="D99" s="34"/>
    </row>
    <row r="100" spans="1:4" ht="20.25" x14ac:dyDescent="0.25">
      <c r="A100" s="103"/>
      <c r="B100" s="23"/>
      <c r="C100" s="34"/>
      <c r="D100" s="34"/>
    </row>
    <row r="101" spans="1:4" ht="20.25" x14ac:dyDescent="0.25">
      <c r="A101" s="103"/>
      <c r="B101" s="23"/>
      <c r="C101" s="34"/>
      <c r="D101" s="34"/>
    </row>
    <row r="102" spans="1:4" ht="20.25" x14ac:dyDescent="0.25">
      <c r="A102" s="103"/>
      <c r="B102" s="23"/>
      <c r="C102" s="34"/>
      <c r="D102" s="34"/>
    </row>
    <row r="103" spans="1:4" ht="20.25" x14ac:dyDescent="0.25">
      <c r="A103" s="103"/>
      <c r="B103" s="23"/>
      <c r="C103" s="34"/>
      <c r="D103" s="34"/>
    </row>
    <row r="104" spans="1:4" ht="20.25" x14ac:dyDescent="0.25">
      <c r="A104" s="103"/>
      <c r="B104" s="23"/>
      <c r="C104" s="34"/>
      <c r="D104" s="34"/>
    </row>
    <row r="105" spans="1:4" ht="20.25" x14ac:dyDescent="0.25">
      <c r="A105" s="103"/>
      <c r="B105" s="23"/>
      <c r="C105" s="34"/>
      <c r="D105" s="34"/>
    </row>
    <row r="106" spans="1:4" ht="20.25" x14ac:dyDescent="0.25">
      <c r="A106" s="103"/>
      <c r="B106" s="23"/>
      <c r="C106" s="34"/>
      <c r="D106" s="34"/>
    </row>
    <row r="107" spans="1:4" ht="20.25" x14ac:dyDescent="0.25">
      <c r="A107" s="103"/>
      <c r="B107" s="23"/>
      <c r="C107" s="34"/>
      <c r="D107" s="34"/>
    </row>
    <row r="108" spans="1:4" ht="20.25" x14ac:dyDescent="0.25">
      <c r="A108" s="103"/>
      <c r="B108" s="23"/>
      <c r="C108" s="34"/>
      <c r="D108" s="34"/>
    </row>
    <row r="109" spans="1:4" ht="20.25" x14ac:dyDescent="0.25">
      <c r="A109" s="103"/>
      <c r="B109" s="23"/>
      <c r="C109" s="34"/>
      <c r="D109" s="34"/>
    </row>
    <row r="110" spans="1:4" ht="20.25" x14ac:dyDescent="0.25">
      <c r="A110" s="103"/>
      <c r="B110" s="23"/>
      <c r="C110" s="34"/>
      <c r="D110" s="34"/>
    </row>
    <row r="111" spans="1:4" ht="20.25" x14ac:dyDescent="0.25">
      <c r="A111" s="103"/>
      <c r="B111" s="23"/>
      <c r="C111" s="34"/>
      <c r="D111" s="34"/>
    </row>
    <row r="112" spans="1:4" ht="20.25" x14ac:dyDescent="0.25">
      <c r="A112" s="103"/>
      <c r="B112" s="23"/>
      <c r="C112" s="34"/>
      <c r="D112" s="34"/>
    </row>
    <row r="113" spans="1:4" ht="20.25" x14ac:dyDescent="0.25">
      <c r="A113" s="103"/>
      <c r="B113" s="23"/>
      <c r="C113" s="34"/>
      <c r="D113" s="34"/>
    </row>
    <row r="114" spans="1:4" ht="20.25" x14ac:dyDescent="0.25">
      <c r="A114" s="103"/>
      <c r="B114" s="23"/>
      <c r="C114" s="34"/>
      <c r="D114" s="34"/>
    </row>
    <row r="115" spans="1:4" ht="20.25" x14ac:dyDescent="0.25">
      <c r="A115" s="103"/>
      <c r="B115" s="23"/>
      <c r="C115" s="34"/>
      <c r="D115" s="34"/>
    </row>
    <row r="116" spans="1:4" ht="20.25" x14ac:dyDescent="0.25">
      <c r="A116" s="103"/>
      <c r="B116" s="23"/>
      <c r="C116" s="34"/>
      <c r="D116" s="34"/>
    </row>
    <row r="117" spans="1:4" ht="20.25" x14ac:dyDescent="0.25">
      <c r="A117" s="103"/>
      <c r="B117" s="23"/>
      <c r="C117" s="34"/>
      <c r="D117" s="34"/>
    </row>
    <row r="118" spans="1:4" ht="20.25" x14ac:dyDescent="0.25">
      <c r="A118" s="103"/>
      <c r="B118" s="23"/>
      <c r="C118" s="34"/>
      <c r="D118" s="34"/>
    </row>
    <row r="119" spans="1:4" ht="20.25" x14ac:dyDescent="0.25">
      <c r="A119" s="103"/>
      <c r="B119" s="23"/>
      <c r="C119" s="34"/>
      <c r="D119" s="34"/>
    </row>
    <row r="120" spans="1:4" ht="20.25" x14ac:dyDescent="0.25">
      <c r="A120" s="103"/>
      <c r="B120" s="23"/>
      <c r="C120" s="34"/>
      <c r="D120" s="34"/>
    </row>
    <row r="121" spans="1:4" ht="20.25" x14ac:dyDescent="0.25">
      <c r="A121" s="103"/>
      <c r="B121" s="23"/>
      <c r="C121" s="34"/>
      <c r="D121" s="34"/>
    </row>
    <row r="122" spans="1:4" ht="20.25" x14ac:dyDescent="0.25">
      <c r="A122" s="103"/>
      <c r="B122" s="23"/>
      <c r="C122" s="34"/>
      <c r="D122" s="34"/>
    </row>
    <row r="123" spans="1:4" ht="20.25" x14ac:dyDescent="0.25">
      <c r="A123" s="103"/>
      <c r="B123" s="23"/>
      <c r="C123" s="34"/>
      <c r="D123" s="34"/>
    </row>
    <row r="124" spans="1:4" ht="20.25" x14ac:dyDescent="0.25">
      <c r="A124" s="103"/>
      <c r="B124" s="23"/>
      <c r="C124" s="34"/>
      <c r="D124" s="34"/>
    </row>
    <row r="125" spans="1:4" ht="20.25" x14ac:dyDescent="0.25">
      <c r="A125" s="103"/>
      <c r="B125" s="23"/>
      <c r="C125" s="34"/>
      <c r="D125" s="34"/>
    </row>
    <row r="126" spans="1:4" ht="20.25" x14ac:dyDescent="0.25">
      <c r="A126" s="103"/>
      <c r="B126" s="23"/>
      <c r="C126" s="34"/>
      <c r="D126" s="34"/>
    </row>
    <row r="127" spans="1:4" ht="20.25" x14ac:dyDescent="0.25">
      <c r="A127" s="103"/>
      <c r="B127" s="23"/>
      <c r="C127" s="34"/>
      <c r="D127" s="34"/>
    </row>
    <row r="128" spans="1:4" ht="20.25" x14ac:dyDescent="0.25">
      <c r="A128" s="103"/>
      <c r="B128" s="23"/>
      <c r="C128" s="34"/>
      <c r="D128" s="34"/>
    </row>
    <row r="129" spans="1:4" ht="20.25" x14ac:dyDescent="0.25">
      <c r="A129" s="103"/>
      <c r="B129" s="23"/>
      <c r="C129" s="34"/>
      <c r="D129" s="34"/>
    </row>
    <row r="130" spans="1:4" ht="20.25" x14ac:dyDescent="0.25">
      <c r="A130" s="103"/>
      <c r="B130" s="23"/>
      <c r="C130" s="34"/>
      <c r="D130" s="34"/>
    </row>
    <row r="131" spans="1:4" ht="20.25" x14ac:dyDescent="0.25">
      <c r="A131" s="103"/>
      <c r="B131" s="23"/>
      <c r="C131" s="34"/>
      <c r="D131" s="34"/>
    </row>
    <row r="132" spans="1:4" ht="20.25" x14ac:dyDescent="0.25">
      <c r="A132" s="103"/>
      <c r="B132" s="23"/>
      <c r="C132" s="34"/>
      <c r="D132" s="34"/>
    </row>
    <row r="133" spans="1:4" ht="20.25" x14ac:dyDescent="0.25">
      <c r="A133" s="103"/>
      <c r="B133" s="23"/>
      <c r="C133" s="34"/>
      <c r="D133" s="34"/>
    </row>
    <row r="134" spans="1:4" ht="20.25" x14ac:dyDescent="0.25">
      <c r="A134" s="103"/>
      <c r="B134" s="23"/>
      <c r="C134" s="34"/>
      <c r="D134" s="34"/>
    </row>
    <row r="135" spans="1:4" ht="20.25" x14ac:dyDescent="0.25">
      <c r="A135" s="103"/>
      <c r="B135" s="23"/>
      <c r="C135" s="34"/>
      <c r="D135" s="34"/>
    </row>
    <row r="136" spans="1:4" ht="20.25" x14ac:dyDescent="0.25">
      <c r="A136" s="103"/>
      <c r="B136" s="23"/>
      <c r="C136" s="34"/>
      <c r="D136" s="34"/>
    </row>
    <row r="137" spans="1:4" ht="20.25" x14ac:dyDescent="0.25">
      <c r="A137" s="103"/>
      <c r="B137" s="23"/>
      <c r="C137" s="34"/>
      <c r="D137" s="34"/>
    </row>
    <row r="138" spans="1:4" ht="20.25" x14ac:dyDescent="0.25">
      <c r="A138" s="103"/>
      <c r="B138" s="23"/>
      <c r="C138" s="34"/>
      <c r="D138" s="34"/>
    </row>
    <row r="139" spans="1:4" ht="20.25" x14ac:dyDescent="0.25">
      <c r="A139" s="103"/>
      <c r="B139" s="23"/>
      <c r="C139" s="34"/>
      <c r="D139" s="34"/>
    </row>
    <row r="140" spans="1:4" ht="20.25" x14ac:dyDescent="0.25">
      <c r="A140" s="103"/>
      <c r="B140" s="23"/>
      <c r="C140" s="34"/>
      <c r="D140" s="34"/>
    </row>
    <row r="141" spans="1:4" ht="20.25" x14ac:dyDescent="0.25">
      <c r="A141" s="103"/>
      <c r="B141" s="23"/>
      <c r="C141" s="34"/>
      <c r="D141" s="34"/>
    </row>
    <row r="142" spans="1:4" ht="20.25" x14ac:dyDescent="0.25">
      <c r="A142" s="103"/>
      <c r="B142" s="23"/>
      <c r="C142" s="34"/>
      <c r="D142" s="34"/>
    </row>
    <row r="143" spans="1:4" ht="20.25" x14ac:dyDescent="0.25">
      <c r="A143" s="103"/>
      <c r="B143" s="23"/>
      <c r="C143" s="34"/>
      <c r="D143" s="34"/>
    </row>
    <row r="144" spans="1:4" ht="20.25" x14ac:dyDescent="0.25">
      <c r="A144" s="103"/>
      <c r="B144" s="23"/>
      <c r="C144" s="34"/>
      <c r="D144" s="34"/>
    </row>
    <row r="145" spans="1:4" ht="20.25" x14ac:dyDescent="0.25">
      <c r="A145" s="103"/>
      <c r="B145" s="23"/>
      <c r="C145" s="34"/>
      <c r="D145" s="34"/>
    </row>
    <row r="146" spans="1:4" ht="20.25" x14ac:dyDescent="0.25">
      <c r="A146" s="103"/>
      <c r="B146" s="23"/>
      <c r="C146" s="34"/>
      <c r="D146" s="34"/>
    </row>
    <row r="147" spans="1:4" ht="20.25" x14ac:dyDescent="0.25">
      <c r="A147" s="103"/>
      <c r="B147" s="23"/>
      <c r="C147" s="34"/>
      <c r="D147" s="34"/>
    </row>
    <row r="148" spans="1:4" ht="20.25" x14ac:dyDescent="0.25">
      <c r="A148" s="103"/>
      <c r="B148" s="23"/>
      <c r="C148" s="34"/>
      <c r="D148" s="34"/>
    </row>
    <row r="149" spans="1:4" ht="20.25" x14ac:dyDescent="0.25">
      <c r="A149" s="103"/>
      <c r="B149" s="23"/>
      <c r="C149" s="34"/>
      <c r="D149" s="34"/>
    </row>
    <row r="150" spans="1:4" ht="20.25" x14ac:dyDescent="0.25">
      <c r="A150" s="103"/>
      <c r="B150" s="23"/>
      <c r="C150" s="34"/>
      <c r="D150" s="34"/>
    </row>
    <row r="151" spans="1:4" ht="20.25" x14ac:dyDescent="0.25">
      <c r="A151" s="103"/>
      <c r="B151" s="23"/>
      <c r="C151" s="34"/>
      <c r="D151" s="34"/>
    </row>
    <row r="152" spans="1:4" ht="20.25" x14ac:dyDescent="0.25">
      <c r="A152" s="103"/>
      <c r="B152" s="23"/>
      <c r="C152" s="34"/>
      <c r="D152" s="34"/>
    </row>
    <row r="153" spans="1:4" ht="20.25" x14ac:dyDescent="0.25">
      <c r="A153" s="103"/>
      <c r="B153" s="23"/>
      <c r="C153" s="34"/>
      <c r="D153" s="34"/>
    </row>
    <row r="154" spans="1:4" ht="20.25" x14ac:dyDescent="0.25">
      <c r="A154" s="103"/>
      <c r="B154" s="23"/>
      <c r="C154" s="34"/>
      <c r="D154" s="34"/>
    </row>
    <row r="155" spans="1:4" ht="20.25" x14ac:dyDescent="0.25">
      <c r="A155" s="103"/>
      <c r="B155" s="23"/>
      <c r="C155" s="34"/>
      <c r="D155" s="34"/>
    </row>
    <row r="156" spans="1:4" ht="20.25" x14ac:dyDescent="0.25">
      <c r="A156" s="103"/>
      <c r="B156" s="23"/>
      <c r="C156" s="34"/>
      <c r="D156" s="34"/>
    </row>
    <row r="157" spans="1:4" ht="20.25" x14ac:dyDescent="0.25">
      <c r="A157" s="103"/>
      <c r="B157" s="23"/>
      <c r="C157" s="34"/>
      <c r="D157" s="34"/>
    </row>
    <row r="158" spans="1:4" ht="20.25" x14ac:dyDescent="0.25">
      <c r="A158" s="103"/>
      <c r="B158" s="23"/>
      <c r="C158" s="34"/>
      <c r="D158" s="34"/>
    </row>
    <row r="159" spans="1:4" ht="20.25" x14ac:dyDescent="0.25">
      <c r="A159" s="103"/>
      <c r="B159" s="23"/>
      <c r="C159" s="34"/>
      <c r="D159" s="34"/>
    </row>
    <row r="160" spans="1:4" ht="20.25" x14ac:dyDescent="0.25">
      <c r="A160" s="103"/>
      <c r="B160" s="23"/>
      <c r="C160" s="34"/>
      <c r="D160" s="34"/>
    </row>
    <row r="161" spans="1:4" ht="20.25" x14ac:dyDescent="0.25">
      <c r="A161" s="103"/>
      <c r="B161" s="23"/>
      <c r="C161" s="34"/>
      <c r="D161" s="34"/>
    </row>
    <row r="162" spans="1:4" ht="20.25" x14ac:dyDescent="0.25">
      <c r="A162" s="103"/>
      <c r="B162" s="23"/>
      <c r="C162" s="34"/>
      <c r="D162" s="34"/>
    </row>
    <row r="163" spans="1:4" ht="20.25" x14ac:dyDescent="0.25">
      <c r="A163" s="103"/>
      <c r="B163" s="23"/>
      <c r="C163" s="34"/>
      <c r="D163" s="34"/>
    </row>
    <row r="164" spans="1:4" ht="20.25" x14ac:dyDescent="0.25">
      <c r="A164" s="103"/>
      <c r="B164" s="23"/>
      <c r="C164" s="34"/>
      <c r="D164" s="34"/>
    </row>
    <row r="165" spans="1:4" ht="20.25" x14ac:dyDescent="0.25">
      <c r="A165" s="103"/>
      <c r="B165" s="23"/>
      <c r="C165" s="34"/>
      <c r="D165" s="34"/>
    </row>
    <row r="166" spans="1:4" ht="20.25" x14ac:dyDescent="0.25">
      <c r="A166" s="103"/>
      <c r="B166" s="23"/>
      <c r="C166" s="34"/>
      <c r="D166" s="34"/>
    </row>
    <row r="167" spans="1:4" ht="20.25" x14ac:dyDescent="0.25">
      <c r="A167" s="103"/>
      <c r="B167" s="23"/>
      <c r="C167" s="34"/>
      <c r="D167" s="34"/>
    </row>
    <row r="168" spans="1:4" ht="20.25" x14ac:dyDescent="0.25">
      <c r="A168" s="103"/>
      <c r="B168" s="23"/>
      <c r="C168" s="34"/>
      <c r="D168" s="34"/>
    </row>
    <row r="169" spans="1:4" ht="20.25" x14ac:dyDescent="0.25">
      <c r="A169" s="103"/>
      <c r="B169" s="23"/>
      <c r="C169" s="34"/>
      <c r="D169" s="34"/>
    </row>
    <row r="170" spans="1:4" ht="20.25" x14ac:dyDescent="0.25">
      <c r="A170" s="103"/>
      <c r="B170" s="23"/>
      <c r="C170" s="34"/>
      <c r="D170" s="34"/>
    </row>
    <row r="171" spans="1:4" ht="20.25" x14ac:dyDescent="0.25">
      <c r="A171" s="103"/>
      <c r="B171" s="23"/>
      <c r="C171" s="34"/>
      <c r="D171" s="34"/>
    </row>
    <row r="172" spans="1:4" ht="20.25" x14ac:dyDescent="0.25">
      <c r="A172" s="103"/>
      <c r="B172" s="23"/>
      <c r="C172" s="34"/>
      <c r="D172" s="34"/>
    </row>
    <row r="173" spans="1:4" ht="20.25" x14ac:dyDescent="0.25">
      <c r="A173" s="103"/>
      <c r="B173" s="23"/>
      <c r="C173" s="34"/>
      <c r="D173" s="34"/>
    </row>
    <row r="174" spans="1:4" ht="20.25" x14ac:dyDescent="0.25">
      <c r="A174" s="103"/>
      <c r="B174" s="23"/>
      <c r="C174" s="34"/>
      <c r="D174" s="34"/>
    </row>
    <row r="175" spans="1:4" ht="20.25" x14ac:dyDescent="0.25">
      <c r="A175" s="103"/>
      <c r="B175" s="23"/>
      <c r="C175" s="34"/>
      <c r="D175" s="34"/>
    </row>
    <row r="176" spans="1:4" ht="20.25" x14ac:dyDescent="0.25">
      <c r="A176" s="103"/>
      <c r="B176" s="23"/>
      <c r="C176" s="34"/>
      <c r="D176" s="34"/>
    </row>
    <row r="177" spans="1:4" ht="20.25" x14ac:dyDescent="0.25">
      <c r="A177" s="103"/>
      <c r="B177" s="23"/>
      <c r="C177" s="34"/>
      <c r="D177" s="34"/>
    </row>
    <row r="178" spans="1:4" ht="20.25" x14ac:dyDescent="0.25">
      <c r="A178" s="103"/>
      <c r="B178" s="23"/>
      <c r="C178" s="34"/>
      <c r="D178" s="34"/>
    </row>
    <row r="179" spans="1:4" ht="20.25" x14ac:dyDescent="0.25">
      <c r="A179" s="103"/>
      <c r="B179" s="23"/>
      <c r="C179" s="34"/>
      <c r="D179" s="34"/>
    </row>
    <row r="180" spans="1:4" ht="20.25" x14ac:dyDescent="0.25">
      <c r="A180" s="103"/>
      <c r="B180" s="23"/>
      <c r="C180" s="34"/>
      <c r="D180" s="34"/>
    </row>
    <row r="181" spans="1:4" ht="20.25" x14ac:dyDescent="0.25">
      <c r="A181" s="103"/>
      <c r="B181" s="23"/>
      <c r="C181" s="34"/>
      <c r="D181" s="34"/>
    </row>
    <row r="182" spans="1:4" ht="20.25" x14ac:dyDescent="0.25">
      <c r="A182" s="103"/>
      <c r="B182" s="23"/>
      <c r="C182" s="34"/>
      <c r="D182" s="34"/>
    </row>
    <row r="183" spans="1:4" ht="20.25" x14ac:dyDescent="0.25">
      <c r="A183" s="103"/>
      <c r="B183" s="23"/>
      <c r="C183" s="34"/>
      <c r="D183" s="34"/>
    </row>
    <row r="184" spans="1:4" ht="20.25" x14ac:dyDescent="0.25">
      <c r="A184" s="103"/>
      <c r="B184" s="23"/>
      <c r="C184" s="34"/>
      <c r="D184" s="34"/>
    </row>
    <row r="185" spans="1:4" ht="20.25" x14ac:dyDescent="0.25">
      <c r="A185" s="103"/>
      <c r="B185" s="23"/>
      <c r="C185" s="34"/>
      <c r="D185" s="34"/>
    </row>
    <row r="186" spans="1:4" ht="20.25" x14ac:dyDescent="0.25">
      <c r="A186" s="103"/>
      <c r="B186" s="23"/>
      <c r="C186" s="34"/>
      <c r="D186" s="34"/>
    </row>
    <row r="187" spans="1:4" ht="20.25" x14ac:dyDescent="0.25">
      <c r="A187" s="103"/>
      <c r="B187" s="23"/>
      <c r="C187" s="34"/>
      <c r="D187" s="34"/>
    </row>
    <row r="188" spans="1:4" ht="20.25" x14ac:dyDescent="0.25">
      <c r="A188" s="103"/>
      <c r="B188" s="23"/>
      <c r="C188" s="34"/>
      <c r="D188" s="34"/>
    </row>
    <row r="189" spans="1:4" ht="20.25" x14ac:dyDescent="0.25">
      <c r="A189" s="103"/>
      <c r="B189" s="23"/>
      <c r="C189" s="34"/>
      <c r="D189" s="34"/>
    </row>
    <row r="190" spans="1:4" ht="20.25" x14ac:dyDescent="0.25">
      <c r="A190" s="103"/>
      <c r="B190" s="23"/>
      <c r="C190" s="34"/>
      <c r="D190" s="34"/>
    </row>
    <row r="191" spans="1:4" ht="20.25" x14ac:dyDescent="0.25">
      <c r="A191" s="103"/>
      <c r="B191" s="23"/>
      <c r="C191" s="34"/>
      <c r="D191" s="34"/>
    </row>
    <row r="192" spans="1:4" ht="20.25" x14ac:dyDescent="0.25">
      <c r="A192" s="103"/>
      <c r="B192" s="23"/>
      <c r="C192" s="34"/>
      <c r="D192" s="34"/>
    </row>
    <row r="193" spans="1:4" ht="20.25" x14ac:dyDescent="0.25">
      <c r="A193" s="103"/>
      <c r="B193" s="23"/>
      <c r="C193" s="34"/>
      <c r="D193" s="34"/>
    </row>
    <row r="194" spans="1:4" ht="20.25" x14ac:dyDescent="0.25">
      <c r="A194" s="103"/>
      <c r="B194" s="23"/>
      <c r="C194" s="34"/>
      <c r="D194" s="34"/>
    </row>
    <row r="195" spans="1:4" ht="20.25" x14ac:dyDescent="0.25">
      <c r="A195" s="103"/>
      <c r="B195" s="23"/>
      <c r="C195" s="34"/>
      <c r="D195" s="34"/>
    </row>
    <row r="196" spans="1:4" ht="20.25" x14ac:dyDescent="0.25">
      <c r="A196" s="103"/>
      <c r="B196" s="23"/>
      <c r="C196" s="34"/>
      <c r="D196" s="34"/>
    </row>
    <row r="197" spans="1:4" ht="20.25" x14ac:dyDescent="0.25">
      <c r="A197" s="103"/>
      <c r="B197" s="23"/>
      <c r="C197" s="34"/>
      <c r="D197" s="34"/>
    </row>
    <row r="198" spans="1:4" ht="20.25" x14ac:dyDescent="0.25">
      <c r="A198" s="103"/>
      <c r="B198" s="23"/>
      <c r="C198" s="34"/>
      <c r="D198" s="34"/>
    </row>
    <row r="199" spans="1:4" ht="20.25" x14ac:dyDescent="0.25">
      <c r="A199" s="103"/>
      <c r="B199" s="23"/>
      <c r="C199" s="34"/>
      <c r="D199" s="34"/>
    </row>
    <row r="200" spans="1:4" ht="20.25" x14ac:dyDescent="0.25">
      <c r="A200" s="103"/>
      <c r="B200" s="23"/>
      <c r="C200" s="34"/>
      <c r="D200" s="34"/>
    </row>
    <row r="201" spans="1:4" ht="20.25" x14ac:dyDescent="0.25">
      <c r="A201" s="103"/>
      <c r="B201" s="23"/>
      <c r="C201" s="34"/>
      <c r="D201" s="34"/>
    </row>
    <row r="202" spans="1:4" ht="20.25" x14ac:dyDescent="0.25">
      <c r="A202" s="103"/>
      <c r="B202" s="23"/>
      <c r="C202" s="34"/>
      <c r="D202" s="34"/>
    </row>
    <row r="203" spans="1:4" ht="20.25" x14ac:dyDescent="0.25">
      <c r="A203" s="103"/>
      <c r="B203" s="23"/>
      <c r="C203" s="34"/>
      <c r="D203" s="34"/>
    </row>
    <row r="204" spans="1:4" ht="20.25" x14ac:dyDescent="0.25">
      <c r="A204" s="103"/>
      <c r="B204" s="23"/>
      <c r="C204" s="34"/>
      <c r="D204" s="34"/>
    </row>
    <row r="205" spans="1:4" ht="20.25" x14ac:dyDescent="0.25">
      <c r="A205" s="103"/>
      <c r="B205" s="23"/>
      <c r="C205" s="34"/>
      <c r="D205" s="34"/>
    </row>
    <row r="206" spans="1:4" ht="20.25" x14ac:dyDescent="0.25">
      <c r="A206" s="103"/>
      <c r="B206" s="23"/>
      <c r="C206" s="34"/>
      <c r="D206" s="34"/>
    </row>
    <row r="207" spans="1:4" ht="20.25" x14ac:dyDescent="0.25">
      <c r="A207" s="103"/>
      <c r="B207" s="23"/>
      <c r="C207" s="34"/>
      <c r="D207" s="34"/>
    </row>
    <row r="208" spans="1:4" x14ac:dyDescent="0.25">
      <c r="A208" s="83"/>
      <c r="B208" s="23"/>
      <c r="C208" s="23"/>
      <c r="D208" s="23"/>
    </row>
    <row r="209" spans="1:8" ht="20.25" x14ac:dyDescent="0.25">
      <c r="A209" s="83"/>
      <c r="B209" s="30" t="s">
        <v>153</v>
      </c>
      <c r="C209" s="30" t="s">
        <v>154</v>
      </c>
      <c r="D209" s="33" t="s">
        <v>153</v>
      </c>
      <c r="E209" s="33" t="s">
        <v>154</v>
      </c>
    </row>
    <row r="210" spans="1:8" ht="21" x14ac:dyDescent="0.35">
      <c r="A210" s="83"/>
      <c r="B210" s="31" t="s">
        <v>155</v>
      </c>
      <c r="C210" s="31" t="s">
        <v>156</v>
      </c>
      <c r="D210" t="s">
        <v>155</v>
      </c>
      <c r="F210" t="str">
        <f>IF(NOT(ISBLANK(D210)),D210,IF(NOT(ISBLANK(E210)),"     "&amp;E210,FALSE))</f>
        <v>Afectación Económica o presupuestal</v>
      </c>
      <c r="G210" t="s">
        <v>155</v>
      </c>
      <c r="H210" t="str">
        <f>IF(NOT(ISERROR(MATCH(G210,_xlfn.ANCHORARRAY(B221),0))),F228&amp;"Por favor no seleccionar los criterios de impacto",G210)</f>
        <v>❌Por favor no seleccionar los criterios de impacto</v>
      </c>
    </row>
    <row r="211" spans="1:8" ht="21" x14ac:dyDescent="0.35">
      <c r="A211" s="83"/>
      <c r="B211" s="31" t="s">
        <v>155</v>
      </c>
      <c r="C211" s="31" t="s">
        <v>128</v>
      </c>
      <c r="E211" t="s">
        <v>156</v>
      </c>
      <c r="F211" t="str">
        <f t="shared" ref="F211:F221" si="0">IF(NOT(ISBLANK(D211)),D211,IF(NOT(ISBLANK(E211)),"     "&amp;E211,FALSE))</f>
        <v xml:space="preserve">     Afectación menor a 10 SMLMV .</v>
      </c>
    </row>
    <row r="212" spans="1:8" ht="21" x14ac:dyDescent="0.35">
      <c r="A212" s="83"/>
      <c r="B212" s="31" t="s">
        <v>155</v>
      </c>
      <c r="C212" s="31" t="s">
        <v>131</v>
      </c>
      <c r="E212" t="s">
        <v>128</v>
      </c>
      <c r="F212" t="str">
        <f t="shared" si="0"/>
        <v xml:space="preserve">     Entre 10 y 50 SMLMV </v>
      </c>
    </row>
    <row r="213" spans="1:8" ht="21" x14ac:dyDescent="0.35">
      <c r="A213" s="83"/>
      <c r="B213" s="31" t="s">
        <v>155</v>
      </c>
      <c r="C213" s="31" t="s">
        <v>135</v>
      </c>
      <c r="E213" t="s">
        <v>131</v>
      </c>
      <c r="F213" t="str">
        <f t="shared" si="0"/>
        <v xml:space="preserve">     Entre 50 y 100 SMLMV </v>
      </c>
    </row>
    <row r="214" spans="1:8" ht="21" x14ac:dyDescent="0.35">
      <c r="A214" s="83"/>
      <c r="B214" s="31" t="s">
        <v>155</v>
      </c>
      <c r="C214" s="31" t="s">
        <v>139</v>
      </c>
      <c r="E214" t="s">
        <v>135</v>
      </c>
      <c r="F214" t="str">
        <f t="shared" si="0"/>
        <v xml:space="preserve">     Entre 100 y 500 SMLMV </v>
      </c>
    </row>
    <row r="215" spans="1:8" ht="21" x14ac:dyDescent="0.35">
      <c r="A215" s="83"/>
      <c r="B215" s="31" t="s">
        <v>121</v>
      </c>
      <c r="C215" s="31" t="s">
        <v>125</v>
      </c>
      <c r="E215" t="s">
        <v>139</v>
      </c>
      <c r="F215" t="str">
        <f t="shared" si="0"/>
        <v xml:space="preserve">     Mayor a 500 SMLMV </v>
      </c>
    </row>
    <row r="216" spans="1:8" ht="21" x14ac:dyDescent="0.35">
      <c r="A216" s="83"/>
      <c r="B216" s="31" t="s">
        <v>121</v>
      </c>
      <c r="C216" s="31" t="s">
        <v>129</v>
      </c>
      <c r="D216" t="s">
        <v>121</v>
      </c>
      <c r="F216" t="str">
        <f t="shared" si="0"/>
        <v>Pérdida Reputacional</v>
      </c>
    </row>
    <row r="217" spans="1:8" ht="21" x14ac:dyDescent="0.35">
      <c r="A217" s="83"/>
      <c r="B217" s="31" t="s">
        <v>121</v>
      </c>
      <c r="C217" s="31" t="s">
        <v>132</v>
      </c>
      <c r="E217" t="s">
        <v>125</v>
      </c>
      <c r="F217" t="str">
        <f t="shared" si="0"/>
        <v xml:space="preserve">     El riesgo afecta la imagen de alguna área de la organización</v>
      </c>
    </row>
    <row r="218" spans="1:8" ht="21" x14ac:dyDescent="0.35">
      <c r="A218" s="83"/>
      <c r="B218" s="31" t="s">
        <v>121</v>
      </c>
      <c r="C218" s="31" t="s">
        <v>136</v>
      </c>
      <c r="E218" t="s">
        <v>129</v>
      </c>
      <c r="F218" t="str">
        <f t="shared" si="0"/>
        <v xml:space="preserve">     El riesgo afecta la imagen de la entidad internamente, de conocimiento general, nivel interno, de junta dircetiva y accionistas y/o de provedores</v>
      </c>
    </row>
    <row r="219" spans="1:8" ht="21" x14ac:dyDescent="0.35">
      <c r="A219" s="83"/>
      <c r="B219" s="31" t="s">
        <v>121</v>
      </c>
      <c r="C219" s="31" t="s">
        <v>140</v>
      </c>
      <c r="E219" t="s">
        <v>132</v>
      </c>
      <c r="F219" t="str">
        <f t="shared" si="0"/>
        <v xml:space="preserve">     El riesgo afecta la imagen de la entidad con algunos usuarios de relevancia frente al logro de los objetivos</v>
      </c>
    </row>
    <row r="220" spans="1:8" x14ac:dyDescent="0.25">
      <c r="A220" s="83"/>
      <c r="B220" s="32"/>
      <c r="C220" s="32"/>
      <c r="E220" t="s">
        <v>136</v>
      </c>
      <c r="F220" t="str">
        <f t="shared" si="0"/>
        <v xml:space="preserve">     El riesgo afecta la imagen de de la entidad con efecto publicitario sostenido a nivel de sector administrativo, nivel departamental o municipal</v>
      </c>
    </row>
    <row r="221" spans="1:8" x14ac:dyDescent="0.25">
      <c r="A221" s="83"/>
      <c r="B221" s="32" t="str" cm="1">
        <f t="array" ref="B221:B223">_xlfn.UNIQUE(Tabla1[[#All],[Criterios]])</f>
        <v>Criterios</v>
      </c>
      <c r="C221" s="32"/>
      <c r="E221" t="s">
        <v>140</v>
      </c>
      <c r="F221" t="str">
        <f t="shared" si="0"/>
        <v xml:space="preserve">     El riesgo afecta la imagen de la entidad a nivel nacional, con efecto publicitarios sostenible a nivel país</v>
      </c>
    </row>
    <row r="222" spans="1:8" x14ac:dyDescent="0.25">
      <c r="A222" s="83"/>
      <c r="B222" s="32" t="str">
        <v>Afectación Económica o presupuestal</v>
      </c>
      <c r="C222" s="32"/>
      <c r="F222" t="s">
        <v>236</v>
      </c>
    </row>
    <row r="223" spans="1:8" x14ac:dyDescent="0.25">
      <c r="B223" s="32" t="str">
        <v>Pérdida Reputacional</v>
      </c>
      <c r="C223" s="32"/>
      <c r="F223" t="s">
        <v>237</v>
      </c>
    </row>
    <row r="224" spans="1:8" x14ac:dyDescent="0.25">
      <c r="B224" s="22"/>
      <c r="C224" s="22"/>
      <c r="F224" t="s">
        <v>238</v>
      </c>
    </row>
    <row r="225" spans="2:6" x14ac:dyDescent="0.25">
      <c r="B225" s="22"/>
      <c r="C225" s="22"/>
      <c r="F225" t="s">
        <v>239</v>
      </c>
    </row>
    <row r="226" spans="2:6" x14ac:dyDescent="0.25">
      <c r="B226" s="22"/>
      <c r="C226" s="22"/>
      <c r="F226" t="s">
        <v>240</v>
      </c>
    </row>
    <row r="227" spans="2:6" x14ac:dyDescent="0.25">
      <c r="B227" s="22"/>
      <c r="C227" s="22"/>
      <c r="D227" s="22"/>
      <c r="F227" t="s">
        <v>242</v>
      </c>
    </row>
    <row r="228" spans="2:6" x14ac:dyDescent="0.25">
      <c r="B228" s="22"/>
      <c r="C228" s="22"/>
      <c r="D228" s="22"/>
      <c r="F228" s="35" t="s">
        <v>157</v>
      </c>
    </row>
    <row r="229" spans="2:6" x14ac:dyDescent="0.25">
      <c r="B229" s="22"/>
      <c r="C229" s="22"/>
      <c r="D229" s="22"/>
      <c r="F229" s="35" t="s">
        <v>158</v>
      </c>
    </row>
    <row r="230" spans="2:6" x14ac:dyDescent="0.25">
      <c r="B230" s="22"/>
      <c r="C230" s="22"/>
      <c r="D230" s="22"/>
    </row>
    <row r="231" spans="2:6" x14ac:dyDescent="0.25">
      <c r="B231" s="22"/>
      <c r="C231" s="22"/>
      <c r="D231" s="22"/>
    </row>
    <row r="232" spans="2:6" x14ac:dyDescent="0.25">
      <c r="B232" s="22"/>
      <c r="C232" s="22"/>
      <c r="D232" s="22"/>
    </row>
  </sheetData>
  <mergeCells count="1">
    <mergeCell ref="B1:D1"/>
  </mergeCells>
  <dataValidations count="1">
    <dataValidation type="list" allowBlank="1" showInputMessage="1" showErrorMessage="1" sqref="G210" xr:uid="{00000000-0002-0000-0700-000000000000}">
      <formula1>$F$210:$F$221</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C2:J16"/>
  <sheetViews>
    <sheetView showGridLines="0" workbookViewId="0">
      <selection activeCell="G16" sqref="G16"/>
    </sheetView>
  </sheetViews>
  <sheetFormatPr baseColWidth="10" defaultColWidth="11.42578125" defaultRowHeight="15.75" x14ac:dyDescent="0.25"/>
  <cols>
    <col min="1" max="3" width="11.42578125" style="175"/>
    <col min="4" max="4" width="25.42578125" style="175" customWidth="1"/>
    <col min="5" max="5" width="22.5703125" style="175" customWidth="1"/>
    <col min="6" max="6" width="23.7109375" style="175" customWidth="1"/>
    <col min="7" max="7" width="45.85546875" style="175" customWidth="1"/>
    <col min="8" max="16384" width="11.42578125" style="175"/>
  </cols>
  <sheetData>
    <row r="2" spans="3:10" ht="16.5" thickBot="1" x14ac:dyDescent="0.3"/>
    <row r="3" spans="3:10" ht="32.25" thickBot="1" x14ac:dyDescent="0.3">
      <c r="C3" s="176" t="s">
        <v>243</v>
      </c>
      <c r="D3" s="177" t="s">
        <v>244</v>
      </c>
      <c r="E3" s="471" t="s">
        <v>245</v>
      </c>
      <c r="F3" s="472"/>
      <c r="G3" s="473"/>
      <c r="J3" s="187" t="s">
        <v>13</v>
      </c>
    </row>
    <row r="4" spans="3:10" x14ac:dyDescent="0.25">
      <c r="C4" s="467">
        <v>1</v>
      </c>
      <c r="D4" s="178" t="s">
        <v>9</v>
      </c>
      <c r="E4" s="179" t="s">
        <v>247</v>
      </c>
      <c r="F4" s="179" t="s">
        <v>249</v>
      </c>
      <c r="G4" s="189" t="s">
        <v>251</v>
      </c>
      <c r="H4" s="190"/>
      <c r="J4" s="188">
        <f>+H4*H6*H9*H11*H13*H15</f>
        <v>0</v>
      </c>
    </row>
    <row r="5" spans="3:10" ht="63.75" thickBot="1" x14ac:dyDescent="0.3">
      <c r="C5" s="468"/>
      <c r="D5" s="180" t="s">
        <v>246</v>
      </c>
      <c r="E5" s="181" t="s">
        <v>248</v>
      </c>
      <c r="F5" s="181" t="s">
        <v>250</v>
      </c>
      <c r="G5" s="183" t="s">
        <v>252</v>
      </c>
    </row>
    <row r="6" spans="3:10" x14ac:dyDescent="0.25">
      <c r="C6" s="467">
        <v>2</v>
      </c>
      <c r="D6" s="178" t="s">
        <v>91</v>
      </c>
      <c r="E6" s="179" t="s">
        <v>255</v>
      </c>
      <c r="F6" s="179" t="s">
        <v>257</v>
      </c>
      <c r="G6" s="189" t="s">
        <v>259</v>
      </c>
      <c r="H6" s="190"/>
    </row>
    <row r="7" spans="3:10" ht="78.75" x14ac:dyDescent="0.25">
      <c r="C7" s="474"/>
      <c r="D7" s="178" t="s">
        <v>253</v>
      </c>
      <c r="E7" s="179" t="s">
        <v>256</v>
      </c>
      <c r="F7" s="179" t="s">
        <v>258</v>
      </c>
      <c r="G7" s="179" t="s">
        <v>260</v>
      </c>
    </row>
    <row r="8" spans="3:10" ht="16.5" thickBot="1" x14ac:dyDescent="0.3">
      <c r="C8" s="468"/>
      <c r="D8" s="180" t="s">
        <v>254</v>
      </c>
      <c r="E8" s="182"/>
      <c r="F8" s="182"/>
      <c r="G8" s="182"/>
    </row>
    <row r="9" spans="3:10" x14ac:dyDescent="0.25">
      <c r="C9" s="467">
        <v>3</v>
      </c>
      <c r="D9" s="178" t="s">
        <v>261</v>
      </c>
      <c r="E9" s="179" t="s">
        <v>263</v>
      </c>
      <c r="F9" s="179" t="s">
        <v>265</v>
      </c>
      <c r="G9" s="189" t="s">
        <v>267</v>
      </c>
      <c r="H9" s="190"/>
    </row>
    <row r="10" spans="3:10" ht="63.75" thickBot="1" x14ac:dyDescent="0.3">
      <c r="C10" s="468"/>
      <c r="D10" s="180" t="s">
        <v>262</v>
      </c>
      <c r="E10" s="181" t="s">
        <v>264</v>
      </c>
      <c r="F10" s="181" t="s">
        <v>266</v>
      </c>
      <c r="G10" s="181" t="s">
        <v>268</v>
      </c>
    </row>
    <row r="11" spans="3:10" x14ac:dyDescent="0.25">
      <c r="C11" s="467">
        <v>4</v>
      </c>
      <c r="D11" s="184" t="s">
        <v>269</v>
      </c>
      <c r="E11" s="185" t="s">
        <v>271</v>
      </c>
      <c r="F11" s="185" t="s">
        <v>272</v>
      </c>
      <c r="G11" s="191" t="s">
        <v>273</v>
      </c>
      <c r="H11" s="190"/>
    </row>
    <row r="12" spans="3:10" ht="111" thickBot="1" x14ac:dyDescent="0.3">
      <c r="C12" s="468"/>
      <c r="D12" s="180" t="s">
        <v>270</v>
      </c>
      <c r="E12" s="181" t="s">
        <v>287</v>
      </c>
      <c r="F12" s="181" t="s">
        <v>286</v>
      </c>
      <c r="G12" s="181" t="s">
        <v>274</v>
      </c>
    </row>
    <row r="13" spans="3:10" x14ac:dyDescent="0.25">
      <c r="C13" s="474">
        <v>5</v>
      </c>
      <c r="D13" s="178" t="s">
        <v>275</v>
      </c>
      <c r="E13" s="179" t="s">
        <v>255</v>
      </c>
      <c r="F13" s="179" t="s">
        <v>278</v>
      </c>
      <c r="G13" s="189" t="s">
        <v>259</v>
      </c>
      <c r="H13" s="190"/>
    </row>
    <row r="14" spans="3:10" ht="79.5" thickBot="1" x14ac:dyDescent="0.3">
      <c r="C14" s="468"/>
      <c r="D14" s="180" t="s">
        <v>276</v>
      </c>
      <c r="E14" s="181" t="s">
        <v>277</v>
      </c>
      <c r="F14" s="181" t="s">
        <v>279</v>
      </c>
      <c r="G14" s="181" t="s">
        <v>280</v>
      </c>
    </row>
    <row r="15" spans="3:10" x14ac:dyDescent="0.25">
      <c r="C15" s="467">
        <v>6</v>
      </c>
      <c r="D15" s="178" t="s">
        <v>281</v>
      </c>
      <c r="E15" s="179" t="s">
        <v>255</v>
      </c>
      <c r="F15" s="469" t="s">
        <v>284</v>
      </c>
      <c r="G15" s="189" t="s">
        <v>259</v>
      </c>
      <c r="H15" s="190"/>
    </row>
    <row r="16" spans="3:10" ht="79.5" thickBot="1" x14ac:dyDescent="0.3">
      <c r="C16" s="468"/>
      <c r="D16" s="180" t="s">
        <v>282</v>
      </c>
      <c r="E16" s="181" t="s">
        <v>283</v>
      </c>
      <c r="F16" s="470"/>
      <c r="G16" s="181" t="s">
        <v>285</v>
      </c>
    </row>
  </sheetData>
  <mergeCells count="8">
    <mergeCell ref="C15:C16"/>
    <mergeCell ref="F15:F16"/>
    <mergeCell ref="E3:G3"/>
    <mergeCell ref="C4:C5"/>
    <mergeCell ref="C6:C8"/>
    <mergeCell ref="C9:C10"/>
    <mergeCell ref="C11:C12"/>
    <mergeCell ref="C13:C1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Props1.xml><?xml version="1.0" encoding="utf-8"?>
<ds:datastoreItem xmlns:ds="http://schemas.openxmlformats.org/officeDocument/2006/customXml" ds:itemID="{C21D8248-B1FC-4597-891F-A75668D08FAD}">
  <ds:schemaRefs>
    <ds:schemaRef ds:uri="http://schemas.microsoft.com/sharepoint/v3/contenttype/forms"/>
  </ds:schemaRefs>
</ds:datastoreItem>
</file>

<file path=customXml/itemProps2.xml><?xml version="1.0" encoding="utf-8"?>
<ds:datastoreItem xmlns:ds="http://schemas.openxmlformats.org/officeDocument/2006/customXml" ds:itemID="{A6C4C26C-C7A7-458F-857D-DFF733C906FF}">
  <ds:schemaRefs>
    <ds:schemaRef ds:uri="http://schemas.microsoft.com/office/2006/metadata/contentType"/>
    <ds:schemaRef ds:uri="http://schemas.microsoft.com/office/2006/metadata/properties/metaAttributes"/>
    <ds:schemaRef ds:uri="http://www.w3.org/2000/xmlns/"/>
    <ds:schemaRef ds:uri="http://www.w3.org/2001/XMLSchema"/>
    <ds:schemaRef ds:uri="4d1d2e24-7be0-47eb-a1db-99cc6d75caff"/>
    <ds:schemaRef ds:uri="d6eaa91c-3afb-4015-aba1-5ff992c1a5ca"/>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A2D7CED-557C-445E-9A86-EF8905F451FD}">
  <ds:schemaRefs>
    <ds:schemaRef ds:uri="http://schemas.microsoft.com/office/2006/metadata/properties"/>
    <ds:schemaRef ds:uri="http://www.w3.org/2000/xmlns/"/>
    <ds:schemaRef ds:uri="4d1d2e24-7be0-47eb-a1db-99cc6d75caff"/>
    <ds:schemaRef ds:uri="http://www.w3.org/2001/XMLSchema-instan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Instructivo</vt:lpstr>
      <vt:lpstr>Contexto proceso</vt:lpstr>
      <vt:lpstr>Mapa final</vt:lpstr>
      <vt:lpstr>Impacto-clasificacion</vt:lpstr>
      <vt:lpstr>Matriz Calor Inherente</vt:lpstr>
      <vt:lpstr>Matriz Calor Residual</vt:lpstr>
      <vt:lpstr>Tabla probabilidad</vt:lpstr>
      <vt:lpstr>Tabla Impacto</vt:lpstr>
      <vt:lpstr>Criterios riesgos amb.</vt:lpstr>
      <vt:lpstr>Tabla Valoración controles</vt:lpstr>
      <vt:lpstr>Opciones Tratamiento</vt:lpstr>
      <vt:lpstr>Hoja1</vt:lpstr>
    </vt:vector>
  </TitlesOfParts>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Luisa Fernanda Ibagon Moreno</cp:lastModifiedBy>
  <cp:revision/>
  <dcterms:created xsi:type="dcterms:W3CDTF">2020-03-24T23:12:47Z</dcterms:created>
  <dcterms:modified xsi:type="dcterms:W3CDTF">2023-07-26T18:50:16Z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