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OTROS DOCUMENTOS/III TRIMESTRE/Publicaciones/"/>
    </mc:Choice>
  </mc:AlternateContent>
  <xr:revisionPtr revIDLastSave="0" documentId="8_{DB2D0E2E-B597-4D4A-8D6D-E59C9D6CD717}" xr6:coauthVersionLast="47" xr6:coauthVersionMax="47" xr10:uidLastSave="{00000000-0000-0000-0000-000000000000}"/>
  <workbookProtection workbookAlgorithmName="SHA-512" workbookHashValue="ROewzDxyfq8aRkBm1XD86zJgyEDysSNckzYhdtlp0YQv+b/uaVWpT2EXavGLok/lXin6qIuUj7BWrb02aBfVLQ==" workbookSaltValue="BN7IaRX2P3GA34uLcaVP+g==" workbookSpinCount="100000" lockStructure="1"/>
  <bookViews>
    <workbookView xWindow="-120" yWindow="-120" windowWidth="29040" windowHeight="15840" xr2:uid="{82425007-B10C-4B30-B14E-E133B79C6502}"/>
  </bookViews>
  <sheets>
    <sheet name="2021 Sumapaz"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6" i="1" l="1"/>
  <c r="AR37" i="1" s="1"/>
  <c r="AH37" i="1"/>
  <c r="AQ33" i="1"/>
  <c r="AQ32" i="1"/>
  <c r="AQ29" i="1" l="1"/>
  <c r="AR29" i="1" s="1"/>
  <c r="AQ28" i="1"/>
  <c r="AQ27" i="1"/>
  <c r="AR27" i="1" s="1"/>
  <c r="AQ26" i="1"/>
  <c r="AR26" i="1" s="1"/>
  <c r="AQ25" i="1"/>
  <c r="AR25" i="1" s="1"/>
  <c r="AQ24" i="1"/>
  <c r="AR24" i="1" s="1"/>
  <c r="AQ23" i="1"/>
  <c r="AR23" i="1" s="1"/>
  <c r="AR28" i="1"/>
  <c r="AR22" i="1"/>
  <c r="AR21" i="1"/>
  <c r="AR20" i="1"/>
  <c r="AR19" i="1"/>
  <c r="AR18" i="1"/>
  <c r="AH29" i="1"/>
  <c r="AH28" i="1"/>
  <c r="AH27" i="1"/>
  <c r="AH26" i="1"/>
  <c r="AH25" i="1"/>
  <c r="AH24" i="1"/>
  <c r="AH23" i="1"/>
  <c r="AH22" i="1"/>
  <c r="AH21" i="1"/>
  <c r="AH20" i="1"/>
  <c r="AH19" i="1"/>
  <c r="AH18" i="1"/>
  <c r="AH16" i="1"/>
  <c r="AF33" i="1" l="1"/>
  <c r="AH33" i="1" s="1"/>
  <c r="AL36" i="1"/>
  <c r="AP35" i="1"/>
  <c r="AR35" i="1" s="1"/>
  <c r="AK35" i="1"/>
  <c r="AF35" i="1"/>
  <c r="AA35" i="1"/>
  <c r="AC35" i="1" s="1"/>
  <c r="AC34" i="1"/>
  <c r="AP33" i="1"/>
  <c r="AR33" i="1" s="1"/>
  <c r="AK33" i="1"/>
  <c r="AA33" i="1"/>
  <c r="AC33" i="1" s="1"/>
  <c r="AP32" i="1"/>
  <c r="AK32" i="1"/>
  <c r="AF32" i="1"/>
  <c r="AH32" i="1" s="1"/>
  <c r="AA32" i="1"/>
  <c r="AF31" i="1"/>
  <c r="AA31" i="1"/>
  <c r="AC31" i="1" s="1"/>
  <c r="AL30" i="1"/>
  <c r="AK29" i="1"/>
  <c r="AF29" i="1"/>
  <c r="AA29" i="1"/>
  <c r="AC29" i="1" s="1"/>
  <c r="AK28" i="1"/>
  <c r="AF28" i="1"/>
  <c r="AA28" i="1"/>
  <c r="AC28" i="1" s="1"/>
  <c r="AK27" i="1"/>
  <c r="AF27" i="1"/>
  <c r="AA27" i="1"/>
  <c r="AC27" i="1" s="1"/>
  <c r="AK26" i="1"/>
  <c r="AF26" i="1"/>
  <c r="AA26" i="1"/>
  <c r="AC26" i="1" s="1"/>
  <c r="AP25" i="1"/>
  <c r="AK25" i="1"/>
  <c r="AF25" i="1"/>
  <c r="AA25" i="1"/>
  <c r="AC25" i="1" s="1"/>
  <c r="AP24" i="1"/>
  <c r="AK24" i="1"/>
  <c r="AF24" i="1"/>
  <c r="AA24" i="1"/>
  <c r="AC24" i="1" s="1"/>
  <c r="AP23" i="1"/>
  <c r="AK23" i="1"/>
  <c r="AF23" i="1"/>
  <c r="AA23" i="1"/>
  <c r="AC23" i="1" s="1"/>
  <c r="AP22" i="1"/>
  <c r="AK22" i="1"/>
  <c r="AF22" i="1"/>
  <c r="AA22" i="1"/>
  <c r="AC22" i="1" s="1"/>
  <c r="AP21" i="1"/>
  <c r="AK21" i="1"/>
  <c r="AF21" i="1"/>
  <c r="AA21" i="1"/>
  <c r="AC21" i="1" s="1"/>
  <c r="AP20" i="1"/>
  <c r="AK20" i="1"/>
  <c r="AF20" i="1"/>
  <c r="AA20" i="1"/>
  <c r="AC20" i="1" s="1"/>
  <c r="AP19" i="1"/>
  <c r="AK19" i="1"/>
  <c r="AF19" i="1"/>
  <c r="AC19" i="1"/>
  <c r="AP18" i="1"/>
  <c r="AK18" i="1"/>
  <c r="AF18" i="1"/>
  <c r="AH30" i="1" s="1"/>
  <c r="AA18" i="1"/>
  <c r="AC18" i="1" s="1"/>
  <c r="AP17" i="1"/>
  <c r="AK17" i="1"/>
  <c r="AF17" i="1"/>
  <c r="AP16" i="1"/>
  <c r="AR16" i="1" s="1"/>
  <c r="AK16" i="1"/>
  <c r="AC16" i="1"/>
  <c r="X36" i="1"/>
  <c r="E17" i="1"/>
  <c r="E16" i="1"/>
  <c r="E28" i="1"/>
  <c r="E27" i="1"/>
  <c r="E26" i="1"/>
  <c r="E25" i="1"/>
  <c r="E24" i="1"/>
  <c r="E23" i="1"/>
  <c r="E22" i="1"/>
  <c r="E21" i="1"/>
  <c r="E20" i="1"/>
  <c r="E19" i="1"/>
  <c r="E18" i="1"/>
  <c r="E29" i="1"/>
  <c r="P29" i="1"/>
  <c r="AP29" i="1" s="1"/>
  <c r="P28" i="1"/>
  <c r="AP28" i="1" s="1"/>
  <c r="P27" i="1"/>
  <c r="AP27" i="1" s="1"/>
  <c r="P26" i="1"/>
  <c r="AP26" i="1" s="1"/>
  <c r="L36" i="1"/>
  <c r="P36" i="1"/>
  <c r="O36" i="1"/>
  <c r="N36" i="1"/>
  <c r="M36" i="1"/>
  <c r="V35" i="1"/>
  <c r="V32" i="1"/>
  <c r="V28" i="1"/>
  <c r="V27" i="1"/>
  <c r="V25" i="1"/>
  <c r="V24" i="1"/>
  <c r="V23" i="1"/>
  <c r="V22" i="1"/>
  <c r="X22" i="1" s="1"/>
  <c r="V21" i="1"/>
  <c r="V20" i="1"/>
  <c r="X20" i="1" s="1"/>
  <c r="V19" i="1"/>
  <c r="V18" i="1"/>
  <c r="E36" i="1"/>
  <c r="O37" i="1" l="1"/>
  <c r="N37" i="1"/>
  <c r="M37" i="1"/>
  <c r="P37" i="1"/>
  <c r="L37" i="1"/>
  <c r="E30" i="1"/>
  <c r="E37" i="1" s="1"/>
  <c r="AH36" i="1"/>
  <c r="AR32" i="1"/>
  <c r="X30" i="1"/>
  <c r="X37" i="1" s="1"/>
  <c r="AL37" i="1"/>
  <c r="AK36" i="1"/>
  <c r="AK37" i="1" s="1"/>
  <c r="AR30" i="1"/>
  <c r="AC30" i="1"/>
  <c r="AC32" i="1"/>
  <c r="AC36" i="1" s="1"/>
  <c r="AC37" i="1" l="1"/>
</calcChain>
</file>

<file path=xl/sharedStrings.xml><?xml version="1.0" encoding="utf-8"?>
<sst xmlns="http://schemas.openxmlformats.org/spreadsheetml/2006/main" count="502" uniqueCount="280">
  <si>
    <t>ALCALDÍA LOCAL DE SUMAPAZ</t>
  </si>
  <si>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25 de enero de 2020
</t>
    </r>
    <r>
      <rPr>
        <b/>
        <sz val="11"/>
        <color theme="1"/>
        <rFont val="Calibri Light"/>
        <family val="2"/>
        <scheme val="major"/>
      </rPr>
      <t xml:space="preserve">Caso HOLA: </t>
    </r>
    <r>
      <rPr>
        <sz val="11"/>
        <color theme="1"/>
        <rFont val="Calibri Light"/>
        <family val="2"/>
        <scheme val="major"/>
      </rPr>
      <t>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</si>
  <si>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</si>
  <si>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</si>
  <si>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</si>
  <si>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</si>
  <si>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</si>
  <si>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</si>
  <si>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</si>
  <si>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18 de marzo de 2021</t>
  </si>
  <si>
    <t xml:space="preserve">Publicación del plan de gestión aprobado. Caso HOLA: 162404 </t>
  </si>
  <si>
    <t>28 de abril de 2021</t>
  </si>
  <si>
    <t>Para el primer trimestre de la vigencia 2021, el plan de gestión de la Alcaldía Local alcanzó un nivel de desempeño del 90% de acuerdo con lo programado, y del 18% acumulado para la vigencia. 
Se actualiza el entregable, nombre de la fuente de información y método de verificación de la meta 10,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</si>
  <si>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</si>
  <si>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Para el segundo trimestre de la vigencia 2021, el plan de gestión de la Alcaldía Local alcanzó un nivel de desempeño del 92,54% de acuerdo con lo programado, y del 54,6% acumulado para la vigencia.</t>
  </si>
  <si>
    <t>24 de agosto de 2021</t>
  </si>
  <si>
    <t xml:space="preserve">Se ajusta el avance acumulado de las metas 8, 9 y 10  y metas transversales 2 y 3, contenido en el capítulo de Evaluación Final, por error de digitación. El resultado acumulado de la vigencia es de 41,27%. </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</si>
  <si>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</si>
  <si>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</si>
  <si>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</si>
  <si>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</si>
  <si>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</si>
  <si>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</si>
  <si>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</si>
  <si>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</si>
  <si>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</si>
  <si>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</si>
  <si>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</si>
  <si>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</si>
  <si>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</si>
  <si>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</si>
  <si>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</si>
  <si>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</si>
  <si>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</si>
  <si>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</si>
  <si>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</si>
  <si>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</si>
  <si>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</si>
  <si>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</si>
  <si>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</si>
  <si>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</si>
  <si>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</si>
  <si>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</si>
  <si>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</si>
  <si>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</si>
  <si>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</si>
  <si>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</si>
  <si>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</si>
  <si>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</si>
  <si>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</si>
  <si>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</si>
  <si>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</si>
  <si>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</si>
  <si>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</si>
  <si>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</si>
  <si>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</si>
  <si>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1. Cumplir el 10% de las metas del Plan de Desarrollo Local (metas entregadas)</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</si>
  <si>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</si>
  <si>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</si>
  <si>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</si>
  <si>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</si>
  <si>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</si>
  <si>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</si>
  <si>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</si>
  <si>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</si>
  <si>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</si>
  <si>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</si>
  <si>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</si>
  <si>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</si>
  <si>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0,4%</t>
  </si>
  <si>
    <t>Reporte de ejecución de la meta aportado por la DGDL proveniente de la MUSI</t>
  </si>
  <si>
    <t>REPORTE DIRECCION GESTION DESARROLLO LOCAL</t>
  </si>
  <si>
    <t>El avance de la meta corresponde a la información que reporta oficialmente la Dirección de Planes de Desarrollo y Fortalecimiento Local de la Secretaria Distrital de Planeación, a través de la Matriz Unificada de Seguimiento a la Inversión MUSI, disponible en la página web de la SDP. Los datos corresponden al corte del segundo trimestre (junio 30 del 2021).</t>
  </si>
  <si>
    <t>2. Incrementar en 50% la participación efectiva la ciudadanía  votantes) en los ejercicios de presupuestos participativos Fase II con respecto al año anterior</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</si>
  <si>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</si>
  <si>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</si>
  <si>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</si>
  <si>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</si>
  <si>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</si>
  <si>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</si>
  <si>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</si>
  <si>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 trimestre de 2021</t>
  </si>
  <si>
    <t>No programada para el III trimestre de 2021</t>
  </si>
  <si>
    <t>NO PROGRAMADA</t>
  </si>
  <si>
    <t>En esta meta no se reporta avance toda vez, que la meta está programada para el último trimestre de 2021.</t>
  </si>
  <si>
    <t>3. Lograr que el 100%  de las propuestas ganadoras de  presupuestos participativos (Fase II) cuenten con todos los recursos comprometidos en la vigencia.</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</si>
  <si>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</si>
  <si>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</si>
  <si>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</si>
  <si>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</si>
  <si>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</si>
  <si>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</si>
  <si>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Para el primer trimestre el Presupuesto PP total fue de $16'392,845.000.oo del cual se genero compromiso de 1'102,172.833.oo obteniendo un nivel de compromisos del 6,72%</t>
  </si>
  <si>
    <t>Ejecución de gastos</t>
  </si>
  <si>
    <t>La Alcaldía Local de Sumapaz logró la ejecución de 33 propuestas ganadoras de presupuestos participativos (Fase II), de las 73 propuestas ganadoras.</t>
  </si>
  <si>
    <t>Reporte Dirección para la Gestión del Desarrollo Local</t>
  </si>
  <si>
    <t>La Alcaldía Local de Sumapaz logró la ejecución de 42 propuestas ganadoras de presupuestos participativos (Fase II), de las 73 propuestas ganadoras.</t>
  </si>
  <si>
    <t>Se logró la ejecución de 42 propuestas de las 73 propuestas ganadoras de presupuestos participativos (Fase II).</t>
  </si>
  <si>
    <t>Gestión corporativa institucional (local)</t>
  </si>
  <si>
    <r>
      <t xml:space="preserve">4. Girar mínimo el </t>
    </r>
    <r>
      <rPr>
        <b/>
        <sz val="11"/>
        <color theme="1"/>
        <rFont val="Calibri Light"/>
        <family val="2"/>
        <scheme val="major"/>
      </rPr>
      <t>60%</t>
    </r>
    <r>
      <rPr>
        <sz val="11"/>
        <color theme="1"/>
        <rFont val="Calibri Light"/>
        <family val="2"/>
        <scheme val="major"/>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</si>
  <si>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</si>
  <si>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</si>
  <si>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</si>
  <si>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</si>
  <si>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</si>
  <si>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</si>
  <si>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Se giró el 64,98%  del presupuesto comprometido constituido como obligaciones por pagar de la vigencia 2020</t>
  </si>
  <si>
    <t>Reporte DGDL</t>
  </si>
  <si>
    <t xml:space="preserve">La Alcaldía Local Sumapaz giró $4.694.357.023 del presupuesto comprometido constituido como obligaciones por pagar de la vigencia 2020, equivalente a $19.596.134.625, lo cual corresponde a un nivel de ejecución del 23,96%.
Se cumplió aproximadamente el 24% de la meta, quedando pendiente el 6% por cuanto algunos contratos aún continúan suspendidos, y no se han podido reanudar dado el alto nivel de contagios que se ha dado por el Covid 19, en consecuencia, los saldos de estos compromisos tienen valores significativos que al no pagarse se afecta de manera importante el porcentaje de ejecución.  </t>
  </si>
  <si>
    <t>La Alcaldía local de Sumapaz, logró reanudar algunos contratos que estaban suspendidos por la pandemia, por lo cual algunos contratos están pendientes de finalizar la ejecución y por ende los pagos se ven afectados.  Sin embargo, se logró  cumpir la meta en un 98%.</t>
  </si>
  <si>
    <t>Ejecución presupuestal</t>
  </si>
  <si>
    <t xml:space="preserve">La Alcaldía Local de Sumapaz realizó el giro de $8.710.647.086 de los $19.764.179.419 constituidos como obligaciones por pagar de la vigencia 2020. </t>
  </si>
  <si>
    <r>
      <t>5. Girar mínimo el </t>
    </r>
    <r>
      <rPr>
        <b/>
        <sz val="11"/>
        <color theme="1"/>
        <rFont val="Calibri Light"/>
        <family val="2"/>
        <scheme val="major"/>
      </rPr>
      <t xml:space="preserve"> 60% </t>
    </r>
    <r>
      <rPr>
        <sz val="11"/>
        <color theme="1"/>
        <rFont val="Calibri Light"/>
        <family val="2"/>
        <scheme val="major"/>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</si>
  <si>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</si>
  <si>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</si>
  <si>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Se giró el 7,09%  del presupuesto comprometido constituido como obligaciones por pagar de la vigencia 2019 y anteriores</t>
  </si>
  <si>
    <t>Para el II Trimestre de 2021, la Alcaldía Local Sumapaz ha girado $2.045.525.920del presupuesto comprometido constituido como obligaciones por pagar de la vigencia 2019 y anteriores, equivalente a $9.828.092.024, lo que representa un nivel de ejecución del 20,81%.
El porcentaje de las Obligaciones por Pagar de 2019 y anteriores representa el 33% de las mismas y, el porcentaje de ejecución también se ha visto afectado, por cuanto existen algunos contratos que aún se encuentran suspendidos y otros sobre los cuales se está iniciando el procedimiento para declararles el incumplimiento, teniendo en cuenta que estos vienen de la administración anterior y se tienen observaciones sobre la ejecución de los mismos, por lo que no se ha ordenado su pago incidiendo de manera importante en el porcentaje.</t>
  </si>
  <si>
    <t>La Alcaldía Local de Sumapaz realizó el giro de $2.661.183.445 de los $9.694.743.332 constituidos como obligaciones por pagar de la vigencia 2019 y anteriores.</t>
  </si>
  <si>
    <r>
      <t xml:space="preserve">6. Comprometer mínimo el </t>
    </r>
    <r>
      <rPr>
        <b/>
        <sz val="11"/>
        <color theme="1"/>
        <rFont val="Calibri Light"/>
        <family val="2"/>
        <scheme val="major"/>
      </rPr>
      <t>25%</t>
    </r>
    <r>
      <rPr>
        <sz val="11"/>
        <color theme="1"/>
        <rFont val="Calibri Light"/>
        <family val="2"/>
        <scheme val="major"/>
      </rPr>
      <t xml:space="preserve"> al 30 de junio y el </t>
    </r>
    <r>
      <rPr>
        <b/>
        <sz val="11"/>
        <color theme="1"/>
        <rFont val="Calibri Light"/>
        <family val="2"/>
        <scheme val="major"/>
      </rPr>
      <t>95%</t>
    </r>
    <r>
      <rPr>
        <sz val="11"/>
        <color theme="1"/>
        <rFont val="Calibri Light"/>
        <family val="2"/>
        <scheme val="major"/>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</si>
  <si>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</si>
  <si>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</si>
  <si>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</si>
  <si>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Se comprometió el 16,65% del presupuesto de inversión directa de la vigencia 2021.</t>
  </si>
  <si>
    <t>Para el II Trimestre de 2021, la Alcaldía Local de Sumapaz comprometió $6.161.626.462 de los $31.207.766.000 asignados como presupuesto de inversión directa de la vigencia 2021, lo que representa un nivel de ejecución del 19,74%.
El porcentaje de este indicador también se ve afectado por cuanto al estar suspendidos algunos contratos, no se puede avanzar en la ejecución de la vigencia, pues se deben terminar los anteriores para poder contratar y dar a su vez inicio, sobre todo de aquellos que son de continuidad.</t>
  </si>
  <si>
    <r>
      <t xml:space="preserve">7. Girar mínimo el </t>
    </r>
    <r>
      <rPr>
        <b/>
        <sz val="11"/>
        <color theme="1"/>
        <rFont val="Calibri Light"/>
        <family val="2"/>
        <scheme val="major"/>
      </rPr>
      <t>40% </t>
    </r>
    <r>
      <rPr>
        <sz val="11"/>
        <color theme="1"/>
        <rFont val="Calibri Light"/>
        <family val="2"/>
        <scheme val="major"/>
      </rPr>
      <t>del presupuesto total  disponible de inversión directa de la vigencia</t>
    </r>
  </si>
  <si>
    <t>Porcentaje de giros acumulados</t>
  </si>
  <si>
    <t>(Giros acumulados de inversión directa/Presupuesto disponible de inversión directa de la vigencia)*100</t>
  </si>
  <si>
    <t>Se giró el 1% del presupuesto total  disponible de inversión directa de la vigencia</t>
  </si>
  <si>
    <t>La Alcaldía Local de Sumapaz giró $1.716.067.552 de los $31.207.766.000 asignados como presupuesto disponible de inversión directa de la vigencia, lo que representa un nivel de ejecución acumulado del 5,5%.
Este porcentaje también se ve afectado por la ejecución de las Obligaciones por Pagar, pues sino se dan por terminados los que vienen de 2020 y anteriores tampoco se puede dar inicio a los de 2021, incidiendo directamente en los giros.</t>
  </si>
  <si>
    <t xml:space="preserve">Se giraron $6.718.434.100 de los $31.207.766.000 establecidos como presupuesto disponible de inversión directa de la vigencia. </t>
  </si>
  <si>
    <r>
      <t xml:space="preserve">8. Registrar en el sistema SIPSE Local, el </t>
    </r>
    <r>
      <rPr>
        <b/>
        <sz val="11"/>
        <color theme="1"/>
        <rFont val="Calibri Light"/>
        <family val="2"/>
        <scheme val="major"/>
      </rPr>
      <t>95%</t>
    </r>
    <r>
      <rPr>
        <sz val="11"/>
        <color theme="1"/>
        <rFont val="Calibri Light"/>
        <family val="2"/>
        <scheme val="major"/>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</si>
  <si>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</si>
  <si>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</si>
  <si>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</si>
  <si>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</si>
  <si>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En el primer trimestre se registraron 111 contratos de los contratos publicados en SECOP.  Se reporta cuadro de contratación con el link del proceso</t>
  </si>
  <si>
    <t>Cuadro excel contratación 2021 FDLS-SIPSE</t>
  </si>
  <si>
    <t xml:space="preserve">La Alcaldía Local de Sumapaz ha registrado 145 contratos de los 148 contratos publicados en la plataforma SECOP I y II, lo que representa un nivel de cumplimiento del 97,97% para el periodo. </t>
  </si>
  <si>
    <t>Se registraron 191 contratos en el sistema SIPSE Local, de los 192 contratos publicados en la plataforma SECOP I y II de la vigencia</t>
  </si>
  <si>
    <t xml:space="preserve">9. Lograr que el 100% de los contratos celebrados se encuentren en estado ejecución dentro del sistema SIPSE Local. </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</si>
  <si>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</si>
  <si>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</si>
  <si>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</si>
  <si>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</si>
  <si>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 xml:space="preserve">Se tienen 92 contratos celebrados en estado ejecución dentro del sistema SIPSE Local. </t>
  </si>
  <si>
    <t>De los 30 contratos celebrados e iniciados durante el II trimestre 28 se encuentran en ejecución y dos (2) ya están terminados</t>
  </si>
  <si>
    <t>Se logró que 190 contratos registrados en SIPSE Local, de los 191 contratos celebrados, se encuentren en estado Ejecución dentro del sistema SIPSE Local</t>
  </si>
  <si>
    <t>10. Registrar y actualizar al 95% la información en los módulos y funcionalidades en producción de SIPSE Local de la vigencia (Módulo de proyectos-Banco de Iniciativas, Módulo de Contratación y Financiero)</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</si>
  <si>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</si>
  <si>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</si>
  <si>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</si>
  <si>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SIPSE Local</t>
  </si>
  <si>
    <t>Reporte SIPSE Local</t>
  </si>
  <si>
    <t>Los contratos suscritos se encuentran registrados en SIPSE LOCAL</t>
  </si>
  <si>
    <t>Aplicativo SIPSE</t>
  </si>
  <si>
    <t>De acuerdo con las cifras suministradas como estadisticas SIPSE se garantiza el cumplimiento al 100% de 30 contratos suscritos regitrados en el aplicativo sispe durante los meses de Abril , mayo y junio.</t>
  </si>
  <si>
    <t>Inspección, vigilancia y control</t>
  </si>
  <si>
    <r>
      <t xml:space="preserve">11. Terminar (archivar), </t>
    </r>
    <r>
      <rPr>
        <b/>
        <sz val="11"/>
        <color theme="1"/>
        <rFont val="Calibri Light"/>
        <family val="2"/>
        <scheme val="major"/>
      </rPr>
      <t xml:space="preserve">2 </t>
    </r>
    <r>
      <rPr>
        <sz val="11"/>
        <color theme="1"/>
        <rFont val="Calibri Light"/>
        <family val="2"/>
        <scheme val="major"/>
      </rPr>
      <t>actuaciones administrativas activas</t>
    </r>
  </si>
  <si>
    <t>Actuaciones Administrativas terminadas (archivadas)</t>
  </si>
  <si>
    <t>Número de Actuaciones Administrativas terminadas (archivadas)</t>
  </si>
  <si>
    <t>Suma</t>
  </si>
  <si>
    <t>Actuaciones administrativas terminadas</t>
  </si>
  <si>
    <t>Actuaciones administrativas terminadas por vía gubernativa</t>
  </si>
  <si>
    <t>Aplicativo Si Actúa I</t>
  </si>
  <si>
    <t>Se da cumplimiento a la meta a través de la actuación administrativa 7889 del expediente 2015203890100001E realizada en el aplicativo  SIACTUA</t>
  </si>
  <si>
    <t>Se aporta Resolución 027 del 30 de junio de 2021 Archivo actuación administrativa 7889 de 2014 control de obras y urbanismo</t>
  </si>
  <si>
    <t>Se da cumplimiento a la meta a través de la actuación administrativa 2015203890100003E realizada en el aplicativo SI ACTUA</t>
  </si>
  <si>
    <t>Se aporta pantallazo de actuación administrativa en aplicativo SIACTUA</t>
  </si>
  <si>
    <t>De acuerdo al reporte de la localidad se realizó una actuación, con un 100% de cumplimiento de la meta al tercer trimestre.</t>
  </si>
  <si>
    <t>12. Realizar 10 actividades de prevención en materia de convivencia relacionadas con artículos pirotécnicos y sustancias peligrosas (socialización, sensibilización, charlas pedagógicas)</t>
  </si>
  <si>
    <t>No de actividades de prevención en materia de convivencia realizadas</t>
  </si>
  <si>
    <t>Actividades de prevención convivencia</t>
  </si>
  <si>
    <t>Acta de asistencia e informe de la actividad</t>
  </si>
  <si>
    <t>Registros operativos Alcaldía Local</t>
  </si>
  <si>
    <t>Acta de asistencia e informe de la actividad y registros fotográficos</t>
  </si>
  <si>
    <t>Se dio cumplimiento a la meta establecida por reporte de actividad de prevención del código Nacional de seguridad y conviviencia ciudadana ley 1801 el día 25-02-2021</t>
  </si>
  <si>
    <t>ACTA PRIMER TRIMESTRE</t>
  </si>
  <si>
    <t>Se da cumplimiento a la meta a través de las reuniones realizadas por materia de artículos pirotécnicos y sustancias peligrosas relacionadas a continuación:
1. 25 de junio de 2021 Actividad de prevención en materia de convivencia  relacionada con articulos pirotécnicos y sustancias peligrosas *Betania*
2.  05 de mayo de 2021 Actividad de socialización Comportamientos que afectan la seguridad e integridad de las personas en materia de artículos pirotecnicos y sustancia peligrosas  Corregimiento Nazareth.
3. 12 de mayo de 2021 Actividad de socialización artículo 30 ley 1801 de 2016 Vereda Santo Domingo.</t>
  </si>
  <si>
    <t>Actas de fechas:
1. 25 Junio Betania.
2. 05 de mayo Nazareth.
3. 12 de mayo Santo Domingo</t>
  </si>
  <si>
    <t>Se da cumplimiento a la meta a través de:
1. ACTA ACTIVIDAD DE JUEGOS PIROTECNICOS Y SUSTANCIAS PELIGROSAS BETANIA 22-07-21
2. PIROTÉCNICOS-ART-30 TÍTULO-TEMAS AMBIENTALES-IX DEL AMBIENTE-ARTS.- 96-97 Y SS - LEY 1801 DE 2016. NAZARETH 31-08-21
3. SOCIALIZACIÓN Y SENSIBILIZACIÓN ARTICULOS PIROTECNICOS Y SUSTANCIAS PELIGROSAS (1) SAN JUAN 05-09-21</t>
  </si>
  <si>
    <t>Evidencias actas de reunión:
22-07-21
31-08-21
05-09-21</t>
  </si>
  <si>
    <t>13. Realizar 12 actividades de prevención (socialización, sensibilización, charlas pedagógicas) del código nacional de policía Ley 1801 de 2016 (2018) y métodos alternativos de resolución de conflictos a los habitantes de la localidad.</t>
  </si>
  <si>
    <t>No de actividades de prevención y socialización del código nacional de policía Ley 1801 de 2018 realizadas</t>
  </si>
  <si>
    <t>Activdiaes de prevención codigo de policia</t>
  </si>
  <si>
    <t>Se dio cumplimiento a tráves el reporte de:
1. Socialización art 25 y ss ley 1801 del 01 de marzo de 2021 corregiduria de San Juan.
2. Socialización art 30 ley 1801 corregiduria Nazareth del 11 de marzo de 2021</t>
  </si>
  <si>
    <t>ACTAS EVIDENCIAS No. 13</t>
  </si>
  <si>
    <t>Se da cumplimiento a la meta a través de las reuniones realizadas por  código nacional de policía Ley 1801 de 2016 (2018)  que a continuación se relacionan:
1. 12 de mayo de 2021 sensibilización y socialización ley 1801 de 2016 corregimiento de Nazareth.
2.   25 de junio  socialización mecanismos alternativos de solución pacifica de conflictos, corregimiento de San Juan.
3.  23 de junio ley 1801 veredas peñaliza, el raizal, laguna verde, betania y el istmo</t>
  </si>
  <si>
    <t>Actas de fechas:
1. 12  mayo Nazareth.
2. 25 de junio San Juan.
3. 23 de junio veredas; peñaliza, raizal, laguna verde, betanía e istmo</t>
  </si>
  <si>
    <t>Se da cumplimiento a la meta a través de las reuniones realizadas por  código nacional de policía Ley 1801 de 2016 (2018)  que a continuación se relacionan:
1. ACTA 1801 DE 2016, METODOS ALTERNATIVOS-Agt. 2021 Betania
2. SOCIALIZACIÓN CÓDIGO NACIONAL DE POLICÍA -LEY 1801 DE 2016. RESOLUCION DE CONFLICTOS
3.SOCIALIZACIÓN MECANISMO ALTERNATIVOS DE RESOLUCION DE CONFLICTOS SAN JUAN</t>
  </si>
  <si>
    <t>Evidencias de reunión de:
1. Veredas Peñaliza, El Raizal, Laguna Verde del Corregimiento de Betania.17-08-2021.
2. San Juan 22-07-2021
3. Nazareth 28-08-2021</t>
  </si>
  <si>
    <t>14. Realizar 6 actividades de prevención (socialización, sensibilización, charlas pedagógicas, orientación personalizada) en materia de minería, medio ambiente y relación con los animales</t>
  </si>
  <si>
    <t xml:space="preserve">Número de actividades de prevención en materia de minería, medioambiente y  relación con los animales realizadas. </t>
  </si>
  <si>
    <t>Actividades de mineria, medioambiental y animales</t>
  </si>
  <si>
    <t>Se da cumplimiento a la meta a través de las reuniones realizadas por materia de minería, medio ambiente y relación con los animales que a continuación se relacionan:
1. 20 de mayo  control de explotación aprovechamiento ilicito de minerales, San Juan.
2.  26 de mayo  medio ambiente y relación con los animales corregimiento de Nazareth.
3.  17 de junio actividad de prevención en medio ambiente, mineria y relación con los animales, corregimiento de Betanía</t>
  </si>
  <si>
    <t>Actas de fechas: 
1.  20 de junio San Juan.
2. 26 de mayo nazareth.
3. 17 de junio Betania.</t>
  </si>
  <si>
    <t>Se da cumplimiento a la meta a traves de la realización de las reuniones que se relacionan a continuación:
1. ACTA MEDIO AMBIENTE, MINERIA y REL. CON LOS ANIM.MART. (1) betania
2. SOCIALIZACIÓN EN MATERIA DE AMBIENTE Y MINERIA Y RELACION CON LOS ANIMALES SAN JUAN
3.  SOCIALIZACION MINERIA MEDIO AMBIENTE Y RELACION CON LOS ANIMALES NAZARETH</t>
  </si>
  <si>
    <t>Evidencias de reunión en:
14-20 septiembre corregimiento de Betanía
2. VEREDA NUEVA GRANADA 12-09-2021
3. Corregimiento de Nazareth- martes 31 de Agosto 2021</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</si>
  <si>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</si>
  <si>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</si>
  <si>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</si>
  <si>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</si>
  <si>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</si>
  <si>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</si>
  <si>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</si>
  <si>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</si>
  <si>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</si>
  <si>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</si>
  <si>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</si>
  <si>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</si>
  <si>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</si>
  <si>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Implementación del Sistema de Gestión Ambiental en un porcentaje de 101%, resultados obtenidos de la inspección ambiental realizada el 19 de abril de 2021, empleando el formato: PLE-PIN-F012 Formato inspecciones ambientales para verificación de implementación del plan institucional de gestión ambiental.</t>
  </si>
  <si>
    <t>Reporte de cumplimiento de la gestión ambiental OAP</t>
  </si>
  <si>
    <t>Meta no programada</t>
  </si>
  <si>
    <t>MT 2. Mantener el 100% de las acciones de mejora asignadas al proceso/Alcaldía con relación a planes de mejoramiento interno documentadas y vigentes</t>
  </si>
  <si>
    <t>Acciones correctivas documentadas y vigentes</t>
  </si>
  <si>
    <t>1-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</si>
  <si>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</si>
  <si>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</si>
  <si>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</si>
  <si>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</si>
  <si>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</si>
  <si>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tiene el 81% de las acciones de mejora documentadas y sin vencimientos</t>
  </si>
  <si>
    <t>Reporte MIMEC</t>
  </si>
  <si>
    <t>ANÁLISIS: La localidad tiene 22  acciones de las cuales 1 presentan vencimiento. El porcentaje que muestra el avance en el cierre o cumplimiento de acciones vencidas frente a las acciones asignadas en aplicativo MIMEC para los planes de mejora en ejecución.</t>
  </si>
  <si>
    <t>De las 22 acciones abiertas, la localidad tiene 1 acción vencida, lo que representa una ejecución de la meta del 95,45%</t>
  </si>
  <si>
    <t>REPORTE MIMEC</t>
  </si>
  <si>
    <t>El porcentaje que muestra el avance en el cierre o cumplimiento de acciones de los planes de mejora en ejecución del aplicativo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</si>
  <si>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</si>
  <si>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</si>
  <si>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</si>
  <si>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</si>
  <si>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</si>
  <si>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</si>
  <si>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</si>
  <si>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</si>
  <si>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</si>
  <si>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Sumapaz ha cumplido con 113 de los 115 requisitos de publicación de información en su página web, de acuerdo con lo previsto en la Ley 1712 de 2014, según lo informado por la Oficina Asesora de Comunicaciones de la SDG mediante memorando No. 20211400241773, lo que representa un avance del 98,26% para el II Trimestre de 2040</t>
  </si>
  <si>
    <t>http://www.sumapaz.gov.co/tabla_archivos/107-registro-publicaciones</t>
  </si>
  <si>
    <t>Se garantiza la publicación de los requisitos establecidos para la página web</t>
  </si>
  <si>
    <t>http://www.sumapaz.gov.co/tabla_archivos/107-registro-publicacione</t>
  </si>
  <si>
    <t>La Alcaldía Local de Sumapaz ha cumpido 112 de los 115 requisitos de publicación de información en su página web, de acuerdo con lo previsto en la Ley 1712 de 2014, según lo informado por la Oficina Asesora de Comunicaciones de la SDG mediante memorando No. 20211400349573</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</si>
  <si>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</si>
  <si>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</si>
  <si>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</si>
  <si>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</si>
  <si>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</si>
  <si>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</si>
  <si>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 xml:space="preserve">La alcaldía local participó en la capacitación sobre innovación y gestión del conocimiento brindada por la Oficina Asesora de Planeación, así como otras reuniones y capacitaciones dictadas por la DGTH y la OAP. </t>
  </si>
  <si>
    <t xml:space="preserve">Listado de asistencia 
Video de la reunión 
Presentación </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</si>
  <si>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</si>
  <si>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</si>
  <si>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</si>
  <si>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</si>
  <si>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</si>
  <si>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</si>
  <si>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</si>
  <si>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</si>
  <si>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</si>
  <si>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</si>
  <si>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La localidad ha atendido 164 requerimientos ciudadanos de las vigencias 2018 a 2020.</t>
  </si>
  <si>
    <t>Reporte CRONOS</t>
  </si>
  <si>
    <t xml:space="preserve">La Localidad de Sumapaz ha atendido 165 requerimientos ciudadanos, de los 175 recibidos, lo que representa un 94,3% de gestión frente a la meta prevista. </t>
  </si>
  <si>
    <t>Reporte de requerimientos ciudadanos Subsecretaría de Gestión Institucional</t>
  </si>
  <si>
    <t>La Localidad de Sumapaz ha atendido 27 requerimientos ciudadanos, de los 28 recibidos, lo que representa un 96,43% de gestión frente a la meta prevista.</t>
  </si>
  <si>
    <t>REPORTE S.A.C.</t>
  </si>
  <si>
    <t xml:space="preserve">La Localidad de Sumapaz ha atendido 27 requerimientos ciudadanos, de los 28 recibidos, lo que representa un 96,43% de gestión frente a la meta prevista. </t>
  </si>
  <si>
    <t>Total metas transversales (20%)</t>
  </si>
  <si>
    <t xml:space="preserve">Total plan de gestión </t>
  </si>
  <si>
    <t>3 de noviembre de 2021</t>
  </si>
  <si>
    <t xml:space="preserve">El avance de la meta corresponde al valor del segundo trimestre de 2021, por cuanto esta informqación es reportada oficialmente por la Dirección de Planes de Desarrollo y Fortalecimiento Local de la Secretaría Distrital de PLaneación a travesa de la Matriz Unificada de Seguimiento a la Inversión MIUSI y teniendo en cuenta los tiempos de reporte y cierre de la revisión de los planes de gestión no es posible contar oportunamente con la información correspondiente al III trimestre. La Alcaldía Local alcanzó un avance acumulado entregado del 0,4%, no obstante al hacer el analisis de los recuros comprometidos con corte a 30 de septiembre mediante los procesos de contratación se infiere que entre los productos entregados se puede superar el nivel avance del periodo.  
Nota: se ajusta la programación de la meta para el III Trimestre de 2021, dado que la información disponible corresponde al II Trimestre. </t>
  </si>
  <si>
    <t>La Alcaldía Local Sumapaz giró $2.661.183.445 del presupuesto comprometido constituido como obligaciones por pagar de las vigencias 2019 y anteriores, lo cual corresponde a un nivel de ejecución del 27,45%.</t>
  </si>
  <si>
    <t>Teniendo en cuenta que para la vigencia 2021 se apropió el valor de $31.207.766.000 para Inversión, a 30/09/2021, se han girado $6.718.434.100 para un 21,53% de ejecución.</t>
  </si>
  <si>
    <t>De los contratos celebrados durante el III trimestre todos se encuentran en ejecución, sin embargo en sispe el contrato 199 aparece en estado "Suscrito ó Legalizado" Esta pendiente   generar acta de inicio y dar "completar" para que pase a estado de ejecución.</t>
  </si>
  <si>
    <t>De los contratos  registrados todos fueron puestos en ejecución por el aplicativo sipse</t>
  </si>
  <si>
    <t>De acuerdo al reporte de la localidad se realizó el registro de los contratos, con un 100% de cumplimiento de la meta al tercer trimestre.</t>
  </si>
  <si>
    <t>De acuerdo al reporte de la localidad se realizaron 7 acciones de convivencia, con un 70% de cumplimiento acumulado de la meta.</t>
  </si>
  <si>
    <t>La Alcaldía Local de Sumapaz ha realizado 8 actividades de prevención y métodos alternativos de resolución de conflictos.</t>
  </si>
  <si>
    <t>De acuerdo al reporte de la localidad se realizaron en total 6 acciones de operativos de minería.</t>
  </si>
  <si>
    <t xml:space="preserve">La localidad ha participado en las jornadas de capacitación programadas. </t>
  </si>
  <si>
    <t>Para el tercer trimestre de la vigencia 2021, el plan de gestión de la Alcaldía Local alcanzó un nivel de desempeño del 94,99% de acuerdo con lo programado, y del 68,94%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</si>
</sst>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2"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11"/>
      <color rgb="FF000000"/>
      <name val="Calibri Light"/>
      <family val="2"/>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41" fontId="4" fillId="0" borderId="0" applyFont="0" applyFill="0" applyBorder="0" applyAlignment="0" applyProtection="0"/>
  </cellStyleXfs>
  <cellXfs count="146">
    <xf numFmtId="0" fontId="0" fillId="0" borderId="0" xfId="0"/>
    <xf numFmtId="0" fontId="1" fillId="0" borderId="0" xfId="0" applyFont="1" applyAlignment="1" applyProtection="1">
      <alignment wrapText="1"/>
      <protection hidden="1"/>
    </xf>
    <xf numFmtId="0" fontId="1" fillId="0" borderId="0" xfId="0" applyFont="1" applyAlignment="1" applyProtection="1">
      <alignment vertical="center" wrapText="1"/>
      <protection hidden="1"/>
    </xf>
    <xf numFmtId="0" fontId="2" fillId="3" borderId="1" xfId="0" applyFont="1" applyFill="1" applyBorder="1" applyAlignment="1" applyProtection="1">
      <alignment wrapText="1"/>
      <protection hidden="1"/>
    </xf>
    <xf numFmtId="0" fontId="1" fillId="0" borderId="1" xfId="0" applyFont="1" applyBorder="1" applyAlignment="1" applyProtection="1">
      <alignment wrapText="1"/>
      <protection hidden="1"/>
    </xf>
    <xf numFmtId="10" fontId="1" fillId="0" borderId="1" xfId="1" applyNumberFormat="1" applyFont="1" applyBorder="1" applyAlignment="1" applyProtection="1">
      <alignment horizontal="right" vertical="top" wrapText="1"/>
      <protection hidden="1"/>
    </xf>
    <xf numFmtId="10" fontId="1" fillId="0" borderId="1" xfId="0" applyNumberFormat="1" applyFont="1" applyBorder="1" applyAlignment="1" applyProtection="1">
      <alignment horizontal="left" vertical="top" wrapText="1"/>
      <protection hidden="1"/>
    </xf>
    <xf numFmtId="9" fontId="1" fillId="0" borderId="1" xfId="0" applyNumberFormat="1" applyFont="1" applyBorder="1" applyAlignment="1" applyProtection="1">
      <alignment horizontal="left" vertical="top" wrapText="1"/>
      <protection hidden="1"/>
    </xf>
    <xf numFmtId="9" fontId="1" fillId="0" borderId="1" xfId="1"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0" fontId="1" fillId="0" borderId="1" xfId="0" applyFont="1" applyBorder="1" applyAlignment="1" applyProtection="1">
      <alignment horizontal="right" vertical="top" wrapText="1"/>
      <protection hidden="1"/>
    </xf>
    <xf numFmtId="41" fontId="1" fillId="0" borderId="1" xfId="0" applyNumberFormat="1" applyFont="1" applyBorder="1" applyAlignment="1" applyProtection="1">
      <alignment horizontal="left" vertical="top" wrapText="1"/>
      <protection hidden="1"/>
    </xf>
    <xf numFmtId="0" fontId="6" fillId="3" borderId="1" xfId="0" applyFont="1" applyFill="1" applyBorder="1" applyAlignment="1" applyProtection="1">
      <alignment wrapText="1"/>
      <protection hidden="1"/>
    </xf>
    <xf numFmtId="0" fontId="7" fillId="3" borderId="1" xfId="0" applyFont="1" applyFill="1" applyBorder="1" applyProtection="1">
      <protection hidden="1"/>
    </xf>
    <xf numFmtId="9" fontId="7" fillId="3" borderId="1" xfId="1" applyFont="1" applyFill="1" applyBorder="1" applyAlignment="1" applyProtection="1">
      <alignment wrapText="1"/>
      <protection hidden="1"/>
    </xf>
    <xf numFmtId="0" fontId="5" fillId="0" borderId="1" xfId="0"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0" fontId="5" fillId="9" borderId="1" xfId="0" applyFont="1" applyFill="1" applyBorder="1" applyAlignment="1" applyProtection="1">
      <alignment horizontal="left" vertical="top" wrapText="1"/>
      <protection hidden="1"/>
    </xf>
    <xf numFmtId="9" fontId="5" fillId="9" borderId="1" xfId="0" applyNumberFormat="1" applyFont="1" applyFill="1" applyBorder="1" applyAlignment="1" applyProtection="1">
      <alignment horizontal="right" vertical="top" wrapText="1"/>
      <protection hidden="1"/>
    </xf>
    <xf numFmtId="9" fontId="5" fillId="9" borderId="1" xfId="1" applyFont="1" applyFill="1" applyBorder="1" applyAlignment="1" applyProtection="1">
      <alignment horizontal="right" vertical="top" wrapText="1"/>
      <protection hidden="1"/>
    </xf>
    <xf numFmtId="0" fontId="10" fillId="3" borderId="1" xfId="0" applyFont="1" applyFill="1" applyBorder="1" applyAlignment="1" applyProtection="1">
      <alignment wrapText="1"/>
      <protection hidden="1"/>
    </xf>
    <xf numFmtId="9" fontId="10" fillId="3" borderId="1" xfId="1" applyFont="1" applyFill="1" applyBorder="1" applyAlignment="1" applyProtection="1">
      <alignment wrapText="1"/>
      <protection hidden="1"/>
    </xf>
    <xf numFmtId="9" fontId="10" fillId="3" borderId="1" xfId="0" applyNumberFormat="1"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alignment wrapText="1"/>
      <protection hidden="1"/>
    </xf>
    <xf numFmtId="9" fontId="9" fillId="2" borderId="1" xfId="1" applyFont="1" applyFill="1" applyBorder="1" applyAlignment="1" applyProtection="1">
      <alignment wrapText="1"/>
      <protection hidden="1"/>
    </xf>
    <xf numFmtId="9" fontId="8" fillId="2" borderId="1" xfId="1" applyFont="1" applyFill="1" applyBorder="1" applyAlignment="1" applyProtection="1">
      <alignment wrapText="1"/>
      <protection hidden="1"/>
    </xf>
    <xf numFmtId="0" fontId="2" fillId="8" borderId="1" xfId="0" applyFont="1" applyFill="1" applyBorder="1" applyAlignment="1" applyProtection="1">
      <alignment horizontal="center" vertical="center" wrapText="1"/>
      <protection hidden="1"/>
    </xf>
    <xf numFmtId="0" fontId="1" fillId="0" borderId="0" xfId="0" applyFont="1" applyAlignment="1" applyProtection="1">
      <alignment horizontal="left" vertical="top" wrapText="1"/>
      <protection hidden="1"/>
    </xf>
    <xf numFmtId="0" fontId="6" fillId="0" borderId="0" xfId="0" applyFont="1" applyAlignment="1" applyProtection="1">
      <alignment wrapText="1"/>
      <protection hidden="1"/>
    </xf>
    <xf numFmtId="0" fontId="8" fillId="0" borderId="0" xfId="0" applyFont="1" applyAlignment="1" applyProtection="1">
      <alignment wrapText="1"/>
      <protection hidden="1"/>
    </xf>
    <xf numFmtId="0" fontId="2" fillId="4"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1" fillId="0" borderId="0" xfId="0" applyFont="1" applyAlignment="1" applyProtection="1">
      <alignment vertical="top" wrapText="1"/>
      <protection hidden="1"/>
    </xf>
    <xf numFmtId="0" fontId="1" fillId="0" borderId="0" xfId="0" applyFont="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hidden="1"/>
    </xf>
    <xf numFmtId="41" fontId="1" fillId="0" borderId="1" xfId="2" applyFont="1" applyBorder="1" applyAlignment="1" applyProtection="1">
      <alignment horizontal="center" vertical="top" wrapText="1"/>
      <protection hidden="1"/>
    </xf>
    <xf numFmtId="9" fontId="7" fillId="3" borderId="1" xfId="1" applyFont="1" applyFill="1" applyBorder="1" applyAlignment="1" applyProtection="1">
      <alignment horizontal="center" vertical="top" wrapText="1"/>
      <protection hidden="1"/>
    </xf>
    <xf numFmtId="9" fontId="5" fillId="0" borderId="1" xfId="1" applyFont="1" applyBorder="1" applyAlignment="1" applyProtection="1">
      <alignment horizontal="center" vertical="top" wrapText="1"/>
      <protection hidden="1"/>
    </xf>
    <xf numFmtId="9" fontId="10" fillId="3" borderId="1" xfId="0" applyNumberFormat="1" applyFont="1" applyFill="1" applyBorder="1" applyAlignment="1" applyProtection="1">
      <alignment horizontal="center" vertical="top" wrapText="1"/>
      <protection hidden="1"/>
    </xf>
    <xf numFmtId="9" fontId="11" fillId="0" borderId="6" xfId="0" applyNumberFormat="1" applyFont="1" applyBorder="1" applyAlignment="1" applyProtection="1">
      <alignment horizontal="center" vertical="top" wrapText="1"/>
      <protection locked="0"/>
    </xf>
    <xf numFmtId="10" fontId="11" fillId="0" borderId="6" xfId="0" applyNumberFormat="1" applyFont="1" applyBorder="1" applyAlignment="1" applyProtection="1">
      <alignment horizontal="center" vertical="top" wrapText="1"/>
      <protection locked="0"/>
    </xf>
    <xf numFmtId="164" fontId="11" fillId="0" borderId="6" xfId="0" applyNumberFormat="1" applyFont="1" applyBorder="1" applyAlignment="1" applyProtection="1">
      <alignment horizontal="center" vertical="top" wrapText="1"/>
      <protection locked="0"/>
    </xf>
    <xf numFmtId="0" fontId="11" fillId="0" borderId="6" xfId="0"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hidden="1"/>
    </xf>
    <xf numFmtId="9" fontId="11" fillId="0" borderId="7" xfId="0" applyNumberFormat="1" applyFont="1" applyBorder="1" applyAlignment="1" applyProtection="1">
      <alignment horizontal="center" vertical="top" wrapText="1"/>
      <protection locked="0"/>
    </xf>
    <xf numFmtId="0" fontId="11" fillId="0" borderId="7" xfId="0" applyFont="1" applyBorder="1" applyAlignment="1" applyProtection="1">
      <alignment horizontal="center" vertical="top" wrapText="1"/>
      <protection locked="0"/>
    </xf>
    <xf numFmtId="9" fontId="5" fillId="0" borderId="1" xfId="0" applyNumberFormat="1" applyFont="1" applyBorder="1" applyAlignment="1" applyProtection="1">
      <alignment horizontal="center" vertical="top" wrapText="1"/>
      <protection hidden="1"/>
    </xf>
    <xf numFmtId="0" fontId="1" fillId="0" borderId="0" xfId="0" applyFont="1" applyAlignment="1" applyProtection="1">
      <alignment horizontal="justify" vertical="top" wrapText="1"/>
      <protection hidden="1"/>
    </xf>
    <xf numFmtId="9" fontId="1" fillId="0" borderId="1" xfId="0" applyNumberFormat="1" applyFont="1" applyBorder="1" applyAlignment="1" applyProtection="1">
      <alignment horizontal="justify" vertical="top" wrapText="1"/>
      <protection hidden="1"/>
    </xf>
    <xf numFmtId="0" fontId="11" fillId="0" borderId="7" xfId="0" applyFont="1" applyBorder="1" applyAlignment="1" applyProtection="1">
      <alignment horizontal="justify" vertical="top" wrapText="1"/>
      <protection locked="0"/>
    </xf>
    <xf numFmtId="0" fontId="11" fillId="10" borderId="7" xfId="0" applyFont="1" applyFill="1" applyBorder="1" applyAlignment="1" applyProtection="1">
      <alignment horizontal="justify" vertical="top" wrapText="1"/>
      <protection locked="0"/>
    </xf>
    <xf numFmtId="0" fontId="6" fillId="3" borderId="1" xfId="0" applyFont="1" applyFill="1" applyBorder="1" applyAlignment="1" applyProtection="1">
      <alignment horizontal="justify" vertical="top" wrapText="1"/>
      <protection hidden="1"/>
    </xf>
    <xf numFmtId="0" fontId="5" fillId="0" borderId="1" xfId="0" applyFont="1" applyBorder="1" applyAlignment="1" applyProtection="1">
      <alignment horizontal="justify" vertical="top" wrapText="1"/>
      <protection hidden="1"/>
    </xf>
    <xf numFmtId="10" fontId="5" fillId="0" borderId="1" xfId="0" applyNumberFormat="1" applyFont="1" applyBorder="1" applyAlignment="1" applyProtection="1">
      <alignment horizontal="center" vertical="top" wrapText="1"/>
      <protection hidden="1"/>
    </xf>
    <xf numFmtId="0" fontId="7" fillId="3" borderId="1" xfId="0" applyFont="1" applyFill="1" applyBorder="1" applyAlignment="1" applyProtection="1">
      <alignment horizontal="justify" vertical="top" wrapText="1"/>
      <protection hidden="1"/>
    </xf>
    <xf numFmtId="9" fontId="9" fillId="2" borderId="1" xfId="1" applyFont="1" applyFill="1" applyBorder="1" applyAlignment="1" applyProtection="1">
      <alignment horizontal="center" vertical="top" wrapText="1"/>
      <protection hidden="1"/>
    </xf>
    <xf numFmtId="0" fontId="9" fillId="2" borderId="1" xfId="0" applyFont="1" applyFill="1" applyBorder="1" applyAlignment="1" applyProtection="1">
      <alignment horizontal="justify" vertical="top" wrapText="1"/>
      <protection hidden="1"/>
    </xf>
    <xf numFmtId="0" fontId="2" fillId="0" borderId="0" xfId="0" applyFont="1" applyAlignment="1" applyProtection="1">
      <alignment horizontal="center" vertical="top" wrapText="1"/>
      <protection hidden="1"/>
    </xf>
    <xf numFmtId="0" fontId="2" fillId="0" borderId="0" xfId="0" applyFont="1" applyAlignment="1" applyProtection="1">
      <alignment horizontal="justify" vertical="top" wrapText="1"/>
      <protection hidden="1"/>
    </xf>
    <xf numFmtId="0" fontId="2" fillId="0" borderId="0" xfId="0" applyFont="1" applyAlignment="1" applyProtection="1">
      <alignment vertical="top" wrapText="1"/>
      <protection hidden="1"/>
    </xf>
    <xf numFmtId="9" fontId="9" fillId="2" borderId="1" xfId="0" applyNumberFormat="1" applyFont="1" applyFill="1" applyBorder="1" applyAlignment="1" applyProtection="1">
      <alignment horizontal="center" vertical="top" wrapText="1"/>
      <protection hidden="1"/>
    </xf>
    <xf numFmtId="9" fontId="1" fillId="0" borderId="1" xfId="0" applyNumberFormat="1" applyFont="1" applyBorder="1" applyAlignment="1">
      <alignment horizontal="right" vertical="top" wrapText="1"/>
    </xf>
    <xf numFmtId="0" fontId="1" fillId="0" borderId="1" xfId="0" applyFont="1" applyBorder="1" applyAlignment="1">
      <alignment horizontal="right" vertical="top" wrapText="1"/>
    </xf>
    <xf numFmtId="0" fontId="1" fillId="0" borderId="1" xfId="0" applyFont="1" applyBorder="1" applyAlignment="1">
      <alignment horizontal="left" vertical="top" wrapText="1"/>
    </xf>
    <xf numFmtId="10" fontId="1" fillId="9" borderId="1" xfId="0" applyNumberFormat="1" applyFont="1" applyFill="1" applyBorder="1" applyAlignment="1">
      <alignment horizontal="center" vertical="top" wrapText="1"/>
    </xf>
    <xf numFmtId="9" fontId="1" fillId="9" borderId="1" xfId="0" applyNumberFormat="1" applyFont="1" applyFill="1" applyBorder="1" applyAlignment="1">
      <alignment horizontal="center" vertical="top" wrapText="1"/>
    </xf>
    <xf numFmtId="9" fontId="1" fillId="9" borderId="1" xfId="1" applyFont="1" applyFill="1" applyBorder="1" applyAlignment="1">
      <alignment horizontal="center" vertical="top" wrapText="1"/>
    </xf>
    <xf numFmtId="0" fontId="1" fillId="9" borderId="1" xfId="0" applyFont="1" applyFill="1" applyBorder="1" applyAlignment="1">
      <alignment horizontal="center" vertical="top" wrapText="1"/>
    </xf>
    <xf numFmtId="41" fontId="1" fillId="0" borderId="1" xfId="2" applyFont="1" applyBorder="1" applyAlignment="1">
      <alignment vertical="top" wrapText="1"/>
    </xf>
    <xf numFmtId="0" fontId="5" fillId="0" borderId="1" xfId="0" applyFont="1" applyBorder="1" applyAlignment="1">
      <alignment horizontal="left" vertical="top" wrapText="1"/>
    </xf>
    <xf numFmtId="9" fontId="5" fillId="0" borderId="1" xfId="0" applyNumberFormat="1" applyFont="1" applyBorder="1" applyAlignment="1">
      <alignment horizontal="right" vertical="top" wrapText="1"/>
    </xf>
    <xf numFmtId="0" fontId="5" fillId="0" borderId="1" xfId="0" applyFont="1" applyBorder="1" applyAlignment="1">
      <alignment horizontal="right" vertical="top" wrapText="1"/>
    </xf>
    <xf numFmtId="10" fontId="5" fillId="9" borderId="1" xfId="0" applyNumberFormat="1" applyFont="1" applyFill="1" applyBorder="1" applyAlignment="1">
      <alignment horizontal="center" vertical="top" wrapText="1"/>
    </xf>
    <xf numFmtId="0" fontId="2" fillId="5" borderId="1" xfId="0" applyFont="1" applyFill="1" applyBorder="1" applyAlignment="1" applyProtection="1">
      <alignment horizontal="justify" vertical="center" wrapText="1"/>
      <protection hidden="1"/>
    </xf>
    <xf numFmtId="0" fontId="0" fillId="0" borderId="1" xfId="0" applyBorder="1" applyAlignment="1">
      <alignment horizontal="justify" vertical="top" wrapText="1"/>
    </xf>
    <xf numFmtId="0" fontId="1" fillId="9" borderId="1" xfId="0" applyFont="1" applyFill="1" applyBorder="1" applyAlignment="1">
      <alignment horizontal="justify" vertical="top" wrapText="1"/>
    </xf>
    <xf numFmtId="0" fontId="1" fillId="0" borderId="1" xfId="0" applyFont="1" applyBorder="1" applyAlignment="1">
      <alignment horizontal="justify" vertical="top" wrapText="1"/>
    </xf>
    <xf numFmtId="0" fontId="5" fillId="0" borderId="1" xfId="0" applyFont="1" applyBorder="1" applyAlignment="1">
      <alignment horizontal="justify" vertical="top" wrapText="1"/>
    </xf>
    <xf numFmtId="9" fontId="1" fillId="9" borderId="1" xfId="0" applyNumberFormat="1" applyFont="1" applyFill="1" applyBorder="1" applyAlignment="1">
      <alignment horizontal="justify" vertical="top" wrapText="1"/>
    </xf>
    <xf numFmtId="10" fontId="1" fillId="9" borderId="1" xfId="1" applyNumberFormat="1" applyFont="1" applyFill="1" applyBorder="1" applyAlignment="1">
      <alignment horizontal="center" vertical="top" wrapText="1"/>
    </xf>
    <xf numFmtId="164" fontId="1" fillId="9" borderId="1" xfId="1" applyNumberFormat="1" applyFont="1" applyFill="1" applyBorder="1" applyAlignment="1">
      <alignment horizontal="center" vertical="top" wrapText="1"/>
    </xf>
    <xf numFmtId="41" fontId="1" fillId="9" borderId="1" xfId="2" applyFont="1" applyFill="1" applyBorder="1" applyAlignment="1">
      <alignment horizontal="center" vertical="top" wrapText="1"/>
    </xf>
    <xf numFmtId="10" fontId="7" fillId="3" borderId="1" xfId="0" applyNumberFormat="1" applyFont="1" applyFill="1" applyBorder="1" applyAlignment="1">
      <alignment horizontal="center" vertical="top" wrapText="1"/>
    </xf>
    <xf numFmtId="0" fontId="6" fillId="3" borderId="1" xfId="0" applyFont="1" applyFill="1" applyBorder="1" applyAlignment="1">
      <alignment horizontal="justify" vertical="top" wrapText="1"/>
    </xf>
    <xf numFmtId="0" fontId="6" fillId="3" borderId="1" xfId="0" applyFont="1" applyFill="1" applyBorder="1" applyAlignment="1">
      <alignment vertical="top" wrapText="1"/>
    </xf>
    <xf numFmtId="9" fontId="7" fillId="3" borderId="1" xfId="1" applyFont="1" applyFill="1" applyBorder="1" applyAlignment="1">
      <alignment horizontal="right" vertical="top" wrapText="1"/>
    </xf>
    <xf numFmtId="9" fontId="10" fillId="3" borderId="1" xfId="0" applyNumberFormat="1" applyFont="1" applyFill="1" applyBorder="1" applyAlignment="1">
      <alignment vertical="top" wrapText="1"/>
    </xf>
    <xf numFmtId="9" fontId="8" fillId="2" borderId="1" xfId="1" applyFont="1" applyFill="1" applyBorder="1" applyAlignment="1">
      <alignment vertical="top" wrapText="1"/>
    </xf>
    <xf numFmtId="0" fontId="8" fillId="2" borderId="1" xfId="0" applyFont="1" applyFill="1" applyBorder="1" applyAlignment="1">
      <alignment vertical="top" wrapText="1"/>
    </xf>
    <xf numFmtId="0" fontId="8" fillId="2" borderId="1" xfId="0" applyFont="1" applyFill="1" applyBorder="1" applyAlignment="1">
      <alignment horizontal="justify" vertical="top" wrapText="1"/>
    </xf>
    <xf numFmtId="10" fontId="1" fillId="0" borderId="1" xfId="1" applyNumberFormat="1" applyFont="1" applyBorder="1" applyAlignment="1">
      <alignment horizontal="center" vertical="top" wrapText="1"/>
    </xf>
    <xf numFmtId="9" fontId="7" fillId="3" borderId="1" xfId="1" applyFont="1" applyFill="1" applyBorder="1" applyAlignment="1">
      <alignment horizontal="center" vertical="top" wrapText="1"/>
    </xf>
    <xf numFmtId="9" fontId="5" fillId="0" borderId="1" xfId="1" applyFont="1" applyBorder="1" applyAlignment="1">
      <alignment horizontal="center" vertical="top" wrapText="1"/>
    </xf>
    <xf numFmtId="10" fontId="5" fillId="0" borderId="1" xfId="1" applyNumberFormat="1" applyFont="1" applyBorder="1" applyAlignment="1">
      <alignment horizontal="center" vertical="top" wrapText="1"/>
    </xf>
    <xf numFmtId="9" fontId="10" fillId="3" borderId="1" xfId="0" applyNumberFormat="1" applyFont="1" applyFill="1" applyBorder="1" applyAlignment="1">
      <alignment horizontal="center" vertical="top" wrapText="1"/>
    </xf>
    <xf numFmtId="9" fontId="8" fillId="2" borderId="1" xfId="1" applyFont="1" applyFill="1" applyBorder="1" applyAlignment="1">
      <alignment horizontal="center" vertical="top" wrapText="1"/>
    </xf>
    <xf numFmtId="10" fontId="9" fillId="2" borderId="1" xfId="0" applyNumberFormat="1" applyFont="1" applyFill="1" applyBorder="1" applyAlignment="1">
      <alignment horizontal="center" vertical="top" wrapText="1"/>
    </xf>
    <xf numFmtId="0" fontId="1" fillId="0" borderId="0" xfId="0" applyFont="1" applyAlignment="1" applyProtection="1">
      <alignment horizontal="center" vertical="center" wrapText="1"/>
      <protection hidden="1"/>
    </xf>
    <xf numFmtId="0" fontId="1" fillId="0" borderId="0" xfId="0" applyFont="1" applyAlignment="1" applyProtection="1">
      <alignment horizontal="justify" vertical="center" wrapText="1"/>
      <protection hidden="1"/>
    </xf>
    <xf numFmtId="0" fontId="2" fillId="9" borderId="0" xfId="0" applyFont="1" applyFill="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2" borderId="1" xfId="0" applyFont="1" applyFill="1" applyBorder="1" applyAlignment="1" applyProtection="1">
      <alignment horizontal="center" vertical="center" wrapText="1"/>
      <protection hidden="1"/>
    </xf>
    <xf numFmtId="10" fontId="1" fillId="0" borderId="1" xfId="0" applyNumberFormat="1" applyFont="1" applyBorder="1" applyAlignment="1">
      <alignment horizontal="right" vertical="top" wrapText="1"/>
    </xf>
    <xf numFmtId="9" fontId="5" fillId="0" borderId="1" xfId="0" applyNumberFormat="1" applyFont="1" applyBorder="1" applyAlignment="1">
      <alignment horizontal="left" vertical="top" wrapText="1"/>
    </xf>
    <xf numFmtId="0" fontId="1" fillId="0" borderId="1" xfId="0" applyFont="1" applyBorder="1" applyAlignment="1" applyProtection="1">
      <alignment horizontal="center" vertical="center" wrapText="1"/>
      <protection hidden="1"/>
    </xf>
    <xf numFmtId="0" fontId="1" fillId="0" borderId="0" xfId="0" applyFont="1" applyAlignment="1" applyProtection="1">
      <alignment horizontal="right" vertical="top" wrapText="1"/>
      <protection hidden="1"/>
    </xf>
    <xf numFmtId="10" fontId="1" fillId="9" borderId="1" xfId="0" applyNumberFormat="1" applyFont="1" applyFill="1" applyBorder="1" applyAlignment="1">
      <alignment horizontal="right" vertical="top" wrapText="1"/>
    </xf>
    <xf numFmtId="41" fontId="1" fillId="0" borderId="1" xfId="2" applyFont="1" applyBorder="1" applyAlignment="1">
      <alignment horizontal="right" vertical="top" wrapText="1"/>
    </xf>
    <xf numFmtId="10" fontId="7" fillId="3" borderId="1" xfId="0" applyNumberFormat="1" applyFont="1" applyFill="1" applyBorder="1" applyAlignment="1">
      <alignment horizontal="right" vertical="top" wrapText="1"/>
    </xf>
    <xf numFmtId="10" fontId="5" fillId="0" borderId="1" xfId="0" applyNumberFormat="1" applyFont="1" applyBorder="1" applyAlignment="1">
      <alignment horizontal="right" vertical="top" wrapText="1"/>
    </xf>
    <xf numFmtId="9" fontId="10" fillId="3" borderId="1" xfId="0" applyNumberFormat="1" applyFont="1" applyFill="1" applyBorder="1" applyAlignment="1">
      <alignment horizontal="right" vertical="top" wrapText="1"/>
    </xf>
    <xf numFmtId="9" fontId="8" fillId="2" borderId="1" xfId="1" applyFont="1" applyFill="1" applyBorder="1" applyAlignment="1">
      <alignment horizontal="right" vertical="top" wrapText="1"/>
    </xf>
    <xf numFmtId="0" fontId="2" fillId="0" borderId="0" xfId="0" applyFont="1" applyAlignment="1" applyProtection="1">
      <alignment horizontal="right" vertical="top" wrapText="1"/>
      <protection hidden="1"/>
    </xf>
    <xf numFmtId="10" fontId="1" fillId="0" borderId="1" xfId="1" applyNumberFormat="1" applyFont="1" applyBorder="1" applyAlignment="1">
      <alignment horizontal="right" vertical="top" wrapText="1"/>
    </xf>
    <xf numFmtId="10" fontId="1" fillId="9" borderId="1" xfId="1" applyNumberFormat="1" applyFont="1" applyFill="1" applyBorder="1" applyAlignment="1">
      <alignment horizontal="right" vertical="top" wrapText="1"/>
    </xf>
    <xf numFmtId="10" fontId="5" fillId="9" borderId="1" xfId="0" applyNumberFormat="1" applyFont="1" applyFill="1" applyBorder="1" applyAlignment="1">
      <alignment horizontal="right" vertical="top" wrapText="1"/>
    </xf>
    <xf numFmtId="10" fontId="5" fillId="0" borderId="1" xfId="1" applyNumberFormat="1" applyFont="1" applyBorder="1" applyAlignment="1">
      <alignment horizontal="right" vertical="top" wrapText="1"/>
    </xf>
    <xf numFmtId="10" fontId="7" fillId="3" borderId="1" xfId="0" applyNumberFormat="1" applyFont="1" applyFill="1" applyBorder="1" applyAlignment="1">
      <alignment vertical="top" wrapText="1"/>
    </xf>
    <xf numFmtId="10" fontId="9" fillId="2" borderId="1" xfId="0" applyNumberFormat="1" applyFont="1" applyFill="1" applyBorder="1" applyAlignment="1">
      <alignment vertical="top" wrapText="1"/>
    </xf>
    <xf numFmtId="0" fontId="2" fillId="8" borderId="2" xfId="0" applyFont="1" applyFill="1" applyBorder="1" applyAlignment="1" applyProtection="1">
      <alignment horizontal="center" vertical="top" wrapText="1"/>
      <protection hidden="1"/>
    </xf>
    <xf numFmtId="0" fontId="2" fillId="8" borderId="4" xfId="0" applyFont="1" applyFill="1" applyBorder="1" applyAlignment="1" applyProtection="1">
      <alignment horizontal="center" vertical="top" wrapText="1"/>
      <protection hidden="1"/>
    </xf>
    <xf numFmtId="0" fontId="2" fillId="8" borderId="3" xfId="0" applyFont="1" applyFill="1" applyBorder="1" applyAlignment="1" applyProtection="1">
      <alignment horizontal="center" vertical="top" wrapText="1"/>
      <protection hidden="1"/>
    </xf>
    <xf numFmtId="0" fontId="2" fillId="8" borderId="2" xfId="0" applyFont="1" applyFill="1" applyBorder="1" applyAlignment="1" applyProtection="1">
      <alignment horizontal="center" vertical="center" wrapText="1"/>
      <protection hidden="1"/>
    </xf>
    <xf numFmtId="0" fontId="2" fillId="8" borderId="4" xfId="0" applyFont="1" applyFill="1" applyBorder="1" applyAlignment="1" applyProtection="1">
      <alignment horizontal="center" vertical="center" wrapText="1"/>
      <protection hidden="1"/>
    </xf>
    <xf numFmtId="0" fontId="2" fillId="8" borderId="3"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top" wrapText="1"/>
      <protection hidden="1"/>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wrapText="1"/>
      <protection hidden="1"/>
    </xf>
    <xf numFmtId="0" fontId="1" fillId="0" borderId="1" xfId="0" applyFont="1" applyBorder="1" applyAlignment="1" applyProtection="1">
      <alignment horizontal="center" wrapText="1"/>
      <protection hidden="1"/>
    </xf>
    <xf numFmtId="0" fontId="1" fillId="0" borderId="1" xfId="0" applyFont="1" applyBorder="1" applyAlignment="1" applyProtection="1">
      <alignment horizontal="justify" vertical="center" wrapText="1"/>
      <protection hidden="1"/>
    </xf>
    <xf numFmtId="0" fontId="2" fillId="2"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top"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top" wrapText="1"/>
      <protection hidden="1"/>
    </xf>
    <xf numFmtId="0" fontId="2" fillId="6" borderId="1" xfId="0" applyFont="1" applyFill="1" applyBorder="1" applyAlignment="1" applyProtection="1">
      <alignment horizontal="center" vertical="top" wrapText="1"/>
      <protection hidden="1"/>
    </xf>
    <xf numFmtId="0" fontId="2"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0" borderId="5"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292636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S37"/>
  <sheetViews>
    <sheetView showGridLines="0" tabSelected="1" zoomScale="80" zoomScaleNormal="80" workbookViewId="0">
      <selection sqref="A1:K1"/>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10.85546875" style="1" customWidth="1"/>
    <col min="7" max="7" width="20.2851562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4" width="16.5703125" style="60" customWidth="1"/>
    <col min="25" max="25" width="38.7109375" style="61" customWidth="1"/>
    <col min="26" max="26" width="16.5703125" style="61" customWidth="1"/>
    <col min="27" max="29" width="16.5703125" style="60" customWidth="1"/>
    <col min="30" max="30" width="64.5703125" style="61" customWidth="1"/>
    <col min="31" max="31" width="25.140625" style="61" customWidth="1"/>
    <col min="32" max="33" width="15.28515625" style="117" customWidth="1"/>
    <col min="34" max="34" width="16.5703125" style="117" customWidth="1"/>
    <col min="35" max="35" width="47.5703125" style="62" customWidth="1"/>
    <col min="36" max="36" width="16.5703125" style="62" customWidth="1"/>
    <col min="37" max="41" width="16.5703125" style="62" hidden="1" customWidth="1"/>
    <col min="42" max="43" width="16.5703125" style="117" customWidth="1"/>
    <col min="44" max="44" width="21.5703125" style="117" customWidth="1"/>
    <col min="45" max="45" width="45.85546875" style="50" customWidth="1"/>
    <col min="46" max="16384" width="10.85546875" style="1"/>
  </cols>
  <sheetData>
    <row r="1" spans="1:45" ht="70.5" customHeight="1" x14ac:dyDescent="0.25">
      <c r="A1" s="141" t="s">
        <v>0</v>
      </c>
      <c r="B1" s="142"/>
      <c r="C1" s="142"/>
      <c r="D1" s="142"/>
      <c r="E1" s="142"/>
      <c r="F1" s="142"/>
      <c r="G1" s="142"/>
      <c r="H1" s="142"/>
      <c r="I1" s="142"/>
      <c r="J1" s="142"/>
      <c r="K1" s="142"/>
      <c r="L1" s="143" t="s">
        <v>1</v>
      </c>
      <c r="M1" s="143"/>
      <c r="N1" s="143"/>
      <c r="O1" s="143"/>
      <c r="P1" s="143"/>
      <c r="V1" s="36"/>
      <c r="W1" s="36"/>
      <c r="X1" s="36"/>
      <c r="Y1" s="50"/>
      <c r="Z1" s="50"/>
      <c r="AA1" s="36"/>
      <c r="AB1" s="36"/>
      <c r="AC1" s="36"/>
      <c r="AD1" s="50"/>
      <c r="AE1" s="50"/>
      <c r="AF1" s="110"/>
      <c r="AG1" s="110"/>
      <c r="AH1" s="110"/>
      <c r="AI1" s="35"/>
      <c r="AJ1" s="35"/>
      <c r="AK1" s="35"/>
      <c r="AL1" s="35"/>
      <c r="AM1" s="35"/>
      <c r="AN1" s="35"/>
      <c r="AO1" s="35"/>
      <c r="AP1" s="110"/>
      <c r="AQ1" s="110"/>
      <c r="AR1" s="110"/>
    </row>
    <row r="2" spans="1:45" s="2" customFormat="1" ht="23.45" customHeight="1" x14ac:dyDescent="0.25">
      <c r="A2" s="144" t="s">
        <v>2</v>
      </c>
      <c r="B2" s="145"/>
      <c r="C2" s="145"/>
      <c r="D2" s="145"/>
      <c r="E2" s="145"/>
      <c r="F2" s="145"/>
      <c r="G2" s="145"/>
      <c r="H2" s="145"/>
      <c r="I2" s="145"/>
      <c r="J2" s="145"/>
      <c r="K2" s="145"/>
      <c r="L2" s="145"/>
      <c r="M2" s="145"/>
      <c r="N2" s="145"/>
      <c r="O2" s="145"/>
      <c r="P2" s="145"/>
      <c r="V2" s="36"/>
      <c r="W2" s="36"/>
      <c r="X2" s="36"/>
      <c r="Y2" s="50"/>
      <c r="Z2" s="50"/>
      <c r="AA2" s="36"/>
      <c r="AB2" s="36"/>
      <c r="AC2" s="36"/>
      <c r="AD2" s="50"/>
      <c r="AE2" s="50"/>
      <c r="AF2" s="110"/>
      <c r="AG2" s="110"/>
      <c r="AH2" s="110"/>
      <c r="AI2" s="35"/>
      <c r="AJ2" s="35"/>
      <c r="AK2" s="35"/>
      <c r="AL2" s="35"/>
      <c r="AM2" s="35"/>
      <c r="AN2" s="35"/>
      <c r="AO2" s="35"/>
      <c r="AP2" s="110"/>
      <c r="AQ2" s="110"/>
      <c r="AR2" s="110"/>
      <c r="AS2" s="50"/>
    </row>
    <row r="3" spans="1:45" x14ac:dyDescent="0.25">
      <c r="V3" s="36"/>
      <c r="W3" s="36"/>
      <c r="X3" s="36"/>
      <c r="Y3" s="50"/>
      <c r="Z3" s="50"/>
      <c r="AA3" s="36"/>
      <c r="AB3" s="36"/>
      <c r="AC3" s="36"/>
      <c r="AD3" s="50"/>
      <c r="AE3" s="50"/>
      <c r="AF3" s="110"/>
      <c r="AG3" s="110"/>
      <c r="AH3" s="110"/>
      <c r="AI3" s="35"/>
      <c r="AJ3" s="35"/>
      <c r="AK3" s="35"/>
      <c r="AL3" s="35"/>
      <c r="AM3" s="35"/>
      <c r="AN3" s="35"/>
      <c r="AO3" s="35"/>
      <c r="AP3" s="110"/>
      <c r="AQ3" s="110"/>
      <c r="AR3" s="110"/>
    </row>
    <row r="4" spans="1:45" ht="29.1" customHeight="1" x14ac:dyDescent="0.25">
      <c r="A4" s="131" t="s">
        <v>3</v>
      </c>
      <c r="B4" s="131"/>
      <c r="C4" s="143" t="s">
        <v>4</v>
      </c>
      <c r="D4" s="143"/>
      <c r="F4" s="131" t="s">
        <v>5</v>
      </c>
      <c r="G4" s="131"/>
      <c r="H4" s="131"/>
      <c r="I4" s="131"/>
      <c r="J4" s="131"/>
      <c r="K4" s="131"/>
      <c r="V4" s="36"/>
      <c r="W4" s="36"/>
      <c r="X4" s="36"/>
      <c r="Y4" s="50"/>
      <c r="Z4" s="50"/>
      <c r="AA4" s="36"/>
      <c r="AB4" s="36"/>
      <c r="AC4" s="36"/>
      <c r="AD4" s="50"/>
      <c r="AE4" s="50"/>
      <c r="AF4" s="110"/>
      <c r="AG4" s="110"/>
      <c r="AH4" s="110"/>
      <c r="AI4" s="35"/>
      <c r="AJ4" s="35"/>
      <c r="AK4" s="35"/>
      <c r="AL4" s="35"/>
      <c r="AM4" s="35"/>
      <c r="AN4" s="35"/>
      <c r="AO4" s="35"/>
      <c r="AP4" s="110"/>
      <c r="AQ4" s="110"/>
      <c r="AR4" s="110"/>
    </row>
    <row r="5" spans="1:45" x14ac:dyDescent="0.25">
      <c r="A5" s="131"/>
      <c r="B5" s="131"/>
      <c r="C5" s="143"/>
      <c r="D5" s="143"/>
      <c r="F5" s="3" t="s">
        <v>6</v>
      </c>
      <c r="G5" s="3" t="s">
        <v>7</v>
      </c>
      <c r="H5" s="132" t="s">
        <v>8</v>
      </c>
      <c r="I5" s="132"/>
      <c r="J5" s="132"/>
      <c r="K5" s="132"/>
      <c r="V5" s="36"/>
      <c r="W5" s="36"/>
      <c r="X5" s="36"/>
      <c r="Y5" s="50"/>
      <c r="Z5" s="50"/>
      <c r="AA5" s="36"/>
      <c r="AB5" s="36"/>
      <c r="AC5" s="36"/>
      <c r="AD5" s="50"/>
      <c r="AE5" s="50"/>
      <c r="AF5" s="110"/>
      <c r="AG5" s="110"/>
      <c r="AH5" s="110"/>
      <c r="AI5" s="35"/>
      <c r="AJ5" s="35"/>
      <c r="AK5" s="35"/>
      <c r="AL5" s="35"/>
      <c r="AM5" s="35"/>
      <c r="AN5" s="35"/>
      <c r="AO5" s="35"/>
      <c r="AP5" s="110"/>
      <c r="AQ5" s="110"/>
      <c r="AR5" s="110"/>
    </row>
    <row r="6" spans="1:45" ht="17.25" customHeight="1" x14ac:dyDescent="0.25">
      <c r="A6" s="131"/>
      <c r="B6" s="131"/>
      <c r="C6" s="143"/>
      <c r="D6" s="143"/>
      <c r="F6" s="4">
        <v>1</v>
      </c>
      <c r="G6" s="4" t="s">
        <v>9</v>
      </c>
      <c r="H6" s="133" t="s">
        <v>10</v>
      </c>
      <c r="I6" s="133"/>
      <c r="J6" s="133"/>
      <c r="K6" s="133"/>
      <c r="V6" s="36"/>
      <c r="W6" s="36"/>
      <c r="X6" s="36"/>
      <c r="Y6" s="50"/>
      <c r="Z6" s="50"/>
      <c r="AA6" s="36"/>
      <c r="AB6" s="36"/>
      <c r="AC6" s="36"/>
      <c r="AD6" s="50"/>
      <c r="AE6" s="50"/>
      <c r="AF6" s="110"/>
      <c r="AG6" s="110"/>
      <c r="AH6" s="110"/>
      <c r="AI6" s="35"/>
      <c r="AJ6" s="35"/>
      <c r="AK6" s="35"/>
      <c r="AL6" s="35"/>
      <c r="AM6" s="35"/>
      <c r="AN6" s="35"/>
      <c r="AO6" s="35"/>
      <c r="AP6" s="110"/>
      <c r="AQ6" s="110"/>
      <c r="AR6" s="110"/>
    </row>
    <row r="7" spans="1:45" ht="195" customHeight="1" x14ac:dyDescent="0.25">
      <c r="A7" s="131"/>
      <c r="B7" s="131"/>
      <c r="C7" s="143"/>
      <c r="D7" s="143"/>
      <c r="F7" s="104">
        <v>2</v>
      </c>
      <c r="G7" s="104" t="s">
        <v>11</v>
      </c>
      <c r="H7" s="134" t="s">
        <v>12</v>
      </c>
      <c r="I7" s="134"/>
      <c r="J7" s="134"/>
      <c r="K7" s="134"/>
      <c r="V7" s="36"/>
      <c r="W7" s="36"/>
      <c r="X7" s="36"/>
      <c r="Y7" s="50"/>
      <c r="Z7" s="50"/>
      <c r="AA7" s="36"/>
      <c r="AB7" s="36"/>
      <c r="AC7" s="36"/>
      <c r="AD7" s="50"/>
      <c r="AE7" s="50"/>
      <c r="AF7" s="110"/>
      <c r="AG7" s="110"/>
      <c r="AH7" s="110"/>
      <c r="AI7" s="35"/>
      <c r="AJ7" s="35"/>
      <c r="AK7" s="35"/>
      <c r="AL7" s="35"/>
      <c r="AM7" s="35"/>
      <c r="AN7" s="35"/>
      <c r="AO7" s="35"/>
      <c r="AP7" s="110"/>
      <c r="AQ7" s="110"/>
      <c r="AR7" s="110"/>
    </row>
    <row r="8" spans="1:45" ht="88.5" customHeight="1" x14ac:dyDescent="0.25">
      <c r="A8" s="131"/>
      <c r="B8" s="131"/>
      <c r="C8" s="143"/>
      <c r="D8" s="143"/>
      <c r="F8" s="104">
        <v>3</v>
      </c>
      <c r="G8" s="104" t="s">
        <v>13</v>
      </c>
      <c r="H8" s="134" t="s">
        <v>14</v>
      </c>
      <c r="I8" s="134"/>
      <c r="J8" s="134"/>
      <c r="K8" s="134"/>
      <c r="V8" s="36"/>
      <c r="W8" s="36"/>
      <c r="X8" s="36"/>
      <c r="Y8" s="50"/>
      <c r="Z8" s="50"/>
      <c r="AA8" s="36"/>
      <c r="AB8" s="36"/>
      <c r="AC8" s="36"/>
      <c r="AD8" s="50"/>
      <c r="AE8" s="50"/>
      <c r="AF8" s="110"/>
      <c r="AG8" s="110"/>
      <c r="AH8" s="110"/>
      <c r="AI8" s="35"/>
      <c r="AJ8" s="35"/>
      <c r="AK8" s="35"/>
      <c r="AL8" s="35"/>
      <c r="AM8" s="35"/>
      <c r="AN8" s="35"/>
      <c r="AO8" s="35"/>
      <c r="AP8" s="110"/>
      <c r="AQ8" s="110"/>
      <c r="AR8" s="110"/>
    </row>
    <row r="9" spans="1:45" ht="48.75" customHeight="1" x14ac:dyDescent="0.25">
      <c r="A9" s="102"/>
      <c r="B9" s="102"/>
      <c r="C9" s="28"/>
      <c r="D9" s="28"/>
      <c r="F9" s="104">
        <v>4</v>
      </c>
      <c r="G9" s="104" t="s">
        <v>15</v>
      </c>
      <c r="H9" s="134" t="s">
        <v>16</v>
      </c>
      <c r="I9" s="134"/>
      <c r="J9" s="134"/>
      <c r="K9" s="134"/>
      <c r="V9" s="36"/>
      <c r="W9" s="36"/>
      <c r="X9" s="36"/>
      <c r="Y9" s="50"/>
      <c r="Z9" s="50"/>
      <c r="AA9" s="36"/>
      <c r="AB9" s="36"/>
      <c r="AC9" s="36"/>
      <c r="AD9" s="50"/>
      <c r="AE9" s="50"/>
      <c r="AF9" s="110"/>
      <c r="AG9" s="110"/>
      <c r="AH9" s="110"/>
      <c r="AI9" s="35"/>
      <c r="AJ9" s="35"/>
      <c r="AK9" s="35"/>
      <c r="AL9" s="35"/>
      <c r="AM9" s="35"/>
      <c r="AN9" s="35"/>
      <c r="AO9" s="35"/>
      <c r="AP9" s="110"/>
      <c r="AQ9" s="110"/>
      <c r="AR9" s="110"/>
    </row>
    <row r="10" spans="1:45" ht="48.75" customHeight="1" x14ac:dyDescent="0.25">
      <c r="A10" s="102"/>
      <c r="B10" s="102"/>
      <c r="C10" s="28"/>
      <c r="D10" s="28"/>
      <c r="F10" s="109">
        <v>5</v>
      </c>
      <c r="G10" s="109" t="s">
        <v>268</v>
      </c>
      <c r="H10" s="134" t="s">
        <v>279</v>
      </c>
      <c r="I10" s="134"/>
      <c r="J10" s="134"/>
      <c r="K10" s="134"/>
      <c r="V10" s="36"/>
      <c r="W10" s="36"/>
      <c r="X10" s="36"/>
      <c r="Y10" s="50"/>
      <c r="Z10" s="50"/>
      <c r="AA10" s="36"/>
      <c r="AB10" s="36"/>
      <c r="AC10" s="36"/>
      <c r="AD10" s="50"/>
      <c r="AE10" s="50"/>
      <c r="AF10" s="110"/>
      <c r="AG10" s="110"/>
      <c r="AH10" s="110"/>
      <c r="AI10" s="35"/>
      <c r="AJ10" s="35"/>
      <c r="AK10" s="35"/>
      <c r="AL10" s="35"/>
      <c r="AM10" s="35"/>
      <c r="AN10" s="35"/>
      <c r="AO10" s="35"/>
      <c r="AP10" s="110"/>
      <c r="AQ10" s="110"/>
      <c r="AR10" s="110"/>
    </row>
    <row r="11" spans="1:45" x14ac:dyDescent="0.25">
      <c r="A11" s="102"/>
      <c r="B11" s="102"/>
      <c r="C11" s="28"/>
      <c r="D11" s="28"/>
      <c r="F11" s="100"/>
      <c r="G11" s="100"/>
      <c r="H11" s="101"/>
      <c r="I11" s="101"/>
      <c r="J11" s="101"/>
      <c r="K11" s="101"/>
      <c r="V11" s="36"/>
      <c r="W11" s="36"/>
      <c r="X11" s="36"/>
      <c r="Y11" s="50"/>
      <c r="Z11" s="50"/>
      <c r="AA11" s="36"/>
      <c r="AB11" s="36"/>
      <c r="AC11" s="36"/>
      <c r="AD11" s="50"/>
      <c r="AE11" s="50"/>
      <c r="AF11" s="110"/>
      <c r="AG11" s="110"/>
      <c r="AH11" s="110"/>
      <c r="AI11" s="35"/>
      <c r="AJ11" s="35"/>
      <c r="AK11" s="35"/>
      <c r="AL11" s="35"/>
      <c r="AM11" s="35"/>
      <c r="AN11" s="35"/>
      <c r="AO11" s="35"/>
      <c r="AP11" s="110"/>
      <c r="AQ11" s="110"/>
      <c r="AR11" s="110"/>
    </row>
    <row r="12" spans="1:45" x14ac:dyDescent="0.25">
      <c r="V12" s="36"/>
      <c r="W12" s="36"/>
      <c r="X12" s="36"/>
      <c r="Y12" s="50"/>
      <c r="Z12" s="50"/>
      <c r="AA12" s="36"/>
      <c r="AB12" s="36"/>
      <c r="AC12" s="36"/>
      <c r="AD12" s="50"/>
      <c r="AE12" s="50"/>
      <c r="AF12" s="110"/>
      <c r="AG12" s="110"/>
      <c r="AH12" s="110"/>
      <c r="AI12" s="35"/>
      <c r="AJ12" s="35"/>
      <c r="AK12" s="35"/>
      <c r="AL12" s="35"/>
      <c r="AM12" s="35"/>
      <c r="AN12" s="35"/>
      <c r="AO12" s="35"/>
      <c r="AP12" s="110"/>
      <c r="AQ12" s="110"/>
      <c r="AR12" s="110"/>
    </row>
    <row r="13" spans="1:45" ht="14.45" customHeight="1" x14ac:dyDescent="0.25">
      <c r="A13" s="131" t="s">
        <v>17</v>
      </c>
      <c r="B13" s="131"/>
      <c r="C13" s="131" t="s">
        <v>18</v>
      </c>
      <c r="D13" s="131" t="s">
        <v>19</v>
      </c>
      <c r="E13" s="131"/>
      <c r="F13" s="131"/>
      <c r="G13" s="131"/>
      <c r="H13" s="131"/>
      <c r="I13" s="131"/>
      <c r="J13" s="131"/>
      <c r="K13" s="131"/>
      <c r="L13" s="131"/>
      <c r="M13" s="131"/>
      <c r="N13" s="131"/>
      <c r="O13" s="131"/>
      <c r="P13" s="131"/>
      <c r="Q13" s="135" t="s">
        <v>20</v>
      </c>
      <c r="R13" s="135"/>
      <c r="S13" s="135"/>
      <c r="T13" s="135"/>
      <c r="U13" s="135"/>
      <c r="V13" s="130" t="s">
        <v>21</v>
      </c>
      <c r="W13" s="130"/>
      <c r="X13" s="130"/>
      <c r="Y13" s="130"/>
      <c r="Z13" s="130"/>
      <c r="AA13" s="136" t="s">
        <v>21</v>
      </c>
      <c r="AB13" s="136"/>
      <c r="AC13" s="136"/>
      <c r="AD13" s="136"/>
      <c r="AE13" s="136"/>
      <c r="AF13" s="140" t="s">
        <v>21</v>
      </c>
      <c r="AG13" s="140"/>
      <c r="AH13" s="140"/>
      <c r="AI13" s="140"/>
      <c r="AJ13" s="140"/>
      <c r="AK13" s="139" t="s">
        <v>21</v>
      </c>
      <c r="AL13" s="139"/>
      <c r="AM13" s="139"/>
      <c r="AN13" s="139"/>
      <c r="AO13" s="139"/>
      <c r="AP13" s="124" t="s">
        <v>22</v>
      </c>
      <c r="AQ13" s="125"/>
      <c r="AR13" s="125"/>
      <c r="AS13" s="126"/>
    </row>
    <row r="14" spans="1:45" ht="14.45" customHeight="1" x14ac:dyDescent="0.25">
      <c r="A14" s="131"/>
      <c r="B14" s="131"/>
      <c r="C14" s="131"/>
      <c r="D14" s="131"/>
      <c r="E14" s="131"/>
      <c r="F14" s="131"/>
      <c r="G14" s="131"/>
      <c r="H14" s="131"/>
      <c r="I14" s="131"/>
      <c r="J14" s="131"/>
      <c r="K14" s="131"/>
      <c r="L14" s="131"/>
      <c r="M14" s="131"/>
      <c r="N14" s="131"/>
      <c r="O14" s="131"/>
      <c r="P14" s="131"/>
      <c r="Q14" s="135"/>
      <c r="R14" s="135"/>
      <c r="S14" s="135"/>
      <c r="T14" s="135"/>
      <c r="U14" s="135"/>
      <c r="V14" s="130" t="s">
        <v>23</v>
      </c>
      <c r="W14" s="130"/>
      <c r="X14" s="130"/>
      <c r="Y14" s="130"/>
      <c r="Z14" s="130"/>
      <c r="AA14" s="136" t="s">
        <v>24</v>
      </c>
      <c r="AB14" s="136"/>
      <c r="AC14" s="136"/>
      <c r="AD14" s="136"/>
      <c r="AE14" s="136"/>
      <c r="AF14" s="137" t="s">
        <v>25</v>
      </c>
      <c r="AG14" s="137"/>
      <c r="AH14" s="137"/>
      <c r="AI14" s="137"/>
      <c r="AJ14" s="137"/>
      <c r="AK14" s="138" t="s">
        <v>26</v>
      </c>
      <c r="AL14" s="138"/>
      <c r="AM14" s="138"/>
      <c r="AN14" s="138"/>
      <c r="AO14" s="138"/>
      <c r="AP14" s="127" t="s">
        <v>27</v>
      </c>
      <c r="AQ14" s="128"/>
      <c r="AR14" s="128"/>
      <c r="AS14" s="129"/>
    </row>
    <row r="15" spans="1:45" ht="60" x14ac:dyDescent="0.25">
      <c r="A15" s="103" t="s">
        <v>28</v>
      </c>
      <c r="B15" s="103" t="s">
        <v>29</v>
      </c>
      <c r="C15" s="131"/>
      <c r="D15" s="103" t="s">
        <v>30</v>
      </c>
      <c r="E15" s="103" t="s">
        <v>31</v>
      </c>
      <c r="F15" s="103" t="s">
        <v>32</v>
      </c>
      <c r="G15" s="103" t="s">
        <v>33</v>
      </c>
      <c r="H15" s="103" t="s">
        <v>34</v>
      </c>
      <c r="I15" s="103" t="s">
        <v>35</v>
      </c>
      <c r="J15" s="103" t="s">
        <v>36</v>
      </c>
      <c r="K15" s="103" t="s">
        <v>37</v>
      </c>
      <c r="L15" s="103" t="s">
        <v>38</v>
      </c>
      <c r="M15" s="103" t="s">
        <v>39</v>
      </c>
      <c r="N15" s="103" t="s">
        <v>40</v>
      </c>
      <c r="O15" s="103" t="s">
        <v>41</v>
      </c>
      <c r="P15" s="103" t="s">
        <v>42</v>
      </c>
      <c r="Q15" s="106" t="s">
        <v>43</v>
      </c>
      <c r="R15" s="106" t="s">
        <v>44</v>
      </c>
      <c r="S15" s="106" t="s">
        <v>45</v>
      </c>
      <c r="T15" s="106" t="s">
        <v>46</v>
      </c>
      <c r="U15" s="106" t="s">
        <v>47</v>
      </c>
      <c r="V15" s="31" t="s">
        <v>48</v>
      </c>
      <c r="W15" s="31" t="s">
        <v>49</v>
      </c>
      <c r="X15" s="31" t="s">
        <v>50</v>
      </c>
      <c r="Y15" s="31" t="s">
        <v>51</v>
      </c>
      <c r="Z15" s="31" t="s">
        <v>52</v>
      </c>
      <c r="AA15" s="32" t="s">
        <v>48</v>
      </c>
      <c r="AB15" s="32" t="s">
        <v>49</v>
      </c>
      <c r="AC15" s="32" t="s">
        <v>50</v>
      </c>
      <c r="AD15" s="76" t="s">
        <v>51</v>
      </c>
      <c r="AE15" s="76" t="s">
        <v>52</v>
      </c>
      <c r="AF15" s="33" t="s">
        <v>48</v>
      </c>
      <c r="AG15" s="33" t="s">
        <v>49</v>
      </c>
      <c r="AH15" s="33" t="s">
        <v>50</v>
      </c>
      <c r="AI15" s="33" t="s">
        <v>51</v>
      </c>
      <c r="AJ15" s="33" t="s">
        <v>52</v>
      </c>
      <c r="AK15" s="34" t="s">
        <v>48</v>
      </c>
      <c r="AL15" s="34" t="s">
        <v>49</v>
      </c>
      <c r="AM15" s="34" t="s">
        <v>50</v>
      </c>
      <c r="AN15" s="34" t="s">
        <v>51</v>
      </c>
      <c r="AO15" s="34" t="s">
        <v>52</v>
      </c>
      <c r="AP15" s="27" t="s">
        <v>48</v>
      </c>
      <c r="AQ15" s="27" t="s">
        <v>49</v>
      </c>
      <c r="AR15" s="27" t="s">
        <v>50</v>
      </c>
      <c r="AS15" s="27" t="s">
        <v>53</v>
      </c>
    </row>
    <row r="16" spans="1:45" s="28" customFormat="1" ht="285" x14ac:dyDescent="0.25">
      <c r="A16" s="105">
        <v>4</v>
      </c>
      <c r="B16" s="105" t="s">
        <v>54</v>
      </c>
      <c r="C16" s="105" t="s">
        <v>55</v>
      </c>
      <c r="D16" s="105" t="s">
        <v>56</v>
      </c>
      <c r="E16" s="5">
        <f t="shared" ref="E16:E28" si="0">+((1/14)*80%)/100%</f>
        <v>5.7142857142857141E-2</v>
      </c>
      <c r="F16" s="105" t="s">
        <v>57</v>
      </c>
      <c r="G16" s="105" t="s">
        <v>58</v>
      </c>
      <c r="H16" s="105" t="s">
        <v>59</v>
      </c>
      <c r="I16" s="6">
        <v>6.6000000000000003E-2</v>
      </c>
      <c r="J16" s="105" t="s">
        <v>60</v>
      </c>
      <c r="K16" s="105" t="s">
        <v>61</v>
      </c>
      <c r="L16" s="7">
        <v>0</v>
      </c>
      <c r="M16" s="7">
        <v>0.02</v>
      </c>
      <c r="N16" s="7">
        <v>0.06</v>
      </c>
      <c r="O16" s="7">
        <v>0.1</v>
      </c>
      <c r="P16" s="7">
        <v>0.1</v>
      </c>
      <c r="Q16" s="105" t="s">
        <v>62</v>
      </c>
      <c r="R16" s="105" t="s">
        <v>63</v>
      </c>
      <c r="S16" s="105" t="s">
        <v>64</v>
      </c>
      <c r="T16" s="105" t="s">
        <v>65</v>
      </c>
      <c r="U16" s="105" t="s">
        <v>66</v>
      </c>
      <c r="V16" s="37" t="s">
        <v>67</v>
      </c>
      <c r="W16" s="37" t="s">
        <v>67</v>
      </c>
      <c r="X16" s="37" t="s">
        <v>67</v>
      </c>
      <c r="Y16" s="51" t="s">
        <v>68</v>
      </c>
      <c r="Z16" s="51" t="s">
        <v>67</v>
      </c>
      <c r="AA16" s="67">
        <v>4.0000000000000001E-3</v>
      </c>
      <c r="AB16" s="67">
        <v>4.0000000000000001E-3</v>
      </c>
      <c r="AC16" s="67">
        <f>IF(AB16/AA16&gt;100%,100%,AB16/AA16)</f>
        <v>1</v>
      </c>
      <c r="AD16" s="77" t="s">
        <v>69</v>
      </c>
      <c r="AE16" s="77" t="s">
        <v>70</v>
      </c>
      <c r="AF16" s="107">
        <v>4.0000000000000001E-3</v>
      </c>
      <c r="AG16" s="107">
        <v>4.0000000000000001E-3</v>
      </c>
      <c r="AH16" s="111">
        <f>IF(AG16/AF16&gt;100%,100%,AG16/AF16)</f>
        <v>1</v>
      </c>
      <c r="AI16" s="66" t="s">
        <v>269</v>
      </c>
      <c r="AJ16" s="66" t="s">
        <v>71</v>
      </c>
      <c r="AK16" s="64">
        <f>O16</f>
        <v>0.1</v>
      </c>
      <c r="AL16" s="65"/>
      <c r="AM16" s="66"/>
      <c r="AN16" s="66"/>
      <c r="AO16" s="66"/>
      <c r="AP16" s="64">
        <f>P16</f>
        <v>0.1</v>
      </c>
      <c r="AQ16" s="118">
        <v>4.0000000000000001E-3</v>
      </c>
      <c r="AR16" s="111">
        <f>IF(AQ16/AP16&gt;100%,100%,AQ16/AP16)</f>
        <v>0.04</v>
      </c>
      <c r="AS16" s="77" t="s">
        <v>72</v>
      </c>
    </row>
    <row r="17" spans="1:45" s="28" customFormat="1" ht="120" x14ac:dyDescent="0.25">
      <c r="A17" s="105">
        <v>4</v>
      </c>
      <c r="B17" s="105" t="s">
        <v>54</v>
      </c>
      <c r="C17" s="105" t="s">
        <v>55</v>
      </c>
      <c r="D17" s="105" t="s">
        <v>73</v>
      </c>
      <c r="E17" s="5">
        <f t="shared" si="0"/>
        <v>5.7142857142857141E-2</v>
      </c>
      <c r="F17" s="105" t="s">
        <v>57</v>
      </c>
      <c r="G17" s="105" t="s">
        <v>74</v>
      </c>
      <c r="H17" s="105" t="s">
        <v>75</v>
      </c>
      <c r="I17" s="105" t="s">
        <v>76</v>
      </c>
      <c r="J17" s="105" t="s">
        <v>77</v>
      </c>
      <c r="K17" s="105" t="s">
        <v>61</v>
      </c>
      <c r="L17" s="7">
        <v>0</v>
      </c>
      <c r="M17" s="7">
        <v>0</v>
      </c>
      <c r="N17" s="7">
        <v>0</v>
      </c>
      <c r="O17" s="7">
        <v>0.5</v>
      </c>
      <c r="P17" s="7">
        <v>0.5</v>
      </c>
      <c r="Q17" s="105" t="s">
        <v>62</v>
      </c>
      <c r="R17" s="105" t="s">
        <v>78</v>
      </c>
      <c r="S17" s="105" t="s">
        <v>79</v>
      </c>
      <c r="T17" s="105" t="s">
        <v>65</v>
      </c>
      <c r="U17" s="105" t="s">
        <v>80</v>
      </c>
      <c r="V17" s="37" t="s">
        <v>67</v>
      </c>
      <c r="W17" s="37" t="s">
        <v>67</v>
      </c>
      <c r="X17" s="37" t="s">
        <v>67</v>
      </c>
      <c r="Y17" s="51" t="s">
        <v>68</v>
      </c>
      <c r="Z17" s="51" t="s">
        <v>67</v>
      </c>
      <c r="AA17" s="68" t="s">
        <v>67</v>
      </c>
      <c r="AB17" s="68" t="s">
        <v>67</v>
      </c>
      <c r="AC17" s="68" t="s">
        <v>67</v>
      </c>
      <c r="AD17" s="81" t="s">
        <v>81</v>
      </c>
      <c r="AE17" s="81" t="s">
        <v>67</v>
      </c>
      <c r="AF17" s="64">
        <f t="shared" ref="AF17:AF35" si="1">N17</f>
        <v>0</v>
      </c>
      <c r="AG17" s="64">
        <v>0</v>
      </c>
      <c r="AH17" s="65" t="s">
        <v>67</v>
      </c>
      <c r="AI17" s="66" t="s">
        <v>67</v>
      </c>
      <c r="AJ17" s="66" t="s">
        <v>82</v>
      </c>
      <c r="AK17" s="64">
        <f t="shared" ref="AK17:AK35" si="2">O17</f>
        <v>0.5</v>
      </c>
      <c r="AL17" s="65"/>
      <c r="AM17" s="66"/>
      <c r="AN17" s="66"/>
      <c r="AO17" s="66"/>
      <c r="AP17" s="64">
        <f t="shared" ref="AP17:AP35" si="3">P17</f>
        <v>0.5</v>
      </c>
      <c r="AQ17" s="65">
        <v>0</v>
      </c>
      <c r="AR17" s="111" t="s">
        <v>83</v>
      </c>
      <c r="AS17" s="79" t="s">
        <v>84</v>
      </c>
    </row>
    <row r="18" spans="1:45" s="28" customFormat="1" ht="120" x14ac:dyDescent="0.25">
      <c r="A18" s="105">
        <v>4</v>
      </c>
      <c r="B18" s="105" t="s">
        <v>54</v>
      </c>
      <c r="C18" s="105" t="s">
        <v>55</v>
      </c>
      <c r="D18" s="105" t="s">
        <v>85</v>
      </c>
      <c r="E18" s="5">
        <f t="shared" si="0"/>
        <v>5.7142857142857141E-2</v>
      </c>
      <c r="F18" s="105" t="s">
        <v>86</v>
      </c>
      <c r="G18" s="105" t="s">
        <v>87</v>
      </c>
      <c r="H18" s="105" t="s">
        <v>88</v>
      </c>
      <c r="I18" s="105" t="s">
        <v>76</v>
      </c>
      <c r="J18" s="105" t="s">
        <v>60</v>
      </c>
      <c r="K18" s="105" t="s">
        <v>61</v>
      </c>
      <c r="L18" s="7">
        <v>0.05</v>
      </c>
      <c r="M18" s="7">
        <v>0.4</v>
      </c>
      <c r="N18" s="7">
        <v>0.8</v>
      </c>
      <c r="O18" s="7">
        <v>1</v>
      </c>
      <c r="P18" s="7">
        <v>1</v>
      </c>
      <c r="Q18" s="105" t="s">
        <v>62</v>
      </c>
      <c r="R18" s="105" t="s">
        <v>89</v>
      </c>
      <c r="S18" s="105" t="s">
        <v>90</v>
      </c>
      <c r="T18" s="105" t="s">
        <v>65</v>
      </c>
      <c r="U18" s="105" t="s">
        <v>91</v>
      </c>
      <c r="V18" s="37">
        <f t="shared" ref="V18:V28" si="4">L18</f>
        <v>0.05</v>
      </c>
      <c r="W18" s="42">
        <v>6.7199999999999996E-2</v>
      </c>
      <c r="X18" s="47">
        <v>1</v>
      </c>
      <c r="Y18" s="52" t="s">
        <v>92</v>
      </c>
      <c r="Z18" s="52" t="s">
        <v>93</v>
      </c>
      <c r="AA18" s="68">
        <f t="shared" ref="AA18:AA35" si="5">M18</f>
        <v>0.4</v>
      </c>
      <c r="AB18" s="82">
        <v>0.4521</v>
      </c>
      <c r="AC18" s="67">
        <f t="shared" ref="AC18:AC35" si="6">IF(AB18/AA18&gt;100%,100%,AB18/AA18)</f>
        <v>1</v>
      </c>
      <c r="AD18" s="77" t="s">
        <v>94</v>
      </c>
      <c r="AE18" s="77" t="s">
        <v>95</v>
      </c>
      <c r="AF18" s="64">
        <f t="shared" si="1"/>
        <v>0.8</v>
      </c>
      <c r="AG18" s="107">
        <v>0.57530000000000003</v>
      </c>
      <c r="AH18" s="111">
        <f t="shared" ref="AH18:AH29" si="7">IF(AG18/AF18&gt;100%,100%,AG18/AF18)</f>
        <v>0.71912500000000001</v>
      </c>
      <c r="AI18" s="77" t="s">
        <v>96</v>
      </c>
      <c r="AJ18" s="66" t="s">
        <v>71</v>
      </c>
      <c r="AK18" s="64">
        <f t="shared" si="2"/>
        <v>1</v>
      </c>
      <c r="AL18" s="65"/>
      <c r="AM18" s="66"/>
      <c r="AN18" s="66"/>
      <c r="AO18" s="66"/>
      <c r="AP18" s="64">
        <f t="shared" si="3"/>
        <v>1</v>
      </c>
      <c r="AQ18" s="119">
        <v>0.57530000000000003</v>
      </c>
      <c r="AR18" s="111">
        <f t="shared" ref="AR18:AR29" si="8">IF(AQ18/AP18&gt;100%,100%,AQ18/AP18)</f>
        <v>0.57530000000000003</v>
      </c>
      <c r="AS18" s="77" t="s">
        <v>97</v>
      </c>
    </row>
    <row r="19" spans="1:45" s="28" customFormat="1" ht="165" x14ac:dyDescent="0.25">
      <c r="A19" s="105">
        <v>4</v>
      </c>
      <c r="B19" s="105" t="s">
        <v>54</v>
      </c>
      <c r="C19" s="105" t="s">
        <v>98</v>
      </c>
      <c r="D19" s="105" t="s">
        <v>99</v>
      </c>
      <c r="E19" s="5">
        <f t="shared" si="0"/>
        <v>5.7142857142857141E-2</v>
      </c>
      <c r="F19" s="105" t="s">
        <v>57</v>
      </c>
      <c r="G19" s="105" t="s">
        <v>100</v>
      </c>
      <c r="H19" s="105" t="s">
        <v>101</v>
      </c>
      <c r="I19" s="7">
        <v>0.5</v>
      </c>
      <c r="J19" s="105" t="s">
        <v>60</v>
      </c>
      <c r="K19" s="105" t="s">
        <v>61</v>
      </c>
      <c r="L19" s="7">
        <v>0.15</v>
      </c>
      <c r="M19" s="7">
        <v>0.3</v>
      </c>
      <c r="N19" s="8">
        <v>0.45</v>
      </c>
      <c r="O19" s="8">
        <v>0.6</v>
      </c>
      <c r="P19" s="7">
        <v>0.6</v>
      </c>
      <c r="Q19" s="105" t="s">
        <v>102</v>
      </c>
      <c r="R19" s="105" t="s">
        <v>103</v>
      </c>
      <c r="S19" s="105" t="s">
        <v>104</v>
      </c>
      <c r="T19" s="105" t="s">
        <v>65</v>
      </c>
      <c r="U19" s="105" t="s">
        <v>105</v>
      </c>
      <c r="V19" s="37">
        <f t="shared" si="4"/>
        <v>0.15</v>
      </c>
      <c r="W19" s="43">
        <v>0.64980000000000004</v>
      </c>
      <c r="X19" s="47">
        <v>1</v>
      </c>
      <c r="Y19" s="52" t="s">
        <v>106</v>
      </c>
      <c r="Z19" s="52" t="s">
        <v>107</v>
      </c>
      <c r="AA19" s="68">
        <v>0.3</v>
      </c>
      <c r="AB19" s="93">
        <v>0.23960000000000001</v>
      </c>
      <c r="AC19" s="67">
        <f t="shared" si="6"/>
        <v>0.79866666666666675</v>
      </c>
      <c r="AD19" s="78" t="s">
        <v>108</v>
      </c>
      <c r="AE19" s="77" t="s">
        <v>95</v>
      </c>
      <c r="AF19" s="64">
        <f t="shared" si="1"/>
        <v>0.45</v>
      </c>
      <c r="AG19" s="107">
        <v>0.44069999999999998</v>
      </c>
      <c r="AH19" s="111">
        <f t="shared" si="7"/>
        <v>0.97933333333333328</v>
      </c>
      <c r="AI19" s="66" t="s">
        <v>109</v>
      </c>
      <c r="AJ19" s="66" t="s">
        <v>110</v>
      </c>
      <c r="AK19" s="64">
        <f t="shared" si="2"/>
        <v>0.6</v>
      </c>
      <c r="AL19" s="65"/>
      <c r="AM19" s="66"/>
      <c r="AN19" s="66"/>
      <c r="AO19" s="66"/>
      <c r="AP19" s="64">
        <f t="shared" si="3"/>
        <v>0.6</v>
      </c>
      <c r="AQ19" s="118">
        <v>0.44069999999999998</v>
      </c>
      <c r="AR19" s="111">
        <f t="shared" si="8"/>
        <v>0.73450000000000004</v>
      </c>
      <c r="AS19" s="79" t="s">
        <v>111</v>
      </c>
    </row>
    <row r="20" spans="1:45" s="28" customFormat="1" ht="195" x14ac:dyDescent="0.25">
      <c r="A20" s="105">
        <v>4</v>
      </c>
      <c r="B20" s="105" t="s">
        <v>54</v>
      </c>
      <c r="C20" s="105" t="s">
        <v>98</v>
      </c>
      <c r="D20" s="105" t="s">
        <v>112</v>
      </c>
      <c r="E20" s="5">
        <f t="shared" si="0"/>
        <v>5.7142857142857141E-2</v>
      </c>
      <c r="F20" s="105" t="s">
        <v>57</v>
      </c>
      <c r="G20" s="105" t="s">
        <v>113</v>
      </c>
      <c r="H20" s="105" t="s">
        <v>114</v>
      </c>
      <c r="I20" s="7">
        <v>0.6</v>
      </c>
      <c r="J20" s="105" t="s">
        <v>60</v>
      </c>
      <c r="K20" s="105" t="s">
        <v>61</v>
      </c>
      <c r="L20" s="7">
        <v>0.15</v>
      </c>
      <c r="M20" s="7">
        <v>0.3</v>
      </c>
      <c r="N20" s="8">
        <v>0.45</v>
      </c>
      <c r="O20" s="8">
        <v>0.6</v>
      </c>
      <c r="P20" s="7">
        <v>0.6</v>
      </c>
      <c r="Q20" s="105" t="s">
        <v>102</v>
      </c>
      <c r="R20" s="105" t="s">
        <v>103</v>
      </c>
      <c r="S20" s="105" t="s">
        <v>104</v>
      </c>
      <c r="T20" s="105" t="s">
        <v>65</v>
      </c>
      <c r="U20" s="105" t="s">
        <v>105</v>
      </c>
      <c r="V20" s="37">
        <f t="shared" si="4"/>
        <v>0.15</v>
      </c>
      <c r="W20" s="43">
        <v>7.0900000000000005E-2</v>
      </c>
      <c r="X20" s="47">
        <f>W20/V20</f>
        <v>0.47266666666666673</v>
      </c>
      <c r="Y20" s="52" t="s">
        <v>115</v>
      </c>
      <c r="Z20" s="52" t="s">
        <v>107</v>
      </c>
      <c r="AA20" s="68">
        <f t="shared" si="5"/>
        <v>0.3</v>
      </c>
      <c r="AB20" s="82">
        <v>0.20810000000000001</v>
      </c>
      <c r="AC20" s="67">
        <f t="shared" si="6"/>
        <v>0.69366666666666676</v>
      </c>
      <c r="AD20" s="78" t="s">
        <v>116</v>
      </c>
      <c r="AE20" s="77" t="s">
        <v>95</v>
      </c>
      <c r="AF20" s="64">
        <f t="shared" si="1"/>
        <v>0.45</v>
      </c>
      <c r="AG20" s="107">
        <v>0.27450000000000002</v>
      </c>
      <c r="AH20" s="111">
        <f t="shared" si="7"/>
        <v>0.61</v>
      </c>
      <c r="AI20" s="66" t="s">
        <v>270</v>
      </c>
      <c r="AJ20" s="66" t="s">
        <v>110</v>
      </c>
      <c r="AK20" s="64">
        <f t="shared" si="2"/>
        <v>0.6</v>
      </c>
      <c r="AL20" s="65"/>
      <c r="AM20" s="66"/>
      <c r="AN20" s="66"/>
      <c r="AO20" s="66"/>
      <c r="AP20" s="64">
        <f t="shared" si="3"/>
        <v>0.6</v>
      </c>
      <c r="AQ20" s="119">
        <v>0.27450000000000002</v>
      </c>
      <c r="AR20" s="111">
        <f t="shared" si="8"/>
        <v>0.45750000000000007</v>
      </c>
      <c r="AS20" s="79" t="s">
        <v>117</v>
      </c>
    </row>
    <row r="21" spans="1:45" s="28" customFormat="1" ht="150" x14ac:dyDescent="0.25">
      <c r="A21" s="105">
        <v>4</v>
      </c>
      <c r="B21" s="105" t="s">
        <v>54</v>
      </c>
      <c r="C21" s="105" t="s">
        <v>98</v>
      </c>
      <c r="D21" s="105" t="s">
        <v>118</v>
      </c>
      <c r="E21" s="5">
        <f t="shared" si="0"/>
        <v>5.7142857142857141E-2</v>
      </c>
      <c r="F21" s="105" t="s">
        <v>86</v>
      </c>
      <c r="G21" s="105" t="s">
        <v>119</v>
      </c>
      <c r="H21" s="105" t="s">
        <v>120</v>
      </c>
      <c r="I21" s="105"/>
      <c r="J21" s="105" t="s">
        <v>60</v>
      </c>
      <c r="K21" s="105" t="s">
        <v>61</v>
      </c>
      <c r="L21" s="7">
        <v>0.1</v>
      </c>
      <c r="M21" s="7">
        <v>0.25</v>
      </c>
      <c r="N21" s="7">
        <v>0.65</v>
      </c>
      <c r="O21" s="7">
        <v>0.95</v>
      </c>
      <c r="P21" s="7">
        <v>0.95</v>
      </c>
      <c r="Q21" s="105" t="s">
        <v>102</v>
      </c>
      <c r="R21" s="105" t="s">
        <v>103</v>
      </c>
      <c r="S21" s="105" t="s">
        <v>104</v>
      </c>
      <c r="T21" s="105" t="s">
        <v>65</v>
      </c>
      <c r="U21" s="105" t="s">
        <v>121</v>
      </c>
      <c r="V21" s="37">
        <f t="shared" si="4"/>
        <v>0.1</v>
      </c>
      <c r="W21" s="43">
        <v>0.16650000000000001</v>
      </c>
      <c r="X21" s="47">
        <v>1</v>
      </c>
      <c r="Y21" s="52" t="s">
        <v>122</v>
      </c>
      <c r="Z21" s="52" t="s">
        <v>107</v>
      </c>
      <c r="AA21" s="68">
        <f t="shared" si="5"/>
        <v>0.25</v>
      </c>
      <c r="AB21" s="82">
        <v>0.19739999999999999</v>
      </c>
      <c r="AC21" s="67">
        <f t="shared" si="6"/>
        <v>0.78959999999999997</v>
      </c>
      <c r="AD21" s="78" t="s">
        <v>123</v>
      </c>
      <c r="AE21" s="77" t="s">
        <v>95</v>
      </c>
      <c r="AF21" s="64">
        <f t="shared" si="1"/>
        <v>0.65</v>
      </c>
      <c r="AG21" s="107">
        <v>0.6492</v>
      </c>
      <c r="AH21" s="111">
        <f t="shared" si="7"/>
        <v>0.99876923076923074</v>
      </c>
      <c r="AI21" s="79" t="s">
        <v>117</v>
      </c>
      <c r="AJ21" s="66" t="s">
        <v>107</v>
      </c>
      <c r="AK21" s="64">
        <f t="shared" si="2"/>
        <v>0.95</v>
      </c>
      <c r="AL21" s="65"/>
      <c r="AM21" s="66"/>
      <c r="AN21" s="66"/>
      <c r="AO21" s="66"/>
      <c r="AP21" s="64">
        <f t="shared" si="3"/>
        <v>0.95</v>
      </c>
      <c r="AQ21" s="118">
        <v>0.6492</v>
      </c>
      <c r="AR21" s="111">
        <f t="shared" si="8"/>
        <v>0.68336842105263162</v>
      </c>
      <c r="AS21" s="79" t="s">
        <v>117</v>
      </c>
    </row>
    <row r="22" spans="1:45" s="28" customFormat="1" ht="135" x14ac:dyDescent="0.25">
      <c r="A22" s="105">
        <v>4</v>
      </c>
      <c r="B22" s="105" t="s">
        <v>54</v>
      </c>
      <c r="C22" s="105" t="s">
        <v>98</v>
      </c>
      <c r="D22" s="105" t="s">
        <v>124</v>
      </c>
      <c r="E22" s="5">
        <f t="shared" si="0"/>
        <v>5.7142857142857141E-2</v>
      </c>
      <c r="F22" s="105" t="s">
        <v>57</v>
      </c>
      <c r="G22" s="105" t="s">
        <v>125</v>
      </c>
      <c r="H22" s="105" t="s">
        <v>126</v>
      </c>
      <c r="I22" s="105"/>
      <c r="J22" s="105" t="s">
        <v>60</v>
      </c>
      <c r="K22" s="105" t="s">
        <v>61</v>
      </c>
      <c r="L22" s="7">
        <v>0.02</v>
      </c>
      <c r="M22" s="7">
        <v>0.1</v>
      </c>
      <c r="N22" s="7">
        <v>0.2</v>
      </c>
      <c r="O22" s="7">
        <v>0.4</v>
      </c>
      <c r="P22" s="7">
        <v>0.4</v>
      </c>
      <c r="Q22" s="105" t="s">
        <v>102</v>
      </c>
      <c r="R22" s="105" t="s">
        <v>103</v>
      </c>
      <c r="S22" s="105" t="s">
        <v>104</v>
      </c>
      <c r="T22" s="105" t="s">
        <v>65</v>
      </c>
      <c r="U22" s="105" t="s">
        <v>121</v>
      </c>
      <c r="V22" s="37">
        <f t="shared" si="4"/>
        <v>0.02</v>
      </c>
      <c r="W22" s="43">
        <v>0.01</v>
      </c>
      <c r="X22" s="47">
        <f t="shared" ref="X22" si="9">W22/V22</f>
        <v>0.5</v>
      </c>
      <c r="Y22" s="52" t="s">
        <v>127</v>
      </c>
      <c r="Z22" s="52" t="s">
        <v>107</v>
      </c>
      <c r="AA22" s="68">
        <f t="shared" si="5"/>
        <v>0.1</v>
      </c>
      <c r="AB22" s="83">
        <v>5.5E-2</v>
      </c>
      <c r="AC22" s="67">
        <f t="shared" si="6"/>
        <v>0.54999999999999993</v>
      </c>
      <c r="AD22" s="78" t="s">
        <v>128</v>
      </c>
      <c r="AE22" s="77" t="s">
        <v>95</v>
      </c>
      <c r="AF22" s="64">
        <f t="shared" si="1"/>
        <v>0.2</v>
      </c>
      <c r="AG22" s="107">
        <v>0.21529999999999999</v>
      </c>
      <c r="AH22" s="111">
        <f t="shared" si="7"/>
        <v>1</v>
      </c>
      <c r="AI22" s="66" t="s">
        <v>271</v>
      </c>
      <c r="AJ22" s="66" t="s">
        <v>110</v>
      </c>
      <c r="AK22" s="64">
        <f t="shared" si="2"/>
        <v>0.4</v>
      </c>
      <c r="AL22" s="65"/>
      <c r="AM22" s="66"/>
      <c r="AN22" s="66"/>
      <c r="AO22" s="66"/>
      <c r="AP22" s="64">
        <f t="shared" si="3"/>
        <v>0.4</v>
      </c>
      <c r="AQ22" s="119">
        <v>0.21529999999999999</v>
      </c>
      <c r="AR22" s="111">
        <f t="shared" si="8"/>
        <v>0.5382499999999999</v>
      </c>
      <c r="AS22" s="79" t="s">
        <v>129</v>
      </c>
    </row>
    <row r="23" spans="1:45" s="28" customFormat="1" ht="90" x14ac:dyDescent="0.25">
      <c r="A23" s="105">
        <v>4</v>
      </c>
      <c r="B23" s="105" t="s">
        <v>54</v>
      </c>
      <c r="C23" s="105" t="s">
        <v>98</v>
      </c>
      <c r="D23" s="105" t="s">
        <v>130</v>
      </c>
      <c r="E23" s="5">
        <f t="shared" si="0"/>
        <v>5.7142857142857141E-2</v>
      </c>
      <c r="F23" s="105" t="s">
        <v>86</v>
      </c>
      <c r="G23" s="105" t="s">
        <v>131</v>
      </c>
      <c r="H23" s="105" t="s">
        <v>132</v>
      </c>
      <c r="I23" s="105"/>
      <c r="J23" s="105" t="s">
        <v>77</v>
      </c>
      <c r="K23" s="105" t="s">
        <v>61</v>
      </c>
      <c r="L23" s="7">
        <v>0.95</v>
      </c>
      <c r="M23" s="7">
        <v>0.95</v>
      </c>
      <c r="N23" s="7">
        <v>0.95</v>
      </c>
      <c r="O23" s="7">
        <v>0.95</v>
      </c>
      <c r="P23" s="7">
        <v>0.95</v>
      </c>
      <c r="Q23" s="105" t="s">
        <v>102</v>
      </c>
      <c r="R23" s="105" t="s">
        <v>103</v>
      </c>
      <c r="S23" s="105" t="s">
        <v>133</v>
      </c>
      <c r="T23" s="105" t="s">
        <v>65</v>
      </c>
      <c r="U23" s="9" t="s">
        <v>134</v>
      </c>
      <c r="V23" s="37">
        <f t="shared" si="4"/>
        <v>0.95</v>
      </c>
      <c r="W23" s="44">
        <v>0.89500000000000002</v>
      </c>
      <c r="X23" s="47">
        <v>1</v>
      </c>
      <c r="Y23" s="53" t="s">
        <v>135</v>
      </c>
      <c r="Z23" s="53" t="s">
        <v>136</v>
      </c>
      <c r="AA23" s="68">
        <f t="shared" si="5"/>
        <v>0.95</v>
      </c>
      <c r="AB23" s="68">
        <v>0.98</v>
      </c>
      <c r="AC23" s="67">
        <f t="shared" si="6"/>
        <v>1</v>
      </c>
      <c r="AD23" s="79" t="s">
        <v>137</v>
      </c>
      <c r="AE23" s="77" t="s">
        <v>95</v>
      </c>
      <c r="AF23" s="64">
        <f t="shared" si="1"/>
        <v>0.95</v>
      </c>
      <c r="AG23" s="107">
        <v>0.99480000000000002</v>
      </c>
      <c r="AH23" s="111">
        <f t="shared" si="7"/>
        <v>1</v>
      </c>
      <c r="AI23" s="79" t="s">
        <v>138</v>
      </c>
      <c r="AJ23" s="66" t="s">
        <v>71</v>
      </c>
      <c r="AK23" s="64">
        <f t="shared" si="2"/>
        <v>0.95</v>
      </c>
      <c r="AL23" s="65"/>
      <c r="AM23" s="66"/>
      <c r="AN23" s="66"/>
      <c r="AO23" s="66"/>
      <c r="AP23" s="64">
        <f t="shared" si="3"/>
        <v>0.95</v>
      </c>
      <c r="AQ23" s="118">
        <f>(W23*25%)+(AB23*25%)+(AG23*25%)</f>
        <v>0.71745000000000003</v>
      </c>
      <c r="AR23" s="111">
        <f t="shared" si="8"/>
        <v>0.75521052631578955</v>
      </c>
      <c r="AS23" s="79" t="s">
        <v>138</v>
      </c>
    </row>
    <row r="24" spans="1:45" s="28" customFormat="1" ht="90" x14ac:dyDescent="0.25">
      <c r="A24" s="105">
        <v>4</v>
      </c>
      <c r="B24" s="105" t="s">
        <v>54</v>
      </c>
      <c r="C24" s="105" t="s">
        <v>98</v>
      </c>
      <c r="D24" s="105" t="s">
        <v>139</v>
      </c>
      <c r="E24" s="5">
        <f t="shared" si="0"/>
        <v>5.7142857142857141E-2</v>
      </c>
      <c r="F24" s="105" t="s">
        <v>57</v>
      </c>
      <c r="G24" s="105" t="s">
        <v>140</v>
      </c>
      <c r="H24" s="105" t="s">
        <v>141</v>
      </c>
      <c r="I24" s="105"/>
      <c r="J24" s="105" t="s">
        <v>77</v>
      </c>
      <c r="K24" s="105" t="s">
        <v>61</v>
      </c>
      <c r="L24" s="7">
        <v>1</v>
      </c>
      <c r="M24" s="7">
        <v>1</v>
      </c>
      <c r="N24" s="7">
        <v>1</v>
      </c>
      <c r="O24" s="7">
        <v>1</v>
      </c>
      <c r="P24" s="7">
        <v>1</v>
      </c>
      <c r="Q24" s="105" t="s">
        <v>102</v>
      </c>
      <c r="R24" s="9" t="s">
        <v>103</v>
      </c>
      <c r="S24" s="9" t="s">
        <v>142</v>
      </c>
      <c r="T24" s="9" t="s">
        <v>65</v>
      </c>
      <c r="U24" s="9" t="s">
        <v>143</v>
      </c>
      <c r="V24" s="37">
        <f t="shared" si="4"/>
        <v>1</v>
      </c>
      <c r="W24" s="44">
        <v>0.82899999999999996</v>
      </c>
      <c r="X24" s="47">
        <v>1</v>
      </c>
      <c r="Y24" s="52" t="s">
        <v>144</v>
      </c>
      <c r="Z24" s="52" t="s">
        <v>136</v>
      </c>
      <c r="AA24" s="68">
        <f t="shared" si="5"/>
        <v>1</v>
      </c>
      <c r="AB24" s="67">
        <v>1.0213000000000001</v>
      </c>
      <c r="AC24" s="67">
        <f t="shared" si="6"/>
        <v>1</v>
      </c>
      <c r="AD24" s="78" t="s">
        <v>145</v>
      </c>
      <c r="AE24" s="77" t="s">
        <v>95</v>
      </c>
      <c r="AF24" s="64">
        <f t="shared" si="1"/>
        <v>1</v>
      </c>
      <c r="AG24" s="107">
        <v>0.99480000000000002</v>
      </c>
      <c r="AH24" s="111">
        <f t="shared" si="7"/>
        <v>0.99480000000000002</v>
      </c>
      <c r="AI24" s="78" t="s">
        <v>272</v>
      </c>
      <c r="AJ24" s="66" t="s">
        <v>71</v>
      </c>
      <c r="AK24" s="64">
        <f t="shared" si="2"/>
        <v>1</v>
      </c>
      <c r="AL24" s="65"/>
      <c r="AM24" s="66"/>
      <c r="AN24" s="66"/>
      <c r="AO24" s="66"/>
      <c r="AP24" s="64">
        <f t="shared" si="3"/>
        <v>1</v>
      </c>
      <c r="AQ24" s="118">
        <f t="shared" ref="AQ24:AQ25" si="10">(W24*25%)+(AB24*25%)+(AG24*25%)</f>
        <v>0.71127499999999999</v>
      </c>
      <c r="AR24" s="111">
        <f t="shared" si="8"/>
        <v>0.71127499999999999</v>
      </c>
      <c r="AS24" s="79" t="s">
        <v>146</v>
      </c>
    </row>
    <row r="25" spans="1:45" s="28" customFormat="1" ht="135" x14ac:dyDescent="0.25">
      <c r="A25" s="105">
        <v>4</v>
      </c>
      <c r="B25" s="105" t="s">
        <v>54</v>
      </c>
      <c r="C25" s="105" t="s">
        <v>98</v>
      </c>
      <c r="D25" s="105" t="s">
        <v>147</v>
      </c>
      <c r="E25" s="5">
        <f t="shared" si="0"/>
        <v>5.7142857142857141E-2</v>
      </c>
      <c r="F25" s="105" t="s">
        <v>57</v>
      </c>
      <c r="G25" s="105" t="s">
        <v>148</v>
      </c>
      <c r="H25" s="105" t="s">
        <v>149</v>
      </c>
      <c r="I25" s="105"/>
      <c r="J25" s="105" t="s">
        <v>77</v>
      </c>
      <c r="K25" s="105" t="s">
        <v>61</v>
      </c>
      <c r="L25" s="7">
        <v>0.95</v>
      </c>
      <c r="M25" s="7">
        <v>0.95</v>
      </c>
      <c r="N25" s="7">
        <v>0.95</v>
      </c>
      <c r="O25" s="7">
        <v>0.95</v>
      </c>
      <c r="P25" s="7">
        <v>0.95</v>
      </c>
      <c r="Q25" s="105" t="s">
        <v>102</v>
      </c>
      <c r="R25" s="105" t="s">
        <v>150</v>
      </c>
      <c r="S25" s="105" t="s">
        <v>151</v>
      </c>
      <c r="T25" s="105" t="s">
        <v>65</v>
      </c>
      <c r="U25" s="9" t="s">
        <v>152</v>
      </c>
      <c r="V25" s="37">
        <f t="shared" si="4"/>
        <v>0.95</v>
      </c>
      <c r="W25" s="42">
        <v>1</v>
      </c>
      <c r="X25" s="47">
        <v>1</v>
      </c>
      <c r="Y25" s="52" t="s">
        <v>153</v>
      </c>
      <c r="Z25" s="52" t="s">
        <v>154</v>
      </c>
      <c r="AA25" s="68">
        <f t="shared" si="5"/>
        <v>0.95</v>
      </c>
      <c r="AB25" s="69">
        <v>1</v>
      </c>
      <c r="AC25" s="67">
        <f t="shared" si="6"/>
        <v>1</v>
      </c>
      <c r="AD25" s="78" t="s">
        <v>155</v>
      </c>
      <c r="AE25" s="78" t="s">
        <v>154</v>
      </c>
      <c r="AF25" s="64">
        <f t="shared" si="1"/>
        <v>0.95</v>
      </c>
      <c r="AG25" s="64">
        <v>1</v>
      </c>
      <c r="AH25" s="111">
        <f t="shared" si="7"/>
        <v>1</v>
      </c>
      <c r="AI25" s="78" t="s">
        <v>273</v>
      </c>
      <c r="AJ25" s="66" t="s">
        <v>154</v>
      </c>
      <c r="AK25" s="64">
        <f t="shared" si="2"/>
        <v>0.95</v>
      </c>
      <c r="AL25" s="65"/>
      <c r="AM25" s="66"/>
      <c r="AN25" s="66"/>
      <c r="AO25" s="66"/>
      <c r="AP25" s="64">
        <f t="shared" si="3"/>
        <v>0.95</v>
      </c>
      <c r="AQ25" s="118">
        <f t="shared" si="10"/>
        <v>0.75</v>
      </c>
      <c r="AR25" s="111">
        <f t="shared" si="8"/>
        <v>0.78947368421052633</v>
      </c>
      <c r="AS25" s="79" t="s">
        <v>274</v>
      </c>
    </row>
    <row r="26" spans="1:45" s="28" customFormat="1" ht="90" x14ac:dyDescent="0.25">
      <c r="A26" s="105">
        <v>4</v>
      </c>
      <c r="B26" s="105" t="s">
        <v>54</v>
      </c>
      <c r="C26" s="105" t="s">
        <v>156</v>
      </c>
      <c r="D26" s="105" t="s">
        <v>157</v>
      </c>
      <c r="E26" s="5">
        <f t="shared" si="0"/>
        <v>5.7142857142857141E-2</v>
      </c>
      <c r="F26" s="105" t="s">
        <v>57</v>
      </c>
      <c r="G26" s="105" t="s">
        <v>158</v>
      </c>
      <c r="H26" s="105" t="s">
        <v>159</v>
      </c>
      <c r="I26" s="105"/>
      <c r="J26" s="105" t="s">
        <v>160</v>
      </c>
      <c r="K26" s="105" t="s">
        <v>161</v>
      </c>
      <c r="L26" s="10">
        <v>0</v>
      </c>
      <c r="M26" s="10">
        <v>1</v>
      </c>
      <c r="N26" s="10">
        <v>1</v>
      </c>
      <c r="O26" s="10">
        <v>0</v>
      </c>
      <c r="P26" s="11">
        <f t="shared" ref="P26:P29" si="11">SUM(L26:O26)</f>
        <v>2</v>
      </c>
      <c r="Q26" s="105" t="s">
        <v>102</v>
      </c>
      <c r="R26" s="105" t="s">
        <v>162</v>
      </c>
      <c r="S26" s="105" t="s">
        <v>163</v>
      </c>
      <c r="T26" s="105" t="s">
        <v>65</v>
      </c>
      <c r="U26" s="105" t="s">
        <v>163</v>
      </c>
      <c r="V26" s="38" t="s">
        <v>67</v>
      </c>
      <c r="W26" s="45" t="s">
        <v>67</v>
      </c>
      <c r="X26" s="48" t="s">
        <v>67</v>
      </c>
      <c r="Y26" s="52" t="s">
        <v>68</v>
      </c>
      <c r="Z26" s="52" t="s">
        <v>67</v>
      </c>
      <c r="AA26" s="84">
        <f t="shared" si="5"/>
        <v>1</v>
      </c>
      <c r="AB26" s="70">
        <v>1</v>
      </c>
      <c r="AC26" s="67">
        <f t="shared" si="6"/>
        <v>1</v>
      </c>
      <c r="AD26" s="78" t="s">
        <v>164</v>
      </c>
      <c r="AE26" s="78" t="s">
        <v>165</v>
      </c>
      <c r="AF26" s="112">
        <f t="shared" si="1"/>
        <v>1</v>
      </c>
      <c r="AG26" s="65">
        <v>1</v>
      </c>
      <c r="AH26" s="111">
        <f t="shared" si="7"/>
        <v>1</v>
      </c>
      <c r="AI26" s="66" t="s">
        <v>166</v>
      </c>
      <c r="AJ26" s="66" t="s">
        <v>167</v>
      </c>
      <c r="AK26" s="71">
        <f t="shared" si="2"/>
        <v>0</v>
      </c>
      <c r="AL26" s="65"/>
      <c r="AM26" s="66"/>
      <c r="AN26" s="66"/>
      <c r="AO26" s="66"/>
      <c r="AP26" s="112">
        <f t="shared" si="3"/>
        <v>2</v>
      </c>
      <c r="AQ26" s="65">
        <f>AB26+AG26</f>
        <v>2</v>
      </c>
      <c r="AR26" s="111">
        <f t="shared" si="8"/>
        <v>1</v>
      </c>
      <c r="AS26" s="79" t="s">
        <v>168</v>
      </c>
    </row>
    <row r="27" spans="1:45" s="28" customFormat="1" ht="210" x14ac:dyDescent="0.25">
      <c r="A27" s="105">
        <v>4</v>
      </c>
      <c r="B27" s="105" t="s">
        <v>54</v>
      </c>
      <c r="C27" s="105" t="s">
        <v>156</v>
      </c>
      <c r="D27" s="105" t="s">
        <v>169</v>
      </c>
      <c r="E27" s="5">
        <f t="shared" si="0"/>
        <v>5.7142857142857141E-2</v>
      </c>
      <c r="F27" s="105" t="s">
        <v>160</v>
      </c>
      <c r="G27" s="105"/>
      <c r="H27" s="105" t="s">
        <v>170</v>
      </c>
      <c r="I27" s="105" t="s">
        <v>76</v>
      </c>
      <c r="J27" s="105" t="s">
        <v>160</v>
      </c>
      <c r="K27" s="105" t="s">
        <v>171</v>
      </c>
      <c r="L27" s="10">
        <v>1</v>
      </c>
      <c r="M27" s="10">
        <v>3</v>
      </c>
      <c r="N27" s="10">
        <v>3</v>
      </c>
      <c r="O27" s="10">
        <v>3</v>
      </c>
      <c r="P27" s="11">
        <f t="shared" si="11"/>
        <v>10</v>
      </c>
      <c r="Q27" s="105" t="s">
        <v>102</v>
      </c>
      <c r="R27" s="105" t="s">
        <v>172</v>
      </c>
      <c r="S27" s="105" t="s">
        <v>173</v>
      </c>
      <c r="T27" s="105" t="s">
        <v>65</v>
      </c>
      <c r="U27" s="105" t="s">
        <v>174</v>
      </c>
      <c r="V27" s="38">
        <f t="shared" si="4"/>
        <v>1</v>
      </c>
      <c r="W27" s="45">
        <v>1</v>
      </c>
      <c r="X27" s="47">
        <v>1</v>
      </c>
      <c r="Y27" s="52" t="s">
        <v>175</v>
      </c>
      <c r="Z27" s="52" t="s">
        <v>176</v>
      </c>
      <c r="AA27" s="84">
        <f t="shared" si="5"/>
        <v>3</v>
      </c>
      <c r="AB27" s="70">
        <v>3</v>
      </c>
      <c r="AC27" s="67">
        <f t="shared" si="6"/>
        <v>1</v>
      </c>
      <c r="AD27" s="78" t="s">
        <v>177</v>
      </c>
      <c r="AE27" s="78" t="s">
        <v>178</v>
      </c>
      <c r="AF27" s="112">
        <f t="shared" si="1"/>
        <v>3</v>
      </c>
      <c r="AG27" s="65">
        <v>3</v>
      </c>
      <c r="AH27" s="111">
        <f t="shared" si="7"/>
        <v>1</v>
      </c>
      <c r="AI27" s="66" t="s">
        <v>179</v>
      </c>
      <c r="AJ27" s="66" t="s">
        <v>180</v>
      </c>
      <c r="AK27" s="71">
        <f t="shared" si="2"/>
        <v>3</v>
      </c>
      <c r="AL27" s="65"/>
      <c r="AM27" s="66"/>
      <c r="AN27" s="66"/>
      <c r="AO27" s="66"/>
      <c r="AP27" s="112">
        <f t="shared" si="3"/>
        <v>10</v>
      </c>
      <c r="AQ27" s="65">
        <f>W27+AB27+AG27</f>
        <v>7</v>
      </c>
      <c r="AR27" s="111">
        <f t="shared" si="8"/>
        <v>0.7</v>
      </c>
      <c r="AS27" s="79" t="s">
        <v>275</v>
      </c>
    </row>
    <row r="28" spans="1:45" s="28" customFormat="1" ht="240" x14ac:dyDescent="0.25">
      <c r="A28" s="105">
        <v>4</v>
      </c>
      <c r="B28" s="105" t="s">
        <v>54</v>
      </c>
      <c r="C28" s="105" t="s">
        <v>156</v>
      </c>
      <c r="D28" s="105" t="s">
        <v>181</v>
      </c>
      <c r="E28" s="5">
        <f t="shared" si="0"/>
        <v>5.7142857142857141E-2</v>
      </c>
      <c r="F28" s="105" t="s">
        <v>160</v>
      </c>
      <c r="G28" s="105"/>
      <c r="H28" s="105" t="s">
        <v>182</v>
      </c>
      <c r="I28" s="105" t="s">
        <v>76</v>
      </c>
      <c r="J28" s="105" t="s">
        <v>160</v>
      </c>
      <c r="K28" s="105" t="s">
        <v>183</v>
      </c>
      <c r="L28" s="10">
        <v>2</v>
      </c>
      <c r="M28" s="10">
        <v>3</v>
      </c>
      <c r="N28" s="10">
        <v>3</v>
      </c>
      <c r="O28" s="10">
        <v>4</v>
      </c>
      <c r="P28" s="11">
        <f t="shared" si="11"/>
        <v>12</v>
      </c>
      <c r="Q28" s="105" t="s">
        <v>102</v>
      </c>
      <c r="R28" s="105" t="s">
        <v>172</v>
      </c>
      <c r="S28" s="105" t="s">
        <v>173</v>
      </c>
      <c r="T28" s="105" t="s">
        <v>65</v>
      </c>
      <c r="U28" s="105" t="s">
        <v>174</v>
      </c>
      <c r="V28" s="38">
        <f t="shared" si="4"/>
        <v>2</v>
      </c>
      <c r="W28" s="45">
        <v>2</v>
      </c>
      <c r="X28" s="47">
        <v>1</v>
      </c>
      <c r="Y28" s="52" t="s">
        <v>184</v>
      </c>
      <c r="Z28" s="52" t="s">
        <v>185</v>
      </c>
      <c r="AA28" s="84">
        <f t="shared" si="5"/>
        <v>3</v>
      </c>
      <c r="AB28" s="70">
        <v>3</v>
      </c>
      <c r="AC28" s="67">
        <f t="shared" si="6"/>
        <v>1</v>
      </c>
      <c r="AD28" s="78" t="s">
        <v>186</v>
      </c>
      <c r="AE28" s="78" t="s">
        <v>187</v>
      </c>
      <c r="AF28" s="112">
        <f t="shared" si="1"/>
        <v>3</v>
      </c>
      <c r="AG28" s="65">
        <v>3</v>
      </c>
      <c r="AH28" s="111">
        <f t="shared" si="7"/>
        <v>1</v>
      </c>
      <c r="AI28" s="66" t="s">
        <v>188</v>
      </c>
      <c r="AJ28" s="66" t="s">
        <v>189</v>
      </c>
      <c r="AK28" s="71">
        <f t="shared" si="2"/>
        <v>4</v>
      </c>
      <c r="AL28" s="65"/>
      <c r="AM28" s="66"/>
      <c r="AN28" s="66"/>
      <c r="AO28" s="66"/>
      <c r="AP28" s="112">
        <f t="shared" si="3"/>
        <v>12</v>
      </c>
      <c r="AQ28" s="65">
        <f t="shared" ref="AQ28" si="12">W28+AB28+AG28</f>
        <v>8</v>
      </c>
      <c r="AR28" s="111">
        <f t="shared" si="8"/>
        <v>0.66666666666666663</v>
      </c>
      <c r="AS28" s="79" t="s">
        <v>276</v>
      </c>
    </row>
    <row r="29" spans="1:45" s="28" customFormat="1" ht="270" x14ac:dyDescent="0.25">
      <c r="A29" s="105">
        <v>4</v>
      </c>
      <c r="B29" s="105" t="s">
        <v>54</v>
      </c>
      <c r="C29" s="105" t="s">
        <v>156</v>
      </c>
      <c r="D29" s="105" t="s">
        <v>190</v>
      </c>
      <c r="E29" s="5">
        <f>+((1/14)*80%)/100%</f>
        <v>5.7142857142857141E-2</v>
      </c>
      <c r="F29" s="105" t="s">
        <v>160</v>
      </c>
      <c r="G29" s="105"/>
      <c r="H29" s="105" t="s">
        <v>191</v>
      </c>
      <c r="I29" s="105" t="s">
        <v>76</v>
      </c>
      <c r="J29" s="105" t="s">
        <v>160</v>
      </c>
      <c r="K29" s="105" t="s">
        <v>192</v>
      </c>
      <c r="L29" s="10">
        <v>0</v>
      </c>
      <c r="M29" s="10">
        <v>2</v>
      </c>
      <c r="N29" s="10">
        <v>3</v>
      </c>
      <c r="O29" s="10">
        <v>1</v>
      </c>
      <c r="P29" s="11">
        <f t="shared" si="11"/>
        <v>6</v>
      </c>
      <c r="Q29" s="105" t="s">
        <v>102</v>
      </c>
      <c r="R29" s="105" t="s">
        <v>172</v>
      </c>
      <c r="S29" s="105" t="s">
        <v>173</v>
      </c>
      <c r="T29" s="105" t="s">
        <v>65</v>
      </c>
      <c r="U29" s="105" t="s">
        <v>174</v>
      </c>
      <c r="V29" s="38" t="s">
        <v>67</v>
      </c>
      <c r="W29" s="45" t="s">
        <v>67</v>
      </c>
      <c r="X29" s="48" t="s">
        <v>67</v>
      </c>
      <c r="Y29" s="52" t="s">
        <v>68</v>
      </c>
      <c r="Z29" s="52" t="s">
        <v>67</v>
      </c>
      <c r="AA29" s="84">
        <f t="shared" si="5"/>
        <v>2</v>
      </c>
      <c r="AB29" s="70">
        <v>3</v>
      </c>
      <c r="AC29" s="67">
        <f t="shared" si="6"/>
        <v>1</v>
      </c>
      <c r="AD29" s="78" t="s">
        <v>193</v>
      </c>
      <c r="AE29" s="78" t="s">
        <v>194</v>
      </c>
      <c r="AF29" s="112">
        <f t="shared" si="1"/>
        <v>3</v>
      </c>
      <c r="AG29" s="65">
        <v>3</v>
      </c>
      <c r="AH29" s="111">
        <f t="shared" si="7"/>
        <v>1</v>
      </c>
      <c r="AI29" s="66" t="s">
        <v>195</v>
      </c>
      <c r="AJ29" s="66" t="s">
        <v>196</v>
      </c>
      <c r="AK29" s="71">
        <f t="shared" si="2"/>
        <v>1</v>
      </c>
      <c r="AL29" s="65"/>
      <c r="AM29" s="66"/>
      <c r="AN29" s="66"/>
      <c r="AO29" s="66"/>
      <c r="AP29" s="112">
        <f t="shared" si="3"/>
        <v>6</v>
      </c>
      <c r="AQ29" s="65">
        <f>AB29+AG29</f>
        <v>6</v>
      </c>
      <c r="AR29" s="111">
        <f t="shared" si="8"/>
        <v>1</v>
      </c>
      <c r="AS29" s="79" t="s">
        <v>277</v>
      </c>
    </row>
    <row r="30" spans="1:45" s="29" customFormat="1" ht="15.75" x14ac:dyDescent="0.25">
      <c r="A30" s="12"/>
      <c r="B30" s="12"/>
      <c r="C30" s="12"/>
      <c r="D30" s="13" t="s">
        <v>197</v>
      </c>
      <c r="E30" s="14">
        <f>SUM(E16:E29)</f>
        <v>0.80000000000000016</v>
      </c>
      <c r="F30" s="12"/>
      <c r="G30" s="12"/>
      <c r="H30" s="12"/>
      <c r="I30" s="12"/>
      <c r="J30" s="12"/>
      <c r="K30" s="12"/>
      <c r="L30" s="14"/>
      <c r="M30" s="14"/>
      <c r="N30" s="14"/>
      <c r="O30" s="14"/>
      <c r="P30" s="14"/>
      <c r="Q30" s="12"/>
      <c r="R30" s="12"/>
      <c r="S30" s="12"/>
      <c r="T30" s="12"/>
      <c r="U30" s="12"/>
      <c r="V30" s="39"/>
      <c r="W30" s="39"/>
      <c r="X30" s="39">
        <f>AVERAGE(X16:X29)*80%</f>
        <v>0.71781333333333341</v>
      </c>
      <c r="Y30" s="54"/>
      <c r="Z30" s="54"/>
      <c r="AA30" s="94"/>
      <c r="AB30" s="94"/>
      <c r="AC30" s="85">
        <f>AVERAGE(AC16:AC29)*80%</f>
        <v>0.72811897435897432</v>
      </c>
      <c r="AD30" s="86"/>
      <c r="AE30" s="86"/>
      <c r="AF30" s="88"/>
      <c r="AG30" s="88"/>
      <c r="AH30" s="113">
        <f>AVERAGE(AH16:AH29)*80%</f>
        <v>0.7570478500986193</v>
      </c>
      <c r="AI30" s="87"/>
      <c r="AJ30" s="87"/>
      <c r="AK30" s="88"/>
      <c r="AL30" s="88" t="e">
        <f>AVERAGE(AL16:AL29)</f>
        <v>#DIV/0!</v>
      </c>
      <c r="AM30" s="87"/>
      <c r="AN30" s="87"/>
      <c r="AO30" s="87"/>
      <c r="AP30" s="88"/>
      <c r="AQ30" s="88"/>
      <c r="AR30" s="113">
        <f>AVERAGE(AR16:AR29)*80%</f>
        <v>0.53240272604588401</v>
      </c>
      <c r="AS30" s="86"/>
    </row>
    <row r="31" spans="1:45" ht="105" x14ac:dyDescent="0.25">
      <c r="A31" s="15">
        <v>7</v>
      </c>
      <c r="B31" s="15" t="s">
        <v>198</v>
      </c>
      <c r="C31" s="15" t="s">
        <v>199</v>
      </c>
      <c r="D31" s="15" t="s">
        <v>200</v>
      </c>
      <c r="E31" s="16">
        <v>0.04</v>
      </c>
      <c r="F31" s="15" t="s">
        <v>201</v>
      </c>
      <c r="G31" s="15" t="s">
        <v>202</v>
      </c>
      <c r="H31" s="15" t="s">
        <v>203</v>
      </c>
      <c r="I31" s="15"/>
      <c r="J31" s="17" t="s">
        <v>204</v>
      </c>
      <c r="K31" s="17" t="s">
        <v>205</v>
      </c>
      <c r="L31" s="18">
        <v>0</v>
      </c>
      <c r="M31" s="18">
        <v>0.8</v>
      </c>
      <c r="N31" s="18">
        <v>0</v>
      </c>
      <c r="O31" s="18">
        <v>0.8</v>
      </c>
      <c r="P31" s="18">
        <v>0.8</v>
      </c>
      <c r="Q31" s="15" t="s">
        <v>102</v>
      </c>
      <c r="R31" s="15" t="s">
        <v>206</v>
      </c>
      <c r="S31" s="15" t="s">
        <v>207</v>
      </c>
      <c r="T31" s="15" t="s">
        <v>208</v>
      </c>
      <c r="U31" s="15" t="s">
        <v>209</v>
      </c>
      <c r="V31" s="40" t="s">
        <v>67</v>
      </c>
      <c r="W31" s="46" t="s">
        <v>67</v>
      </c>
      <c r="X31" s="46" t="s">
        <v>67</v>
      </c>
      <c r="Y31" s="55" t="s">
        <v>68</v>
      </c>
      <c r="Z31" s="55" t="s">
        <v>67</v>
      </c>
      <c r="AA31" s="95">
        <f t="shared" si="5"/>
        <v>0.8</v>
      </c>
      <c r="AB31" s="95">
        <v>1.01</v>
      </c>
      <c r="AC31" s="75">
        <f t="shared" si="6"/>
        <v>1</v>
      </c>
      <c r="AD31" s="80" t="s">
        <v>210</v>
      </c>
      <c r="AE31" s="80" t="s">
        <v>211</v>
      </c>
      <c r="AF31" s="73">
        <f t="shared" si="1"/>
        <v>0</v>
      </c>
      <c r="AG31" s="74" t="s">
        <v>212</v>
      </c>
      <c r="AH31" s="74" t="s">
        <v>212</v>
      </c>
      <c r="AI31" s="72" t="s">
        <v>212</v>
      </c>
      <c r="AJ31" s="72" t="s">
        <v>212</v>
      </c>
      <c r="AK31" s="72" t="s">
        <v>212</v>
      </c>
      <c r="AL31" s="72" t="s">
        <v>212</v>
      </c>
      <c r="AM31" s="72" t="s">
        <v>212</v>
      </c>
      <c r="AN31" s="72" t="s">
        <v>212</v>
      </c>
      <c r="AO31" s="72" t="s">
        <v>212</v>
      </c>
      <c r="AP31" s="121">
        <v>0.8</v>
      </c>
      <c r="AQ31" s="121">
        <v>0.505</v>
      </c>
      <c r="AR31" s="121">
        <v>0.63124999999999998</v>
      </c>
      <c r="AS31" s="72" t="s">
        <v>210</v>
      </c>
    </row>
    <row r="32" spans="1:45" ht="120" x14ac:dyDescent="0.25">
      <c r="A32" s="15">
        <v>7</v>
      </c>
      <c r="B32" s="15" t="s">
        <v>198</v>
      </c>
      <c r="C32" s="15" t="s">
        <v>199</v>
      </c>
      <c r="D32" s="15" t="s">
        <v>213</v>
      </c>
      <c r="E32" s="16">
        <v>0.04</v>
      </c>
      <c r="F32" s="15" t="s">
        <v>201</v>
      </c>
      <c r="G32" s="15" t="s">
        <v>214</v>
      </c>
      <c r="H32" s="15" t="s">
        <v>215</v>
      </c>
      <c r="I32" s="15"/>
      <c r="J32" s="17" t="s">
        <v>204</v>
      </c>
      <c r="K32" s="17" t="s">
        <v>216</v>
      </c>
      <c r="L32" s="19">
        <v>1</v>
      </c>
      <c r="M32" s="19">
        <v>1</v>
      </c>
      <c r="N32" s="19">
        <v>1</v>
      </c>
      <c r="O32" s="19">
        <v>1</v>
      </c>
      <c r="P32" s="19">
        <v>1</v>
      </c>
      <c r="Q32" s="15" t="s">
        <v>102</v>
      </c>
      <c r="R32" s="15" t="s">
        <v>217</v>
      </c>
      <c r="S32" s="15" t="s">
        <v>218</v>
      </c>
      <c r="T32" s="15" t="s">
        <v>219</v>
      </c>
      <c r="U32" s="15" t="s">
        <v>220</v>
      </c>
      <c r="V32" s="40">
        <f>L32</f>
        <v>1</v>
      </c>
      <c r="W32" s="49">
        <v>0.81</v>
      </c>
      <c r="X32" s="49">
        <v>0.81</v>
      </c>
      <c r="Y32" s="55" t="s">
        <v>221</v>
      </c>
      <c r="Z32" s="55" t="s">
        <v>222</v>
      </c>
      <c r="AA32" s="95">
        <f t="shared" si="5"/>
        <v>1</v>
      </c>
      <c r="AB32" s="95">
        <v>0.95</v>
      </c>
      <c r="AC32" s="75">
        <f t="shared" si="6"/>
        <v>0.95</v>
      </c>
      <c r="AD32" s="80" t="s">
        <v>223</v>
      </c>
      <c r="AE32" s="80" t="s">
        <v>222</v>
      </c>
      <c r="AF32" s="73">
        <f t="shared" si="1"/>
        <v>1</v>
      </c>
      <c r="AG32" s="73">
        <v>0.95450000000000002</v>
      </c>
      <c r="AH32" s="73">
        <f>AG32/AF32</f>
        <v>0.95450000000000002</v>
      </c>
      <c r="AI32" s="72" t="s">
        <v>224</v>
      </c>
      <c r="AJ32" s="72" t="s">
        <v>225</v>
      </c>
      <c r="AK32" s="73">
        <f t="shared" si="2"/>
        <v>1</v>
      </c>
      <c r="AL32" s="74"/>
      <c r="AM32" s="72"/>
      <c r="AN32" s="72"/>
      <c r="AO32" s="72"/>
      <c r="AP32" s="73">
        <f t="shared" si="3"/>
        <v>1</v>
      </c>
      <c r="AQ32" s="121">
        <f>(W32*25%)+(AB32*25%)+(AG32*25%)</f>
        <v>0.67862500000000003</v>
      </c>
      <c r="AR32" s="120">
        <f t="shared" ref="AR32:AR35" si="13">IF(AQ32/AP32&gt;100%,100%,AQ32/AP32)</f>
        <v>0.67862500000000003</v>
      </c>
      <c r="AS32" s="80" t="s">
        <v>226</v>
      </c>
    </row>
    <row r="33" spans="1:45" ht="135" x14ac:dyDescent="0.25">
      <c r="A33" s="15">
        <v>7</v>
      </c>
      <c r="B33" s="15" t="s">
        <v>198</v>
      </c>
      <c r="C33" s="15" t="s">
        <v>227</v>
      </c>
      <c r="D33" s="15" t="s">
        <v>228</v>
      </c>
      <c r="E33" s="16">
        <v>0.04</v>
      </c>
      <c r="F33" s="15" t="s">
        <v>201</v>
      </c>
      <c r="G33" s="15" t="s">
        <v>229</v>
      </c>
      <c r="H33" s="15" t="s">
        <v>230</v>
      </c>
      <c r="I33" s="15"/>
      <c r="J33" s="17" t="s">
        <v>204</v>
      </c>
      <c r="K33" s="17" t="s">
        <v>231</v>
      </c>
      <c r="L33" s="19">
        <v>0</v>
      </c>
      <c r="M33" s="19">
        <v>1</v>
      </c>
      <c r="N33" s="19">
        <v>1</v>
      </c>
      <c r="O33" s="19">
        <v>1</v>
      </c>
      <c r="P33" s="19">
        <v>1</v>
      </c>
      <c r="Q33" s="15" t="s">
        <v>102</v>
      </c>
      <c r="R33" s="15" t="s">
        <v>232</v>
      </c>
      <c r="S33" s="15" t="s">
        <v>233</v>
      </c>
      <c r="T33" s="15" t="s">
        <v>234</v>
      </c>
      <c r="U33" s="15" t="s">
        <v>235</v>
      </c>
      <c r="V33" s="40" t="s">
        <v>67</v>
      </c>
      <c r="W33" s="46" t="s">
        <v>67</v>
      </c>
      <c r="X33" s="46" t="s">
        <v>67</v>
      </c>
      <c r="Y33" s="55" t="s">
        <v>68</v>
      </c>
      <c r="Z33" s="55" t="s">
        <v>67</v>
      </c>
      <c r="AA33" s="95">
        <f t="shared" si="5"/>
        <v>1</v>
      </c>
      <c r="AB33" s="96">
        <v>0.98260000000000003</v>
      </c>
      <c r="AC33" s="75">
        <f t="shared" si="6"/>
        <v>0.98260000000000003</v>
      </c>
      <c r="AD33" s="80" t="s">
        <v>236</v>
      </c>
      <c r="AE33" s="80" t="s">
        <v>237</v>
      </c>
      <c r="AF33" s="73">
        <f t="shared" ref="AF33" si="14">N33</f>
        <v>1</v>
      </c>
      <c r="AG33" s="114">
        <v>0.97389999999999999</v>
      </c>
      <c r="AH33" s="114">
        <f>AG33/AF33</f>
        <v>0.97389999999999999</v>
      </c>
      <c r="AI33" s="72" t="s">
        <v>238</v>
      </c>
      <c r="AJ33" s="80" t="s">
        <v>239</v>
      </c>
      <c r="AK33" s="73">
        <f t="shared" si="2"/>
        <v>1</v>
      </c>
      <c r="AL33" s="74"/>
      <c r="AM33" s="72"/>
      <c r="AN33" s="72"/>
      <c r="AO33" s="72"/>
      <c r="AP33" s="73">
        <f t="shared" si="3"/>
        <v>1</v>
      </c>
      <c r="AQ33" s="121">
        <f>(AB33*33.3%)+(AG33*33.3%)</f>
        <v>0.6515145</v>
      </c>
      <c r="AR33" s="120">
        <f t="shared" si="13"/>
        <v>0.6515145</v>
      </c>
      <c r="AS33" s="80" t="s">
        <v>240</v>
      </c>
    </row>
    <row r="34" spans="1:45" ht="105" x14ac:dyDescent="0.25">
      <c r="A34" s="15">
        <v>7</v>
      </c>
      <c r="B34" s="15" t="s">
        <v>198</v>
      </c>
      <c r="C34" s="15" t="s">
        <v>199</v>
      </c>
      <c r="D34" s="15" t="s">
        <v>241</v>
      </c>
      <c r="E34" s="16">
        <v>0.04</v>
      </c>
      <c r="F34" s="15" t="s">
        <v>201</v>
      </c>
      <c r="G34" s="15" t="s">
        <v>242</v>
      </c>
      <c r="H34" s="15" t="s">
        <v>243</v>
      </c>
      <c r="I34" s="15"/>
      <c r="J34" s="17" t="s">
        <v>204</v>
      </c>
      <c r="K34" s="17" t="s">
        <v>244</v>
      </c>
      <c r="L34" s="19">
        <v>0</v>
      </c>
      <c r="M34" s="19">
        <v>1</v>
      </c>
      <c r="N34" s="19">
        <v>0</v>
      </c>
      <c r="O34" s="19">
        <v>1</v>
      </c>
      <c r="P34" s="19">
        <v>1</v>
      </c>
      <c r="Q34" s="15" t="s">
        <v>102</v>
      </c>
      <c r="R34" s="15" t="s">
        <v>245</v>
      </c>
      <c r="S34" s="15" t="s">
        <v>246</v>
      </c>
      <c r="T34" s="15" t="s">
        <v>219</v>
      </c>
      <c r="U34" s="15" t="s">
        <v>246</v>
      </c>
      <c r="V34" s="40" t="s">
        <v>67</v>
      </c>
      <c r="W34" s="46" t="s">
        <v>67</v>
      </c>
      <c r="X34" s="46" t="s">
        <v>67</v>
      </c>
      <c r="Y34" s="55" t="s">
        <v>68</v>
      </c>
      <c r="Z34" s="55" t="s">
        <v>67</v>
      </c>
      <c r="AA34" s="95">
        <v>1</v>
      </c>
      <c r="AB34" s="95">
        <v>1</v>
      </c>
      <c r="AC34" s="75">
        <f t="shared" si="6"/>
        <v>1</v>
      </c>
      <c r="AD34" s="55" t="s">
        <v>247</v>
      </c>
      <c r="AE34" s="55" t="s">
        <v>248</v>
      </c>
      <c r="AF34" s="73">
        <v>0</v>
      </c>
      <c r="AG34" s="73" t="s">
        <v>212</v>
      </c>
      <c r="AH34" s="73" t="s">
        <v>212</v>
      </c>
      <c r="AI34" s="108" t="s">
        <v>212</v>
      </c>
      <c r="AJ34" s="108" t="s">
        <v>212</v>
      </c>
      <c r="AK34" s="108" t="s">
        <v>212</v>
      </c>
      <c r="AL34" s="108" t="s">
        <v>212</v>
      </c>
      <c r="AM34" s="108" t="s">
        <v>212</v>
      </c>
      <c r="AN34" s="108" t="s">
        <v>212</v>
      </c>
      <c r="AO34" s="108" t="s">
        <v>212</v>
      </c>
      <c r="AP34" s="73">
        <v>1</v>
      </c>
      <c r="AQ34" s="73">
        <v>0.5</v>
      </c>
      <c r="AR34" s="73">
        <v>1</v>
      </c>
      <c r="AS34" s="108" t="s">
        <v>278</v>
      </c>
    </row>
    <row r="35" spans="1:45" ht="120" x14ac:dyDescent="0.25">
      <c r="A35" s="15">
        <v>5</v>
      </c>
      <c r="B35" s="15" t="s">
        <v>249</v>
      </c>
      <c r="C35" s="15" t="s">
        <v>250</v>
      </c>
      <c r="D35" s="15" t="s">
        <v>251</v>
      </c>
      <c r="E35" s="16">
        <v>0.04</v>
      </c>
      <c r="F35" s="15" t="s">
        <v>201</v>
      </c>
      <c r="G35" s="15" t="s">
        <v>252</v>
      </c>
      <c r="H35" s="15" t="s">
        <v>253</v>
      </c>
      <c r="I35" s="15"/>
      <c r="J35" s="17" t="s">
        <v>254</v>
      </c>
      <c r="K35" s="17" t="s">
        <v>255</v>
      </c>
      <c r="L35" s="18">
        <v>0.33</v>
      </c>
      <c r="M35" s="18">
        <v>0.67</v>
      </c>
      <c r="N35" s="18">
        <v>1</v>
      </c>
      <c r="O35" s="18">
        <v>0</v>
      </c>
      <c r="P35" s="18">
        <v>1</v>
      </c>
      <c r="Q35" s="15" t="s">
        <v>102</v>
      </c>
      <c r="R35" s="15" t="s">
        <v>256</v>
      </c>
      <c r="S35" s="15" t="s">
        <v>257</v>
      </c>
      <c r="T35" s="15" t="s">
        <v>258</v>
      </c>
      <c r="U35" s="15" t="s">
        <v>257</v>
      </c>
      <c r="V35" s="40">
        <f>L35</f>
        <v>0.33</v>
      </c>
      <c r="W35" s="56">
        <v>0.93710000000000004</v>
      </c>
      <c r="X35" s="49">
        <v>1</v>
      </c>
      <c r="Y35" s="55" t="s">
        <v>259</v>
      </c>
      <c r="Z35" s="55" t="s">
        <v>260</v>
      </c>
      <c r="AA35" s="95">
        <f t="shared" si="5"/>
        <v>0.67</v>
      </c>
      <c r="AB35" s="96">
        <v>0.94299999999999995</v>
      </c>
      <c r="AC35" s="75">
        <f t="shared" si="6"/>
        <v>1</v>
      </c>
      <c r="AD35" s="55" t="s">
        <v>261</v>
      </c>
      <c r="AE35" s="80" t="s">
        <v>262</v>
      </c>
      <c r="AF35" s="73">
        <f t="shared" si="1"/>
        <v>1</v>
      </c>
      <c r="AG35" s="114">
        <v>0.96430000000000005</v>
      </c>
      <c r="AH35" s="114">
        <v>0.96430000000000005</v>
      </c>
      <c r="AI35" s="72" t="s">
        <v>263</v>
      </c>
      <c r="AJ35" s="72" t="s">
        <v>264</v>
      </c>
      <c r="AK35" s="73">
        <f t="shared" si="2"/>
        <v>0</v>
      </c>
      <c r="AL35" s="74"/>
      <c r="AM35" s="72"/>
      <c r="AN35" s="72"/>
      <c r="AO35" s="72"/>
      <c r="AP35" s="73">
        <f t="shared" si="3"/>
        <v>1</v>
      </c>
      <c r="AQ35" s="121">
        <v>0.96430000000000005</v>
      </c>
      <c r="AR35" s="120">
        <f t="shared" si="13"/>
        <v>0.96430000000000005</v>
      </c>
      <c r="AS35" s="55" t="s">
        <v>265</v>
      </c>
    </row>
    <row r="36" spans="1:45" s="29" customFormat="1" ht="15.75" x14ac:dyDescent="0.25">
      <c r="A36" s="12"/>
      <c r="B36" s="12"/>
      <c r="C36" s="12"/>
      <c r="D36" s="20" t="s">
        <v>266</v>
      </c>
      <c r="E36" s="21">
        <f>SUM(E31:E35)</f>
        <v>0.2</v>
      </c>
      <c r="F36" s="20"/>
      <c r="G36" s="20"/>
      <c r="H36" s="20"/>
      <c r="I36" s="20"/>
      <c r="J36" s="20"/>
      <c r="K36" s="20"/>
      <c r="L36" s="22">
        <f>AVERAGE(L32:L35)</f>
        <v>0.33250000000000002</v>
      </c>
      <c r="M36" s="22">
        <f>AVERAGE(M32:M35)</f>
        <v>0.91749999999999998</v>
      </c>
      <c r="N36" s="22">
        <f>AVERAGE(N32:N35)</f>
        <v>0.75</v>
      </c>
      <c r="O36" s="22">
        <f>AVERAGE(O32:O35)</f>
        <v>0.75</v>
      </c>
      <c r="P36" s="22">
        <f>AVERAGE(P32:P35)</f>
        <v>1</v>
      </c>
      <c r="Q36" s="20"/>
      <c r="R36" s="12"/>
      <c r="S36" s="12"/>
      <c r="T36" s="12"/>
      <c r="U36" s="12"/>
      <c r="V36" s="41"/>
      <c r="W36" s="41"/>
      <c r="X36" s="39">
        <f>AVERAGE(X31:X35)*20%</f>
        <v>0.18100000000000002</v>
      </c>
      <c r="Y36" s="57"/>
      <c r="Z36" s="57"/>
      <c r="AA36" s="97"/>
      <c r="AB36" s="97"/>
      <c r="AC36" s="85">
        <f>AVERAGE(AC31:AC35)*20%</f>
        <v>0.19730400000000001</v>
      </c>
      <c r="AD36" s="86"/>
      <c r="AE36" s="86"/>
      <c r="AF36" s="115"/>
      <c r="AG36" s="115"/>
      <c r="AH36" s="122">
        <f>AVERAGE(AH31:AH35)*20%</f>
        <v>0.19284666666666669</v>
      </c>
      <c r="AI36" s="87"/>
      <c r="AJ36" s="87"/>
      <c r="AK36" s="89">
        <f>AVERAGE(AK32:AK35)</f>
        <v>0.66666666666666663</v>
      </c>
      <c r="AL36" s="89" t="e">
        <f>AVERAGE(AL32:AL35)</f>
        <v>#DIV/0!</v>
      </c>
      <c r="AM36" s="87"/>
      <c r="AN36" s="87"/>
      <c r="AO36" s="87"/>
      <c r="AP36" s="115"/>
      <c r="AQ36" s="115"/>
      <c r="AR36" s="122">
        <f>AVERAGE(AR31:AR35)*20%</f>
        <v>0.15702758000000003</v>
      </c>
      <c r="AS36" s="86"/>
    </row>
    <row r="37" spans="1:45" s="30" customFormat="1" ht="18.75" x14ac:dyDescent="0.3">
      <c r="A37" s="23"/>
      <c r="B37" s="23"/>
      <c r="C37" s="23"/>
      <c r="D37" s="24" t="s">
        <v>267</v>
      </c>
      <c r="E37" s="25">
        <f>E36+E30</f>
        <v>1.0000000000000002</v>
      </c>
      <c r="F37" s="23"/>
      <c r="G37" s="23"/>
      <c r="H37" s="23"/>
      <c r="I37" s="23"/>
      <c r="J37" s="23"/>
      <c r="K37" s="23"/>
      <c r="L37" s="26">
        <f>L36*$E$36</f>
        <v>6.6500000000000004E-2</v>
      </c>
      <c r="M37" s="26">
        <f>M36*$E$36</f>
        <v>0.1835</v>
      </c>
      <c r="N37" s="26">
        <f>N36*$E$36</f>
        <v>0.15000000000000002</v>
      </c>
      <c r="O37" s="26">
        <f>O36*$E$36</f>
        <v>0.15000000000000002</v>
      </c>
      <c r="P37" s="26">
        <f>P36*$E$36</f>
        <v>0.2</v>
      </c>
      <c r="Q37" s="23"/>
      <c r="R37" s="23"/>
      <c r="S37" s="23"/>
      <c r="T37" s="23"/>
      <c r="U37" s="23"/>
      <c r="V37" s="58"/>
      <c r="W37" s="58"/>
      <c r="X37" s="63">
        <f>X30+X36</f>
        <v>0.89881333333333346</v>
      </c>
      <c r="Y37" s="59"/>
      <c r="Z37" s="59"/>
      <c r="AA37" s="98"/>
      <c r="AB37" s="98"/>
      <c r="AC37" s="99">
        <f>AC30+AC36</f>
        <v>0.92542297435897436</v>
      </c>
      <c r="AD37" s="92"/>
      <c r="AE37" s="92"/>
      <c r="AF37" s="116"/>
      <c r="AG37" s="116"/>
      <c r="AH37" s="123">
        <f>AH30+AH36</f>
        <v>0.94989451676528602</v>
      </c>
      <c r="AI37" s="91"/>
      <c r="AJ37" s="91"/>
      <c r="AK37" s="90">
        <f>AK36*$E$36</f>
        <v>0.13333333333333333</v>
      </c>
      <c r="AL37" s="90" t="e">
        <f>AL36*$E$36</f>
        <v>#DIV/0!</v>
      </c>
      <c r="AM37" s="91"/>
      <c r="AN37" s="91"/>
      <c r="AO37" s="91"/>
      <c r="AP37" s="116"/>
      <c r="AQ37" s="116"/>
      <c r="AR37" s="123">
        <f>AR30+AR36</f>
        <v>0.68943030604588407</v>
      </c>
      <c r="AS37" s="92"/>
    </row>
  </sheetData>
  <sheetProtection formatColumns="0" formatRows="0"/>
  <mergeCells count="26">
    <mergeCell ref="A13:B14"/>
    <mergeCell ref="C13:C15"/>
    <mergeCell ref="D13:P14"/>
    <mergeCell ref="A1:K1"/>
    <mergeCell ref="L1:P1"/>
    <mergeCell ref="A2:P2"/>
    <mergeCell ref="A4:B8"/>
    <mergeCell ref="C4:D8"/>
    <mergeCell ref="H9:K9"/>
    <mergeCell ref="H10:K10"/>
    <mergeCell ref="AP13:AS13"/>
    <mergeCell ref="AP14:AS14"/>
    <mergeCell ref="V13:Z13"/>
    <mergeCell ref="F4:K4"/>
    <mergeCell ref="H5:K5"/>
    <mergeCell ref="H6:K6"/>
    <mergeCell ref="H7:K7"/>
    <mergeCell ref="H8:K8"/>
    <mergeCell ref="Q13:U14"/>
    <mergeCell ref="V14:Z14"/>
    <mergeCell ref="AA14:AE14"/>
    <mergeCell ref="AF14:AJ14"/>
    <mergeCell ref="AK14:AO14"/>
    <mergeCell ref="AK13:AO13"/>
    <mergeCell ref="AF13:AJ13"/>
    <mergeCell ref="AA13:AE13"/>
  </mergeCells>
  <dataValidations count="3">
    <dataValidation allowBlank="1" showInputMessage="1" showErrorMessage="1" error="Escriba un texto " promptTitle="Cualquier contenido" sqref="F16:F26" xr:uid="{AB2F453D-9BA8-4F99-93AD-20B9F2FA7BA6}"/>
    <dataValidation type="textLength" operator="lessThanOrEqual" allowBlank="1" showInputMessage="1" showErrorMessage="1" prompt="Recuerde que este campo tiene máximo 2.500 caracteres, incluyendo espacios." sqref="Y31:Y35" xr:uid="{E485BE51-39FB-4447-882E-4C1A74631B93}">
      <formula1>2500</formula1>
    </dataValidation>
    <dataValidation type="textLength" operator="lessThanOrEqual" allowBlank="1" showInputMessage="1" showErrorMessage="1" error="Por favor ingresar menos de 2.500 caracteres, incluyendo espacios." sqref="W31:X35 Z31:Z35" xr:uid="{6F93E604-4DA6-4E71-8559-CA55A38C1D62}">
      <formula1>2500</formula1>
    </dataValidation>
  </dataValidations>
  <pageMargins left="0.7" right="0.7" top="0.75" bottom="0.75" header="0.3" footer="0.3"/>
  <pageSetup paperSize="9" orientation="portrait" r:id="rId1"/>
  <ignoredErrors>
    <ignoredError sqref="M36:P3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Sumapaz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2021-11-05T16:25:50Z</dcterms:modified>
  <cp:category/>
  <cp:contentStatus/>
</cp:coreProperties>
</file>