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PLAN DE GESTION 2023_NC/Nivel Central/13. IVC/"/>
    </mc:Choice>
  </mc:AlternateContent>
  <xr:revisionPtr revIDLastSave="226" documentId="13_ncr:1_{78489CF8-80BB-457F-8C48-6DCC57E4BC85}" xr6:coauthVersionLast="47" xr6:coauthVersionMax="47" xr10:uidLastSave="{1EDBCC9E-DF77-4C11-A581-B41AC3AEC1D1}"/>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2" i="1" l="1"/>
  <c r="AO20" i="1"/>
  <c r="AO25" i="1"/>
  <c r="AO24" i="1"/>
  <c r="AO23" i="1"/>
  <c r="AO22" i="1"/>
  <c r="AO21" i="1"/>
  <c r="AO31" i="1" l="1"/>
  <c r="AO32" i="1"/>
  <c r="AO33" i="1"/>
  <c r="AP33" i="1"/>
  <c r="AD31" i="1"/>
  <c r="AD20" i="1"/>
  <c r="AO29" i="1"/>
  <c r="AO28" i="1"/>
  <c r="AO27" i="1"/>
  <c r="AO26" i="1"/>
  <c r="AN33" i="1"/>
  <c r="AN32" i="1"/>
  <c r="AN31" i="1"/>
  <c r="T33" i="1"/>
  <c r="T32" i="1"/>
  <c r="T31" i="1"/>
  <c r="AI33" i="1"/>
  <c r="AD33" i="1"/>
  <c r="AF33" i="1" s="1"/>
  <c r="Y33" i="1"/>
  <c r="AA33" i="1" s="1"/>
  <c r="AI32" i="1"/>
  <c r="AK32" i="1" s="1"/>
  <c r="AD32" i="1"/>
  <c r="AF32" i="1" s="1"/>
  <c r="Y32" i="1"/>
  <c r="AA32" i="1" s="1"/>
  <c r="AI31" i="1"/>
  <c r="AK31" i="1" s="1"/>
  <c r="Y31" i="1"/>
  <c r="AA31" i="1" s="1"/>
  <c r="O29" i="1"/>
  <c r="AN29" i="1" s="1"/>
  <c r="AI29" i="1"/>
  <c r="AK29" i="1" s="1"/>
  <c r="AD29" i="1"/>
  <c r="AF29" i="1" s="1"/>
  <c r="Y29" i="1"/>
  <c r="AA29" i="1" s="1"/>
  <c r="T29" i="1"/>
  <c r="V29" i="1" s="1"/>
  <c r="AP29" i="1" l="1"/>
  <c r="AP31" i="1"/>
  <c r="AP34" i="1" s="1"/>
  <c r="O26" i="1"/>
  <c r="AI21" i="1" l="1"/>
  <c r="AK21" i="1" s="1"/>
  <c r="AI20" i="1"/>
  <c r="AK20" i="1" s="1"/>
  <c r="AD22" i="1"/>
  <c r="AF22" i="1" s="1"/>
  <c r="AF20" i="1"/>
  <c r="Y22" i="1"/>
  <c r="AA22" i="1" s="1"/>
  <c r="Y21" i="1"/>
  <c r="AA21" i="1" s="1"/>
  <c r="Y20" i="1"/>
  <c r="AA20" i="1" s="1"/>
  <c r="T21" i="1"/>
  <c r="V21" i="1" s="1"/>
  <c r="T20" i="1"/>
  <c r="V20" i="1" s="1"/>
  <c r="T23" i="1"/>
  <c r="V23" i="1" s="1"/>
  <c r="AD28" i="1"/>
  <c r="AF28" i="1" s="1"/>
  <c r="Y28" i="1"/>
  <c r="AA28" i="1" s="1"/>
  <c r="O28" i="1"/>
  <c r="AN28" i="1" s="1"/>
  <c r="AP28" i="1" s="1"/>
  <c r="AI27" i="1"/>
  <c r="AK27" i="1" s="1"/>
  <c r="Y27" i="1"/>
  <c r="AA27" i="1" s="1"/>
  <c r="T27" i="1"/>
  <c r="V27" i="1" s="1"/>
  <c r="Y26" i="1"/>
  <c r="AA26" i="1" s="1"/>
  <c r="AN26" i="1"/>
  <c r="AP26" i="1" s="1"/>
  <c r="AI25" i="1"/>
  <c r="AK25" i="1" s="1"/>
  <c r="Y25" i="1"/>
  <c r="AA25" i="1" s="1"/>
  <c r="T25" i="1"/>
  <c r="V25" i="1" s="1"/>
  <c r="AI24" i="1"/>
  <c r="AK24" i="1" s="1"/>
  <c r="AD24" i="1"/>
  <c r="AF24" i="1" s="1"/>
  <c r="AI23" i="1"/>
  <c r="AK23" i="1" s="1"/>
  <c r="AD23" i="1"/>
  <c r="AF23" i="1" s="1"/>
  <c r="Y23" i="1"/>
  <c r="AA23" i="1" s="1"/>
  <c r="AK34" i="1"/>
  <c r="AI28" i="1"/>
  <c r="AK28" i="1" s="1"/>
  <c r="AI26" i="1"/>
  <c r="AK26" i="1" s="1"/>
  <c r="AI22" i="1"/>
  <c r="AK22" i="1" s="1"/>
  <c r="AF34" i="1"/>
  <c r="AD27" i="1"/>
  <c r="AF27" i="1" s="1"/>
  <c r="AD26" i="1"/>
  <c r="AF26" i="1" s="1"/>
  <c r="AD25" i="1"/>
  <c r="AF25" i="1" s="1"/>
  <c r="AD21" i="1"/>
  <c r="AF21" i="1" s="1"/>
  <c r="AA34" i="1"/>
  <c r="Y24" i="1"/>
  <c r="AA24" i="1" s="1"/>
  <c r="T26" i="1"/>
  <c r="V26" i="1" s="1"/>
  <c r="T24" i="1"/>
  <c r="V24" i="1" s="1"/>
  <c r="T22" i="1"/>
  <c r="V22" i="1" s="1"/>
  <c r="T28" i="1" l="1"/>
  <c r="V28" i="1" s="1"/>
  <c r="O27" i="1"/>
  <c r="AN27" i="1" s="1"/>
  <c r="AP27" i="1" s="1"/>
  <c r="O25" i="1"/>
  <c r="AN25" i="1" s="1"/>
  <c r="AP25" i="1" s="1"/>
  <c r="O24" i="1"/>
  <c r="AN24" i="1" s="1"/>
  <c r="AP24" i="1" s="1"/>
  <c r="O23" i="1"/>
  <c r="AN23" i="1" s="1"/>
  <c r="AP23" i="1" s="1"/>
  <c r="AK30" i="1"/>
  <c r="AK35" i="1" s="1"/>
  <c r="AF30" i="1"/>
  <c r="AF35" i="1" s="1"/>
  <c r="O22" i="1"/>
  <c r="AN22" i="1" s="1"/>
  <c r="AP22" i="1" s="1"/>
  <c r="AA30" i="1"/>
  <c r="AA35" i="1" s="1"/>
  <c r="V30" i="1"/>
  <c r="V35" i="1" s="1"/>
  <c r="O21" i="1"/>
  <c r="AN21" i="1" s="1"/>
  <c r="AP21" i="1" s="1"/>
  <c r="O20" i="1"/>
  <c r="AN20" i="1" s="1"/>
  <c r="AP20" i="1" s="1"/>
  <c r="AP30" i="1" l="1"/>
  <c r="AP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00000000-0006-0000-0000-000001000000}">
      <text>
        <r>
          <rPr>
            <b/>
            <sz val="9"/>
            <color indexed="81"/>
            <rFont val="Tahoma"/>
            <family val="2"/>
          </rPr>
          <t>Cuadro que resume los cambios realizados de una versión a otra</t>
        </r>
      </text>
    </comment>
    <comment ref="E5" authorId="0" shapeId="0" xr:uid="{00000000-0006-0000-0000-000002000000}">
      <text>
        <r>
          <rPr>
            <b/>
            <sz val="9"/>
            <color indexed="81"/>
            <rFont val="Tahoma"/>
            <family val="2"/>
          </rPr>
          <t xml:space="preserve">Número consecutivo de la versión generada </t>
        </r>
      </text>
    </comment>
    <comment ref="F5" authorId="0" shapeId="0" xr:uid="{00000000-0006-0000-0000-000003000000}">
      <text>
        <r>
          <rPr>
            <b/>
            <sz val="9"/>
            <color indexed="81"/>
            <rFont val="Tahoma"/>
            <family val="2"/>
          </rPr>
          <t>Fecha de la versión generada</t>
        </r>
      </text>
    </comment>
    <comment ref="G5" authorId="0" shapeId="0" xr:uid="{00000000-0006-0000-0000-000004000000}">
      <text>
        <r>
          <rPr>
            <b/>
            <sz val="9"/>
            <color indexed="81"/>
            <rFont val="Tahoma"/>
            <family val="2"/>
          </rPr>
          <t>Breve descripción del cambio realizado en la nueva versión</t>
        </r>
      </text>
    </comment>
    <comment ref="A19" authorId="0" shapeId="0" xr:uid="{00000000-0006-0000-0000-000005000000}">
      <text>
        <r>
          <rPr>
            <b/>
            <sz val="9"/>
            <color indexed="81"/>
            <rFont val="Tahoma"/>
            <family val="2"/>
          </rPr>
          <t>Incluya el número del objetivo estratégico, de acuerdo con lo adoptado en el Plan Estratégico Institucional</t>
        </r>
      </text>
    </comment>
    <comment ref="B19" authorId="0" shapeId="0" xr:uid="{00000000-0006-0000-0000-000006000000}">
      <text>
        <r>
          <rPr>
            <b/>
            <sz val="9"/>
            <color indexed="81"/>
            <rFont val="Tahoma"/>
            <family val="2"/>
          </rPr>
          <t>Incluya el objetivo estratégico, de acuerdo con lo adoptado en el Plan Estratégico Institucional, al cual se asocia la meta</t>
        </r>
      </text>
    </comment>
    <comment ref="C19" authorId="0" shapeId="0" xr:uid="{00000000-0006-0000-0000-000007000000}">
      <text>
        <r>
          <rPr>
            <b/>
            <sz val="9"/>
            <color indexed="81"/>
            <rFont val="Tahoma"/>
            <family val="2"/>
          </rPr>
          <t>Escriba el número de la meta, en orden consecutivo</t>
        </r>
      </text>
    </comment>
    <comment ref="D19" authorId="0" shapeId="0" xr:uid="{00000000-0006-0000-0000-000008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9" authorId="0" shapeId="0" xr:uid="{00000000-0006-0000-0000-000009000000}">
      <text>
        <r>
          <rPr>
            <b/>
            <sz val="9"/>
            <color indexed="81"/>
            <rFont val="Tahoma"/>
            <family val="2"/>
          </rPr>
          <t xml:space="preserve">Seleccione la opción que corresponda
</t>
        </r>
      </text>
    </comment>
    <comment ref="F19" authorId="0" shapeId="0" xr:uid="{00000000-0006-0000-0000-00000A000000}">
      <text>
        <r>
          <rPr>
            <b/>
            <sz val="9"/>
            <color indexed="81"/>
            <rFont val="Tahoma"/>
            <family val="2"/>
          </rPr>
          <t>Indique un nombre corto que refleje lo que pretende medir. 
Ej. Porcentaje de giros acumulados</t>
        </r>
      </text>
    </comment>
    <comment ref="G19"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9"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I19"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9"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9" authorId="0" shapeId="0" xr:uid="{00000000-0006-0000-0000-00000F000000}">
      <text>
        <r>
          <rPr>
            <b/>
            <sz val="9"/>
            <color indexed="81"/>
            <rFont val="Tahoma"/>
            <family val="2"/>
          </rPr>
          <t xml:space="preserve">Indique la magnitud programada para el trimestre. </t>
        </r>
      </text>
    </comment>
    <comment ref="L19" authorId="0" shapeId="0" xr:uid="{00000000-0006-0000-0000-000010000000}">
      <text>
        <r>
          <rPr>
            <b/>
            <sz val="9"/>
            <color indexed="81"/>
            <rFont val="Tahoma"/>
            <family val="2"/>
          </rPr>
          <t xml:space="preserve">Indique la magnitud programada para el trimestre. </t>
        </r>
      </text>
    </comment>
    <comment ref="M19" authorId="0" shapeId="0" xr:uid="{00000000-0006-0000-0000-000011000000}">
      <text>
        <r>
          <rPr>
            <b/>
            <sz val="9"/>
            <color indexed="81"/>
            <rFont val="Tahoma"/>
            <family val="2"/>
          </rPr>
          <t xml:space="preserve">Indique la magnitud programada para el trimestre. </t>
        </r>
      </text>
    </comment>
    <comment ref="N19" authorId="0" shapeId="0" xr:uid="{00000000-0006-0000-0000-000012000000}">
      <text>
        <r>
          <rPr>
            <b/>
            <sz val="9"/>
            <color indexed="81"/>
            <rFont val="Tahoma"/>
            <family val="2"/>
          </rPr>
          <t xml:space="preserve">Indique la magnitud programada para el trimestre. </t>
        </r>
      </text>
    </comment>
    <comment ref="O19" authorId="0" shapeId="0" xr:uid="{00000000-0006-0000-0000-000013000000}">
      <text>
        <r>
          <rPr>
            <b/>
            <sz val="9"/>
            <color indexed="81"/>
            <rFont val="Tahoma"/>
            <family val="2"/>
          </rPr>
          <t>Indique la programación total de la vigencia. 
Debe ser coherente con la meta.</t>
        </r>
      </text>
    </comment>
    <comment ref="P19" authorId="0" shapeId="0" xr:uid="{00000000-0006-0000-0000-000014000000}">
      <text>
        <r>
          <rPr>
            <b/>
            <sz val="9"/>
            <color indexed="81"/>
            <rFont val="Tahoma"/>
            <family val="2"/>
          </rPr>
          <t xml:space="preserve">Indique el tipo de indicador: 
- Eficancia 
- Eficiencia 
- Efectividad </t>
        </r>
      </text>
    </comment>
    <comment ref="Q19" authorId="0" shapeId="0" xr:uid="{00000000-0006-0000-0000-000015000000}">
      <text>
        <r>
          <rPr>
            <b/>
            <sz val="9"/>
            <color indexed="81"/>
            <rFont val="Tahoma"/>
            <family val="2"/>
          </rPr>
          <t>Indique la evidencia a presentar del cumplimiento de la meta. Se debe redactar de forma concreta y coherente con la meta</t>
        </r>
      </text>
    </comment>
    <comment ref="R19" authorId="0" shapeId="0" xr:uid="{00000000-0006-0000-0000-000016000000}">
      <text>
        <r>
          <rPr>
            <b/>
            <sz val="9"/>
            <color indexed="81"/>
            <rFont val="Tahoma"/>
            <family val="2"/>
          </rPr>
          <t>Indique la herramienta o aplicativo donde reposa la información que da origen al entregable o en el que es posible contrastar o verificar la información de ser necesario.</t>
        </r>
      </text>
    </comment>
    <comment ref="S19" authorId="0" shapeId="0" xr:uid="{00000000-0006-0000-0000-000017000000}">
      <text>
        <r>
          <rPr>
            <b/>
            <sz val="9"/>
            <color indexed="81"/>
            <rFont val="Tahoma"/>
            <family val="2"/>
          </rPr>
          <t>Indique el área y grupo de trabajo (si se tiene), responsable de cumplir o ejecutar la meta</t>
        </r>
      </text>
    </comment>
    <comment ref="T19" authorId="0" shapeId="0" xr:uid="{00000000-0006-0000-0000-000018000000}">
      <text>
        <r>
          <rPr>
            <b/>
            <sz val="9"/>
            <color indexed="81"/>
            <rFont val="Tahoma"/>
            <family val="2"/>
          </rPr>
          <t>Indique la magnitud programada</t>
        </r>
      </text>
    </comment>
    <comment ref="U19" authorId="0" shapeId="0" xr:uid="{00000000-0006-0000-0000-000019000000}">
      <text>
        <r>
          <rPr>
            <b/>
            <sz val="9"/>
            <color indexed="81"/>
            <rFont val="Tahoma"/>
            <family val="2"/>
          </rPr>
          <t>Indique la magnitud ejecutada. Corresponde al resultado de medir el indicador de la meta</t>
        </r>
      </text>
    </comment>
    <comment ref="V19"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W19"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9" authorId="0" shapeId="0" xr:uid="{00000000-0006-0000-0000-00001C000000}">
      <text>
        <r>
          <rPr>
            <b/>
            <sz val="9"/>
            <color indexed="81"/>
            <rFont val="Tahoma"/>
            <family val="2"/>
          </rPr>
          <t xml:space="preserve">Indicar el nombre concreto de la evidencia aportada. </t>
        </r>
      </text>
    </comment>
    <comment ref="Y19" authorId="0" shapeId="0" xr:uid="{00000000-0006-0000-0000-00001D000000}">
      <text>
        <r>
          <rPr>
            <b/>
            <sz val="9"/>
            <color indexed="81"/>
            <rFont val="Tahoma"/>
            <family val="2"/>
          </rPr>
          <t>Indique la magnitud programada</t>
        </r>
      </text>
    </comment>
    <comment ref="Z19" authorId="0" shapeId="0" xr:uid="{00000000-0006-0000-0000-00001E000000}">
      <text>
        <r>
          <rPr>
            <b/>
            <sz val="9"/>
            <color indexed="81"/>
            <rFont val="Tahoma"/>
            <family val="2"/>
          </rPr>
          <t>Indique la magnitud ejecutada. Corresponde al resultado de medir el indicador de la meta</t>
        </r>
      </text>
    </comment>
    <comment ref="AA19"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B19"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9" authorId="0" shapeId="0" xr:uid="{00000000-0006-0000-0000-000021000000}">
      <text>
        <r>
          <rPr>
            <b/>
            <sz val="9"/>
            <color indexed="81"/>
            <rFont val="Tahoma"/>
            <family val="2"/>
          </rPr>
          <t xml:space="preserve">Indicar el nombre concreto de la evidencia aportada. </t>
        </r>
      </text>
    </comment>
    <comment ref="AD19" authorId="0" shapeId="0" xr:uid="{00000000-0006-0000-0000-000022000000}">
      <text>
        <r>
          <rPr>
            <b/>
            <sz val="9"/>
            <color indexed="81"/>
            <rFont val="Tahoma"/>
            <family val="2"/>
          </rPr>
          <t>Indique la magnitud programada</t>
        </r>
      </text>
    </comment>
    <comment ref="AE19" authorId="0" shapeId="0" xr:uid="{00000000-0006-0000-0000-000023000000}">
      <text>
        <r>
          <rPr>
            <b/>
            <sz val="9"/>
            <color indexed="81"/>
            <rFont val="Tahoma"/>
            <family val="2"/>
          </rPr>
          <t>Indique la magnitud ejecutada. Corresponde al resultado de medir el indicador de la meta</t>
        </r>
      </text>
    </comment>
    <comment ref="AF19"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G19"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9" authorId="0" shapeId="0" xr:uid="{00000000-0006-0000-0000-000026000000}">
      <text>
        <r>
          <rPr>
            <b/>
            <sz val="9"/>
            <color indexed="81"/>
            <rFont val="Tahoma"/>
            <family val="2"/>
          </rPr>
          <t xml:space="preserve">Indicar el nombre concreto de la evidencia aportada. </t>
        </r>
      </text>
    </comment>
    <comment ref="AI19" authorId="0" shapeId="0" xr:uid="{00000000-0006-0000-0000-000027000000}">
      <text>
        <r>
          <rPr>
            <b/>
            <sz val="9"/>
            <color indexed="81"/>
            <rFont val="Tahoma"/>
            <family val="2"/>
          </rPr>
          <t>Indique la magnitud programada</t>
        </r>
      </text>
    </comment>
    <comment ref="AJ19" authorId="0" shapeId="0" xr:uid="{00000000-0006-0000-0000-000028000000}">
      <text>
        <r>
          <rPr>
            <b/>
            <sz val="9"/>
            <color indexed="81"/>
            <rFont val="Tahoma"/>
            <family val="2"/>
          </rPr>
          <t>Indique la magnitud ejecutada. Corresponde al resultado de medir el indicador de la meta</t>
        </r>
      </text>
    </comment>
    <comment ref="AK19" authorId="0" shapeId="0" xr:uid="{00000000-0006-0000-0000-000029000000}">
      <text>
        <r>
          <rPr>
            <b/>
            <sz val="9"/>
            <color indexed="81"/>
            <rFont val="Tahoma"/>
            <family val="2"/>
          </rPr>
          <t>Es el resultado porcentual de dividir lo ejecutado vs. lo programado. En caso de sobre ejecución, el resultado máximo es el 100%</t>
        </r>
      </text>
    </comment>
    <comment ref="AL19" authorId="0" shapeId="0" xr:uid="{00000000-0006-0000-0000-00002A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9" authorId="0" shapeId="0" xr:uid="{00000000-0006-0000-0000-00002B000000}">
      <text>
        <r>
          <rPr>
            <b/>
            <sz val="9"/>
            <color indexed="81"/>
            <rFont val="Tahoma"/>
            <family val="2"/>
          </rPr>
          <t xml:space="preserve">Indicar el nombre concreto de la evidencia aportada. </t>
        </r>
      </text>
    </comment>
    <comment ref="AN19" authorId="0" shapeId="0" xr:uid="{00000000-0006-0000-0000-00002C000000}">
      <text>
        <r>
          <rPr>
            <b/>
            <sz val="9"/>
            <color indexed="81"/>
            <rFont val="Tahoma"/>
            <family val="2"/>
          </rPr>
          <t>Indique la magnitud total programada para la vigencia</t>
        </r>
      </text>
    </comment>
    <comment ref="AO19" authorId="0" shapeId="0" xr:uid="{00000000-0006-0000-0000-00002D000000}">
      <text>
        <r>
          <rPr>
            <b/>
            <sz val="9"/>
            <color indexed="81"/>
            <rFont val="Tahoma"/>
            <family val="2"/>
          </rPr>
          <t xml:space="preserve">Indique la magnitud ejecutada acumulada para la vigencia </t>
        </r>
      </text>
    </comment>
    <comment ref="AP19" authorId="0" shapeId="0" xr:uid="{00000000-0006-0000-0000-00002E000000}">
      <text>
        <r>
          <rPr>
            <b/>
            <sz val="9"/>
            <color indexed="81"/>
            <rFont val="Tahoma"/>
            <family val="2"/>
          </rPr>
          <t>Es el resultado porcentual de dividir lo ejecutado vs. lo programado. En caso de sobre ejecución, el resultado máximo es el 100%</t>
        </r>
      </text>
    </comment>
    <comment ref="AQ19" authorId="0" shapeId="0" xr:uid="{00000000-0006-0000-0000-00002F000000}">
      <text>
        <r>
          <rPr>
            <b/>
            <sz val="9"/>
            <color indexed="81"/>
            <rFont val="Tahoma"/>
            <family val="2"/>
          </rPr>
          <t>Es la descripción detallada de los avances y logros obtenidos con la ejecución de la meta acumulados para la vigencia</t>
        </r>
      </text>
    </comment>
    <comment ref="D30" authorId="0" shapeId="0" xr:uid="{00000000-0006-0000-0000-000030000000}">
      <text>
        <r>
          <rPr>
            <b/>
            <sz val="9"/>
            <color indexed="81"/>
            <rFont val="Tahoma"/>
            <family val="2"/>
          </rPr>
          <t>Promedio obtenido para el periodo x 80%</t>
        </r>
      </text>
    </comment>
    <comment ref="D34" authorId="0" shapeId="0" xr:uid="{00000000-0006-0000-0000-000031000000}">
      <text>
        <r>
          <rPr>
            <b/>
            <sz val="9"/>
            <color indexed="81"/>
            <rFont val="Tahoma"/>
            <family val="2"/>
          </rPr>
          <t>Promedio obtenido en las metas transversales para el periodo x 20%</t>
        </r>
      </text>
    </comment>
    <comment ref="D35" authorId="0" shapeId="0" xr:uid="{00000000-0006-0000-0000-000032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<sst xmlns="http://schemas.openxmlformats.org/spreadsheetml/2006/main" count="374" uniqueCount="241">
  <si>
    <r>
      <rPr>
        <b/>
        <sz val="14"/>
        <rFont val="Calibri Light"/>
        <family val="2"/>
        <scheme val="major"/>
      </rPr>
      <t>FORMULACIÓN Y SEGUIMIENTO PLANES DE GESTIÓN NIVEL CENTRAL</t>
    </r>
    <r>
      <rPr>
        <b/>
        <sz val="11"/>
        <color theme="1"/>
        <rFont val="Calibri Light"/>
        <family val="2"/>
        <scheme val="major"/>
      </rPr>
      <t xml:space="preserve">
PROCESO INSPECCIÓN, VIGILANCIA Y CONTROL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</si>
  <si>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</si>
  <si>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2023</t>
  </si>
  <si>
    <t>DEPENDENCIAS ASOCIADAS</t>
  </si>
  <si>
    <t>DIRECCIÓN PARA LA GESTIÓN POLICIVA</t>
  </si>
  <si>
    <t>CONTROL DE CAMBIOS</t>
  </si>
  <si>
    <t>VERSIÓN</t>
  </si>
  <si>
    <t>FECHA</t>
  </si>
  <si>
    <t>DESCRIPCIÓN DE LA MODIFICACIÓN</t>
  </si>
  <si>
    <t>27 de enero 2023</t>
  </si>
  <si>
    <t>Publicación del plan de gestión aprobado. Caso HOLA: 292356</t>
  </si>
  <si>
    <t>14 de marzo de 2023</t>
  </si>
  <si>
    <t>De conformidad con la comunicación del 7 de marzo de 2023 recibida del proceso de Inspección Vigilancia y Control, en la que se presentó el cronograma de actualización documental asociado a la meta transversal No. 2 y de acuerdo con la validación de la analista del proceso Luisa Fernanda Ibagón, se actualiza la programación trimestral de dicha meta. Caso Hola No. 309110</t>
  </si>
  <si>
    <t>28 de abril de 2023</t>
  </si>
  <si>
    <t>Para el primer trimtestre de la vigencia 2023, el Plan de Gestión del proceso Inspección, Vigilancia y Control alcanzó un nivel de desempeño del 100,00% y 47,05% del acumulado para la vigencia.</t>
  </si>
  <si>
    <t>03 de mayo de 2023</t>
  </si>
  <si>
    <t>Para el primer trimtestre de la vigencia 2023, el Plan de Gestión del proceso Inspección, Vigilancia y Control alcanzó un nivel de desempeño del 100,00% y 27,05% del acumulado para la vigencia.</t>
  </si>
  <si>
    <t>26 junio de 2023</t>
  </si>
  <si>
    <t>Para el segundo trimestre de la vigencia 2023, el Plan de Gestión del proceso IVC y  acorde con la solicitud realizada mediante correo electronico, en la que presenta la modificacion a realizar por parte del proceso, actualizando el entregable en metas 2,3,4,5,6 y 8 del mismo. Caso Hola No  327370</t>
  </si>
  <si>
    <t>28 de julio de 2023</t>
  </si>
  <si>
    <t>Para el segundo  trimestre de la vigencia 2023, el Plan de Gestión del proceso Inspección, Vigilancia y Control alcanzó un nivel de desempeño del 95,43 y 44,49% del acumulado para la vigencia.</t>
  </si>
  <si>
    <t>05 de septiembre de 2023</t>
  </si>
  <si>
    <r>
      <t>De conformidad con la solicitud realizada por la Subsecretaria de Gestion del Desarrollo Local en relacion a la modificacion por incremento de metas para el tercer trimestre de la vigencia 2023, el Plan de Gestión del proceso IVC ,  incrementando la magnitud de las metas 2, 3, 6 y 8.</t>
    </r>
    <r>
      <rPr>
        <sz val="11"/>
        <color rgb="FFFF0000"/>
        <rFont val="Calibri Light"/>
        <family val="2"/>
      </rPr>
      <t xml:space="preserve"> </t>
    </r>
    <r>
      <rPr>
        <sz val="11"/>
        <rFont val="Calibri Light"/>
        <family val="2"/>
      </rPr>
      <t>Caso Hola No 341632</t>
    </r>
  </si>
  <si>
    <t>31 de octubre 2023</t>
  </si>
  <si>
    <t>Para el tercer  trimestre de la vigencia 2023, el Plan de Gestión del proceso Inspección, Vigilancia y Control alcanzó un nivel de desempeño del 87,81% y 65,77% del acumulado para la vigencia.</t>
  </si>
  <si>
    <t>26 de enero de 2023</t>
  </si>
  <si>
    <t>Para el cuarto trimestre de la vigencia 2023, el Plan de Gestión del proceso Inspección, Vigilancia y Control alcanzó un nivel de desempeño del 91,65% y 96,68% del acumulado para la vigencia.</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</si>
  <si>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</si>
  <si>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</si>
  <si>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</si>
  <si>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</si>
  <si>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</si>
  <si>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</si>
  <si>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</si>
  <si>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</si>
  <si>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</si>
  <si>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</si>
  <si>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</si>
  <si>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</si>
  <si>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</si>
  <si>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</si>
  <si>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</si>
  <si>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</si>
  <si>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</si>
  <si>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</si>
  <si>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</si>
  <si>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</si>
  <si>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</si>
  <si>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</si>
  <si>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</si>
  <si>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</si>
  <si>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</si>
  <si>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</si>
  <si>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</si>
  <si>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</si>
  <si>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</si>
  <si>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</si>
  <si>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</si>
  <si>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</si>
  <si>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</si>
  <si>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Realizar acciones enfocadas al fortalecimiento de la gobernabilidad democrática local</t>
  </si>
  <si>
    <t>Ejecutar el 100% del proceso de selección para la conformacion de la Lista de Delegados de la Secretaría Distrital de Gobierno para la Supervision de sorteos, concursos y espectáculos públicos, para la vigencia 2024-2026</t>
  </si>
  <si>
    <t>Gestión</t>
  </si>
  <si>
    <t>Porcentaje de ejecución del proceso de selección para la conformación de la lista de delegados de la Secretaría Distrital de Gobierno para la supervisión de sorteos, concursos y espectáculos públicos, para la vigencia 2024-2026</t>
  </si>
  <si>
    <t>(Número de acciones desarrolladas para el proceso de selección para la conformación de la lista de delegados de la Secretaría Distrital de Gobierno para la supervisión de sorteos, concursos y espectáculos públicos, para la vigencia 2024-2027 / Número de acciones programadas para el proceso de selección para la conformación de la lista de delegados de la Secretaría Distrital de Gobierno para la supervisión de sorteos, concursos y espectáculos públicos, para la vigencia 2024-2027)*100</t>
  </si>
  <si>
    <t>N/A</t>
  </si>
  <si>
    <t>Suma</t>
  </si>
  <si>
    <t>Eficacia</t>
  </si>
  <si>
    <t xml:space="preserve">Resolución que conforma la lista de Delegados </t>
  </si>
  <si>
    <t>Resolución que conforma la lista de Delegados</t>
  </si>
  <si>
    <t>Dirección para la Gestión Policiva (JACD)</t>
  </si>
  <si>
    <t>En el primer trimestre de 2023 se adelantarón diferentes actividades que conllevaron a establecer el cronograma para adelantar el proceso de Selección  - Lista de Delegados de la Secretaría Distrital de Gobierno para la supervisión de sorteos, concursos y espectáculos públicos, para la vigencia 2024-2026.</t>
  </si>
  <si>
    <t>Memorando cronograma, correo cronograma, cronograma firmado, asistencia y pantallazo Teams</t>
  </si>
  <si>
    <t>Durante el II trimestre se realizó el levantamiento de la información para uso de la plataforma informática a emplear para la prueba de Selección - Lista de Delegados de la Secretaría Distrital de Gobierno para la supervisión de sorteos, concursos y espectáculos públicos, para la vigencia 2024-2026. Se adelantó la incorporación de imágenes y contenido básico para el primer ingreso a la plataforma Moodle. El espacio en red de la SDG fue habilitado por la DTI, para uso de la plataforma informática a emplear. Se dio manejo al espacio creado, el manual de seguridad de la información con apoyo de la DTI. Se crearon usuarios iniciales del espacio y la asignación de roles de administradores, por lo que a junio se reporta el cumplimiento del diseño de la plataforma conforme al espacio creado y debidamente habilitado, de acuerdo con el plan de acción.</t>
  </si>
  <si>
    <t>Transcripciones, memorandos, listados de asistencia Teams, caso Hola, informe de diseño de la plataforma informática</t>
  </si>
  <si>
    <t>Durante el trimestre se realizaron las siguientes actividades: 
-Se revisó el espacio creado para el concurso en la plataforma Moodle y se incorporó la prueba de simulacro para validar usuarios y elaboración de certificados.    
-Se validó el formato de acuerdo de confidencialidad.
-Se gestionó la modificación del reglamento interno de delegados, enviando la propuesta a las organizaciones sindicales cumpliendo el compromiso sindical.
-Se emitieron memorandos para la Oficina Asesora de Comunicaciones, Dirección de Tecnologías e Información, Dirección para la Gestión de Talento Humano y Oficina de Asuntos Disciplinarios solicitando acompañamiento en el concurso bajo las funcionalidades a su cargo.
-Se comunicó y publicó el “CRONOGRAMA PARA CONFORMAR LA LISTA DE DELEGADOS 2024-2026” en la intranet de la SDG con la información necesaria para que los interesados en participar se inscribieran en el formulario que se habilitó.  
- Se revisó el espacio de Moodle de la SDG.  
-Se remitio a la DGTH el listado de los inscritos, para validar el cumplimiento de los requisitos previstos en los numerales 1 y 2 del artículo 10 de la resolución 120 de 1 de agosto de 2023 “Por la cual se modifica el Reglamento Interno de los delegados de la Secretaría Distrital de Gobierno para la supervisión de sorteos, concursos y espectáculos públicos adoptado con la Resolución 127, 129 y 142 de 2020”. 
-Se elaboró y aprobó el banco de preguntas, incorporado en el Moodle para el concurso.  
- En mesa técnica de DTI, se definió el apoyo en conectividady el manejo del riesgo de congestión en Moodle en la prueba.  
- Se definió la metodología a emplear para la supervisión del cumplimiento de condiciones para la presentación de la prueba en Moodle.
- Se publicó el listado de admitidos e inadmitidos para continuar con el proceso para la conformación de la lista de delegados 2024-2026. Se resolvieron las reclamaciones que se presentaron.
- Se remitió vía correo electrónico, a todos los participantes, precisando condiciones y procedimiento para acceder al Moodle y a Teams</t>
  </si>
  <si>
    <t>Asistencia Teams, memorandos, pantallazo Teams simulacro, certificación simulacro, formato compromiso confidencialidad, convocatoria Intranet, acta cuestionario, informe</t>
  </si>
  <si>
    <t xml:space="preserve">Durante el trimestre, se ejecutaron las siguientes actividades: 
1.- Cronograma para conformar la lista de Delegados de la vigencia 2024-2026, disponiendo cambio de las fechas desde etapa de publicación del resultado de las reclamaciones presentadas.
2.-El resultado de las reclamaciones presentadas contra las calificaciones de la prueba presentada el 26 de septiembre de 2023. (publicado en intranet de la SDG el 20 de octubre de 2023)
3.- Se expidió la resolución 166 del 30 de octubre de 2023 “Por la cual se conforma la Lista de Delegados de la Secretaría Distrital de Gobierno para la supervisión de juegos promocionales, concursos, asambleas y sorteos que realicen las loterías, consorcios comerciales, así como de espectáculos públicos en el territorio de Bogotá, D.C, para el periodo 2024-2026”. (se comunicó a los participantes por medio electrónico el 30 de octubre de 2023 
4.-Se dio respuesta a las reclamaciones que se presentaron con ocasión de la expedición de la Resolución 166 de 2023 “Por la cual se conforma la Lista de Delegados de la Secretaría Distrital de Gobierno para la supervisión de juegos promocionales, concursos, asambleas y sorteos que realicen las loterías, consorcios comerciales, así como de espectáculos públicos en el territorio de Bogotá, D.C, para el periodo 2024-2026”, utilizando el medio electrónico.
5.-Se hizo la gestión para la firma de las actas de compromiso
6.-Creación de los nuevos delegados en el módulo de delegados del aplicativo JACD, requiriendo gestionar usuario y contraseña. 
7.-Validar y probar script para activar a los nuevos delegados el 26 de diciembre y el script para inactivar el 01 de enero de 2023 a los que no hacen parte de la lista de la vigencia 2024-2026. </t>
  </si>
  <si>
    <t>Matrices delegaciones, resolución, evidencia firma actas de compromiso, formato actas de compromiso</t>
  </si>
  <si>
    <t>Meta cumplida acumuldad del 100% .
 Se expidió la Resolución 166 de 2023 “Por la cual se conforma la Lista de Delegados de la Secretaría Distrital de Gobierno para la supervisión de juegos promocionales, concursos, asambleas y sorteos que realicen las loterías, consorcios comerciales, así como de espectáculos públicos en el territorio de Bogotá, D.C, para el periodo 2024-2026”</t>
  </si>
  <si>
    <t>Acompañar 2.254 operativos de inspección, vigilancia y control en materia de actividad económica con las autoridades a cargo de la Secretaría de Gobierno, entidades Distritales y Nacionales</t>
  </si>
  <si>
    <t>Operativos de IVC acompañados en materia de actividad económica</t>
  </si>
  <si>
    <t>Número de operativos de IVC acompañados en materia de actividad económica</t>
  </si>
  <si>
    <t>1205
(Corte: 30 de septiembre)</t>
  </si>
  <si>
    <t xml:space="preserve">
Formatos de evidencia de reunión diligenciados de los operativos realizados en materia de actividad económica</t>
  </si>
  <si>
    <t>Sistema de Gestión DGP</t>
  </si>
  <si>
    <t>Dirección para la Gestión Policiva (IVC - Actividad Económica)</t>
  </si>
  <si>
    <t>Durante el primer trimestre 2023 se realizaron 518 operativos en materia de actividad económica, así:
En el mes de enero se realizaron 154 operativos en las líneas de intervención: Bares de Alto Impacto: 64, Parqueaderos y Bicicletas: 8, Establecimiento de Comercio: 48, Metrología Legal: 6, Residuo solido: 28.
En el mes de febrero se realizaron 160 operativos en las líneas de intervención: Bares de Alto Impacto: 31, Parqueaderos y Bicicletas: 12, Establecimiento de Comercio: 41, Metrología Legal: 4, Residuo Sólido: 49, Hoteles y Moteles: 16, Obra y Urbanismo: 7.
En el mes de marzo se realizaron 204 operativos en las líneas de intervención: Bares de Alto Impacto: 34, Parqueaderos y Bicicletas: 36, Establecimiento de Comercio: 52, Metrología Legal: 12, Residuo Sólido: 57, Hoteles y Moteles: 4, Obra y Urbanismo: 9
Se presenta una sobre ejecución de la meta por cuanto se realizó especial énfasis en la verificación del cumplimiento del Decreto Distrital 014 de 2023, y se participó activamente en la estrategia liderada por la Secretaría Distrital de Seguridad, relacionada con la desactivación de las riñas en el Distrito.
Producto de los operativos se realizaron cierres voluntarios y suspensiones temporales de la actividad económica para los establecimientos que no cumplen la normatividad vigente.</t>
  </si>
  <si>
    <t>Evidencias de reunión de operativos, reporte generado del formulario electrónico</t>
  </si>
  <si>
    <t>Para el segundo trimestre se superó lo proyectado en la planeación teniendo en cuenta que se inició una nueva estrategia de acompañamiento a la verificación del cumplimiento del Decreto Distrital 014 de 2023, y la participación en la estrategia de la Secretaría de Seguridad relacionada con la desactivación de las riñas en el Distrito. Para lo cual, se realizaron acompañamientos en todas las localidades de la ciudad con una intervención multidisciplinaria en cada uno de los componentes de las metas del plan de gestión, realizando verificación del cumplimiento de los requisitos de apertura y funcionamiento de los establecimientos de comercio generales y específicos para cada una de las actividades económicas de acuerdo con la Ley 1801 de 2016 y el cumplimiento de los Decretos Distritales. Como consecuencia de los operativos se realizan cierres voluntarios y suspensiones temporales de la actividad económica para los establecimientos que no cumplen la normatividad vigente.
En el mes de abril de 2023 se realizaron 205 operativos en las líneas de intervención: Bares de Alto Impacto: 18, Parqueaderos y Bicicletas: 17, Establecimiento de Comercio: 110, Metrología Legal: 18, Residuo solido: 31, Obras y Urbanismo: 5, Hoteles y Moteles: 6.
En el mes de mayo de 2023 se realizaron 165 operativos en las líneas de intervención: Bares de Alto Impacto: 33, Parqueaderos y Bicicletas: 14, Establecimiento de Comercio: 57, Metrología Legal: 6, Residuo solido: 29, Obras y Urbanismo: 3, Hoteles y Moteles: 7, Parques: 16.
En el mes de junio de 2023 se realizaron 205 operativos en las líneas de intervención: Bares de Alto Impacto: 29, Parqueaderos y Bicicletas: 16, Establecimiento de Comercio: 103, Metrología Legal: 23, Residuo solido: 15, Obras y Urbanismo: 12, Hoteles y Moteles: 7, Parques: 7.</t>
  </si>
  <si>
    <t xml:space="preserve">Acta operativos </t>
  </si>
  <si>
    <t>En el III Trimestre de 2023 se realizaron los siguientes operativos:
En el mes de julio se realizaron los siguientes operativos: Obras y Urbanismo (8); Bares de Alto Impacto (29); Parqueaderos y Bicicletas (30); Establecimientos de Comercio (110); Metrologia Legal (22); Hoteles y Moteles (11); Zonas comerciales (10)
En el mes de agosto se realizaron los siguientes operativos: Obras y Urbanismo (12); Bares de Alto Impacto (31); Parqueaderos y Bicicletas (23); Establecimientos de Comercio (101); Metrologia Legal (29); Hoteles y Moteles (7); Zonas comerciales (12)
En el mes de septiembre se realizaron los siguientes operativos: Obras y Urbanismo (4); Bares de Alto Impacto (39); Parqueaderos y Bicicletas (31); Establecimientos de Comercio (63); Metrologia Legal (15); Hoteles y Moteles (27); Residuos Solidos - Zonas comerciales (5)</t>
  </si>
  <si>
    <t>Actas de operativos</t>
  </si>
  <si>
    <t>Durante el IV trimestre de 2023 se realizaron los siguientes operativos: Obras y Urbanismo (14); Bares de Alto Impacto (81); Parqueaderos y Bicicletas (31); Establecimientos de Comercio (283); Metrología Legal (53); Hoteles y Moteles (20); Zonas comerciales (30), para un total de 512 operativos</t>
  </si>
  <si>
    <t>Actas operativos</t>
  </si>
  <si>
    <t>Meta acumulada del 98,67%. 
Se realizaron 2224 operativos en materia de actividad económica</t>
  </si>
  <si>
    <t>3</t>
  </si>
  <si>
    <t>Acompañar 707 operativos de Inspección, Vigilancia y Control a establecimientos de comercio (de llantas, bodegas de reciclaje, clínicas veterinarias y venta de animales vivos, de cárnicos y aquellos relacionados con la minería) en lo relacionado con el cumplimiento a lo establecido en la Ley 1801 para el funcionamiento de dichos establecimientos; así como de recuperación de espacio público por disposición inadecuada de residuos mixtos</t>
  </si>
  <si>
    <t>Operativos de IVC acompañados en materia de  establecimientos de comercio</t>
  </si>
  <si>
    <t>Número de operativos de IVC acompañados en materia de comercio (de llantas, bodegas de reciclaje, clínicas veterinarias y venta de animales vivos, de cárnicos y aquellos relacionados con la minería)</t>
  </si>
  <si>
    <t>356 
(Corte: 30 de septiembre)</t>
  </si>
  <si>
    <t>Número de operativos de IVC acompañados en materia de  establecimientos de comercio</t>
  </si>
  <si>
    <t xml:space="preserve">
Formatos de evidencia de reunión diligenciados de los operativos realizados en materia de establecimientos de comercio</t>
  </si>
  <si>
    <t>Dirección para la Gestión Policiva (IVC - Ambiental)</t>
  </si>
  <si>
    <t>Durante el primer trimestre del año 2023, se adelantaron ciento cuarenta y ocho (148) acciones de inspección, vigilancia y control, discriminadas de la siguiente manera:
•	Acciones tendientes a la recuperación de espacio público en PEDH (Parque Ecológico Distrital Humedal) y zonas de ronda de cuerpos de agua:  Veinte (20) acciones.
•	Acciones tendientes a la recuperación de espacio público por disposición inadecuada de residuos sólidos: Noventa (90) acciones.
•	Acciones de IVC a temas relacionados con Protección y Bienestar Animal, establecimientos de comercio veterinario, de llantas, bodegas de reciclaje, así como de venta de productos y subproductos de origen animal (Ley 1801 de 2016): Veintiséis (26) acciones.
•	Acciones tendientes a la inspección, vigilancia y control a la minería: Doce (12) acciones.</t>
  </si>
  <si>
    <t>Durante el segundo trimestre de 2023, se adelantaron ciento ochenta y seis (186) acciones de inspección, vigilancia y control, distribuidas entre los diferentes temas de manejo del grupo de Inspección, Vigilancia y Control, discriminadas de la siguiente manera:
• Acciones tendientes a la recuperación de espacio público en RDH (Reserva Distrital de Humedal) y zonas de ronda de cuerpos de agua: Abril Tres (3) acciones; Mayo Cuatro (4) acciones; Junio Cinco (5) acciones.
• Acciones tendientes a la recuperación de espacio público por disposición inadecuada de residuos sólidos: Abril Cuarenta y dos (42) acciones; Mayo Cincuenta y dos (52) acciones; Junio Cuarenta y dos (42) acciones.
• Acciones de IVC a temas relacionados con Protección y Bienestar Animal, establecimientos de comercio veterinario, de llantas, bodegas de reciclaje, así como de venta de productos y subproductos de origen animal (Ley 1801 de 2016): Abril Tres (3) acciones; Mayo Quince (15) acciones; Junio Nueve (9) acciones.
• Acciones tendientes a la inspección, vigilancia y control a la minería: Abril cuatro (4) acciones.; Mayo Tres (3) acciones; Junio Cuatro (4) acciones.</t>
  </si>
  <si>
    <t xml:space="preserve">Durante el trimestre se adelantaron acciones de inspección, vigilancia y control, distribuidas entre los diferentes temas de manejo del grupo de IVC, discriminadas de la siguiente manera: 
Acciones tendientes a la recuperación de espacio público en RDH (Reserva Distrital de Humedal) y zonas de ronda de cuerpos de agua:  Julio: (8); Agosto Seis (6) y  Septiembre seis (6) acciones. 
Acciones tendientes a la recuperación de espacio público por disposición inadecuada de residuos sólidos: Julio cincuenta y uno (51); Treinta y nueve (39) y septiembre treinta y tres (33) acciones. 
Acciones de IVC a temas relacionados con Protección y Bienestar Animal, establecimientos de comercio veterinario, de llantas, bodegas de reciclaje, así como de venta de productos y subproductos de origen animal (Ley 1801 de 2016): Julio quince (15); Agosto Diez (10) y septiembre doce (12) acciones. 
Acciones tendientes a la inspección, vigilancia y control a la minería: Julio uno (1); Agosto Seis (6) y Septiembre dos (2) acciones. </t>
  </si>
  <si>
    <t>Durante el IV trimestre, se adelantaron 214 acciones de inspección, vigilancia y control, distribuidas entre los diferentes temas de manejo del grupo de Inspección, Vigilancia y Control, discriminadas de la siguiente manera:
• Acciones tendientes a la recuperación de espacio público en RDH (Reserva Distrital de Humedal) y zonas de ronda de cuerpos de agua: 25 acciones.
• Acciones tendientes a la recuperación de espacio público por disposición inadecuada de residuos sólidos: 129 acciones.
• Acciones de IVC a temas relacionados con Protección y Bienestar Animal, establecimientos de comercio veterinario, de llantas, bodegas de reciclaje, así como de venta de productos y subproductos de origen animal (Ley 1801 de 2016): 55 acciones.
• Acciones tendientes a la inspección, vigilancia y control a la minería: 5 acciones.</t>
  </si>
  <si>
    <t>Meta cumplida del 100%.
.Se  realizaron 737 operativos en materia de establecimientos de comercio.</t>
  </si>
  <si>
    <t>Acompañar 195 operativos de inspección, vigilancia y control para el cumplimiento de la sentencia de cerros orientales</t>
  </si>
  <si>
    <t>Operativos de IVC acompañados para el cumplimiento de la sentencia de cerros orientales</t>
  </si>
  <si>
    <t>Número de operativos de IVC acompañados para el cumplimiento de la sentencia de cerros orientales</t>
  </si>
  <si>
    <t>166
(Corte: 30 de septiembre)</t>
  </si>
  <si>
    <t>Número de operativos de IVC acompañados en materia de  cerros orientales</t>
  </si>
  <si>
    <t xml:space="preserve">
Formatos de evidencia de reunión diligenciados de los operativos realizados en materia de cerros orientales</t>
  </si>
  <si>
    <t>Dirección para la Gestión Policiva (IVC - Sentencias)</t>
  </si>
  <si>
    <t>En cumplimiento a la Sentencia de los Cerros Orientales se realizaron actividades de Inspección, Vigilancia y Control en el marco de la estrategia de Control a Ocupaciones Ilegales en la Franja de Adecuación y la Reserva Forestal Protectora Bosque Oriental de Bogotá. 
En el mes de enero se realizarón 4 operativos en las  Alcaldias Locales  de Usaquen (2) y Santafe (2).
En el mes de febrero se realizarón 13 operativos en las Alcaldias Locales de Chapinero (2), Santafé (4), Usaquen (2), Usme (3), San Cristobal (2).
En el mes de marzo se realizarón 18 operativos en las Alcaldias Locales de Chapinero (3), Santafé (5), Usaquen (3), Usme (3), San Cristobal (4).</t>
  </si>
  <si>
    <t>En cumplimiento a la Sentencia de los Cerros Orientales se realizaron actividades de Inspección, Vigilancia y Control en el marco de la estrategia de Control a Ocupaciones Ilegales en la Franja de Adecuación y la Reserva Forestal Protectora Bosque Oriental de Bogotá. 
En el mes de abril de 2023 se realizaron 18 operativos en las Alcaldías Locales de Chapinero (3); Usaquén (4), Usme (4), San Cristóbal (4) y Santa Fe (3).
En el mes de mayo de 2023 se realizaron 21 operativos en las Alcaldías Locales de Chapinero (4); Usaquén (4), Usme (4), San Cristóbal (4) y Santa Fe (5).
En el mes de junio de 2023 se realizaron 19 operativos en las Alcaldías Locales de Chapinero (5); Usaquén (4), Usme (3), San Cristóbal (3) y Santa Fe (4).</t>
  </si>
  <si>
    <t xml:space="preserve">Actas operativos </t>
  </si>
  <si>
    <t>Durante el trimestre, en el marco de la Estrategia para el cumplimiento a la Sentencia de los Cerros Orientales, una vez definida la programación para toda la vigencia, se desarrollaron los operativos de inspección, vigilancia y control.
En el mes de Julio se realizaron 17 actividades con las Alcadías Locales de los Cerros Orientales con la participación de los Inspectores de Policía de Atención prioritaria de la temática respectiva. CHAPINERO	(3); 
SANTA FE	(4); USAQUÉN	(4); USME	(4); SAN CRISTÓBAL (2).
En el mes de agosto se realizaron 21 actividades con las Alcadías Locales de los Cerros Orientales con la participación de los Inspectores de Policía de Atención prioritaria de la temática respectiva. CHAPINERO	(5); 
SANTA FE	(5); USAQUÉN	(4); USME	(4); SAN CRISTÓBAL (3).
En el mes de septiembre se realizaron 17 actividades con las Alcadías Locales de los Cerros Orientales con la participación de los Inspectores de Policía de Atención prioritaria de la temática respectiva. CHAPINERO	(5); 
SANTA FE	(4); USAQUÉN	(2); USME	(3); SAN CRISTÓBAL (3).</t>
  </si>
  <si>
    <t>En el marco de la Estrategia para el cumplimiento a la Sentencia de los Cerros Orientales, una vez definida la programación para toda la vigencia, durante el trimestre se desarrollaron los siguientes operativos de inspección, vigilancia y control:
En octubre se realizaron 15 actividades con las Alcaldías Locales de los Cerros Orientales con la participación de los Inspectores de Policía de Atención prioritaria de la temática respectiva. USAQUEN (3); CHAPINERO (3); SANTA FE (3); USME (3); SAN CRISTÓBAL (3).
En noviembre se realizaron 18 actividades con las Alcaldías Locales de los Cerros Orientales con la participación de los Inspectores de Policía de Atención prioritaria de la temática respectiva. USAQUEN (3); CHAPINERO (4); SANTA FE (5); USME (3); SAN CRISTÓBAL (3).
En diciembre se realizaron 12 actividades con las Alcaldías Locales de los Cerros Orientales con la participación de los Inspectores de Policía de Atención prioritaria de la temática respectiva. USAQUEN (3); CHAPINERO (1); SANTA FE (4); USME (2); SAN CRISTÓBAL (2).
Para un consolidado de 45 operativos de inspección, vigilancia y control realizados en los Cerros Orientales de la ciudad de Bogotá</t>
  </si>
  <si>
    <t>Meta acumulada del 98,97% .
Se realizaron 193 operativos en materia de cerros orientales</t>
  </si>
  <si>
    <t>Acompañar 59 operativos de inspección, vigilancia y control para el cumplimiento de la sentencia del Río Bogotá</t>
  </si>
  <si>
    <t>Operativos de IVC acompañados para el cumplimiento de la sentencia del Río Bogotá</t>
  </si>
  <si>
    <t>Número de operativos de IVC acompañados para el cumplimiento de la sentencia del Río Bogotá</t>
  </si>
  <si>
    <t>52
(Corte: 30 de septiembre)</t>
  </si>
  <si>
    <t>Número de operativos de IVC acompañados en materia de Río Bogotá</t>
  </si>
  <si>
    <t xml:space="preserve">
Formatos de evidencia de reunión diligenciados de los operativos realizados en materia de Río Bogotá</t>
  </si>
  <si>
    <t>En cumplimiento a la Sentencia del Río Bogotá se realizaron actividades de inspección, vigilancia y control en el marco de la Estrategia de Control a Semovientes en el Área de Manejo Especial del Río Bogotá. 
En el mes de enero se realizó 1 operativo en la  Alcaldia Local de Engativa.
En el mes de febrero se realizaron 2 operativos en las Alcaldias Locales de Bosa (1) y Fontibón (1).
En el mes de marzo se realizaron 9 operativos en las Alcaldias Locales de Bosa (2), Engativa (2), Fontibón (1), Suba (2), Kennedy (1), Tunjuelito (1).</t>
  </si>
  <si>
    <t>En cumplimiento a la Sentencia del Río Bogotá se realizaron actividades de Inspección, Vigilancia y Control en el marco de la Estrategia de Control a Semovientes en el Área de Manejo Especial del Río Bogotá. 
En el mes de abril de 2023 se realizó 7 operativos en las Alcaldías Locales de Bosa (2), Engativá (1), Fontibón (1), Suba (2) y Kennedy (1).
En el mes de mayo de 2023 se realizó 7 operativos en las Alcaldías Locales de Bosa (2), Engativá (1), Fontibón (1), Suba (2) y Kennedy (1).
En el mes de junio de 2023 se realizó 9 operativos en las Alcaldías Locales de Bosa (3), Engativá (2), Fontibón (1), Suba (2) y Kennedy (1).</t>
  </si>
  <si>
    <t>En el marco de la Estrategia para el cumplimiento a la Sentencia del Río Bogotá sobre el Control a Semovientes en el Área de Manejo Especial, una vez recibida la programación de las actividades de inspección, vigilancia y control para todo el año 2023, se dio inicio a las acciones confirmadas por parte de las Alcaldías vinculadas. 
Para el mes de julio se realizaron 8 operativos con los equipos de las Alcaldìas Locales del borde occidental, se incluye un operativo por control en el sector San Benito por la medida cautelar de curtiembres en la Localidad BOSA	(2); ENGATIVÁ (1);
FONTIBÓN	(1); SUBA	(2); KENNEDY (1);  TUNJUELITO	(1).
Para el mes de agosto se realizaron 7 operativos con los equipos de las Alcaldìas Locales del borde occidental, se incluye un operativo por control en el sector San Benito por la medida cautelar de curtiembres en la Localidad BOSA	(2); ENGATIVÁ (1); FONTIBÓN	(1); SUBA	(2); KENNEDY (1).
Para el mes de septiembre se realizaron 4 operativos con los equipos de las Alcaldìas Locales del borde occidental, se incluye un operativo por control en el sector San Benito por la medida cautelar de curtiembres en la Localidad ENGATIVÁ (1);
FONTIBÓN	(1); SUBA	(1); KENNEDY (1).</t>
  </si>
  <si>
    <t>En el marco de la Estrategia para el cumplimiento a la Sentencia del Río Bogotá sobre el Control a Semovientes en el Área de Manejo Especial, una vez recibida la programación de las actividades de inspección, vigilancia y control para todo el año 2023, se iniciaron las acciones confirmadas por parte de las Alcaldías vinculadas. 
Para octubre se realizaron 4 operativos con los equipos de las Alcaldías Locales del borde occidental, en la Localidad de BOSA (2); ENGATIVÁ (1); FONTIBÓN (1); SUBA (1).
Para noviembre se realizaron 5 operativos con los equipos de las Alcaldías Locales del borde occidental, en la Localidad de BOSA (1); ENGATIVÁ (1); FONTIBÓN (1); SUBA (1); Kennedy (1).
Para diciembre se realizaron cuatro (4) operativos con los equipos de las Alcaldías Locales del borde occidental, en la Localidad de BOSA (1); ENGATIVÁ (1); FONTIBÓN (1); KENNEDY (1).
Para un consolidado del IV trimestre de 13 operativos de inspección, vigilancia y control realizados en el Río Bogotá</t>
  </si>
  <si>
    <t>Meta cumplida 100%.
 Se realizaron 67 operativos en materia de Río Bogotá</t>
  </si>
  <si>
    <t>Acompañar 1.285 operativos de inspección, vigilancia y control en materia de espacio público</t>
  </si>
  <si>
    <t>Operativos de IVC acompañados en materia de espacio público</t>
  </si>
  <si>
    <t>Número de operativos de IVC acompañados en materia de espacio público</t>
  </si>
  <si>
    <t>666
(Corte: 30 de septiembre)</t>
  </si>
  <si>
    <t xml:space="preserve">
Formatos de evidencia de reunión diligenciados de los operativos realizados en materia de espacio público</t>
  </si>
  <si>
    <t>Dirección para la Gestión Policiva (IVC - Espacio Público)y Subsecretaría de Gestión Local (Ocupaciones Ilegales)</t>
  </si>
  <si>
    <t>En el primer trimestre se realizaron 264 operativos correspondientes a actividades del programa Vive la Séptima y el acompañamiento a los operativos de  I.V.C de Espacio Público realizados en las diferentes localidades, algunos de ellos, dentro de la estrategia del Decreto 014 de 2023.
En el mes de Enero se realizaron 70 operativos en las siguientes localidades: Antonio Nariño	(1); Barrios Unidos(5); Bosa	(1); Chapinero	(6); Ciudad Bolívar	(2); Engativá	(4); Fontibón	(1); Kennedy	(6);  La Candelaria	(8); uente Aranda	(1); Rafael Uribe Uribe	(3); Santafé	(15); Suba	(1); Teusaquillo	(6); Tunjuelito	(1); Usaquén	(6); Usme	(2); Los Mártires (1).
En el mes de Febrero se realizaron 82 operativos en las siguientes localidades: Antonio Nariño	(6); Barrios Unidos(6); Bosa	(5); Chapinero	(5); Ciudad Bolívar (2); Engativá	(1); Fontibón	(1); Kennedy	(11); La Candelaria	(6); Puente Aranda	(2); Santafé (18); Suba	(1); Teusaquillo	(6); Tunjuelito	(4); Usaquén	(4); Usme (2); Los Mártires (1); San Cristóbal	(1).
En el mes de marzo se realizaron 112 operativos en las siguientes localidades: Antonio Nariño	(5); Barrios Unidos(3); Bosa	(5); Chapinero	(8); Ciudad Bolívar	(7); Engativá	(5); Fontibón	(3); Kennedy	(5); Candelaria	(6); Puente Aranda	(2); Rafael Uribe Uribe	(5); Santafé	(28); Suba	(2); Teusaquillo	(7); Tunjuelito (6); Usaquén	(10); Usme	(5).
Por otra parte, durante el primer trimestre, el grupo de espacio público y ocupaciones ilegales -GEPOI- acompañó e impulsó 62 operativos de control,
recuperación o conservación del espacio público de los cuales 4 se efectuaron en Antonio Nariño, 1
en Bosa, 1 en La Candelaria, 1 en Chapinero, 6 en Ciudad Bolívar, 4 en Engativá, 2 en Fontibón, 6 en
Kennedy, 5 en Puente Aranda, 2 en Rafael Uribe Uribe, 9 en San Cristóbal, 2 en Santa Fe, 4 en Suba,
4 en Tunjuelito, 10 en Usaquén y 1 en Usme.</t>
  </si>
  <si>
    <t>Durante el II trimestre se realizaron actividades dentro del programa Vive la Séptima, llevándose a cabo durante lo corrido del mes operativos de espacio público interinstitucionales sobre el corredor de la Carrera Séptima. El equipo de I.V.C Espacio Público, apoyó en las diferentes localidades los operativos programados por parte de las Alcaldías Locales dentro de la estrategia del Decreto 014 de 2023, así como el acompañamiento a los operativos de I.V.C. Espacio Público:
En el mes de abril de 2023 el equipo de I.V.C Espacio Público llevo a cabo un total de 109 operativos en las diferentes localidades de la ciudad.
En el mes de mayo de 2023 el equipo de I.V.C Espacio Público llevo a cabo un total de 100 operativos en las diferentes localidades de la ciudad.
En el mes de junio de 2023 el equipo de I.V.C Espacio Público llevo a cabo un total de 117 operativos en las diferentes localidades de la ciudad.</t>
  </si>
  <si>
    <t xml:space="preserve">Para el III Trimestre de 2023 se llevaron a cabo operativos de espacio público destacándose el acompañamiento que se realizó a partir del día 14 de agosto de 2023 en el sector de San Victorino, llevando a cabo acciones de sensibilización del uso adecuado del espacio público; se continúa con el apoyo permanente a los operativos programados dentro del marco del Decreto 014 de 2023. De igual manera, se acompañó a las Alcaldías Locales en sus actividades de I.V.C Espacio Público.
En el mes de julio un total de 131 operativos
En el mes de agosto un total de 106 operativos. 
En el mes de septiembre un total de 116 operativos. </t>
  </si>
  <si>
    <t>Durante el trimestre el Equipo de I.V.C Espacio Público adelantó un total de 247 operativos, destacando la intervención en Carrera Séptima; en el Sector de San Victorino, apoyando la organización de los vendedores informales sobre la Calle 12, Calle 11 y Calle 10 sobre Carrera 11 y la intervención en temporada navideña; se acompañó en diferentes localidades los operativos relacionados con el Decreto 014 de 2023, relacionados con puntos críticos de disposición de basuras, carreteros, cambuches, así como las actividades en el marco del Plan Navidad, especialmente en la venta de pólvora en el espacio público; de igual manera se brindó apoyo a los operativos de espacio público en la Avenida Sexta con Carrera 32, Canal Comuneros localidad de Puente Aranda, con la finalidad de hacer un uso adecuado del espacio público y controlar la instalación de cambuches y la disposición de carretas sobre la vía pública, así como el apoyo en el sector de María Paz en la localidad de Kennedy</t>
  </si>
  <si>
    <t>Meta acumulada del 97,43%.
Se realizaron 1252 operativos en materia de espacio público</t>
  </si>
  <si>
    <t>Realizar trámite de notificación y devolución al 100% de los expedientes radicados en la Dirección en un tiempo igual o menor a 70 días hábiles a partir de proferida la decisión en segunda instancia</t>
  </si>
  <si>
    <t>Porcentaje de expedientes notificados y devueltos en un tiempo igual o menor a 70 días hábiles a partir de proferida la decisión en segunda instancia</t>
  </si>
  <si>
    <t>(Número de expedientes notificados y devueltos en un tiempo igual o menor a  70 días hábiles / Número de expedientes repartidos para trámite de notificación)*100</t>
  </si>
  <si>
    <t>100%
(Corte: 30 de septiembre)</t>
  </si>
  <si>
    <t>Constante</t>
  </si>
  <si>
    <t>Informe de seguimiento de los expedientes notificados y devueltos en un tiempo igual o menor a 70 días hábiles a partir de proferida la decisión en segunda instancia</t>
  </si>
  <si>
    <t>Archivo compartido en one drive</t>
  </si>
  <si>
    <t>Dirección para la Gestión Administrativa Especial de Policía (Notificaciones)</t>
  </si>
  <si>
    <t xml:space="preserve">Durante el primer trimestre del 2023, se dio cumplimiento a los plazos y  actividades de los procedimientos para la radicación, reparto, estudio, sustanciación e impulso de los expedientes de competencia de la Dirección para la gestión Administrativa Especial de Policía y las notificaciones de las decisiones adoptadas en el área.  
Durante el trimestre se tramitó la notificación y devolución de 112 expedientes que cumplen con la condición de estar debidamente notificados y ejecutoriados, resultando así cumplida la meta propuesta en el trámite de notificación. (Enero 59, febrero 41 y marzo 12)  </t>
  </si>
  <si>
    <t>Cuadro de evidencias, archivo PDF con devoluciones</t>
  </si>
  <si>
    <t>Durante el II trimestre de 2023 se tramitó la notificación y devolución de ciento dos (102) expedientes correspondientes a la vigencia 2023 que a la fecha cumplen con la condición de estar debidamente notificados y ejecutoriados, resultando así cumplida la meta propuesta en el trámite de notificación</t>
  </si>
  <si>
    <t>Cuadro de evidencias</t>
  </si>
  <si>
    <t>Durante el trimestre se tramitó la notificación y devolución de cuarenta (40) expedientes en julio, treinta y seis (36) expedientes en agosto y cuarenta y dos (42) expedientes en septiembre correspondientes a la vigencia 2023 que a la fecha cumplen con la condición de estar debidamente notificados y ejecutoriados, resultando así cumplida la meta propuesta en el trámite de notificación. Los restantes se encuentran surtiendo el correspondiente trámite.  
Por otro lado, se devolvieron sesenta y tres (63) expedientes que no cumplieron con los requisitos exigidos por esta dirección para su trámite en julio, noventa y seis (96) expedientes en agosto y noventa y cinco (95) expedientes en septiembre.</t>
  </si>
  <si>
    <t>Durante el IV trimestre se tramitó la notificación y devolución de 122 expedientes correspondientes a la vigencia 2023 que a la fecha cumplen con la condición de estar debidamente notificados y ejecutoriados, resultando así cumplida la meta propuesta en el trámite de notificación. 
Los restantes se encuentran surtiendo el correspondiente trámite. 
Por otro lado, se devolvieron 193 expedientes que no cumplieron con los requisitos exigidos por esta dirección para su trámite</t>
  </si>
  <si>
    <t>Meta cumplida 100%.
 Se tramitaron 454 expedientes dentro de los términos establecidos en la meta</t>
  </si>
  <si>
    <t>Acompañar 200 operativos de inspección, vigilancia y control de ocupaciones ilegales</t>
  </si>
  <si>
    <t>Operativos de IVC acompañados en materia de ocupaciones ilegales</t>
  </si>
  <si>
    <t>Número de operativos de IVC acompañados en materia de ocupaciones ilegales</t>
  </si>
  <si>
    <t>Número de operativos de IVC acompañados en materia de  ocupación ilegal</t>
  </si>
  <si>
    <t xml:space="preserve">
Formatos de evidencia de reunión diligenciados de los operativos realizados en materia de ocupación ilegal</t>
  </si>
  <si>
    <t>Subsecretaría de Gestión Local (Ocupaciones Ilegales)</t>
  </si>
  <si>
    <t>Durante el primer trimestre se acompañaron e impulsaron 41 operativos de control de ocupaciones ilegales, de los cuales 5 se realizaron en Bosa, 23 en Ciudad Bolívar, 1 en Fontibón, 1 en Kennedy, 4 en Puente Aranda, 2 en Rafael Uribe Uribe, 2 en San Cristóbal y 3 en Usme.</t>
  </si>
  <si>
    <t>Durante el mes de abril de 2023 se acompañaron e impulsaron a 18 operativos de control de ocupaciones ilegales, 2 en Bosa, 4 en Ciudad Bolívar, 8 en Puente Aranda, 2 en San Cristóbal, 1 en Suba y 1 en Usme.
Durante el mes de mayo de 2023 se acompañaron e impulsaron a 18 operativos de control de ocupaciones ilegales, 1 en Bosa, 4 en Ciudad Bolívar, 2 en Kennedy, 2 en Puente Aranda, 5 en Rafael Uribe Uribe, 1 en San Cristóbal, 2 en Usaquén y 1 en Usme.
Durante el mes de junio de 2023 se acompañaron e impulsaron a 18 operativos de control de ocupaciones ilegales, 2 en Bosa, 9 en Ciudad Bolívar, 1 en Engativá, 3 en Rafael Uribe Uribe, 1 en San Cristóbal, 1 en Suba y 1 en Usme.</t>
  </si>
  <si>
    <t xml:space="preserve">Durante el mes de julio se acompañaron e impulsaron a 18 operativos de control de ocupaciones ilegales: 2 en Bosa, 6 en Ciudad Bolívar, 1 en Kennedy, 3 en Rafael Uribe Uribe, 2 en Suba, 1 en Tunjuelito  y 3 en Usme.
Durante el mes de agosto se acompañaron e impulsaron a 18 operativos de control de ocupaciones ilegales de los cuales 2 fueron en Bosa, 8 en Ciudad Bolívar, 1 en Fontibón, 1 en Kennedy, 3 en Rafael Uribe Uribe, 1 en Suba y 2 en Usme.
Durante el mes de septiembre se acompañaron e impulsaron a 20 operativos de control de ocupaciones ilegales,   2 en Bosa, 6 en Ciudad Bolívar, 3 en Rafael Uribe Uribe, 5 en Suba, 1 en Tunjuelito y 3 en San Cristóbal. </t>
  </si>
  <si>
    <t>Durante el IV trimestre se acompañaron e impulsaron a 38 operativos de control de Ocupaciones Ilegales: (25) en Ciudad Bolívar, (1) en Kennedy, (4) en Rafael Uribe Uribe, (3) en Suba, (4) en San Cristóbal y (1) en Usme</t>
  </si>
  <si>
    <t>Acumulado de la meta 94,50%
Se realizaron 189 operativos en materia de ocupaciones ilegales</t>
  </si>
  <si>
    <t xml:space="preserve">Realizar 4 informes de análisis de la problemática de ocupaciones ilegales en zonas de riesgo y/o en polígonos de monitoreo </t>
  </si>
  <si>
    <t>Informes de análisis de la problemática de ocupaciones ilegales</t>
  </si>
  <si>
    <t>Número de informes de análisis de la problemática de ocupaciones ilegales</t>
  </si>
  <si>
    <t>Número de informes de análisis de ocupaciones ilegales</t>
  </si>
  <si>
    <t>Informe de análisis  de la problemática de ocupaciones ilegales</t>
  </si>
  <si>
    <t>Informes, caracterizaciones, procesos policivos</t>
  </si>
  <si>
    <t>Subsecretaría de Gestión Local  (Grupo de Ocupaciones Ilegales)</t>
  </si>
  <si>
    <t xml:space="preserve">Durante el primer trimestre se elaboró el informe del análisis de la problemática de las ocupaciones ilegales del polígono 004, San José de los Sauces, en el que se encuentran ubicadas varias unidades de vivienda construidas artesanalmente con material de recuperación y escombros, de las cuales se vierten aguas residuales que van a parar a la pilona 22 del sistema Transmicable y que ha generado un alarma de riesgo pues los pilotes podrían colapsar en su estructura, afectando la integridad del sistema, las personas y las viviendas aledañas. En el documento se propone una serie de soluciones a la problemática a fin de que se analicen y se tomen decisión respecto a su implementación. </t>
  </si>
  <si>
    <t>Informe</t>
  </si>
  <si>
    <t>Durante el segundo trimestre se elaboró el informe técnico del análisis de la problemática de las ocupaciones ilegales del polígono de monitoreo 035, San Germán, en la localidad de Usme, en el que se encuentran ubicadas varias unidades de vivienda construidas artesanalmente con material de recuperación y escombros. Sector que, además, presenta amenaza por movimientos en masa y afectación al corredor ecológico de la ronda de la quebrada Santa Librada. En el documento se identifican condiciones técnicas, sociales y jurídicas a fin de que se analice y se tomen decisiones respecto a su implementación.</t>
  </si>
  <si>
    <t>Durante el tercer trimestre se elaboró el informe técnico del análisis de la problemática de las ocupaciones ilegales del polígono del sector Quiba, en la localidad de Ciudad Bolívar. Este sector ha venido presentando una alta dinámica de ocupación ilegal, y en la actualidad se observan trabajos con maquinaria pesada, movimiento de materiales para construcción, adecuación de viviendas y demarcación de lotes.</t>
  </si>
  <si>
    <t>Durante el IV trimestre se elaboró el informe técnico del análisis de la problemática de las ocupaciones ilegales del polígono 037B, B – Colindancia Tocaimita, en la Carrera 12 A Este No. 88 G-05 Sur de la Localidad de Usme, en el que se permite el deposito de residuos de construcción y demolición a cambio pago por parte de particulares. Se presentan bodegas de reciclaje con disposición inadecuada de residuos, bodegaje de maquinaria, captación de agua, vertimientos y cultivos al interior del área ambiental protegida. En el documento se propone una serie de soluciones a la problemática a fin de que se analicen y se tomen decisión respecto a su implementación</t>
  </si>
  <si>
    <t xml:space="preserve">Meta cumplida. Se realizaron 4 informes de análisis de problemática  de ocupaciones ilegales en zonas de riesgo y/o en polígonos de monitoreo </t>
  </si>
  <si>
    <t>Realizar 4 informes de inspección, vigilancia y control  en las temáticas priorizadas por el  despacho del secretario (que incluyan las etapas de planeación, ejecución y resultado)</t>
  </si>
  <si>
    <t xml:space="preserve">Informes de inspección, vigilancia y control  en las temáticas priorizadas por el  despacho del secretario </t>
  </si>
  <si>
    <t xml:space="preserve">Número de informes de inspección, vigilancia y control  en las temáticas priorizadas por el  despacho del secretario </t>
  </si>
  <si>
    <t>Dirección para la Gestión Policiva</t>
  </si>
  <si>
    <t>Para el primer trimestre de 2023 se realizó el informe de las acciones de Inspección, Vigilancia y Control en las diferentes líneas de intervención que se han priorizado por el Despacho del Secretario, asi: 
- Primera línea de intervención: Actividad Económica que a su vez contempla los siguientes componentes: 1. Derechos del Consumidor - Metrología legal, 2. Obras y urbanismo; 3. Bares de alto impacto; 4. Parqueaderos; 5. Bicicletas; 6. Hoteles y moteles; 7. Pólvora y Pirotecnia; 8. Establecimientos de Comercio. 
-La segunda línea de intervención denominada IVC Ambiental, que contiene los siguientes componentes: 1. Cerros Orientales, 2. Río Bogotá y 3. Ambiente y Minera. 
- La tercera línea de intervención denominada Espacio Público Y Ocupaciones Ilegales. 
- La cuarta línea de intervención que está orientada a la estrategia integral de reducción a las afectaciones por la inadecuada gestión de residuos (basuras).</t>
  </si>
  <si>
    <t>Para el segundo trimestre de 2023 se realizó el segundo informe de las acciones de Inspección, Vigilancia y Control en todas las temáticas en las que participa la Dirección para la Gestión Policiva, así mismo en las diferentes líneas de intervención que se han priorizado por el Despacho del Secretario encontrando las siguientes: - Primera línea de intervención: Actividad Económica que a su vez contempla los siguientes componentes: 1. Derechos del Consumidor - Metrología legal, 2. Obras y urbanismo; 3. Bares de alto impacto; 4. Parqueaderos; 5. Bicicletas; 6. Hoteles y moteles; 7. Pólvora y Pirotecnia; 8. Establecimientos de Comercio. -La segunda línea de intervención denominada IVC Ambiental, también define componentes, a saber, cómo: 1. Cerros Orientales, 2. Río Bogotá y 3. Ambiente y Minera. - La tercera línea de intervención se denomina Espacio Público Y Ocupaciones Ilegales. - La cuarta línea de intervención que está orientada a una estrategia integral de reducción a las afectaciones por la inadecuada gestión de residuos (basuras).</t>
  </si>
  <si>
    <t>Para el tercer trimestre de 2023 se realizó el tercer informe de las acciones de Inspección, Vigilancia y Control en todas las temáticas en las que participa la Dirección para la Gestión Policiva, así mismo en las diferentes líneas de intervención que se han priorizado por el Despacho del Secretario encontrando las siguientes: - Primera línea de intervención: Actividad Económica que a su vez contempla los siguientes componentes: 1. Derechos del Consumidor - Metrología legal, 2. Obras y urbanismo; 3. Bares de alto impacto; 4. Parqueaderos; 5. Bicicletas; 6. Hoteles y moteles; 7. Pólvora y Pirotecnia; 8. Establecimientos de Comercio. -La segunda línea de intervención denominada IVC Ambiental, también define componentes, a saber cómo: 1. Cerros Orientales, 2. Río Bogotá y 3. Ambiente y Minera. - La tercera línea de intervención se denomina Espacio Público Y Ocupaciones Ilegales. - La cuarta línea de intervención que está orientada a una estrategia integral de reducción a las afectaciones por la inadecuada gestión de residuos (basuras).</t>
  </si>
  <si>
    <t>Para el cuarto trimestre de 2023 se realizó el cuarto informe de las acciones de Inspección, Vigilancia y Control en todas las temáticas en las que participa la Dirección para la Gestión Policiva, así mismo en las diferentes líneas de intervención que se han priorizado por el Despacho del Secretario encontrando las siguientes: Primera línea de intervención: Actividad Económica, la segunda línea de intervención denominada IVC Ambiental y la tercera línea de intervención que corresponde a Espacio Público Y Ocupaciones Ilegales, en donde se desarrollan las etapas de planeación, ejecución y resultado</t>
  </si>
  <si>
    <t>Meta cumplida 100%.
 Se realizaron 4 informes relacionados con la temática priorizada por el Secretario de Gobierno</t>
  </si>
  <si>
    <t>Total metas técnicas (80%)</t>
  </si>
  <si>
    <t>Fortalecer la gestión institucional aumentando las capacidades de la entidad para la planeación, seguimiento y ejecución de sus metas y recursos, y la gestión del talento humano.</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</si>
  <si>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</si>
  <si>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</si>
  <si>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</si>
  <si>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</si>
  <si>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</si>
  <si>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2022</t>
  </si>
  <si>
    <t>No programada</t>
  </si>
  <si>
    <t>Reporte ambiental Oficina Asesora de Planeación</t>
  </si>
  <si>
    <t>Herramienta Oficina Asesora de Planeación</t>
  </si>
  <si>
    <t>Aplicación de la meta: dependencias del proceso.
Reporte de la meta: Oficina Asesora de Planeación</t>
  </si>
  <si>
    <t>No programado</t>
  </si>
  <si>
    <t xml:space="preserve">Dirección Jurídica (Calificación 60%): 
Consumo de papel: El reporte de consumo de papel cuenta con fecha de última actualización del mes de junio de 2023.
Participación: Crecimiento verde (2 participantes) , Día Internacional del agua (0 participantes).
Jornada presencial: Obtuvó calificación de 67% en la evaluación efectuada en la jornada.
Semana ambiental: ciclopaseo ( 0 participantes), taller de compostaje )0 participantes), caminata ( 0 participantes), jardín vertical (0 participantes), Museo del Mar (0 participantes),feria ambiental (0 participanes), saberes ancestrales (0 participantes).
Dirección para la Gestión Policiva (Calificación 90%): 
Consumo de papel: Reporte de consumo de papel hasta el mes de Mayo
Jornada presencial: Obtuvó calificación de 68% en la evaluación efectuada en la jornada.
Participación: Crecimiento verde (20 participantes)  , Día Internacional del agua (9 participante).
Semana ambiental: ciclopaseo (1 participantes), Taller compostaje ( 1 participantes), caminata (12 participantes) , jardín vertical (1 participantes), Museo del Mar (10 participantes), feria ambiental (5 participanes), saberes ancestrales (16 participantes).
Dirección para la Gestión Administrativa Especial de Policía (Calificación 78%)
Consumo de papel: El reporte de consumo de papel cuenta con fecha de última actualización del mes de febrero de 2023.
Participación: Crecimiento verde (5 participantes), Día Internacional del agua no aplica se ejecutó en el Edificio Bicentenario.
Jornada presencial: Obtuvó calificación de 71% en la evaluación efectuada en la jornada.
Semana ambiental: ciclopaseo ( 0 participante), taller de compostaje (1 participante), jardín vertical (0 participantes),  caminata ( 0 participantes), Diviertete ( 22 participantes), Museo del Mar (0 participantes).
</t>
  </si>
  <si>
    <t>Reporte ambiental oficina asesora de planeacion</t>
  </si>
  <si>
    <t>Dirección para la Gestión Administrativa Especial de Policía(83%)
Consumo de papel: El reporte de consumo de papel cuenta con fecha de última actualización del mes de junio de 2023.
Política Ambiental: participaron diez (10) personas de la dependencia.
Participación: 
Cero papel:participaron ocho (8) de la dependencia
Fuentes no convencionales de energía: no participó ningún representante de la dependencia en la jornada.
Dirección para la Gestión Policiva (67%)
Consumo de papel: El reporte de consumo de papel cuenta con fecha de última actualización del mes de octubre  de 2023.
Política Ambiental: Participan dos (2) personas de la dependencia.
Participación: 
Cero papel:participaron veinte (30) personas
Fuentes no convencionales de energía: participaron treinta y un (31) personas</t>
  </si>
  <si>
    <t>Reporte de meta ambiental  OAP</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</si>
  <si>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</si>
  <si>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</si>
  <si>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</si>
  <si>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</si>
  <si>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2022</t>
  </si>
  <si>
    <t xml:space="preserve">Listado Maestro de Documentos Matiz </t>
  </si>
  <si>
    <t xml:space="preserve">Casos Hola de actualización generados
Listado Maestro de Documentos 
Matiz </t>
  </si>
  <si>
    <t xml:space="preserve">Porcentaje de cumplimiento actualizacion documental </t>
  </si>
  <si>
    <t>Listado maestro de documentos internos de la Secretaría Distrital de Gobierno</t>
  </si>
  <si>
    <t>Se dio cumpliento a la meta al 100% en este trimestre.</t>
  </si>
  <si>
    <t>Listado maestro de documentos internos de la Secretaria Distrital de Gobierno</t>
  </si>
  <si>
    <t xml:space="preserve">Porcentaje de cumplimiento de actualizacion documental  </t>
  </si>
  <si>
    <t xml:space="preserve">Listado Maestro de documentos </t>
  </si>
  <si>
    <t>T3</t>
  </si>
  <si>
    <t>Realizar dos jornadas de capacitación o entrenamiento por parte de los promotores de mejora sobre el sistema de gestión y/o los procesos, dirigidas al personal de planta y contratistas para el fortalecimiento del Modelo Integrado de Planeación y Gestión, de acuerdo con los lineamientos dados por la Oficina Asesora de Planeación</t>
  </si>
  <si>
    <t>Jornadas de capacitación sobre el sistema de gestión realizadas</t>
  </si>
  <si>
    <t>Número de jornadas de capacitación sobre el sistema de gestión realizadas / Número de jornadas de capacitación sobre el sistema de gestión esperadas</t>
  </si>
  <si>
    <t>Formato Evidencia de Reunión GDI-GPD-F029 diligenciado y presentación realizada</t>
  </si>
  <si>
    <t>Líder del proceso</t>
  </si>
  <si>
    <t xml:space="preserve">https://gobiernobogota-my.sharepoint.com/:f:/g/personal/miguel_cardozo_gobiernobogota_gov_co/Em3Cl6hCPQhDioiu_JLgoPYBkPVfsju4ScZS7Z6vKKn1PQ?e=Q2RSJH 
</t>
  </si>
  <si>
    <t>Jornada de capacitacion 22 de junio de 2023</t>
  </si>
  <si>
    <t>Se realizó  la jornada de capacitación o entrenamiento por parte de los promotores de mejora sobre el sistema de gestión y/o los procesos.</t>
  </si>
  <si>
    <t>Listado de asistencia</t>
  </si>
  <si>
    <t xml:space="preserve">Meta no programada </t>
  </si>
  <si>
    <t xml:space="preserve">El cumplimiento de la meta fue del 100% acumulado para la vigencia </t>
  </si>
  <si>
    <t>Total metas transversales (20%)</t>
  </si>
  <si>
    <t xml:space="preserve">Total plan de gestión </t>
  </si>
  <si>
    <t>Retadora (mejora)</t>
  </si>
  <si>
    <t>04 de marzo de 2024</t>
  </si>
  <si>
    <t xml:space="preserve">Se realiza ajuste por solicitud revision de la SDGL, mediante correo electronico del dia 16 de Febrero  por cumplimiento de las metas tranversales MT1 y MT2 en el cuarto trimestre de la vigencia  2023 del Plan de Gestión del proceso Inspección, Vigilancia y Control y el cual alcanzó un nivel de desempeño del 93,87% y 98,71% del acumulado para la vigencia. </t>
  </si>
  <si>
    <t xml:space="preserve">El cumplimiento de la meta fue del 93,13% acumulado para la vigencia . Se realiza ajuste por solicitud de la dependencia </t>
  </si>
  <si>
    <t>El cumplimiento de la meta fue del 100% acumulado para la vigencia en el Listado Maestro de documentos 
y sobre ejecucion del ultimo trimestre. Se realiza ajuste por solicitud de la 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</si>
</sst>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name val="Calibri Light"/>
      <family val="2"/>
    </font>
    <font>
      <sz val="11"/>
      <color rgb="FFFF0000"/>
      <name val="Calibri Light"/>
      <family val="2"/>
    </font>
    <font>
      <sz val="11"/>
      <color theme="8" tint="-0.249977111117893"/>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15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1" fillId="0" borderId="0" xfId="0" applyFont="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9" fontId="7" fillId="3" borderId="1" xfId="1" applyFont="1" applyFill="1" applyBorder="1" applyAlignment="1">
      <alignment horizontal="center" wrapText="1"/>
    </xf>
    <xf numFmtId="9" fontId="9" fillId="2" borderId="1" xfId="1" applyFont="1" applyFill="1" applyBorder="1" applyAlignment="1">
      <alignment wrapText="1"/>
    </xf>
    <xf numFmtId="0" fontId="6" fillId="3" borderId="1" xfId="0" applyFont="1" applyFill="1" applyBorder="1" applyAlignment="1">
      <alignment horizont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8" fillId="2" borderId="1" xfId="0" applyFont="1" applyFill="1" applyBorder="1" applyAlignment="1">
      <alignment horizontal="center" wrapText="1"/>
    </xf>
    <xf numFmtId="0" fontId="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0" xfId="0" applyFont="1" applyAlignment="1">
      <alignment horizontal="justify" vertical="center" wrapText="1"/>
    </xf>
    <xf numFmtId="9" fontId="1" fillId="0" borderId="1" xfId="1" applyFont="1" applyBorder="1" applyAlignment="1">
      <alignment horizontal="center" vertical="center" wrapText="1"/>
    </xf>
    <xf numFmtId="0" fontId="3"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9" borderId="1" xfId="0" applyFont="1" applyFill="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1" applyFont="1" applyBorder="1" applyAlignment="1">
      <alignment horizontal="left" vertical="center" wrapText="1"/>
    </xf>
    <xf numFmtId="164" fontId="1" fillId="0" borderId="1" xfId="0" applyNumberFormat="1" applyFont="1" applyBorder="1" applyAlignment="1">
      <alignment horizontal="left" vertical="center" wrapText="1"/>
    </xf>
    <xf numFmtId="10" fontId="1"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10" fontId="3" fillId="0" borderId="1" xfId="0" applyNumberFormat="1" applyFont="1" applyBorder="1" applyAlignment="1">
      <alignment horizontal="left" vertical="center" wrapText="1"/>
    </xf>
    <xf numFmtId="1" fontId="1" fillId="0" borderId="1" xfId="0" applyNumberFormat="1" applyFont="1" applyBorder="1" applyAlignment="1">
      <alignment horizontal="left" vertical="center" wrapText="1"/>
    </xf>
    <xf numFmtId="164" fontId="1" fillId="0" borderId="1" xfId="1" applyNumberFormat="1" applyFont="1" applyBorder="1" applyAlignment="1">
      <alignment horizontal="left" vertical="center" wrapText="1"/>
    </xf>
    <xf numFmtId="10" fontId="1" fillId="0" borderId="1" xfId="1" applyNumberFormat="1" applyFont="1" applyBorder="1" applyAlignment="1">
      <alignment horizontal="left" vertical="center" wrapText="1"/>
    </xf>
    <xf numFmtId="10" fontId="7" fillId="3" borderId="1" xfId="1" applyNumberFormat="1" applyFont="1" applyFill="1" applyBorder="1" applyAlignment="1">
      <alignment horizontal="center" wrapText="1"/>
    </xf>
    <xf numFmtId="9" fontId="5" fillId="0" borderId="1" xfId="0" applyNumberFormat="1" applyFont="1" applyBorder="1" applyAlignment="1">
      <alignment horizontal="left" vertical="center" wrapText="1"/>
    </xf>
    <xf numFmtId="164" fontId="5" fillId="0" borderId="1" xfId="0" applyNumberFormat="1" applyFont="1" applyBorder="1" applyAlignment="1">
      <alignment horizontal="left" vertical="center" wrapText="1"/>
    </xf>
    <xf numFmtId="10" fontId="5" fillId="0" borderId="1" xfId="0" applyNumberFormat="1" applyFont="1" applyBorder="1" applyAlignment="1">
      <alignment horizontal="left" vertical="center" wrapText="1"/>
    </xf>
    <xf numFmtId="9" fontId="5" fillId="0" borderId="1" xfId="1" applyFont="1" applyBorder="1" applyAlignment="1">
      <alignment horizontal="left" vertical="center" wrapText="1"/>
    </xf>
    <xf numFmtId="0" fontId="5" fillId="0" borderId="1" xfId="1" applyNumberFormat="1" applyFont="1" applyBorder="1" applyAlignment="1">
      <alignment horizontal="left" vertical="center" wrapText="1"/>
    </xf>
    <xf numFmtId="10" fontId="9" fillId="2" borderId="1" xfId="0" applyNumberFormat="1" applyFont="1" applyFill="1" applyBorder="1" applyAlignment="1">
      <alignment horizontal="center" wrapText="1"/>
    </xf>
    <xf numFmtId="1" fontId="5" fillId="0" borderId="1" xfId="0" applyNumberFormat="1" applyFont="1" applyBorder="1" applyAlignment="1">
      <alignment horizontal="left" vertical="center" wrapText="1"/>
    </xf>
    <xf numFmtId="10" fontId="7" fillId="3" borderId="1" xfId="0" applyNumberFormat="1" applyFont="1" applyFill="1" applyBorder="1" applyAlignment="1">
      <alignment horizontal="center" wrapText="1"/>
    </xf>
    <xf numFmtId="0" fontId="2" fillId="9" borderId="0" xfId="0" applyFont="1" applyFill="1" applyAlignment="1">
      <alignment horizontal="center" vertical="center" wrapText="1"/>
    </xf>
    <xf numFmtId="0" fontId="1" fillId="9" borderId="0" xfId="0" applyFont="1" applyFill="1" applyAlignment="1">
      <alignment horizontal="left" vertical="center" wrapText="1"/>
    </xf>
    <xf numFmtId="0" fontId="15" fillId="9" borderId="0" xfId="0" applyFont="1" applyFill="1" applyAlignment="1">
      <alignment vertical="center" wrapText="1"/>
    </xf>
    <xf numFmtId="10"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 fontId="1" fillId="0" borderId="1" xfId="1" applyNumberFormat="1" applyFont="1" applyBorder="1" applyAlignment="1">
      <alignment horizontal="left" vertical="center" wrapText="1"/>
    </xf>
    <xf numFmtId="1" fontId="3" fillId="0" borderId="1" xfId="1" applyNumberFormat="1" applyFont="1" applyFill="1" applyBorder="1" applyAlignment="1">
      <alignment horizontal="center" vertical="center" wrapText="1"/>
    </xf>
    <xf numFmtId="1" fontId="1" fillId="0" borderId="1" xfId="1" applyNumberFormat="1" applyFont="1" applyFill="1" applyBorder="1" applyAlignment="1">
      <alignment horizontal="center" vertical="center" wrapText="1"/>
    </xf>
    <xf numFmtId="10" fontId="3" fillId="0" borderId="1" xfId="1"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0" fontId="5" fillId="0" borderId="1" xfId="1"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0" fontId="17" fillId="0" borderId="1" xfId="1" applyNumberFormat="1" applyFont="1" applyBorder="1" applyAlignment="1">
      <alignment horizontal="center" vertical="center" wrapText="1"/>
    </xf>
    <xf numFmtId="0" fontId="17" fillId="0" borderId="1" xfId="0" applyFont="1" applyBorder="1" applyAlignment="1">
      <alignment horizontal="center" vertical="center" wrapText="1"/>
    </xf>
    <xf numFmtId="164" fontId="5" fillId="0" borderId="1" xfId="1" applyNumberFormat="1" applyFont="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5"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5"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5" fillId="9" borderId="1" xfId="0" applyFont="1" applyFill="1" applyBorder="1" applyAlignment="1">
      <alignment horizontal="justify" vertical="center"/>
    </xf>
    <xf numFmtId="0" fontId="3" fillId="9" borderId="1"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0" borderId="1" xfId="0" applyFont="1" applyBorder="1" applyAlignment="1">
      <alignment horizontal="left" vertical="top"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5" fillId="9"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767483</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5"/>
  <sheetViews>
    <sheetView tabSelected="1" topLeftCell="F10" zoomScale="70" zoomScaleNormal="70" workbookViewId="0">
      <selection activeCell="AQ32" sqref="AQ32"/>
    </sheetView>
  </sheetViews>
  <sheetFormatPr baseColWidth="10" defaultColWidth="10.85546875" defaultRowHeight="15" x14ac:dyDescent="0.25"/>
  <cols>
    <col min="1" max="1" width="4.140625" style="1" customWidth="1"/>
    <col min="2" max="2" width="25.5703125" style="1" customWidth="1"/>
    <col min="3" max="3" width="8.140625" style="1" customWidth="1"/>
    <col min="4" max="4" width="44.28515625" style="1" bestFit="1" customWidth="1"/>
    <col min="5" max="5" width="13.42578125" style="1" customWidth="1"/>
    <col min="6" max="6" width="24.42578125" style="1" customWidth="1"/>
    <col min="7" max="7" width="35.7109375" style="1" customWidth="1"/>
    <col min="8" max="8" width="18.140625" style="1" customWidth="1"/>
    <col min="9" max="9" width="18.42578125" style="1" customWidth="1"/>
    <col min="10" max="10" width="23" style="1" customWidth="1"/>
    <col min="11" max="11" width="9.28515625" style="1" customWidth="1"/>
    <col min="12" max="12" width="9" style="1" customWidth="1"/>
    <col min="13" max="13" width="8.85546875" style="1" customWidth="1"/>
    <col min="14" max="14" width="7.28515625" style="1" customWidth="1"/>
    <col min="15" max="15" width="17.5703125" style="1" customWidth="1"/>
    <col min="16" max="16" width="21.28515625" style="1" bestFit="1" customWidth="1"/>
    <col min="17" max="17" width="24.5703125" style="1" customWidth="1"/>
    <col min="18" max="19" width="16.5703125" style="1" customWidth="1"/>
    <col min="20" max="20" width="16.5703125" style="1" hidden="1" customWidth="1"/>
    <col min="21" max="21" width="16.7109375" style="1" hidden="1" customWidth="1"/>
    <col min="22" max="22" width="16.5703125" style="1" hidden="1" customWidth="1"/>
    <col min="23" max="23" width="50.85546875" style="1" hidden="1" customWidth="1"/>
    <col min="24" max="24" width="22" style="1" hidden="1" customWidth="1"/>
    <col min="25" max="25" width="16.5703125" style="1" hidden="1" customWidth="1"/>
    <col min="26" max="26" width="22" style="1" hidden="1" customWidth="1"/>
    <col min="27" max="27" width="16.5703125" style="1" hidden="1" customWidth="1"/>
    <col min="28" max="28" width="29.7109375" style="1" hidden="1" customWidth="1"/>
    <col min="29" max="30" width="27.42578125" style="1" hidden="1" customWidth="1"/>
    <col min="31" max="31" width="16.7109375" style="1" hidden="1" customWidth="1"/>
    <col min="32" max="32" width="20" style="1" hidden="1" customWidth="1"/>
    <col min="33" max="34" width="27.42578125" style="1" hidden="1" customWidth="1"/>
    <col min="35" max="40" width="27.42578125" style="1" customWidth="1"/>
    <col min="41" max="41" width="10.85546875" style="1"/>
    <col min="42" max="42" width="12.140625" style="1" bestFit="1" customWidth="1"/>
    <col min="43" max="43" width="30.7109375" style="1" customWidth="1"/>
    <col min="44" max="16384" width="10.85546875" style="1"/>
  </cols>
  <sheetData>
    <row r="1" spans="1:15" s="25" customFormat="1" ht="69.75" customHeight="1" x14ac:dyDescent="0.25">
      <c r="A1" s="96" t="s">
        <v>0</v>
      </c>
      <c r="B1" s="97"/>
      <c r="C1" s="97"/>
      <c r="D1" s="97"/>
      <c r="E1" s="97"/>
      <c r="F1" s="97"/>
      <c r="G1" s="97"/>
      <c r="H1" s="97"/>
      <c r="I1" s="97"/>
      <c r="J1" s="97"/>
      <c r="K1" s="125" t="s">
        <v>1</v>
      </c>
      <c r="L1" s="125"/>
      <c r="M1" s="125"/>
      <c r="N1" s="125"/>
      <c r="O1" s="125"/>
    </row>
    <row r="2" spans="1:15" s="27" customFormat="1" x14ac:dyDescent="0.25">
      <c r="A2" s="99" t="s">
        <v>2</v>
      </c>
      <c r="B2" s="100"/>
      <c r="C2" s="100"/>
      <c r="D2" s="100"/>
      <c r="E2" s="100"/>
      <c r="F2" s="100"/>
      <c r="G2" s="100"/>
      <c r="H2" s="100"/>
      <c r="I2" s="100"/>
      <c r="J2" s="100"/>
      <c r="K2" s="26"/>
    </row>
    <row r="3" spans="1:15" s="25" customFormat="1" x14ac:dyDescent="0.25"/>
    <row r="4" spans="1:15" s="25" customFormat="1" x14ac:dyDescent="0.25">
      <c r="A4" s="101" t="s">
        <v>3</v>
      </c>
      <c r="B4" s="102"/>
      <c r="C4" s="107" t="s">
        <v>4</v>
      </c>
      <c r="D4" s="108"/>
      <c r="E4" s="113" t="s">
        <v>5</v>
      </c>
      <c r="F4" s="114"/>
      <c r="G4" s="114"/>
      <c r="H4" s="114"/>
      <c r="I4" s="114"/>
      <c r="J4" s="115"/>
    </row>
    <row r="5" spans="1:15" s="25" customFormat="1" x14ac:dyDescent="0.25">
      <c r="A5" s="103"/>
      <c r="B5" s="104"/>
      <c r="C5" s="109"/>
      <c r="D5" s="110"/>
      <c r="E5" s="2" t="s">
        <v>6</v>
      </c>
      <c r="F5" s="2" t="s">
        <v>7</v>
      </c>
      <c r="G5" s="113" t="s">
        <v>8</v>
      </c>
      <c r="H5" s="114"/>
      <c r="I5" s="114"/>
      <c r="J5" s="115"/>
    </row>
    <row r="6" spans="1:15" s="25" customFormat="1" x14ac:dyDescent="0.25">
      <c r="A6" s="103"/>
      <c r="B6" s="104"/>
      <c r="C6" s="109"/>
      <c r="D6" s="110"/>
      <c r="E6" s="28">
        <v>1</v>
      </c>
      <c r="F6" s="28" t="s">
        <v>9</v>
      </c>
      <c r="G6" s="116" t="s">
        <v>10</v>
      </c>
      <c r="H6" s="116"/>
      <c r="I6" s="116"/>
      <c r="J6" s="116"/>
    </row>
    <row r="7" spans="1:15" s="25" customFormat="1" ht="76.5" customHeight="1" x14ac:dyDescent="0.25">
      <c r="A7" s="103"/>
      <c r="B7" s="104"/>
      <c r="C7" s="109"/>
      <c r="D7" s="110"/>
      <c r="E7" s="28">
        <v>2</v>
      </c>
      <c r="F7" s="28" t="s">
        <v>11</v>
      </c>
      <c r="G7" s="116" t="s">
        <v>12</v>
      </c>
      <c r="H7" s="116"/>
      <c r="I7" s="116"/>
      <c r="J7" s="116"/>
    </row>
    <row r="8" spans="1:15" s="25" customFormat="1" ht="54.75" customHeight="1" x14ac:dyDescent="0.25">
      <c r="A8" s="105"/>
      <c r="B8" s="106"/>
      <c r="C8" s="111"/>
      <c r="D8" s="112"/>
      <c r="E8" s="28">
        <v>3</v>
      </c>
      <c r="F8" s="28" t="s">
        <v>13</v>
      </c>
      <c r="G8" s="117" t="s">
        <v>14</v>
      </c>
      <c r="H8" s="118"/>
      <c r="I8" s="118"/>
      <c r="J8" s="118"/>
    </row>
    <row r="9" spans="1:15" s="25" customFormat="1" ht="54.75" customHeight="1" x14ac:dyDescent="0.25">
      <c r="A9" s="69"/>
      <c r="B9" s="69"/>
      <c r="C9" s="70"/>
      <c r="D9" s="70"/>
      <c r="E9" s="28">
        <v>4</v>
      </c>
      <c r="F9" s="28" t="s">
        <v>15</v>
      </c>
      <c r="G9" s="117" t="s">
        <v>16</v>
      </c>
      <c r="H9" s="118"/>
      <c r="I9" s="118"/>
      <c r="J9" s="118"/>
    </row>
    <row r="10" spans="1:15" s="25" customFormat="1" ht="54.75" customHeight="1" x14ac:dyDescent="0.25">
      <c r="A10" s="69"/>
      <c r="B10" s="69"/>
      <c r="C10" s="70"/>
      <c r="D10" s="70"/>
      <c r="E10" s="28">
        <v>5</v>
      </c>
      <c r="F10" s="28" t="s">
        <v>17</v>
      </c>
      <c r="G10" s="117" t="s">
        <v>18</v>
      </c>
      <c r="H10" s="118"/>
      <c r="I10" s="118"/>
      <c r="J10" s="118"/>
    </row>
    <row r="11" spans="1:15" s="25" customFormat="1" ht="54.75" customHeight="1" x14ac:dyDescent="0.25">
      <c r="A11" s="69"/>
      <c r="B11" s="69"/>
      <c r="C11" s="70"/>
      <c r="D11" s="70"/>
      <c r="E11" s="28">
        <v>6</v>
      </c>
      <c r="F11" s="28" t="s">
        <v>19</v>
      </c>
      <c r="G11" s="95" t="s">
        <v>20</v>
      </c>
      <c r="H11" s="95"/>
      <c r="I11" s="95"/>
      <c r="J11" s="95"/>
      <c r="K11" s="71"/>
    </row>
    <row r="12" spans="1:15" s="25" customFormat="1" ht="54.75" customHeight="1" x14ac:dyDescent="0.25">
      <c r="A12" s="69"/>
      <c r="B12" s="69"/>
      <c r="C12" s="70"/>
      <c r="D12" s="70"/>
      <c r="E12" s="28">
        <v>7</v>
      </c>
      <c r="F12" s="28" t="s">
        <v>21</v>
      </c>
      <c r="G12" s="95" t="s">
        <v>22</v>
      </c>
      <c r="H12" s="95"/>
      <c r="I12" s="95"/>
      <c r="J12" s="95"/>
      <c r="K12" s="71"/>
    </row>
    <row r="13" spans="1:15" s="25" customFormat="1" ht="54.75" customHeight="1" x14ac:dyDescent="0.25">
      <c r="A13" s="69"/>
      <c r="B13" s="69"/>
      <c r="C13" s="70"/>
      <c r="D13" s="70"/>
      <c r="E13" s="28">
        <v>8</v>
      </c>
      <c r="F13" s="28" t="s">
        <v>23</v>
      </c>
      <c r="G13" s="95" t="s">
        <v>24</v>
      </c>
      <c r="H13" s="95"/>
      <c r="I13" s="95"/>
      <c r="J13" s="95"/>
      <c r="K13" s="71"/>
    </row>
    <row r="14" spans="1:15" s="25" customFormat="1" ht="54.75" customHeight="1" x14ac:dyDescent="0.25">
      <c r="A14" s="69"/>
      <c r="B14" s="69"/>
      <c r="C14" s="70"/>
      <c r="D14" s="70"/>
      <c r="E14" s="28">
        <v>9</v>
      </c>
      <c r="F14" s="28" t="s">
        <v>25</v>
      </c>
      <c r="G14" s="95" t="s">
        <v>26</v>
      </c>
      <c r="H14" s="95"/>
      <c r="I14" s="95"/>
      <c r="J14" s="95"/>
      <c r="K14" s="71"/>
    </row>
    <row r="15" spans="1:15" s="25" customFormat="1" ht="54.75" customHeight="1" x14ac:dyDescent="0.25">
      <c r="A15" s="69"/>
      <c r="B15" s="69"/>
      <c r="C15" s="70"/>
      <c r="D15" s="70"/>
      <c r="E15" s="28">
        <v>10</v>
      </c>
      <c r="F15" s="28" t="s">
        <v>237</v>
      </c>
      <c r="G15" s="150" t="s">
        <v>238</v>
      </c>
      <c r="H15" s="150"/>
      <c r="I15" s="150"/>
      <c r="J15" s="150"/>
      <c r="K15" s="71"/>
    </row>
    <row r="16" spans="1:15" s="25" customFormat="1" x14ac:dyDescent="0.25"/>
    <row r="17" spans="1:43" ht="14.45" customHeight="1" x14ac:dyDescent="0.25">
      <c r="A17" s="98" t="s">
        <v>27</v>
      </c>
      <c r="B17" s="98"/>
      <c r="C17" s="98" t="s">
        <v>28</v>
      </c>
      <c r="D17" s="98"/>
      <c r="E17" s="98"/>
      <c r="F17" s="119" t="s">
        <v>29</v>
      </c>
      <c r="G17" s="120"/>
      <c r="H17" s="120"/>
      <c r="I17" s="120"/>
      <c r="J17" s="120"/>
      <c r="K17" s="120"/>
      <c r="L17" s="120"/>
      <c r="M17" s="120"/>
      <c r="N17" s="120"/>
      <c r="O17" s="120"/>
      <c r="P17" s="121"/>
      <c r="Q17" s="98" t="s">
        <v>30</v>
      </c>
      <c r="R17" s="98"/>
      <c r="S17" s="98"/>
      <c r="T17" s="138" t="s">
        <v>31</v>
      </c>
      <c r="U17" s="139"/>
      <c r="V17" s="139"/>
      <c r="W17" s="139"/>
      <c r="X17" s="140"/>
      <c r="Y17" s="144" t="s">
        <v>32</v>
      </c>
      <c r="Z17" s="145"/>
      <c r="AA17" s="145"/>
      <c r="AB17" s="145"/>
      <c r="AC17" s="146"/>
      <c r="AD17" s="126" t="s">
        <v>33</v>
      </c>
      <c r="AE17" s="127"/>
      <c r="AF17" s="127"/>
      <c r="AG17" s="127"/>
      <c r="AH17" s="128"/>
      <c r="AI17" s="132" t="s">
        <v>34</v>
      </c>
      <c r="AJ17" s="133"/>
      <c r="AK17" s="133"/>
      <c r="AL17" s="133"/>
      <c r="AM17" s="134"/>
      <c r="AN17" s="89" t="s">
        <v>35</v>
      </c>
      <c r="AO17" s="90"/>
      <c r="AP17" s="90"/>
      <c r="AQ17" s="91"/>
    </row>
    <row r="18" spans="1:43" ht="14.45" customHeight="1" x14ac:dyDescent="0.25">
      <c r="A18" s="98"/>
      <c r="B18" s="98"/>
      <c r="C18" s="98"/>
      <c r="D18" s="98"/>
      <c r="E18" s="98"/>
      <c r="F18" s="122"/>
      <c r="G18" s="123"/>
      <c r="H18" s="123"/>
      <c r="I18" s="123"/>
      <c r="J18" s="123"/>
      <c r="K18" s="123"/>
      <c r="L18" s="123"/>
      <c r="M18" s="123"/>
      <c r="N18" s="123"/>
      <c r="O18" s="123"/>
      <c r="P18" s="124"/>
      <c r="Q18" s="98"/>
      <c r="R18" s="98"/>
      <c r="S18" s="98"/>
      <c r="T18" s="141"/>
      <c r="U18" s="142"/>
      <c r="V18" s="142"/>
      <c r="W18" s="142"/>
      <c r="X18" s="143"/>
      <c r="Y18" s="147"/>
      <c r="Z18" s="148"/>
      <c r="AA18" s="148"/>
      <c r="AB18" s="148"/>
      <c r="AC18" s="149"/>
      <c r="AD18" s="129"/>
      <c r="AE18" s="130"/>
      <c r="AF18" s="130"/>
      <c r="AG18" s="130"/>
      <c r="AH18" s="131"/>
      <c r="AI18" s="135"/>
      <c r="AJ18" s="136"/>
      <c r="AK18" s="136"/>
      <c r="AL18" s="136"/>
      <c r="AM18" s="137"/>
      <c r="AN18" s="92"/>
      <c r="AO18" s="93"/>
      <c r="AP18" s="93"/>
      <c r="AQ18" s="94"/>
    </row>
    <row r="19" spans="1:43" ht="45" x14ac:dyDescent="0.25">
      <c r="A19" s="2" t="s">
        <v>36</v>
      </c>
      <c r="B19" s="2" t="s">
        <v>37</v>
      </c>
      <c r="C19" s="2" t="s">
        <v>38</v>
      </c>
      <c r="D19" s="2" t="s">
        <v>39</v>
      </c>
      <c r="E19" s="2" t="s">
        <v>40</v>
      </c>
      <c r="F19" s="14" t="s">
        <v>41</v>
      </c>
      <c r="G19" s="14" t="s">
        <v>42</v>
      </c>
      <c r="H19" s="14" t="s">
        <v>43</v>
      </c>
      <c r="I19" s="14" t="s">
        <v>44</v>
      </c>
      <c r="J19" s="14" t="s">
        <v>45</v>
      </c>
      <c r="K19" s="14" t="s">
        <v>46</v>
      </c>
      <c r="L19" s="14" t="s">
        <v>47</v>
      </c>
      <c r="M19" s="14" t="s">
        <v>48</v>
      </c>
      <c r="N19" s="14" t="s">
        <v>49</v>
      </c>
      <c r="O19" s="14" t="s">
        <v>50</v>
      </c>
      <c r="P19" s="14" t="s">
        <v>51</v>
      </c>
      <c r="Q19" s="2" t="s">
        <v>52</v>
      </c>
      <c r="R19" s="2" t="s">
        <v>53</v>
      </c>
      <c r="S19" s="2" t="s">
        <v>54</v>
      </c>
      <c r="T19" s="3" t="s">
        <v>55</v>
      </c>
      <c r="U19" s="3" t="s">
        <v>56</v>
      </c>
      <c r="V19" s="3" t="s">
        <v>57</v>
      </c>
      <c r="W19" s="3" t="s">
        <v>58</v>
      </c>
      <c r="X19" s="3" t="s">
        <v>59</v>
      </c>
      <c r="Y19" s="17" t="s">
        <v>55</v>
      </c>
      <c r="Z19" s="17" t="s">
        <v>56</v>
      </c>
      <c r="AA19" s="17" t="s">
        <v>57</v>
      </c>
      <c r="AB19" s="17" t="s">
        <v>58</v>
      </c>
      <c r="AC19" s="17" t="s">
        <v>59</v>
      </c>
      <c r="AD19" s="18" t="s">
        <v>55</v>
      </c>
      <c r="AE19" s="18" t="s">
        <v>56</v>
      </c>
      <c r="AF19" s="18" t="s">
        <v>57</v>
      </c>
      <c r="AG19" s="18" t="s">
        <v>58</v>
      </c>
      <c r="AH19" s="18" t="s">
        <v>59</v>
      </c>
      <c r="AI19" s="19" t="s">
        <v>55</v>
      </c>
      <c r="AJ19" s="19" t="s">
        <v>56</v>
      </c>
      <c r="AK19" s="19" t="s">
        <v>57</v>
      </c>
      <c r="AL19" s="19" t="s">
        <v>58</v>
      </c>
      <c r="AM19" s="19" t="s">
        <v>59</v>
      </c>
      <c r="AN19" s="4" t="s">
        <v>55</v>
      </c>
      <c r="AO19" s="4" t="s">
        <v>56</v>
      </c>
      <c r="AP19" s="4" t="s">
        <v>57</v>
      </c>
      <c r="AQ19" s="4" t="s">
        <v>58</v>
      </c>
    </row>
    <row r="20" spans="1:43" s="22" customFormat="1" ht="254.25" customHeight="1" x14ac:dyDescent="0.25">
      <c r="A20" s="16">
        <v>4</v>
      </c>
      <c r="B20" s="15" t="s">
        <v>60</v>
      </c>
      <c r="C20" s="16">
        <v>1</v>
      </c>
      <c r="D20" s="15" t="s">
        <v>61</v>
      </c>
      <c r="E20" s="16" t="s">
        <v>62</v>
      </c>
      <c r="F20" s="43" t="s">
        <v>63</v>
      </c>
      <c r="G20" s="30" t="s">
        <v>64</v>
      </c>
      <c r="H20" s="37" t="s">
        <v>65</v>
      </c>
      <c r="I20" s="16" t="s">
        <v>66</v>
      </c>
      <c r="J20" s="43" t="s">
        <v>63</v>
      </c>
      <c r="K20" s="44">
        <v>0.1</v>
      </c>
      <c r="L20" s="44">
        <v>0.3</v>
      </c>
      <c r="M20" s="42">
        <v>0.3</v>
      </c>
      <c r="N20" s="42">
        <v>0.3</v>
      </c>
      <c r="O20" s="44">
        <f t="shared" ref="O20:O25" si="0">K20+L20+M20+N20</f>
        <v>1</v>
      </c>
      <c r="P20" s="16" t="s">
        <v>67</v>
      </c>
      <c r="Q20" s="15" t="s">
        <v>68</v>
      </c>
      <c r="R20" s="15" t="s">
        <v>69</v>
      </c>
      <c r="S20" s="15" t="s">
        <v>70</v>
      </c>
      <c r="T20" s="52">
        <f t="shared" ref="T20:T29" si="1">K20</f>
        <v>0.1</v>
      </c>
      <c r="U20" s="53">
        <v>0.1</v>
      </c>
      <c r="V20" s="54">
        <f>IF(U20/T20&gt;100%,100%,U20/T20)</f>
        <v>1</v>
      </c>
      <c r="W20" s="16" t="s">
        <v>71</v>
      </c>
      <c r="X20" s="16" t="s">
        <v>72</v>
      </c>
      <c r="Y20" s="42">
        <f t="shared" ref="Y20:Y29" si="2">L20</f>
        <v>0.3</v>
      </c>
      <c r="Z20" s="73">
        <v>0.3</v>
      </c>
      <c r="AA20" s="74">
        <f>IF(Z20/Y20&gt;100%,100%,Z20/Y20)</f>
        <v>1</v>
      </c>
      <c r="AB20" s="16" t="s">
        <v>73</v>
      </c>
      <c r="AC20" s="16" t="s">
        <v>74</v>
      </c>
      <c r="AD20" s="42">
        <f>M20</f>
        <v>0.3</v>
      </c>
      <c r="AE20" s="73">
        <v>0.3</v>
      </c>
      <c r="AF20" s="74">
        <f>IF(AE20/AD20&gt;100%,100%,AE20/AD20)</f>
        <v>1</v>
      </c>
      <c r="AG20" s="16" t="s">
        <v>75</v>
      </c>
      <c r="AH20" s="16" t="s">
        <v>76</v>
      </c>
      <c r="AI20" s="44">
        <f t="shared" ref="AI20:AI29" si="3">N20</f>
        <v>0.3</v>
      </c>
      <c r="AJ20" s="73">
        <v>0.3</v>
      </c>
      <c r="AK20" s="74">
        <f>IF(AJ20/AI20&gt;100%,100%,AJ20/AI20)</f>
        <v>1</v>
      </c>
      <c r="AL20" s="16" t="s">
        <v>77</v>
      </c>
      <c r="AM20" s="16" t="s">
        <v>78</v>
      </c>
      <c r="AN20" s="52">
        <f t="shared" ref="AN20:AN29" si="4">O20</f>
        <v>1</v>
      </c>
      <c r="AO20" s="58">
        <f t="shared" ref="AO20:AO25" si="5">SUM(U20,Z20,AE20,AJ20)</f>
        <v>1</v>
      </c>
      <c r="AP20" s="54">
        <f>IF(AO20/AN20&gt;100%,100%,AO20/AN20)</f>
        <v>1</v>
      </c>
      <c r="AQ20" s="16" t="s">
        <v>79</v>
      </c>
    </row>
    <row r="21" spans="1:43" s="41" customFormat="1" ht="258" customHeight="1" x14ac:dyDescent="0.25">
      <c r="A21" s="37">
        <v>4</v>
      </c>
      <c r="B21" s="23" t="s">
        <v>60</v>
      </c>
      <c r="C21" s="37">
        <v>2</v>
      </c>
      <c r="D21" s="38" t="s">
        <v>80</v>
      </c>
      <c r="E21" s="15" t="s">
        <v>62</v>
      </c>
      <c r="F21" s="38" t="s">
        <v>81</v>
      </c>
      <c r="G21" s="38" t="s">
        <v>82</v>
      </c>
      <c r="H21" s="37" t="s">
        <v>83</v>
      </c>
      <c r="I21" s="39" t="s">
        <v>66</v>
      </c>
      <c r="J21" s="38" t="s">
        <v>82</v>
      </c>
      <c r="K21" s="40">
        <v>380</v>
      </c>
      <c r="L21" s="40">
        <v>450</v>
      </c>
      <c r="M21" s="79">
        <v>884</v>
      </c>
      <c r="N21" s="79">
        <v>540</v>
      </c>
      <c r="O21" s="40">
        <f t="shared" si="0"/>
        <v>2254</v>
      </c>
      <c r="P21" s="37" t="s">
        <v>67</v>
      </c>
      <c r="Q21" s="23" t="s">
        <v>84</v>
      </c>
      <c r="R21" s="15" t="s">
        <v>85</v>
      </c>
      <c r="S21" s="23" t="s">
        <v>86</v>
      </c>
      <c r="T21" s="55">
        <f t="shared" si="1"/>
        <v>380</v>
      </c>
      <c r="U21" s="43">
        <v>518</v>
      </c>
      <c r="V21" s="56">
        <f t="shared" ref="V21:V29" si="6">IF(U21/T21&gt;100%,100%,U21/T21)</f>
        <v>1</v>
      </c>
      <c r="W21" s="37" t="s">
        <v>87</v>
      </c>
      <c r="X21" s="37" t="s">
        <v>88</v>
      </c>
      <c r="Y21" s="40">
        <f t="shared" si="2"/>
        <v>450</v>
      </c>
      <c r="Z21" s="37">
        <v>575</v>
      </c>
      <c r="AA21" s="72">
        <f t="shared" ref="AA21:AA29" si="7">IF(Z21/Y21&gt;100%,100%,Z21/Y21)</f>
        <v>1</v>
      </c>
      <c r="AB21" s="43" t="s">
        <v>89</v>
      </c>
      <c r="AC21" s="37" t="s">
        <v>90</v>
      </c>
      <c r="AD21" s="40">
        <f t="shared" ref="AD21:AD29" si="8">M21</f>
        <v>884</v>
      </c>
      <c r="AE21" s="37">
        <v>619</v>
      </c>
      <c r="AF21" s="81">
        <f t="shared" ref="AF21:AF29" si="9">IF(AE21/AD21&gt;100%,100%,AE21/AD21)</f>
        <v>0.70022624434389136</v>
      </c>
      <c r="AG21" s="37" t="s">
        <v>91</v>
      </c>
      <c r="AH21" s="37" t="s">
        <v>92</v>
      </c>
      <c r="AI21" s="40">
        <f t="shared" si="3"/>
        <v>540</v>
      </c>
      <c r="AJ21" s="40">
        <v>512</v>
      </c>
      <c r="AK21" s="74">
        <f t="shared" ref="AK21:AK29" si="10">IF(AJ21/AI21&gt;100%,100%,AJ21/AI21)</f>
        <v>0.94814814814814818</v>
      </c>
      <c r="AL21" s="37" t="s">
        <v>93</v>
      </c>
      <c r="AM21" s="37" t="s">
        <v>94</v>
      </c>
      <c r="AN21" s="43">
        <f t="shared" si="4"/>
        <v>2254</v>
      </c>
      <c r="AO21" s="78">
        <f t="shared" si="5"/>
        <v>2224</v>
      </c>
      <c r="AP21" s="56">
        <f t="shared" ref="AP21:AP33" si="11">IF(AO21/AN21&gt;100%,100%,AO21/AN21)</f>
        <v>0.98669032830523518</v>
      </c>
      <c r="AQ21" s="37" t="s">
        <v>95</v>
      </c>
    </row>
    <row r="22" spans="1:43" s="22" customFormat="1" ht="409.5" x14ac:dyDescent="0.25">
      <c r="A22" s="16">
        <v>4</v>
      </c>
      <c r="B22" s="15" t="s">
        <v>60</v>
      </c>
      <c r="C22" s="20" t="s">
        <v>96</v>
      </c>
      <c r="D22" s="15" t="s">
        <v>97</v>
      </c>
      <c r="E22" s="15" t="s">
        <v>62</v>
      </c>
      <c r="F22" s="15" t="s">
        <v>98</v>
      </c>
      <c r="G22" s="15" t="s">
        <v>99</v>
      </c>
      <c r="H22" s="37" t="s">
        <v>100</v>
      </c>
      <c r="I22" s="16" t="s">
        <v>66</v>
      </c>
      <c r="J22" s="23" t="s">
        <v>101</v>
      </c>
      <c r="K22" s="29">
        <v>57</v>
      </c>
      <c r="L22" s="29">
        <v>105</v>
      </c>
      <c r="M22" s="80">
        <v>367</v>
      </c>
      <c r="N22" s="80">
        <v>178</v>
      </c>
      <c r="O22" s="40">
        <f t="shared" si="0"/>
        <v>707</v>
      </c>
      <c r="P22" s="16" t="s">
        <v>67</v>
      </c>
      <c r="Q22" s="15" t="s">
        <v>102</v>
      </c>
      <c r="R22" s="15" t="s">
        <v>85</v>
      </c>
      <c r="S22" s="15" t="s">
        <v>103</v>
      </c>
      <c r="T22" s="57">
        <f t="shared" si="1"/>
        <v>57</v>
      </c>
      <c r="U22" s="30">
        <v>148</v>
      </c>
      <c r="V22" s="54">
        <f t="shared" si="6"/>
        <v>1</v>
      </c>
      <c r="W22" s="16" t="s">
        <v>104</v>
      </c>
      <c r="X22" s="16" t="s">
        <v>88</v>
      </c>
      <c r="Y22" s="29">
        <f t="shared" si="2"/>
        <v>105</v>
      </c>
      <c r="Z22" s="16">
        <v>186</v>
      </c>
      <c r="AA22" s="74">
        <f t="shared" si="7"/>
        <v>1</v>
      </c>
      <c r="AB22" s="30" t="s">
        <v>105</v>
      </c>
      <c r="AC22" s="16" t="s">
        <v>90</v>
      </c>
      <c r="AD22" s="29">
        <f t="shared" si="8"/>
        <v>367</v>
      </c>
      <c r="AE22" s="16">
        <v>189</v>
      </c>
      <c r="AF22" s="75">
        <f t="shared" si="9"/>
        <v>0.51498637602179842</v>
      </c>
      <c r="AG22" s="16" t="s">
        <v>106</v>
      </c>
      <c r="AH22" s="16" t="s">
        <v>92</v>
      </c>
      <c r="AI22" s="29">
        <f t="shared" si="3"/>
        <v>178</v>
      </c>
      <c r="AJ22" s="29">
        <v>214</v>
      </c>
      <c r="AK22" s="74">
        <f t="shared" si="10"/>
        <v>1</v>
      </c>
      <c r="AL22" s="16" t="s">
        <v>107</v>
      </c>
      <c r="AM22" s="16" t="s">
        <v>94</v>
      </c>
      <c r="AN22" s="30">
        <f t="shared" si="4"/>
        <v>707</v>
      </c>
      <c r="AO22" s="78">
        <f t="shared" si="5"/>
        <v>737</v>
      </c>
      <c r="AP22" s="54">
        <f t="shared" si="11"/>
        <v>1</v>
      </c>
      <c r="AQ22" s="16" t="s">
        <v>108</v>
      </c>
    </row>
    <row r="23" spans="1:43" s="22" customFormat="1" ht="409.5" x14ac:dyDescent="0.25">
      <c r="A23" s="16">
        <v>4</v>
      </c>
      <c r="B23" s="15" t="s">
        <v>60</v>
      </c>
      <c r="C23" s="16">
        <v>4</v>
      </c>
      <c r="D23" s="15" t="s">
        <v>109</v>
      </c>
      <c r="E23" s="16" t="s">
        <v>62</v>
      </c>
      <c r="F23" s="15" t="s">
        <v>110</v>
      </c>
      <c r="G23" s="15" t="s">
        <v>111</v>
      </c>
      <c r="H23" s="37" t="s">
        <v>112</v>
      </c>
      <c r="I23" s="16" t="s">
        <v>66</v>
      </c>
      <c r="J23" s="23" t="s">
        <v>113</v>
      </c>
      <c r="K23" s="29">
        <v>30</v>
      </c>
      <c r="L23" s="29">
        <v>60</v>
      </c>
      <c r="M23" s="51">
        <v>60</v>
      </c>
      <c r="N23" s="51">
        <v>45</v>
      </c>
      <c r="O23" s="29">
        <f t="shared" si="0"/>
        <v>195</v>
      </c>
      <c r="P23" s="16" t="s">
        <v>67</v>
      </c>
      <c r="Q23" s="15" t="s">
        <v>114</v>
      </c>
      <c r="R23" s="15" t="s">
        <v>85</v>
      </c>
      <c r="S23" s="15" t="s">
        <v>115</v>
      </c>
      <c r="T23" s="57">
        <f t="shared" si="1"/>
        <v>30</v>
      </c>
      <c r="U23" s="30">
        <v>35</v>
      </c>
      <c r="V23" s="54">
        <f t="shared" si="6"/>
        <v>1</v>
      </c>
      <c r="W23" s="16" t="s">
        <v>116</v>
      </c>
      <c r="X23" s="16" t="s">
        <v>88</v>
      </c>
      <c r="Y23" s="29">
        <f t="shared" si="2"/>
        <v>60</v>
      </c>
      <c r="Z23" s="16">
        <v>58</v>
      </c>
      <c r="AA23" s="74">
        <f t="shared" si="7"/>
        <v>0.96666666666666667</v>
      </c>
      <c r="AB23" s="30" t="s">
        <v>117</v>
      </c>
      <c r="AC23" s="16" t="s">
        <v>118</v>
      </c>
      <c r="AD23" s="29">
        <f t="shared" si="8"/>
        <v>60</v>
      </c>
      <c r="AE23" s="16">
        <v>55</v>
      </c>
      <c r="AF23" s="75">
        <f t="shared" si="9"/>
        <v>0.91666666666666663</v>
      </c>
      <c r="AG23" s="16" t="s">
        <v>119</v>
      </c>
      <c r="AH23" s="16" t="s">
        <v>92</v>
      </c>
      <c r="AI23" s="29">
        <f t="shared" si="3"/>
        <v>45</v>
      </c>
      <c r="AJ23" s="29">
        <v>45</v>
      </c>
      <c r="AK23" s="74">
        <f t="shared" si="10"/>
        <v>1</v>
      </c>
      <c r="AL23" s="16" t="s">
        <v>120</v>
      </c>
      <c r="AM23" s="16" t="s">
        <v>94</v>
      </c>
      <c r="AN23" s="30">
        <f t="shared" si="4"/>
        <v>195</v>
      </c>
      <c r="AO23" s="78">
        <f t="shared" si="5"/>
        <v>193</v>
      </c>
      <c r="AP23" s="54">
        <f t="shared" si="11"/>
        <v>0.98974358974358978</v>
      </c>
      <c r="AQ23" s="16" t="s">
        <v>121</v>
      </c>
    </row>
    <row r="24" spans="1:43" s="22" customFormat="1" ht="409.5" x14ac:dyDescent="0.25">
      <c r="A24" s="16">
        <v>4</v>
      </c>
      <c r="B24" s="15" t="s">
        <v>60</v>
      </c>
      <c r="C24" s="16">
        <v>5</v>
      </c>
      <c r="D24" s="15" t="s">
        <v>122</v>
      </c>
      <c r="E24" s="16" t="s">
        <v>62</v>
      </c>
      <c r="F24" s="15" t="s">
        <v>123</v>
      </c>
      <c r="G24" s="15" t="s">
        <v>124</v>
      </c>
      <c r="H24" s="37" t="s">
        <v>125</v>
      </c>
      <c r="I24" s="16" t="s">
        <v>66</v>
      </c>
      <c r="J24" s="23" t="s">
        <v>126</v>
      </c>
      <c r="K24" s="29">
        <v>8</v>
      </c>
      <c r="L24" s="29">
        <v>18</v>
      </c>
      <c r="M24" s="51">
        <v>18</v>
      </c>
      <c r="N24" s="51">
        <v>15</v>
      </c>
      <c r="O24" s="29">
        <f t="shared" si="0"/>
        <v>59</v>
      </c>
      <c r="P24" s="16" t="s">
        <v>67</v>
      </c>
      <c r="Q24" s="15" t="s">
        <v>127</v>
      </c>
      <c r="R24" s="15" t="s">
        <v>85</v>
      </c>
      <c r="S24" s="15" t="s">
        <v>115</v>
      </c>
      <c r="T24" s="57">
        <f t="shared" si="1"/>
        <v>8</v>
      </c>
      <c r="U24" s="30">
        <v>12</v>
      </c>
      <c r="V24" s="54">
        <f t="shared" si="6"/>
        <v>1</v>
      </c>
      <c r="W24" s="16" t="s">
        <v>128</v>
      </c>
      <c r="X24" s="16" t="s">
        <v>88</v>
      </c>
      <c r="Y24" s="29">
        <f t="shared" si="2"/>
        <v>18</v>
      </c>
      <c r="Z24" s="16">
        <v>23</v>
      </c>
      <c r="AA24" s="74">
        <f t="shared" si="7"/>
        <v>1</v>
      </c>
      <c r="AB24" s="30" t="s">
        <v>129</v>
      </c>
      <c r="AC24" s="16" t="s">
        <v>118</v>
      </c>
      <c r="AD24" s="29">
        <f t="shared" si="8"/>
        <v>18</v>
      </c>
      <c r="AE24" s="16">
        <v>19</v>
      </c>
      <c r="AF24" s="75">
        <f t="shared" si="9"/>
        <v>1</v>
      </c>
      <c r="AG24" s="16" t="s">
        <v>130</v>
      </c>
      <c r="AH24" s="16" t="s">
        <v>92</v>
      </c>
      <c r="AI24" s="29">
        <f t="shared" si="3"/>
        <v>15</v>
      </c>
      <c r="AJ24" s="29">
        <v>13</v>
      </c>
      <c r="AK24" s="74">
        <f t="shared" si="10"/>
        <v>0.8666666666666667</v>
      </c>
      <c r="AL24" s="16" t="s">
        <v>131</v>
      </c>
      <c r="AM24" s="16" t="s">
        <v>94</v>
      </c>
      <c r="AN24" s="30">
        <f t="shared" si="4"/>
        <v>59</v>
      </c>
      <c r="AO24" s="78">
        <f t="shared" si="5"/>
        <v>67</v>
      </c>
      <c r="AP24" s="54">
        <f t="shared" si="11"/>
        <v>1</v>
      </c>
      <c r="AQ24" s="16" t="s">
        <v>132</v>
      </c>
    </row>
    <row r="25" spans="1:43" s="22" customFormat="1" ht="409.5" x14ac:dyDescent="0.25">
      <c r="A25" s="16">
        <v>4</v>
      </c>
      <c r="B25" s="15" t="s">
        <v>60</v>
      </c>
      <c r="C25" s="16">
        <v>6</v>
      </c>
      <c r="D25" s="15" t="s">
        <v>133</v>
      </c>
      <c r="E25" s="16" t="s">
        <v>62</v>
      </c>
      <c r="F25" s="15" t="s">
        <v>134</v>
      </c>
      <c r="G25" s="15" t="s">
        <v>135</v>
      </c>
      <c r="H25" s="37" t="s">
        <v>136</v>
      </c>
      <c r="I25" s="16" t="s">
        <v>66</v>
      </c>
      <c r="J25" s="23" t="s">
        <v>135</v>
      </c>
      <c r="K25" s="29">
        <v>175</v>
      </c>
      <c r="L25" s="29">
        <v>225</v>
      </c>
      <c r="M25" s="29">
        <v>590</v>
      </c>
      <c r="N25" s="29">
        <v>295</v>
      </c>
      <c r="O25" s="29">
        <f t="shared" si="0"/>
        <v>1285</v>
      </c>
      <c r="P25" s="16" t="s">
        <v>67</v>
      </c>
      <c r="Q25" s="15" t="s">
        <v>137</v>
      </c>
      <c r="R25" s="15" t="s">
        <v>85</v>
      </c>
      <c r="S25" s="15" t="s">
        <v>138</v>
      </c>
      <c r="T25" s="57">
        <f t="shared" si="1"/>
        <v>175</v>
      </c>
      <c r="U25" s="30">
        <v>326</v>
      </c>
      <c r="V25" s="54">
        <f t="shared" si="6"/>
        <v>1</v>
      </c>
      <c r="W25" s="16" t="s">
        <v>139</v>
      </c>
      <c r="X25" s="16" t="s">
        <v>88</v>
      </c>
      <c r="Y25" s="29">
        <f t="shared" si="2"/>
        <v>225</v>
      </c>
      <c r="Z25" s="16">
        <v>326</v>
      </c>
      <c r="AA25" s="74">
        <f t="shared" si="7"/>
        <v>1</v>
      </c>
      <c r="AB25" s="30" t="s">
        <v>140</v>
      </c>
      <c r="AC25" s="16" t="s">
        <v>90</v>
      </c>
      <c r="AD25" s="29">
        <f t="shared" si="8"/>
        <v>590</v>
      </c>
      <c r="AE25" s="16">
        <v>353</v>
      </c>
      <c r="AF25" s="75">
        <f t="shared" si="9"/>
        <v>0.59830508474576272</v>
      </c>
      <c r="AG25" s="16" t="s">
        <v>141</v>
      </c>
      <c r="AH25" s="16" t="s">
        <v>92</v>
      </c>
      <c r="AI25" s="29">
        <f t="shared" si="3"/>
        <v>295</v>
      </c>
      <c r="AJ25" s="29">
        <v>247</v>
      </c>
      <c r="AK25" s="74">
        <f t="shared" si="10"/>
        <v>0.83728813559322035</v>
      </c>
      <c r="AL25" s="16" t="s">
        <v>142</v>
      </c>
      <c r="AM25" s="16" t="s">
        <v>94</v>
      </c>
      <c r="AN25" s="30">
        <f t="shared" si="4"/>
        <v>1285</v>
      </c>
      <c r="AO25" s="78">
        <f t="shared" si="5"/>
        <v>1252</v>
      </c>
      <c r="AP25" s="54">
        <f t="shared" si="11"/>
        <v>0.9743190661478599</v>
      </c>
      <c r="AQ25" s="16" t="s">
        <v>143</v>
      </c>
    </row>
    <row r="26" spans="1:43" s="22" customFormat="1" ht="409.5" x14ac:dyDescent="0.25">
      <c r="A26" s="16">
        <v>4</v>
      </c>
      <c r="B26" s="15" t="s">
        <v>60</v>
      </c>
      <c r="C26" s="16">
        <v>7</v>
      </c>
      <c r="D26" s="15" t="s">
        <v>144</v>
      </c>
      <c r="E26" s="16" t="s">
        <v>62</v>
      </c>
      <c r="F26" s="23" t="s">
        <v>145</v>
      </c>
      <c r="G26" s="23" t="s">
        <v>146</v>
      </c>
      <c r="H26" s="37" t="s">
        <v>147</v>
      </c>
      <c r="I26" s="16" t="s">
        <v>148</v>
      </c>
      <c r="J26" s="23" t="s">
        <v>145</v>
      </c>
      <c r="K26" s="44">
        <v>1</v>
      </c>
      <c r="L26" s="44">
        <v>1</v>
      </c>
      <c r="M26" s="44">
        <v>1</v>
      </c>
      <c r="N26" s="44">
        <v>1</v>
      </c>
      <c r="O26" s="42">
        <f>AVERAGE(K26,L26,M26,N26)</f>
        <v>1</v>
      </c>
      <c r="P26" s="16" t="s">
        <v>67</v>
      </c>
      <c r="Q26" s="23" t="s">
        <v>149</v>
      </c>
      <c r="R26" s="15" t="s">
        <v>150</v>
      </c>
      <c r="S26" s="15" t="s">
        <v>151</v>
      </c>
      <c r="T26" s="52">
        <f t="shared" si="1"/>
        <v>1</v>
      </c>
      <c r="U26" s="53">
        <v>1</v>
      </c>
      <c r="V26" s="59">
        <f t="shared" si="6"/>
        <v>1</v>
      </c>
      <c r="W26" s="16" t="s">
        <v>152</v>
      </c>
      <c r="X26" s="16" t="s">
        <v>153</v>
      </c>
      <c r="Y26" s="42">
        <f t="shared" si="2"/>
        <v>1</v>
      </c>
      <c r="Z26" s="73">
        <v>1</v>
      </c>
      <c r="AA26" s="75">
        <f t="shared" si="7"/>
        <v>1</v>
      </c>
      <c r="AB26" s="16" t="s">
        <v>154</v>
      </c>
      <c r="AC26" s="16" t="s">
        <v>155</v>
      </c>
      <c r="AD26" s="42">
        <f t="shared" si="8"/>
        <v>1</v>
      </c>
      <c r="AE26" s="73">
        <v>1</v>
      </c>
      <c r="AF26" s="42">
        <f t="shared" si="9"/>
        <v>1</v>
      </c>
      <c r="AG26" s="16" t="s">
        <v>156</v>
      </c>
      <c r="AH26" s="16" t="s">
        <v>155</v>
      </c>
      <c r="AI26" s="42">
        <f t="shared" si="3"/>
        <v>1</v>
      </c>
      <c r="AJ26" s="73">
        <v>1</v>
      </c>
      <c r="AK26" s="74">
        <f t="shared" si="10"/>
        <v>1</v>
      </c>
      <c r="AL26" s="16" t="s">
        <v>157</v>
      </c>
      <c r="AM26" s="16" t="s">
        <v>155</v>
      </c>
      <c r="AN26" s="52">
        <f t="shared" si="4"/>
        <v>1</v>
      </c>
      <c r="AO26" s="58">
        <f>AVERAGE(U26,Z26,AE26,AJ26)</f>
        <v>1</v>
      </c>
      <c r="AP26" s="59">
        <f t="shared" si="11"/>
        <v>1</v>
      </c>
      <c r="AQ26" s="16" t="s">
        <v>158</v>
      </c>
    </row>
    <row r="27" spans="1:43" s="22" customFormat="1" ht="409.5" x14ac:dyDescent="0.25">
      <c r="A27" s="16">
        <v>4</v>
      </c>
      <c r="B27" s="15" t="s">
        <v>60</v>
      </c>
      <c r="C27" s="16">
        <v>8</v>
      </c>
      <c r="D27" s="15" t="s">
        <v>159</v>
      </c>
      <c r="E27" s="16" t="s">
        <v>62</v>
      </c>
      <c r="F27" s="15" t="s">
        <v>160</v>
      </c>
      <c r="G27" s="15" t="s">
        <v>161</v>
      </c>
      <c r="H27" s="16" t="s">
        <v>65</v>
      </c>
      <c r="I27" s="16" t="s">
        <v>66</v>
      </c>
      <c r="J27" s="23" t="s">
        <v>162</v>
      </c>
      <c r="K27" s="29">
        <v>25</v>
      </c>
      <c r="L27" s="29">
        <v>45</v>
      </c>
      <c r="M27" s="29">
        <v>75</v>
      </c>
      <c r="N27" s="29">
        <v>55</v>
      </c>
      <c r="O27" s="51">
        <f>K27+L27+M27+N27</f>
        <v>200</v>
      </c>
      <c r="P27" s="16" t="s">
        <v>67</v>
      </c>
      <c r="Q27" s="15" t="s">
        <v>163</v>
      </c>
      <c r="R27" s="15" t="s">
        <v>85</v>
      </c>
      <c r="S27" s="15" t="s">
        <v>164</v>
      </c>
      <c r="T27" s="57">
        <f t="shared" si="1"/>
        <v>25</v>
      </c>
      <c r="U27" s="30">
        <v>41</v>
      </c>
      <c r="V27" s="54">
        <f t="shared" si="6"/>
        <v>1</v>
      </c>
      <c r="W27" s="16" t="s">
        <v>165</v>
      </c>
      <c r="X27" s="16" t="s">
        <v>88</v>
      </c>
      <c r="Y27" s="29">
        <f t="shared" si="2"/>
        <v>45</v>
      </c>
      <c r="Z27" s="16">
        <v>54</v>
      </c>
      <c r="AA27" s="74">
        <f t="shared" si="7"/>
        <v>1</v>
      </c>
      <c r="AB27" s="30" t="s">
        <v>166</v>
      </c>
      <c r="AC27" s="16" t="s">
        <v>118</v>
      </c>
      <c r="AD27" s="29">
        <f t="shared" si="8"/>
        <v>75</v>
      </c>
      <c r="AE27" s="16">
        <v>56</v>
      </c>
      <c r="AF27" s="75">
        <f t="shared" si="9"/>
        <v>0.7466666666666667</v>
      </c>
      <c r="AG27" s="16" t="s">
        <v>167</v>
      </c>
      <c r="AH27" s="16" t="s">
        <v>92</v>
      </c>
      <c r="AI27" s="29">
        <f t="shared" si="3"/>
        <v>55</v>
      </c>
      <c r="AJ27" s="29">
        <v>38</v>
      </c>
      <c r="AK27" s="74">
        <f t="shared" si="10"/>
        <v>0.69090909090909092</v>
      </c>
      <c r="AL27" s="16" t="s">
        <v>168</v>
      </c>
      <c r="AM27" s="16" t="s">
        <v>94</v>
      </c>
      <c r="AN27" s="30">
        <f t="shared" si="4"/>
        <v>200</v>
      </c>
      <c r="AO27" s="30">
        <f>SUM(U27,Z27,AE27,AJ27)</f>
        <v>189</v>
      </c>
      <c r="AP27" s="54">
        <f t="shared" si="11"/>
        <v>0.94499999999999995</v>
      </c>
      <c r="AQ27" s="16" t="s">
        <v>169</v>
      </c>
    </row>
    <row r="28" spans="1:43" s="22" customFormat="1" ht="375" x14ac:dyDescent="0.25">
      <c r="A28" s="16">
        <v>4</v>
      </c>
      <c r="B28" s="15" t="s">
        <v>60</v>
      </c>
      <c r="C28" s="16">
        <v>9</v>
      </c>
      <c r="D28" s="15" t="s">
        <v>170</v>
      </c>
      <c r="E28" s="16" t="s">
        <v>62</v>
      </c>
      <c r="F28" s="15" t="s">
        <v>171</v>
      </c>
      <c r="G28" s="23" t="s">
        <v>172</v>
      </c>
      <c r="H28" s="37" t="s">
        <v>65</v>
      </c>
      <c r="I28" s="16" t="s">
        <v>66</v>
      </c>
      <c r="J28" s="15" t="s">
        <v>173</v>
      </c>
      <c r="K28" s="29">
        <v>1</v>
      </c>
      <c r="L28" s="29">
        <v>1</v>
      </c>
      <c r="M28" s="29">
        <v>1</v>
      </c>
      <c r="N28" s="29">
        <v>1</v>
      </c>
      <c r="O28" s="29">
        <f>K28+L28+M28+N28</f>
        <v>4</v>
      </c>
      <c r="P28" s="16" t="s">
        <v>67</v>
      </c>
      <c r="Q28" s="23" t="s">
        <v>174</v>
      </c>
      <c r="R28" s="23" t="s">
        <v>175</v>
      </c>
      <c r="S28" s="15" t="s">
        <v>176</v>
      </c>
      <c r="T28" s="57">
        <f t="shared" si="1"/>
        <v>1</v>
      </c>
      <c r="U28" s="30">
        <v>1</v>
      </c>
      <c r="V28" s="54">
        <f t="shared" si="6"/>
        <v>1</v>
      </c>
      <c r="W28" s="16" t="s">
        <v>177</v>
      </c>
      <c r="X28" s="16" t="s">
        <v>178</v>
      </c>
      <c r="Y28" s="29">
        <f t="shared" si="2"/>
        <v>1</v>
      </c>
      <c r="Z28" s="16">
        <v>1</v>
      </c>
      <c r="AA28" s="74">
        <f t="shared" si="7"/>
        <v>1</v>
      </c>
      <c r="AB28" s="16" t="s">
        <v>179</v>
      </c>
      <c r="AC28" s="16" t="s">
        <v>178</v>
      </c>
      <c r="AD28" s="29">
        <f t="shared" si="8"/>
        <v>1</v>
      </c>
      <c r="AE28" s="16">
        <v>1</v>
      </c>
      <c r="AF28" s="16">
        <f t="shared" si="9"/>
        <v>1</v>
      </c>
      <c r="AG28" s="16" t="s">
        <v>180</v>
      </c>
      <c r="AH28" s="16" t="s">
        <v>178</v>
      </c>
      <c r="AI28" s="29">
        <f t="shared" si="3"/>
        <v>1</v>
      </c>
      <c r="AJ28" s="29">
        <v>1</v>
      </c>
      <c r="AK28" s="74">
        <f t="shared" si="10"/>
        <v>1</v>
      </c>
      <c r="AL28" s="16" t="s">
        <v>181</v>
      </c>
      <c r="AM28" s="16" t="s">
        <v>178</v>
      </c>
      <c r="AN28" s="30">
        <f t="shared" si="4"/>
        <v>4</v>
      </c>
      <c r="AO28" s="30">
        <f>SUM(U28,Z28,AE28,AJ28)</f>
        <v>4</v>
      </c>
      <c r="AP28" s="54">
        <f t="shared" si="11"/>
        <v>1</v>
      </c>
      <c r="AQ28" s="16" t="s">
        <v>182</v>
      </c>
    </row>
    <row r="29" spans="1:43" s="22" customFormat="1" ht="409.5" x14ac:dyDescent="0.25">
      <c r="A29" s="16">
        <v>4</v>
      </c>
      <c r="B29" s="15" t="s">
        <v>60</v>
      </c>
      <c r="C29" s="16">
        <v>10</v>
      </c>
      <c r="D29" s="15" t="s">
        <v>183</v>
      </c>
      <c r="E29" s="16" t="s">
        <v>62</v>
      </c>
      <c r="F29" s="15" t="s">
        <v>184</v>
      </c>
      <c r="G29" s="15" t="s">
        <v>185</v>
      </c>
      <c r="H29" s="16" t="s">
        <v>65</v>
      </c>
      <c r="I29" s="16" t="s">
        <v>66</v>
      </c>
      <c r="J29" s="15" t="s">
        <v>185</v>
      </c>
      <c r="K29" s="29">
        <v>1</v>
      </c>
      <c r="L29" s="29">
        <v>1</v>
      </c>
      <c r="M29" s="29">
        <v>1</v>
      </c>
      <c r="N29" s="29">
        <v>1</v>
      </c>
      <c r="O29" s="29">
        <f>K29+L29+M29+N29</f>
        <v>4</v>
      </c>
      <c r="P29" s="16" t="s">
        <v>67</v>
      </c>
      <c r="Q29" s="15" t="s">
        <v>184</v>
      </c>
      <c r="R29" s="15" t="s">
        <v>184</v>
      </c>
      <c r="S29" s="15" t="s">
        <v>186</v>
      </c>
      <c r="T29" s="57">
        <f t="shared" si="1"/>
        <v>1</v>
      </c>
      <c r="U29" s="30">
        <v>1</v>
      </c>
      <c r="V29" s="54">
        <f t="shared" si="6"/>
        <v>1</v>
      </c>
      <c r="W29" s="16" t="s">
        <v>187</v>
      </c>
      <c r="X29" s="16" t="s">
        <v>178</v>
      </c>
      <c r="Y29" s="29">
        <f t="shared" si="2"/>
        <v>1</v>
      </c>
      <c r="Z29" s="16">
        <v>1</v>
      </c>
      <c r="AA29" s="74">
        <f t="shared" si="7"/>
        <v>1</v>
      </c>
      <c r="AB29" s="16" t="s">
        <v>188</v>
      </c>
      <c r="AC29" s="16" t="s">
        <v>178</v>
      </c>
      <c r="AD29" s="29">
        <f t="shared" si="8"/>
        <v>1</v>
      </c>
      <c r="AE29" s="16">
        <v>1</v>
      </c>
      <c r="AF29" s="16">
        <f t="shared" si="9"/>
        <v>1</v>
      </c>
      <c r="AG29" s="16" t="s">
        <v>189</v>
      </c>
      <c r="AH29" s="16" t="s">
        <v>178</v>
      </c>
      <c r="AI29" s="29">
        <f t="shared" si="3"/>
        <v>1</v>
      </c>
      <c r="AJ29" s="29">
        <v>1</v>
      </c>
      <c r="AK29" s="74">
        <f t="shared" si="10"/>
        <v>1</v>
      </c>
      <c r="AL29" s="16" t="s">
        <v>190</v>
      </c>
      <c r="AM29" s="16" t="s">
        <v>178</v>
      </c>
      <c r="AN29" s="30">
        <f t="shared" si="4"/>
        <v>4</v>
      </c>
      <c r="AO29" s="30">
        <f>SUM(U29,Z29,AE29,AJ29)</f>
        <v>4</v>
      </c>
      <c r="AP29" s="54">
        <f t="shared" si="11"/>
        <v>1</v>
      </c>
      <c r="AQ29" s="16" t="s">
        <v>191</v>
      </c>
    </row>
    <row r="30" spans="1:43" s="5" customFormat="1" ht="15.75" x14ac:dyDescent="0.25">
      <c r="A30" s="9"/>
      <c r="B30" s="9"/>
      <c r="C30" s="9"/>
      <c r="D30" s="12" t="s">
        <v>192</v>
      </c>
      <c r="E30" s="9"/>
      <c r="F30" s="9"/>
      <c r="G30" s="9"/>
      <c r="H30" s="9"/>
      <c r="I30" s="9"/>
      <c r="J30" s="9"/>
      <c r="K30" s="13"/>
      <c r="L30" s="13"/>
      <c r="M30" s="13"/>
      <c r="N30" s="13"/>
      <c r="O30" s="13"/>
      <c r="P30" s="9"/>
      <c r="Q30" s="9"/>
      <c r="R30" s="9"/>
      <c r="S30" s="9"/>
      <c r="T30" s="31"/>
      <c r="U30" s="31"/>
      <c r="V30" s="60">
        <f>AVERAGE(V20:V29)*80%</f>
        <v>0.8</v>
      </c>
      <c r="W30" s="31"/>
      <c r="X30" s="31"/>
      <c r="Y30" s="31"/>
      <c r="Z30" s="31"/>
      <c r="AA30" s="60">
        <f>AVERAGE(AA20:AA29)*80%</f>
        <v>0.79733333333333345</v>
      </c>
      <c r="AB30" s="31"/>
      <c r="AC30" s="31"/>
      <c r="AD30" s="31"/>
      <c r="AE30" s="31"/>
      <c r="AF30" s="60">
        <f>AVERAGE(AF20:AF29)*80%</f>
        <v>0.67814808307558283</v>
      </c>
      <c r="AG30" s="31"/>
      <c r="AH30" s="31"/>
      <c r="AI30" s="31"/>
      <c r="AJ30" s="31"/>
      <c r="AK30" s="60">
        <f>AVERAGE(AK20:AK29)*80%</f>
        <v>0.74744096330537013</v>
      </c>
      <c r="AL30" s="33"/>
      <c r="AM30" s="33"/>
      <c r="AN30" s="31"/>
      <c r="AO30" s="31"/>
      <c r="AP30" s="60">
        <f>AVERAGE(AP20:AP29)*80%</f>
        <v>0.79166023873573488</v>
      </c>
      <c r="AQ30" s="33"/>
    </row>
    <row r="31" spans="1:43" s="22" customFormat="1" ht="323.25" customHeight="1" x14ac:dyDescent="0.25">
      <c r="A31" s="24">
        <v>7</v>
      </c>
      <c r="B31" s="21" t="s">
        <v>193</v>
      </c>
      <c r="C31" s="24" t="s">
        <v>194</v>
      </c>
      <c r="D31" s="21" t="s">
        <v>195</v>
      </c>
      <c r="E31" s="21" t="s">
        <v>196</v>
      </c>
      <c r="F31" s="21" t="s">
        <v>197</v>
      </c>
      <c r="G31" s="21" t="s">
        <v>198</v>
      </c>
      <c r="H31" s="49" t="s">
        <v>199</v>
      </c>
      <c r="I31" s="50" t="s">
        <v>148</v>
      </c>
      <c r="J31" s="21" t="s">
        <v>197</v>
      </c>
      <c r="K31" s="45" t="s">
        <v>200</v>
      </c>
      <c r="L31" s="45">
        <v>0.8</v>
      </c>
      <c r="M31" s="45" t="s">
        <v>200</v>
      </c>
      <c r="N31" s="45">
        <v>0.8</v>
      </c>
      <c r="O31" s="45">
        <v>0.8</v>
      </c>
      <c r="P31" s="21" t="s">
        <v>67</v>
      </c>
      <c r="Q31" s="46" t="s">
        <v>201</v>
      </c>
      <c r="R31" s="46" t="s">
        <v>202</v>
      </c>
      <c r="S31" s="46" t="s">
        <v>203</v>
      </c>
      <c r="T31" s="61" t="str">
        <f>K31</f>
        <v>No programada</v>
      </c>
      <c r="U31" s="62">
        <v>0</v>
      </c>
      <c r="V31" s="63" t="s">
        <v>204</v>
      </c>
      <c r="W31" s="24" t="s">
        <v>200</v>
      </c>
      <c r="X31" s="24" t="s">
        <v>65</v>
      </c>
      <c r="Y31" s="29">
        <f>L31</f>
        <v>0.8</v>
      </c>
      <c r="Z31" s="76">
        <v>0.76</v>
      </c>
      <c r="AA31" s="74">
        <f t="shared" ref="AA31:AA33" si="12">IF(Z31/Y31&gt;100%,100%,Z31/Y31)</f>
        <v>0.95</v>
      </c>
      <c r="AB31" s="46" t="s">
        <v>205</v>
      </c>
      <c r="AC31" s="24" t="s">
        <v>206</v>
      </c>
      <c r="AD31" s="82" t="str">
        <f>M31</f>
        <v>No programada</v>
      </c>
      <c r="AE31" s="24" t="s">
        <v>200</v>
      </c>
      <c r="AF31" s="24" t="s">
        <v>200</v>
      </c>
      <c r="AG31" s="24" t="s">
        <v>200</v>
      </c>
      <c r="AH31" s="24" t="s">
        <v>200</v>
      </c>
      <c r="AI31" s="42">
        <f>N31</f>
        <v>0.8</v>
      </c>
      <c r="AJ31" s="77">
        <v>0.73</v>
      </c>
      <c r="AK31" s="86">
        <f t="shared" ref="AK31:AK32" si="13">IF(AJ31/AI31&gt;100%,100%,AJ31/AI31)</f>
        <v>0.91249999999999998</v>
      </c>
      <c r="AL31" s="24" t="s">
        <v>207</v>
      </c>
      <c r="AM31" s="24" t="s">
        <v>208</v>
      </c>
      <c r="AN31" s="61">
        <f>O31</f>
        <v>0.8</v>
      </c>
      <c r="AO31" s="62">
        <f>AVERAGE(Z31,AJ31)</f>
        <v>0.745</v>
      </c>
      <c r="AP31" s="63">
        <f t="shared" si="11"/>
        <v>0.93124999999999991</v>
      </c>
      <c r="AQ31" s="24" t="s">
        <v>239</v>
      </c>
    </row>
    <row r="32" spans="1:43" s="22" customFormat="1" ht="135" x14ac:dyDescent="0.25">
      <c r="A32" s="24">
        <v>7</v>
      </c>
      <c r="B32" s="21" t="s">
        <v>193</v>
      </c>
      <c r="C32" s="24" t="s">
        <v>209</v>
      </c>
      <c r="D32" s="21" t="s">
        <v>210</v>
      </c>
      <c r="E32" s="21" t="s">
        <v>196</v>
      </c>
      <c r="F32" s="21" t="s">
        <v>211</v>
      </c>
      <c r="G32" s="21" t="s">
        <v>212</v>
      </c>
      <c r="H32" s="49" t="s">
        <v>213</v>
      </c>
      <c r="I32" s="50" t="s">
        <v>66</v>
      </c>
      <c r="J32" s="21" t="s">
        <v>211</v>
      </c>
      <c r="K32" s="47">
        <v>0</v>
      </c>
      <c r="L32" s="47">
        <v>0.33</v>
      </c>
      <c r="M32" s="47">
        <v>0.4</v>
      </c>
      <c r="N32" s="47">
        <v>0.27</v>
      </c>
      <c r="O32" s="47">
        <v>1</v>
      </c>
      <c r="P32" s="21" t="s">
        <v>67</v>
      </c>
      <c r="Q32" s="46" t="s">
        <v>214</v>
      </c>
      <c r="R32" s="46" t="s">
        <v>215</v>
      </c>
      <c r="S32" s="46" t="s">
        <v>203</v>
      </c>
      <c r="T32" s="64">
        <f>K32</f>
        <v>0</v>
      </c>
      <c r="U32" s="62">
        <v>0</v>
      </c>
      <c r="V32" s="63" t="s">
        <v>204</v>
      </c>
      <c r="W32" s="24" t="s">
        <v>200</v>
      </c>
      <c r="X32" s="24" t="s">
        <v>65</v>
      </c>
      <c r="Y32" s="42">
        <f>L32</f>
        <v>0.33</v>
      </c>
      <c r="Z32" s="77">
        <v>0.1333</v>
      </c>
      <c r="AA32" s="74">
        <f t="shared" si="12"/>
        <v>0.40393939393939393</v>
      </c>
      <c r="AB32" s="46" t="s">
        <v>216</v>
      </c>
      <c r="AC32" s="24" t="s">
        <v>217</v>
      </c>
      <c r="AD32" s="83">
        <f>M32</f>
        <v>0.4</v>
      </c>
      <c r="AE32" s="76">
        <v>0.4</v>
      </c>
      <c r="AF32" s="84">
        <f t="shared" ref="AF32:AF33" si="14">IF(AE32/AD32&gt;100%,100%,AE32/AD32)</f>
        <v>1</v>
      </c>
      <c r="AG32" s="46" t="s">
        <v>218</v>
      </c>
      <c r="AH32" s="24" t="s">
        <v>219</v>
      </c>
      <c r="AI32" s="42">
        <f>N32</f>
        <v>0.27</v>
      </c>
      <c r="AJ32" s="88">
        <v>0.46700000000000003</v>
      </c>
      <c r="AK32" s="86">
        <f t="shared" si="13"/>
        <v>1</v>
      </c>
      <c r="AL32" s="24" t="s">
        <v>220</v>
      </c>
      <c r="AM32" s="24" t="s">
        <v>221</v>
      </c>
      <c r="AN32" s="61">
        <f>O32</f>
        <v>1</v>
      </c>
      <c r="AO32" s="62">
        <f>SUM(Z32,AE32,AJ32)</f>
        <v>1.0003</v>
      </c>
      <c r="AP32" s="63">
        <f>IF(AO32/AN32&gt;100%,100%,AO32/AN32)</f>
        <v>1</v>
      </c>
      <c r="AQ32" s="24" t="s">
        <v>240</v>
      </c>
    </row>
    <row r="33" spans="1:43" s="22" customFormat="1" ht="201" customHeight="1" x14ac:dyDescent="0.25">
      <c r="A33" s="24">
        <v>7</v>
      </c>
      <c r="B33" s="21" t="s">
        <v>193</v>
      </c>
      <c r="C33" s="24" t="s">
        <v>222</v>
      </c>
      <c r="D33" s="21" t="s">
        <v>223</v>
      </c>
      <c r="E33" s="21" t="s">
        <v>196</v>
      </c>
      <c r="F33" s="21" t="s">
        <v>224</v>
      </c>
      <c r="G33" s="21" t="s">
        <v>225</v>
      </c>
      <c r="H33" s="24" t="s">
        <v>65</v>
      </c>
      <c r="I33" s="50" t="s">
        <v>66</v>
      </c>
      <c r="J33" s="21" t="s">
        <v>224</v>
      </c>
      <c r="K33" s="48">
        <v>0</v>
      </c>
      <c r="L33" s="48">
        <v>1</v>
      </c>
      <c r="M33" s="48">
        <v>1</v>
      </c>
      <c r="N33" s="48">
        <v>0</v>
      </c>
      <c r="O33" s="48">
        <v>2</v>
      </c>
      <c r="P33" s="21" t="s">
        <v>67</v>
      </c>
      <c r="Q33" s="21" t="s">
        <v>226</v>
      </c>
      <c r="R33" s="21" t="s">
        <v>226</v>
      </c>
      <c r="S33" s="21" t="s">
        <v>227</v>
      </c>
      <c r="T33" s="46">
        <f>K33</f>
        <v>0</v>
      </c>
      <c r="U33" s="65">
        <v>0</v>
      </c>
      <c r="V33" s="63" t="s">
        <v>204</v>
      </c>
      <c r="W33" s="24" t="s">
        <v>200</v>
      </c>
      <c r="X33" s="24" t="s">
        <v>65</v>
      </c>
      <c r="Y33" s="29">
        <f>L33</f>
        <v>1</v>
      </c>
      <c r="Z33" s="24">
        <v>1</v>
      </c>
      <c r="AA33" s="74">
        <f t="shared" si="12"/>
        <v>1</v>
      </c>
      <c r="AB33" s="24" t="s">
        <v>228</v>
      </c>
      <c r="AC33" s="24" t="s">
        <v>229</v>
      </c>
      <c r="AD33" s="82">
        <f>M33</f>
        <v>1</v>
      </c>
      <c r="AE33" s="24">
        <v>1</v>
      </c>
      <c r="AF33" s="84">
        <f t="shared" si="14"/>
        <v>1</v>
      </c>
      <c r="AG33" s="46" t="s">
        <v>230</v>
      </c>
      <c r="AH33" s="24" t="s">
        <v>231</v>
      </c>
      <c r="AI33" s="29">
        <f>N33</f>
        <v>0</v>
      </c>
      <c r="AJ33" s="24" t="s">
        <v>232</v>
      </c>
      <c r="AK33" s="87" t="s">
        <v>232</v>
      </c>
      <c r="AL33" s="24" t="s">
        <v>232</v>
      </c>
      <c r="AM33" s="24" t="s">
        <v>232</v>
      </c>
      <c r="AN33" s="67">
        <f>O33</f>
        <v>2</v>
      </c>
      <c r="AO33" s="67">
        <f>SUM(Z33,AE33)</f>
        <v>2</v>
      </c>
      <c r="AP33" s="63">
        <f t="shared" si="11"/>
        <v>1</v>
      </c>
      <c r="AQ33" s="24" t="s">
        <v>233</v>
      </c>
    </row>
    <row r="34" spans="1:43" s="5" customFormat="1" ht="15.75" x14ac:dyDescent="0.25">
      <c r="A34" s="9"/>
      <c r="B34" s="9"/>
      <c r="C34" s="9"/>
      <c r="D34" s="10" t="s">
        <v>234</v>
      </c>
      <c r="E34" s="10"/>
      <c r="F34" s="10"/>
      <c r="G34" s="10"/>
      <c r="H34" s="10"/>
      <c r="I34" s="10"/>
      <c r="J34" s="10"/>
      <c r="K34" s="11"/>
      <c r="L34" s="11"/>
      <c r="M34" s="11"/>
      <c r="N34" s="11"/>
      <c r="O34" s="11"/>
      <c r="P34" s="10"/>
      <c r="Q34" s="9"/>
      <c r="R34" s="9"/>
      <c r="S34" s="9"/>
      <c r="T34" s="34"/>
      <c r="U34" s="34"/>
      <c r="V34" s="60">
        <v>0.2</v>
      </c>
      <c r="W34" s="33"/>
      <c r="X34" s="33"/>
      <c r="Y34" s="34"/>
      <c r="Z34" s="34"/>
      <c r="AA34" s="68">
        <f>AVERAGE(AA31:AA33)*20%</f>
        <v>0.15692929292929295</v>
      </c>
      <c r="AB34" s="33"/>
      <c r="AC34" s="33"/>
      <c r="AD34" s="34"/>
      <c r="AE34" s="34"/>
      <c r="AF34" s="60">
        <f>AVERAGE(AF31:AF33)*20%</f>
        <v>0.2</v>
      </c>
      <c r="AG34" s="33"/>
      <c r="AH34" s="33"/>
      <c r="AI34" s="34"/>
      <c r="AJ34" s="34"/>
      <c r="AK34" s="60">
        <f>AVERAGE(AK31:AK33)*20%</f>
        <v>0.19125000000000003</v>
      </c>
      <c r="AL34" s="33"/>
      <c r="AM34" s="33"/>
      <c r="AN34" s="34"/>
      <c r="AO34" s="34"/>
      <c r="AP34" s="68">
        <f>AVERAGE(AP31:AP33)*20%</f>
        <v>0.19541666666666668</v>
      </c>
      <c r="AQ34" s="33"/>
    </row>
    <row r="35" spans="1:43" s="8" customFormat="1" ht="18.75" x14ac:dyDescent="0.3">
      <c r="A35" s="6"/>
      <c r="B35" s="6"/>
      <c r="C35" s="6"/>
      <c r="D35" s="7" t="s">
        <v>235</v>
      </c>
      <c r="E35" s="6"/>
      <c r="F35" s="6"/>
      <c r="G35" s="6"/>
      <c r="H35" s="6"/>
      <c r="I35" s="6"/>
      <c r="J35" s="6"/>
      <c r="K35" s="32"/>
      <c r="L35" s="32"/>
      <c r="M35" s="32"/>
      <c r="N35" s="32"/>
      <c r="O35" s="32"/>
      <c r="P35" s="6"/>
      <c r="Q35" s="6"/>
      <c r="R35" s="6"/>
      <c r="S35" s="6"/>
      <c r="T35" s="35"/>
      <c r="U35" s="35"/>
      <c r="V35" s="66">
        <f>V30+V34</f>
        <v>1</v>
      </c>
      <c r="W35" s="36"/>
      <c r="X35" s="36"/>
      <c r="Y35" s="35"/>
      <c r="Z35" s="35"/>
      <c r="AA35" s="66">
        <f>AA30+AA34</f>
        <v>0.95426262626262637</v>
      </c>
      <c r="AB35" s="36"/>
      <c r="AC35" s="36"/>
      <c r="AD35" s="35"/>
      <c r="AE35" s="35"/>
      <c r="AF35" s="85">
        <f>AF30+AF34</f>
        <v>0.87814808307558279</v>
      </c>
      <c r="AG35" s="36"/>
      <c r="AH35" s="36"/>
      <c r="AI35" s="35"/>
      <c r="AJ35" s="35"/>
      <c r="AK35" s="66">
        <f>AK30+AK34</f>
        <v>0.93869096330537016</v>
      </c>
      <c r="AL35" s="36"/>
      <c r="AM35" s="36"/>
      <c r="AN35" s="35"/>
      <c r="AO35" s="35"/>
      <c r="AP35" s="66">
        <f>AP30+AP34</f>
        <v>0.98707690540240156</v>
      </c>
      <c r="AQ35" s="36"/>
    </row>
  </sheetData>
  <mergeCells count="26">
    <mergeCell ref="G9:J9"/>
    <mergeCell ref="G10:J10"/>
    <mergeCell ref="G11:J11"/>
    <mergeCell ref="AD17:AH18"/>
    <mergeCell ref="AI17:AM18"/>
    <mergeCell ref="T17:X18"/>
    <mergeCell ref="G12:J12"/>
    <mergeCell ref="Y17:AC18"/>
    <mergeCell ref="G14:J14"/>
    <mergeCell ref="G15:J15"/>
    <mergeCell ref="AN17:AQ18"/>
    <mergeCell ref="G13:J13"/>
    <mergeCell ref="A1:J1"/>
    <mergeCell ref="C17:E18"/>
    <mergeCell ref="A2:J2"/>
    <mergeCell ref="A4:B8"/>
    <mergeCell ref="C4:D8"/>
    <mergeCell ref="E4:J4"/>
    <mergeCell ref="G5:J5"/>
    <mergeCell ref="G6:J6"/>
    <mergeCell ref="G7:J7"/>
    <mergeCell ref="G8:J8"/>
    <mergeCell ref="F17:P18"/>
    <mergeCell ref="K1:O1"/>
    <mergeCell ref="A17:B18"/>
    <mergeCell ref="Q17:S18"/>
  </mergeCells>
  <phoneticPr fontId="14" type="noConversion"/>
  <dataValidations count="1">
    <dataValidation allowBlank="1" showInputMessage="1" showErrorMessage="1" error="Escriba un texto " promptTitle="Cualquier contenido" sqref="E19 E3:E16" xr:uid="{00000000-0002-0000-0000-000000000000}"/>
  </dataValidations>
  <pageMargins left="0.7" right="0.7" top="0.75" bottom="0.75" header="0.3" footer="0.3"/>
  <pageSetup paperSize="9" orientation="portrait" r:id="rId1"/>
  <ignoredErrors>
    <ignoredError sqref="C22" numberStoredAsText="1"/>
    <ignoredError sqref="O26"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E1 E17:E18 E20:E30 E34:E1048576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topLeftCell="A16" workbookViewId="0"/>
  </sheetViews>
  <sheetFormatPr baseColWidth="10" defaultColWidth="11.42578125" defaultRowHeight="15" x14ac:dyDescent="0.25"/>
  <cols>
    <col min="1" max="1" width="34.5703125" bestFit="1" customWidth="1"/>
  </cols>
  <sheetData>
    <row r="1" spans="1:1" x14ac:dyDescent="0.25">
      <c r="A1" t="s">
        <v>40</v>
      </c>
    </row>
    <row r="2" spans="1:1" x14ac:dyDescent="0.25">
      <c r="A2" t="s">
        <v>62</v>
      </c>
    </row>
    <row r="3" spans="1:1" x14ac:dyDescent="0.25">
      <c r="A3" t="s">
        <v>236</v>
      </c>
    </row>
    <row r="4" spans="1:1" x14ac:dyDescent="0.25">
      <c r="A4" t="s">
        <v>196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openxmlformats.org/package/2006/metadata/core-properties"/>
    <ds:schemaRef ds:uri="http://schemas.microsoft.com/office/2006/documentManagement/types"/>
    <ds:schemaRef ds:uri="4d1d2e24-7be0-47eb-a1db-99cc6d75caff"/>
    <ds:schemaRef ds:uri="http://purl.org/dc/elements/1.1/"/>
    <ds:schemaRef ds:uri="http://www.w3.org/XML/1998/namespace"/>
    <ds:schemaRef ds:uri="http://purl.org/dc/dcmitype/"/>
    <ds:schemaRef ds:uri="d6eaa91c-3afb-4015-aba1-5ff992c1a5ca"/>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2024-09-03T19:18:35Z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