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2_Chapinero/"/>
    </mc:Choice>
  </mc:AlternateContent>
  <xr:revisionPtr revIDLastSave="403" documentId="13_ncr:1_{D745F18F-E891-457F-B672-F93ABEE87D97}" xr6:coauthVersionLast="47" xr6:coauthVersionMax="47" xr10:uidLastSave="{19DC61A1-EE1B-422E-BF74-21ADBB954986}"/>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8" i="1" l="1"/>
  <c r="AR37" i="1" l="1"/>
  <c r="X41" i="1"/>
  <c r="AR27" i="1"/>
  <c r="AR26" i="1"/>
  <c r="AR25" i="1"/>
  <c r="AQ41" i="1" l="1"/>
  <c r="AS41" i="1" s="1"/>
  <c r="AL41" i="1"/>
  <c r="AG41" i="1"/>
  <c r="AB41" i="1"/>
  <c r="AD41" i="1" s="1"/>
  <c r="W41" i="1"/>
  <c r="Y41" i="1" s="1"/>
  <c r="AQ40" i="1"/>
  <c r="AS40" i="1" s="1"/>
  <c r="AL40" i="1"/>
  <c r="AG40" i="1"/>
  <c r="AB40" i="1"/>
  <c r="AD40" i="1" s="1"/>
  <c r="W40" i="1"/>
  <c r="Y40" i="1" s="1"/>
  <c r="AQ39" i="1"/>
  <c r="AS39" i="1" s="1"/>
  <c r="AL39" i="1"/>
  <c r="AG39" i="1"/>
  <c r="AB39" i="1"/>
  <c r="W39" i="1"/>
  <c r="Y39" i="1" s="1"/>
  <c r="AQ38" i="1"/>
  <c r="AS38" i="1" s="1"/>
  <c r="AL38" i="1"/>
  <c r="AG38" i="1"/>
  <c r="AB38" i="1"/>
  <c r="AD38" i="1" s="1"/>
  <c r="W38" i="1"/>
  <c r="AQ37" i="1"/>
  <c r="AS37" i="1" s="1"/>
  <c r="AL37" i="1"/>
  <c r="AG37" i="1"/>
  <c r="AB37" i="1"/>
  <c r="AD37" i="1" s="1"/>
  <c r="W37" i="1"/>
  <c r="Y37" i="1" s="1"/>
  <c r="AQ36" i="1"/>
  <c r="AS36" i="1" s="1"/>
  <c r="AL36" i="1"/>
  <c r="AG36" i="1"/>
  <c r="AB36" i="1"/>
  <c r="AD36" i="1" s="1"/>
  <c r="W36" i="1"/>
  <c r="P34" i="1"/>
  <c r="Y42" i="1" l="1"/>
  <c r="AS42" i="1"/>
  <c r="AD42" i="1"/>
  <c r="P33" i="1"/>
  <c r="AQ33" i="1" s="1"/>
  <c r="P32" i="1"/>
  <c r="AQ32" i="1" s="1"/>
  <c r="P31" i="1"/>
  <c r="AQ31" i="1" s="1"/>
  <c r="P30" i="1"/>
  <c r="AQ30" i="1" s="1"/>
  <c r="P29" i="1"/>
  <c r="AQ29" i="1" s="1"/>
  <c r="P28" i="1"/>
  <c r="AQ28" i="1" s="1"/>
  <c r="AN42" i="1"/>
  <c r="AI42" i="1"/>
  <c r="AR34" i="1"/>
  <c r="AS34" i="1" s="1"/>
  <c r="AL34" i="1"/>
  <c r="AN34" i="1" s="1"/>
  <c r="AG34" i="1"/>
  <c r="AI34" i="1" s="1"/>
  <c r="AB34" i="1"/>
  <c r="AD34" i="1" s="1"/>
  <c r="W34" i="1"/>
  <c r="Y34" i="1" s="1"/>
  <c r="AQ34" i="1"/>
  <c r="AR33" i="1"/>
  <c r="AL33" i="1"/>
  <c r="AN33" i="1" s="1"/>
  <c r="AG33" i="1"/>
  <c r="AI33" i="1" s="1"/>
  <c r="AB33" i="1"/>
  <c r="AD33" i="1" s="1"/>
  <c r="W33" i="1"/>
  <c r="Y33" i="1" s="1"/>
  <c r="AR32" i="1"/>
  <c r="AS32" i="1" s="1"/>
  <c r="AL32" i="1"/>
  <c r="AN32" i="1" s="1"/>
  <c r="AG32" i="1"/>
  <c r="AI32" i="1" s="1"/>
  <c r="AB32" i="1"/>
  <c r="AD32" i="1" s="1"/>
  <c r="W32" i="1"/>
  <c r="Y32" i="1" s="1"/>
  <c r="AR31" i="1"/>
  <c r="AS31" i="1" s="1"/>
  <c r="AL31" i="1"/>
  <c r="AN31" i="1" s="1"/>
  <c r="AG31" i="1"/>
  <c r="AI31" i="1" s="1"/>
  <c r="AB31" i="1"/>
  <c r="AD31" i="1" s="1"/>
  <c r="W31" i="1"/>
  <c r="Y31" i="1" s="1"/>
  <c r="AR30" i="1"/>
  <c r="AL30" i="1"/>
  <c r="AN30" i="1" s="1"/>
  <c r="AG30" i="1"/>
  <c r="AI30" i="1" s="1"/>
  <c r="AB30" i="1"/>
  <c r="AD30" i="1" s="1"/>
  <c r="W30" i="1"/>
  <c r="Y30" i="1" s="1"/>
  <c r="AR29" i="1"/>
  <c r="AL29" i="1"/>
  <c r="AN29" i="1" s="1"/>
  <c r="AG29" i="1"/>
  <c r="AI29" i="1" s="1"/>
  <c r="AB29" i="1"/>
  <c r="AD29" i="1" s="1"/>
  <c r="W29" i="1"/>
  <c r="Y29" i="1" s="1"/>
  <c r="AR28" i="1"/>
  <c r="AS28" i="1" s="1"/>
  <c r="AL28" i="1"/>
  <c r="AN28" i="1" s="1"/>
  <c r="AG28" i="1"/>
  <c r="AI28" i="1" s="1"/>
  <c r="AB28" i="1"/>
  <c r="AD28" i="1" s="1"/>
  <c r="W28" i="1"/>
  <c r="Y28" i="1" s="1"/>
  <c r="AS27" i="1"/>
  <c r="AL27" i="1"/>
  <c r="AN27" i="1" s="1"/>
  <c r="AG27" i="1"/>
  <c r="AI27" i="1" s="1"/>
  <c r="AB27" i="1"/>
  <c r="AD27" i="1" s="1"/>
  <c r="W27" i="1"/>
  <c r="Y27" i="1" s="1"/>
  <c r="P27" i="1"/>
  <c r="AQ27" i="1" s="1"/>
  <c r="AL26" i="1"/>
  <c r="AN26" i="1" s="1"/>
  <c r="AG26" i="1"/>
  <c r="AI26" i="1" s="1"/>
  <c r="AB26" i="1"/>
  <c r="AD26" i="1" s="1"/>
  <c r="W26" i="1"/>
  <c r="Y26" i="1" s="1"/>
  <c r="P26" i="1"/>
  <c r="AQ26" i="1" s="1"/>
  <c r="AS26" i="1" s="1"/>
  <c r="AL25" i="1"/>
  <c r="AN25" i="1" s="1"/>
  <c r="AG25" i="1"/>
  <c r="AI25" i="1" s="1"/>
  <c r="AB25" i="1"/>
  <c r="AD25" i="1" s="1"/>
  <c r="W25" i="1"/>
  <c r="Y25" i="1" s="1"/>
  <c r="P25" i="1"/>
  <c r="AQ25" i="1" s="1"/>
  <c r="AS25" i="1" s="1"/>
  <c r="AL24" i="1"/>
  <c r="AN24" i="1" s="1"/>
  <c r="AG24" i="1"/>
  <c r="AI24" i="1" s="1"/>
  <c r="AB24" i="1"/>
  <c r="AD24" i="1" s="1"/>
  <c r="W24" i="1"/>
  <c r="Y24" i="1" s="1"/>
  <c r="P24" i="1"/>
  <c r="AQ24" i="1" s="1"/>
  <c r="AS24" i="1" s="1"/>
  <c r="AL23" i="1"/>
  <c r="AN23" i="1" s="1"/>
  <c r="AG23" i="1"/>
  <c r="AI23" i="1" s="1"/>
  <c r="AB23" i="1"/>
  <c r="AD23" i="1" s="1"/>
  <c r="W23" i="1"/>
  <c r="Y23" i="1" s="1"/>
  <c r="P23" i="1"/>
  <c r="AQ23" i="1" s="1"/>
  <c r="AS23" i="1" s="1"/>
  <c r="AL22" i="1"/>
  <c r="AN22" i="1" s="1"/>
  <c r="AG22" i="1"/>
  <c r="AI22" i="1" s="1"/>
  <c r="AB22" i="1"/>
  <c r="AD22" i="1" s="1"/>
  <c r="W22" i="1"/>
  <c r="Y22" i="1" s="1"/>
  <c r="P22" i="1"/>
  <c r="AQ22" i="1" s="1"/>
  <c r="AS22" i="1" s="1"/>
  <c r="AS21" i="1"/>
  <c r="AL21" i="1"/>
  <c r="AN21" i="1" s="1"/>
  <c r="AG21" i="1"/>
  <c r="AI21" i="1" s="1"/>
  <c r="AB21" i="1"/>
  <c r="AD21" i="1" s="1"/>
  <c r="W21" i="1"/>
  <c r="Y21" i="1" s="1"/>
  <c r="P21" i="1"/>
  <c r="AQ21" i="1" s="1"/>
  <c r="AL20" i="1"/>
  <c r="AN20" i="1" s="1"/>
  <c r="AG20" i="1"/>
  <c r="AI20" i="1" s="1"/>
  <c r="AB20" i="1"/>
  <c r="AD20" i="1" s="1"/>
  <c r="P20" i="1"/>
  <c r="AQ20" i="1" s="1"/>
  <c r="AS20" i="1" s="1"/>
  <c r="Y35" i="1" l="1"/>
  <c r="Y43" i="1" s="1"/>
  <c r="AS29" i="1"/>
  <c r="AD35" i="1"/>
  <c r="AD43" i="1" s="1"/>
  <c r="AS33" i="1"/>
  <c r="AS30" i="1"/>
  <c r="AI35" i="1"/>
  <c r="AI43" i="1" s="1"/>
  <c r="AN35" i="1"/>
  <c r="AN43" i="1" s="1"/>
  <c r="AS35" i="1" l="1"/>
  <c r="AS43" i="1" s="1"/>
</calcChain>
</file>

<file path=xl/sharedStrings.xml><?xml version="1.0" encoding="utf-8"?>
<sst xmlns="http://schemas.openxmlformats.org/spreadsheetml/2006/main" count="517" uniqueCount="281">
  <si>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</si>
  <si>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</si>
  <si>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</si>
  <si>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</si>
  <si>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</si>
  <si>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</si>
  <si>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</si>
  <si>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</si>
  <si>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</si>
  <si>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</si>
  <si>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</si>
  <si>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</si>
  <si>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</si>
  <si>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</si>
  <si>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</si>
  <si>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</si>
  <si>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</si>
  <si>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</si>
  <si>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</si>
  <si>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</si>
  <si>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</si>
  <si>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</si>
  <si>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</si>
  <si>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</si>
  <si>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</si>
  <si>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</si>
  <si>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</si>
  <si>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</si>
  <si>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</si>
  <si>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</si>
  <si>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</si>
  <si>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</si>
  <si>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</si>
  <si>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</si>
  <si>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</si>
  <si>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</si>
  <si>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</si>
  <si>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</si>
  <si>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</si>
  <si>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</si>
  <si>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</si>
  <si>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</si>
  <si>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</si>
  <si>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</si>
  <si>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</si>
  <si>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</si>
  <si>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</si>
  <si>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</si>
  <si>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</si>
  <si>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</si>
  <si>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</si>
  <si>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</si>
  <si>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</si>
  <si>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</si>
  <si>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</si>
  <si>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</si>
  <si>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</si>
  <si>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</si>
  <si>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</si>
  <si>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</si>
  <si>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</si>
  <si>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</si>
  <si>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</si>
  <si>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</si>
  <si>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</si>
  <si>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</si>
  <si>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</si>
  <si>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</si>
  <si>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</si>
  <si>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</si>
  <si>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</si>
  <si>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</si>
  <si>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</si>
  <si>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</si>
  <si>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</si>
  <si>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</si>
  <si>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</si>
  <si>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</si>
  <si>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</si>
  <si>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</si>
  <si>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</si>
  <si>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</si>
  <si>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</si>
  <si>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</si>
  <si>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</si>
  <si>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</si>
  <si>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</si>
  <si>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</si>
  <si>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</si>
  <si>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</si>
  <si>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</si>
  <si>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</si>
  <si>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</si>
  <si>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</si>
  <si>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</si>
  <si>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</si>
  <si>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</si>
  <si>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</si>
  <si>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</si>
  <si>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</si>
  <si>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</si>
  <si>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</si>
  <si>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</si>
  <si>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</si>
  <si>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</si>
  <si>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</si>
  <si>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</si>
  <si>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</si>
  <si>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</si>
  <si>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</si>
  <si>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</si>
  <si>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</si>
  <si>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</si>
  <si>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</si>
  <si>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</si>
  <si>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</si>
  <si>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</si>
  <si>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</si>
  <si>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</si>
  <si>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</si>
  <si>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</si>
  <si>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</si>
  <si>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</si>
  <si>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para el cumplimiento de los fallos de cerros orientales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</si>
  <si>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</si>
  <si>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</si>
  <si>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</si>
  <si>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</si>
  <si>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</si>
  <si>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</si>
  <si>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</si>
  <si>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1"/>
        <scheme val="major"/>
      </rPr>
      <t>45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</si>
  <si>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</si>
  <si>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FORMULACIÓN Y SEGUIMIENTO PLANES DE GESTIÓN NIVEL LOCAL
ALCALDÍA LOCAL DE CHAPINERO</t>
  </si>
  <si>
    <r>
      <t xml:space="preserve">Terminar (archivar) </t>
    </r>
    <r>
      <rPr>
        <b/>
        <sz val="11"/>
        <color theme="1"/>
        <rFont val="Calibri Light"/>
        <family val="2"/>
        <scheme val="major"/>
      </rPr>
      <t xml:space="preserve">212 </t>
    </r>
    <r>
      <rPr>
        <sz val="11"/>
        <color indexed="8"/>
        <rFont val="Calibri Light"/>
        <family val="2"/>
      </rPr>
      <t>actuaciones administrativas activas</t>
    </r>
  </si>
  <si>
    <r>
      <t xml:space="preserve">Terminar </t>
    </r>
    <r>
      <rPr>
        <b/>
        <sz val="11"/>
        <color theme="1"/>
        <rFont val="Calibri Light"/>
        <family val="2"/>
        <scheme val="major"/>
      </rPr>
      <t xml:space="preserve">186 </t>
    </r>
    <r>
      <rPr>
        <sz val="11"/>
        <color indexed="8"/>
        <rFont val="Calibri Light"/>
        <family val="2"/>
      </rPr>
      <t>actuaciones administrativas en primera instancia</t>
    </r>
  </si>
  <si>
    <r>
      <t xml:space="preserve">Realizar </t>
    </r>
    <r>
      <rPr>
        <b/>
        <sz val="11"/>
        <color theme="1"/>
        <rFont val="Calibri Light"/>
        <family val="1"/>
        <scheme val="major"/>
      </rPr>
      <t xml:space="preserve">110 </t>
    </r>
    <r>
      <rPr>
        <sz val="11"/>
        <color indexed="8"/>
        <rFont val="Calibri Light"/>
        <family val="2"/>
      </rPr>
      <t>operativos de inspección, vigilancia y control en materia de integridad del espacio público</t>
    </r>
  </si>
  <si>
    <r>
      <t xml:space="preserve">Realizar </t>
    </r>
    <r>
      <rPr>
        <b/>
        <sz val="11"/>
        <color theme="1"/>
        <rFont val="Calibri Light"/>
        <family val="2"/>
        <scheme val="major"/>
      </rPr>
      <t xml:space="preserve">332 </t>
    </r>
    <r>
      <rPr>
        <sz val="11"/>
        <color indexed="8"/>
        <rFont val="Calibri Light"/>
        <family val="2"/>
      </rPr>
      <t xml:space="preserve">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</si>
  <si>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</si>
  <si>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</si>
  <si>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</si>
  <si>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</si>
  <si>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</si>
  <si>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</si>
  <si>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</si>
  <si>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</si>
  <si>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</si>
  <si>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</si>
  <si>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</si>
  <si>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</si>
  <si>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</si>
  <si>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</si>
  <si>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</si>
  <si>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</si>
  <si>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</si>
  <si>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</si>
  <si>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</si>
  <si>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</si>
  <si>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</si>
  <si>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</si>
  <si>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</si>
  <si>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</si>
  <si>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</si>
  <si>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</si>
  <si>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</si>
  <si>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</si>
  <si>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</si>
  <si>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</si>
  <si>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</si>
  <si>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</si>
  <si>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</si>
  <si>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</si>
  <si>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</si>
  <si>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</si>
  <si>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</si>
  <si>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</si>
  <si>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</si>
  <si>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</si>
  <si>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</si>
  <si>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</si>
  <si>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</si>
  <si>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</si>
  <si>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</si>
  <si>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</si>
  <si>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</si>
  <si>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</si>
  <si>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</si>
  <si>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</si>
  <si>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</si>
  <si>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</si>
  <si>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</si>
  <si>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(No. de respuestas efectuadas / No. requerimientos instaurados en la vigencia 2022 que deben tener respuesta) X 100</t>
  </si>
  <si>
    <t>N/A</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</si>
  <si>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</si>
  <si>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</si>
  <si>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Realizar </t>
    </r>
    <r>
      <rPr>
        <b/>
        <sz val="11"/>
        <color theme="1"/>
        <rFont val="Calibri Light"/>
        <family val="2"/>
        <scheme val="major"/>
      </rPr>
      <t>8.160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</si>
  <si>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 %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</si>
  <si>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</si>
  <si>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223571</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</si>
  <si>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</si>
  <si>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</si>
  <si>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</si>
  <si>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</si>
  <si>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</si>
  <si>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</si>
  <si>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28 de abril de 2022</t>
  </si>
  <si>
    <t xml:space="preserve">No programada </t>
  </si>
  <si>
    <t>No programada para el I trimestre de 2022. 
En este periodo no se registran datos en razón a que la información oficial de avance en las metas del Plan de Desarrollo Local aún no es publicada por la SDP</t>
  </si>
  <si>
    <t>Reporte DGDL</t>
  </si>
  <si>
    <t>Reporte DGP</t>
  </si>
  <si>
    <t>La alcaldía local realizó el giro acumulado de $1.392.890.828 de los $7.918.614.765 del presupuesto comprometido constituido como obligaciones por pagar de la vigencia 2021. Se logró una ejecución del 17,59%.</t>
  </si>
  <si>
    <t>La alcaldía local realizó el giro acumulado de $35.473.875 del presupuesto comprometido por $6.700.011.664 constituido como obligaciones por pagar de la vigencia 2020 y anteriores, lo que representa una ejecución de la meta del 0,53%. Dada la baja ejecución alcanzada, se recomienda emprender acciones para mejorar los resultados.</t>
  </si>
  <si>
    <t xml:space="preserve">La alcaldía local ha comprometido $5.974.142.801 de los $22.947.102.000 constituidos como presupuesto de inversión directa de la vigencia. Se logró la ejecución del 26,03%, lo que representa un cumplimiento al 100% de lo programado para el periodo. </t>
  </si>
  <si>
    <t>La alcaldía local ha realizado del giro acumulado de $2.599.907.831 de los $22.947.102.000 constituidos como Presupuesto disponible de inversión directa de la vigencia, lo que representa una ejecución del 11,33%.</t>
  </si>
  <si>
    <t>La alcaldía local ha registrado 147 contratos en SIPSE Local, de los 147 contratos publicados en la plataforma SECOP I y II, lo que representa una ejecución de la meta del 100% para el periodo. Según el reporte de la DGDL, se presenta dificultades por registro errado en 24 contratos con enumeracion que no corresponde en el sistema y está en proceso de modificacion de base de datos.</t>
  </si>
  <si>
    <t>La alcaldía local tiene  123 contratos registrados en SIPSE Local en estado ejecución, de los 147 contratos registrados en SECOP en estado En ejecución o Firmado, lo que representa un nivel de ejecución del 83,67%. Según el reporte de la DGDL, se presentan dificultades por registro errado en 24 contratos con enumeración que no corresponde en el sistema. Esta en proceso de modificación de base de datos.</t>
  </si>
  <si>
    <t>La alcaldía local terminó 34 actuaciones administrativas activas</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</si>
  <si>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</si>
  <si>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</si>
  <si>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</si>
  <si>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</si>
  <si>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8  requerimientos ciudadanos recibidos de vigencias anteriores</t>
  </si>
  <si>
    <t>La alcaldía local atendió 149 de los 154 requerimientos ciudadanos recibidos de la vigencia 2022</t>
  </si>
  <si>
    <t>La alcaldía local terminó 12 actuaciones administrativas activas</t>
  </si>
  <si>
    <t>La alcaldía local profirió 268 fallos de fondo en primera instancia sobre las actuaciones de policía que se encuentran a cargo de las inspecciones de policía</t>
  </si>
  <si>
    <t>Reporte MIMEC</t>
  </si>
  <si>
    <t xml:space="preserve">La alcaldía local cuenta con 1 acción de mejora vencidas de las 7 acciones de mejora abiertas, lo que representa una ejecución de la meta del 85,71%. </t>
  </si>
  <si>
    <t xml:space="preserve">De   fecha Enero 1 al 31 de 2.022. Al corte de este seguimiento se realizarón 22 operativos, los cuales se evidencian en Actas:                                                            #005: UPZ Pardo Rubio Cl 54A Kr 4/5 Prevencion Hurto: Est. Salvo Patria, Mesa Salvaje, Cafe de la Tinteria, Petunia Reposteria, M&amp;R Ingenieria,Burgos Contadores.                                                  #006: UPZ Chico Lago, Cll 90 #19 41, contenedores Cll 85.                                 #007: UPZ Pardo Rubio prevencion de hurto a establecimientos.          #008: #014:Kra 13 Cll 51/63 y Kra 7 Cll 41/63, acompañamiento registro y control de transeuntes y domiciliarios.       #015: Entorno Parque Hippies. percepcion de seguridad.                                              #20:  Monitoreo a Ciclo Via Dominical. 
De fecha Febrero 1 al 23 de 2.022. Al corte de este seguimiento se realizarón 15 operativos, los cuales se evidencian en Actas:                #023: Vendedores Informales Kr 13 Cll 55.                                               #024: por requerimiento de vehiculos mal parqueados Cll 81 Kr 8 y 9.                                                #028:  Registro, control y solicitud de antecedentes a Domiciliarios Kra 13 Cll 45/53.                                  #029: Sensibilizacion vendedor taller bicicletas Kra 7 Cll 51 15; Monitoreo Tunel y entorno parques U. Javeriana, Control domiciliarios  Kra 13 Cll 41/43.                           #030: IVC a habitantes de calle en aras de ofrecer ofertas institucionales.                             #031: Registro, control y solicitud antecedentes a personas en Parque Lourdes, Parque Hippis y Kra 13 Cll 57.                                                  #032: Por requerimiento tala de arboles Cll 85 Kra 21; verificacion por aglomeracion de domiciliarios  Kra 13 Cll 92/93 y suspension preventiva de actividad económica. #033: Registro, control y solicitud de antecedentes a personas Kra 13 Cll 61.                                                   #035: Registro, control y antecedentes a personas en Parque Lourdes.                                         #036: Registro, control y antecedentes a personas Parque Lourdes.                                         #038: Se aborda a vendedores informales Kra 13 Cll 13, para ofrecerles estar pendientes de programas relacionados con productividad en la Localidad.  Continuacion Audiencia Embajada Noruega.                                        #040: Registro, control y solicitud de antecedentes a personas.              #041: Registro, control y solicitud de antecedentes a personas en Parque Lordes.                                            #042: Sensibilizacion a vendedores informales por requerimiento Kra 13 Cll 54.                                              #045: Sensibilizacion y marcación de bicicletas en Cll 63 Kra 7.
De fecha Febrero 24 al 28 de 2.022. Al corte de este seguimiento se realizarón 16 operativos, los cuales fueron Actas:                                     #051: Sensibilización de extensión de la actividad económica en la Cll 41 dede Av. Caracas hasta Kra 7.         #053: IVC espacio público del Tunel de la Javeriana; Aglomeración de domiciliarios y vendedores informales en Carulla Cll 63 con Kra 7 con recuperacion de espacio público. #054: Sendero Peatonal Cll 65  kra 1, por invasion espacio público con muebles; Visita Parque Nogal por uso indebido del espacio ya que se encuentra un profesor privado dictando clases con cobro.             #055: Sensibilizacion a carrerteros Cll 72, 80/85  Kra 11/15 y Autopista. #057: Parque Nacional por solicitud del rector U. Javeriana, se observan jovenes consumiendo sustancias psicoactivas.                                     #062: Registro y control de celulares, verificación IMEI, Estacion Cll 45 Trasmilenio.                                  #063:IVC sobre parqueo en vía Cll 50 entre Kra 9 y 13.                               #064: Quebrada las Delicias, recuperación de 313 m2.                #065: Registro y control a personas con recuperación de un celular y judicialización de quien lo portaba. #066: Embellecimiento Plazoleta Cll 58 #13 38.                                         #067: Marcación de bicicletas Kra 13 Cll 61                                                   #068:  Recorrido para verifiación de problematica desde Cll 53 a Plazoleta Lourdes con Kra 7.                             #069: IVC recuperación espacio público de establecimientos de comercio.                                           #074: Recuperacion zona utilizada por vehiculos mal parqueados Cll 50 Kra 7/9.                                                     #075: Cll 100, Kra !5 sensibilizacion y manejo de residuos.                        #076: Jornada de marcación de bicicletas Kra 7 Cll 60. 
De  fecha Marzo 1 a Marzo 31. Al corte de este seguimiento se han realizado 28 operativos, segun actas:    077,078,079,080,082,083,084,087,088,090,091,092,093,094,096,097,098,099,101,102,103,106,107,108,            </t>
  </si>
  <si>
    <t xml:space="preserve">GET-IVC-F037 Formato técnico de visita y/o verificación - espacio público.
Acta de asistencia e informe del operativo
Registros operativos Alcaldía Local
</t>
  </si>
  <si>
    <t>De  fecha Enero 1 a Enero 31 de 2.022.  Al corte de este seguimiento se realizarón 24 operativos, los cuales se evidencian en Actas:                                                           #001: Kra 5 #55 19/29, presuntas humedades.                                             #002: Kra 5 #70 A 54, verificación documentación.                                       #003: Obra Kra 8 #91 08.                       #004: Comidas Rápidas LA AREPA, Cll 82 Kra 19 establecimiento sin documentación.                                       #005: IVC Nocturno Bares de Alto impacto;                                                    #006: Verificación documentación Sunrise Club, The Boss Sas, Miranda, Ibiza,                                 #007: Cll 96A #6 37, Obra sin valla de curaduria.                                                 #008: Transv. 1 Este #66-50, Obra con presunto incumplimiento de horarios. #009: Cll 96A #11 Este 55, sin verificacion de obras.                                                   #010: Kra 13 Este #96 30, daños reparados para evitar desprendimientos o afectaciones.                                             #011: Kr 13 # 96 20, sin ingreso al inmueble.                                                 #012: Kra 6 #53 05, construccion de muro en antejardin.                                           #013:  Verificación documentación ; Tierra Bomba, Salvador 1271, Carlota Bistro, Sanchez Cevicheria, Chamois y el Padrino Pub.                                                            #014: Visitas Parqueaderos; Kra 15 #93 07, Kra 16 #93 78, Cll 94 #12 55 Kra 15 #94 72. #015: Compraventas; Casa Comercial de la 53, Casa Comercial la Nueva Caracas, Casa Comercial la Esperanza, Casa Comercial la 57, Casa Comercial Karakas.                  #016: Kra 1 Este #78 63 Obra pendiente de enviar Licencia de Construcción.      #017: Transv. 5A Este, #99 B 74, por perturbación a la posesión de predio vecino.                                                       #018: Kra 13 #91 23 Piso 2, vereificación desmonte de casa en terraza común.   #019: Kra 14 #88 31, desprendimiento jardín vertical.                                          #020: Cll 90 #8 31 Ap 704, reparaciones locativas.                                                   #021: Cl 60 #9 08, Bar expendio de licores. #022: Kra 7 #66 44, Parqueadero Público, con actividad no permitida por el uso de suelo.                                                          #023: Cll 94 #11 A 94, restaurante Pizzeria, permirido uso de suelo.                          #024: Kra 9A #91 10, equipos de telecomunicaciones sobre cubierta del Edificio.
De fecha Febrero 1 al 23 de 2.022. Al corte de este seguimiento se realizarón 19 operativos que se evidencian en Actas, los cuales fueron:                                           #025: Cll 82 #12A 35, Obra con permiso de curaduria.           Transv. 2N 68 54 Ap. 701, verificacion cubierta sin posible acceso.                                                    Cll 61 A #13 A 11, se observa demolicion de dos predios sin valla informativa.                                   #026: Visita establecimientos para Prevención hurto; Olivia kim, Varietale, El Empanadazo, Duff, La Cerca, Sabores, Distrimédica j.c., Buñuelos &amp; Buñuelos, El Triunfo, Amigos desde 1929, Bar Donce Cris, La Vega Santandereana y la Base. #027: Establecimiento la Parrilla incumpliendo normas.                 #028: Visita establecimientos instalación Sello Seguro; El Día que me quieras, El Corral Gourmet, Hotel Zonas G, Il Forno, Cocolat &amp; More, Juan Valdez, D´amici, Teriyaki, Tres Cuatro Cinco, Estación Texaco, Castanyoles Four Season, Poke. #029: Identificación de riesgos sociales en establecimientos Zona Rosa.                                              #032: Cumplimiento establecimientos Art. 87 del Código de Policia; Terra, Chi2, Incognito, Get Down y el Mono Bandido.   #033: Kra 14 con 85 Incognito Bar, visita de inspección.                     #034: Sellamiento establecimiento Club Get Down por falta de Documentación.                           #035: Kra 12 #93 08, Mono Bandido, con documentación completa.     #037: Cl 57 # 9 27, Plazoleta de comidas, socialización de la Ley 1801 con compromiso de cumplimiento. Control Obra Cll 57 #8 24 cumplimiento normas.    #039: Kra 16A #85 92, Obra sin documentación.                                   #041: Cll 85 #14 05 La Bolera, sellamiento por falta documentación; Gastrobares: Astoria, El Salvador y Mapache Bar. #043: IVC Establecimientos Cll 41 Av. Caracas hasta kra 7, Soul Chiken, Almacén Anjor, La Nueva Calidad, Restaurante y Cafeteria Cárdenas, Colonial Pub Sas, Aaron Restaurante Bar, Buñuelos y Buñuelos, El Triunfo de la 41, Bar y Licores de la 41, Bar Donde Cris y La Base Sas.            #044: Control actividad económica; Cll 52 # 13 19, Kra 13 #52 A 32, Bicicletas, Clle 52 #13 13 y Cll 52 #13 15 Sopitas y Frijoladas.        #046: Cll 96 con Kra 11B, creacion Frente de Seguridad, Hotel Cosmo Insignia, Edificio 1Q, Tag Digital, Vepica, Café Brot, Restaurante Awala, Edificio Oficity, Cafe 18, Area 97, Chico 96, Edificio Hi-Tech, Parque 93 y Plaka Restaurante. #047: Parqueadero Social Parking, Cll 63 #9 A 43.#048: Suspensiín actividad.                                       #048: Cll 40/42 entre Kra 7 y kra 13; Cavani, Cazuela y Carbón, Copias el Garaje, Barra Café, Candy, Penas el Tunel, El Triangulo, Zarzamora, Papeleria El Circulo, El Javeriano Plotter, Papeleria El Americano, El Javeriano Papeleria, Soul Chiken, Oxxo y el Corral.                                      #049: Kra 2 Este #44 A 38, Transv. 3A #45 B 10 Este venta de licores, Transv. 3A #45 D 10.                      #052: Av. Caracas #55 14, #56 16, 60 82, 57 16 y 56 60.
De fecha Febrero 24 al 28 de 2.022. Al corte de este seguimiento se realizarón 12 operativos, los cuales se evidencian en Actas:                          #054: Cumplimiento a la 1801 Art. 87; Kra 8 #41 39, Kra 7 #45 95, Kra 8 #66 18, Cll 66 #11 17, Av Cll 82 #12 A 35. #055: Paga Diarios, Ac Caracas #57 18, Kra 13A #60 19 y Kra 13 A #60 31. #056: Control Actividad Económica, Cuernavaca, Katrina Bar Suspensión Actividad Económica, Restaurante Bar Lico Express, El Libanés y La Lico 1585. #057: Kra 7 #47 39; Parqueadero ilegal  al que se le realiza suspensión por 10 dias y comparendo.                         #058:  IVC a establecimientos de comercio de bicicletas Locoop Bikes, Bici Store y Ciclo Talle Café.            #059: Sellos seguros a los locales del Centro Comercial Unilago y visitas parqueaderos.                                   #060: Bongo House, Ruta 51 Bar, Ibiza Bar con suspension temporal.        #062: Cll 82 #12 A 35 denominado Culto, con cierre voluntario.           #063: IVC Av Caracas establecimientos de Compra y Venta de Ropa.               #064: Operativo Compraventas Av. Caracas Cll 51 a Cll 58.                    #065: Toma Av. Caracas, Desde Cll 50 hasta Cll 64.                                       #066: Av. Caracas entre Cll 51 y 61</t>
  </si>
  <si>
    <t xml:space="preserve">GET-IVC-F035 Acta de visita
GDI-GPD-F029 Evidencia de reunión 
Acta de asistencia e informe del operativo
Registros operativos Alcaldía Local
</t>
  </si>
  <si>
    <t>GDI-GPD-F029 Evidencia de reunión 
Acta de asistencia e informe del operativo
Registros operativos Alcaldía Local</t>
  </si>
  <si>
    <t xml:space="preserve">De  fecha Enero 1 al 31 de 2.022.  Al corte de este seguimiento se realizarón 2 operativos, los cuales se evidencian en  Actas:                                                          #001: Monitoreo Poligono 90, Ocupacion Ilegal 19 con evidencia de construcción.                                                     #002:  Poligono 90, Ocupacion 17 presunta construcción en el Sector Paraiso.
De  fecha Febrero 1 a Febrero 23. Al corte de este seguimiento se realizarón 3 operativos, los cuales se evidencian en Actas:                                  #003: Transv.2 Este#78 76 por insistentes quejas cuidadanas; Poligono 238, identificado el RUPI 2313-34 y Siberia Rural, con construcciones detenidas.                   #004: Poligonos 90 y 91 e inspeección Transv. 2 Este #78-76 para verificar el desmonte de la construcción.                                  #005: Poligono 60,  construcciones ilegales en zona Bellavista sin ser selladas.  Poligono 61, construcción suspendida y construccion ilegal sin sellamiento.    </t>
  </si>
  <si>
    <t>Se realiza el cargue de 32 propuestas de iniciativas de presupuestos participativos completando el proceso</t>
  </si>
  <si>
    <t>Reporte de seguimiento SIPSE Local</t>
  </si>
  <si>
    <t>TOTAL METAS TRANSVERSALES (20%)</t>
  </si>
  <si>
    <t>29 de julio de 2022</t>
  </si>
  <si>
    <t>Para el primer trimestre de la vigencia 2022, el plan de gestión de la Alcaldía Local alcanzó un nivel de desempeño del 83,24% de acuerdo con lo programado, y del 21,66% acumulado para la vigencia</t>
  </si>
  <si>
    <t>La alcaldía local presenta un avance de metas PDL acumulado del  14,6% y un avance acumulado de metas entregadas a 31/12/2021 del 8,4% lo que representa una ejecución de la meta plan de gestión del 6,2% para el periodo. Para el segundo trimestre, se registran los datos con corte a 31 de marzo, conforme se estableció en la definición del indicador.</t>
  </si>
  <si>
    <t xml:space="preserve">La alcaldía local efectuó giros acumulados por valor de 3142089585 del presupuesto comprometido constituido como obligaciones por pagar de la vigencia 2021, lo que representa una ejecución del 39,68% para el periodo. </t>
  </si>
  <si>
    <t xml:space="preserve">La alcaldía local efectuó giros acumulados por valor de 160.667.201 del presupuesto comprometido constituido como obligaciones por pagar de la vigencia 2020 y anteriores, lo que representa una ejecución del 2,4% para el periodo. </t>
  </si>
  <si>
    <t>Para el periodo, se efectuaron compromisos por valor de 6.715.534.721, lo que representa una ejecución del 27,50% del presupuesto de inversión directa de la vigencia 2022.  Se recomienda emprender acciones para mejorar la gestión de esta meta.</t>
  </si>
  <si>
    <t>Para el periodo se han realizado giros acumulados por $4.529.846.345 del presupuesto total  disponible de inversión directa de la vigencia, lo que representa una ejecución del 18,55%.</t>
  </si>
  <si>
    <t xml:space="preserve">La alcaldía local realizó el registro de 152 contratos en SIPSE. De acuerdo con el número de contratos publicados en la plataforma SECOP I y II de la vigencia, esto representa una ejecución para el periodo del 100,00%. </t>
  </si>
  <si>
    <t xml:space="preserve">La alcaldía local realizó el registro en SIPSE de 152 contratos registrados en SECOP en estado En ejecucion o Firmado, lo que representa una ejecución para el periodo del 100,00%. </t>
  </si>
  <si>
    <t>La alcaldía local realizó 1598 impulsos procesales sobre las actuaciones de policía que se encuentran a cargo de las inspecciones de policía</t>
  </si>
  <si>
    <t>La alcaldía local realizó 2679 impulsos procesales en el periodo</t>
  </si>
  <si>
    <t>La alcaldía local realizó 4277 impulsos procesales sobre las actuaciones de policía que se encuentran a cargo de las inspecciones de policía</t>
  </si>
  <si>
    <t>La alcaldía local profirió 1144 fallos en primera instancia sobre actuaciones de policía</t>
  </si>
  <si>
    <t>La alcaldía local profirió 1412 fallos de fondo en primera instancia sobre las actuaciones de policía que se encuentran a cargo de las inspecciones de policía</t>
  </si>
  <si>
    <t>La alcaldía local terminó 68 actuaciones administrativas activas</t>
  </si>
  <si>
    <t>La alcaldía local terminó (archivó) 56 actuaciones administrativas activas. La meta presenta rezago desde el i trimestre, por lo que se deben emprender acciones para mejorar los resultados</t>
  </si>
  <si>
    <t>La alcaldía local terminó (archivó) 50 actuaciones administrativas en primera instancia</t>
  </si>
  <si>
    <t>La alcaldía local terminó 84 actuaciones administrativas activas</t>
  </si>
  <si>
    <t>La calificación se otorga teniendo en cuenta los siguientes parámetros:  
*Inspección ambiental ( ponderación 60%): La Alcaldía obtiene calificación de  83% . 
*Indicadores agua, energía ( ponderación 20%): Información reportada a junio 2022.
* Reporte consumo de papel ( ponderación 10%):  Información reportada  con corte en junio 2022
*Reporte ciclistas ( ponderación 10%): información reportada  con corte en junio 2022</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</si>
  <si>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</si>
  <si>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</si>
  <si>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</si>
  <si>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http://www.chapinero.gov.co/tabla_archivos/107-registro-publicacion-chapinero</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</si>
  <si>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</si>
  <si>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</si>
  <si>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</si>
  <si>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</si>
  <si>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</si>
  <si>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La alcaldía local cuenta con el 100% de las acciones de mejora al día para el II trimestre de 2022</t>
  </si>
  <si>
    <t>La alcaldía local cuenta con una ejecución acumulada del 50%</t>
  </si>
  <si>
    <t>La alcaldía local cuenta con una ejecución acumulada del 45,92%</t>
  </si>
  <si>
    <t>La alcaldía local presenta un avance de metas PDL acumulado del  14,6% y un avance acumulado de metas entregadas a 31/12/2021 del 8,4% lo que representa una ejecución de la meta plan de gestión del 6,2% para el periodo. Para el segundo trimestre, se registran los datos con corte a 31 de marzo, conforme se estableció en la definición del indicador.
El avance obtenido corresponde a las metas que se suscribieron en la vig.2021, las cuales son: 1631-huertas urbanas, 1735-Convivencia, 1738-estrategias de seguridad en colegios y 2035-mujer y genero y que se estan entregando en la vig.2022 y las metas que también han aportado en la vig. 2022, fueron: las bolsas 1841 y 1741 y las metas del 1815, subsidio tipo C y Ingreso Minimo garantizado</t>
  </si>
  <si>
    <t>La alcaldía local efectuó giros acumulados por valor de 160.667.201 del presupuesto comprometido constituido como obligaciones por pagar de la vigencia 2020 y anteriores, lo que representa una ejecución del 2,4% para el periodo. Se recomienda emprender acciones para mejorar la gestión de esta meta.
Según las AL, y dada la baja ejecución alcanzada, se solicitará la reprogramación justificada para el cumplimiento de la meta, mediante memorando dirigido a la DGDL y la OAP de la SDG, por parte del FDLCH.</t>
  </si>
  <si>
    <t>Se realizó el registro de las 34 iniciativas de PP, dentro del módulo del aplicativo SIPSE; adicionalmente, se actualizaron los datos de proyectos incluyendo la pestaña de indicadores y presupuestos futuros sin embargo no se pueden crear actividades de los proyectos con vigencias futuras, por tal motivo esos proyectos que no se ejecutan en el año 2022 no aparecen conciliados ya que el presupuesto aunque ya esta asigando no se puede contrastar con activadades futuras porque el aplicativo SIPSE no habilita este cargue de presupuesto para actividades futuras.</t>
  </si>
  <si>
    <t xml:space="preserve">OPERATIVOS JUNIO:                             #242 KRA 7 CLL 48 REGISTRO Y CONTROL; #243 KRA 7 CLL 48 CONTROL A PERSONAS;   #246 REGISTRO Y CONTROL TRASMILENIO CLL 63; #247 REGISTRCONTROL CLL 62 KRA 13; #248  FIRMA PACTO CON BARES UNIDOS DE COLOMBIA; #254 PARQUE HIPPIES ESTRATEGIA DIALOGO LOCAL; #256 AV CARACAS #53 40, AV CARACAS #53 96, AV. CARACAS #53 40, AV CARACAS #53 34, AV CARACAS #53 40;  #257 REGISTRO Y CONTROL A PERSONAS PARQUE HIPPIES; #258 REGISTRO Y CONTROL A PERSONAS  AV. CARACAS CALLE 54; #259 CLL 52 kRA 9/13 RED CIUDADANO; #260 REGISTRO Y CONTROL ESTACIONES TRASMILENIO MARLY, CLL 57 Y CLL 63; #261 VERIFICACION SEDE CANDIDATO ROFOLDO HERNANDEZ; #263 REGISTRO Y CONTROL PERSONAS PARQUE LOURDES; #264 RECUPERACION ESPACIO PUBLICO CLL 73 KRA 9; #267  RECORRIDO INTERINSTITUCIONAL POR HABITABILIDAD EN CALLE Y CARRETEROS; #268 ENCUENTROS COMUNITARIOS EN TORRES DEL CASTILLO KRA 7 #73 42; #269 INSTALACION DE CAMARAS FRENTE A LA HERRADURA; #272 CLL 61 KRA 13 REGISTRO Y CONTROL A PERSONAS; #274 INTERVENCION Y CONTROL DE ESPACIO PUBLICO CLL 72 CON AV CARACAS; #275 REGISTRO Y CONTROL PERSONAS PARA MITIGACION DELITOS; # 276 REGISTRO Y CONTROL PERSONAS CLL 45 KRA 13; #277 RECUPERACION ESPACIO PUBLICO; #279  PLAZOLETA LOURDES ACOMPAÑAMIENTO COMANDO SITUACIONAL; #280 CLL 62 KRA 13 REGISTRO Y CONTROL PERSONAS; #281 PARQUE LOURDES VERIFIACION PERMISO ACTIVIDAD; #282 REGISTRO Y CONTROL KRA 13 CLL 52; #283 VERIFICACION Y SENSIBILIZACION ESPACIO PUBLICO; #284 VERIFICACION PUESTOS DE VOTACION LOCALIDAD; #287 KRA 13 CLL 61 REGISTRO Y CONTROL PERSONAS; #288 VERIFICACION BOSQUE CALDERON, ENTREGA INSUMOS; #289 PARQUE HIPPIES MARCACION BICICLETAS;  #290 VERIFICACION ESP. PUBLICO PLAZOLETA LOURDES; #291 EXTENCION A ACTIVIDAD ECONOMICA: CASA COMERCIAL NAPOLES, CASA COMERCIAL LA PESETA, CASA COMERCIAL CHAPINERO, CASA COMERCIAL LA  55,  CASA COMERCIAL DE LA 57, CASA COMERCIAL QATAR. #292 REGISTRO Y CONTROL PERSONAS A IMEI KRA 13 CLL 49/51; #293 REGISTRO Y CONTROL PERSONAS CLL 55 KRA 13; #294 REGISTRO A PERSONAS KRA 13 CLL 61; #295 PARQUE HIPPIES EVENTO CHAPI CUIDA EL ESPACIO PUBLICO; #296 CHAPI CUIDA PARQUE EL VIRREY Y CICLOVIA DOMINICAL; #297 CONTROL ESTACION TRASMILENIO MARLY; #298 CLL 57 #13 45 REQUERIMIENTO CIUDADANO; # 299 RECUPERACION ESPACIO PLAZOLETA LOURDES; #300 KRA 11 CLL 69 PARQUEO EN VIA; #301 KRA 11 CLL 69 REGISTRO Y CONTROL PERSONAS; #302 CONTROL ESP. PUBLICO POR PARQUEO EN VIA Y RECUPERACION ESP. PUBLICO;   #303 RECORRIDO INTERINSTITUCIONAL; # 304 RECORRIDO BOSQUE CALDERON TEJADA;   #305 CLL 52A KRA 9/13 RECUPERACION ESPACIO PUBLICO; #306 CLL 69 kRA 4 ACTIVIDAD MAL PARQUEO EN VIA.                   ; </t>
  </si>
  <si>
    <t xml:space="preserve">OPERATIVOS JUNIO                              #196 CLL 66BIS #4 55 PIZZERIA MAXIMA, CLL 90 #15 65 GASTRO BAR KCEROS, CLL 41 #8 57 BAR RESTAURANTE AARONS, CLL 41 #8 61 RESTAURANTE BAR COLONIAL CERVEZA ARTESANAL;  #198  KRA 3 #59 57 AP.403, CLL 96 #21 83 EDIFICIO AXIS, CLL 96 #21 83, KRA 19 #95 04,KRA 9BIS #96 15; #204 CLL 90 #16 56 BUNNY,  CLL 62 #5 24,   CLL 60 #9 82 KARAOKE CAPITAL , CLL 41 #8 57 AARONS RESTAURANTE BAR, CLL 41 #8 61 CERVEZA ARTESANAL, KRA 12C #94 67;#205 CLL 55 #13 51, CLL 55 #13 49, KRA 13 #55 23; #206  KRA 10 #55 10, BOGOTA BURGER CLUB 2011, KRA 7 #62 27 PRIMITIVO RESTAURANTE, CLL 45 #7 36 PISO 2 LA CASA DE MORFEO, CLL 96 KRA 4ESTE; # 207 TRANSV. 1ESTE #55 43; #208 CLL 70  KRA 9;  #210 CLL 55 #10 43, CLL 55 #10 29, CLL 57 #7 70;  #212 CLL 80 # 8 34, CLL 90 #16 96 PISO 1; #214     ARROZ PAISA KRA 13, CAFETERIA CRISMAS CLL 57 #9 71, PARRILLA CLL 57 #9 61, MEDALLA DE ORO CLL 57 #9 55, SABOR DE HOGAR CLL 57 #9 49, LONDRES CLL 57 #9 49, GUACAMOLE CLL 57 #9 01, LOS ALPES RESTAURANTE CLL 57 # 9 20; #215  DIAG 55 #3 06 ESTE TERRA, CLL 64 #13 05, KRA 13 #64 13 ELEVEN CLUB, CLL 84 KRA 14 LA FAMOSA; #216  DIAG. 55 #3 6 ESTE, CLL 64 #13 05/29 VIDEO CLUB, KRA 13 #64 13 PISO 2, CLL 84 #13 45 LA FAMOSA; #217  CLL 85 #16A 40 TABERNA VIETNAMITA, KRA 11 #70 05 VERONA PUG, KRA 3 #64 49 PUERTO RICO, KRA 13 #64 49 MEZZANINE  ELECTRONIC MUSIC; #218 GUARDERIA STELAR DOG; #220 KRA 8 #41 39, CLL 83 #9 48; #221 CLL 51 #6 35/75, CLL 50 #8 24, CLL 50 #9 50/66, KRA 13 #50 A 11; #222 CLL 69 #4 65, CLL 70 #4 83, CLL 70 #4 45, KRA 5 #70 61 CASA PAELLA, CLL 69 #4 93 CHEF BEER, CLL 69A #5 60  EL BUTTOHER, CLL 69 A #5 37, CLL 69B #5 81  STEAKHOUSE TRES, CUATRO, CINCO, CLL 58 #13 28; #223 CLL 52 #13 70, KRA 15 #78 33, CLL 72 #10 34; #226 KRA 4B ESTE #48 20, CLL 100 B #5C ESTE 27; #229 KRA 7 CLL 62/63CONTENEDORES MUNCHER, MILAGROSA, CHEF, FRANCO, FASFU, HIBRIDO, PECAMINOSA, COMIDAS RAPIDAS BLANQUITA, EL BARRILETO RESTAURANTE, COCINA OCULTA, PRIMITIVO, FOOD TRUCK; #230 CLL 54 #13 77, KRA 13 #53 87; # 233 CLL 53 A 57 CASA COMERCIAL NAPOLES, CASA COMERCIAL LA PESETA, CASA COMERCIAL CHAPINERO, CASA COMERCIAL LA 55, CASA COMERCIAL LA 57, CASA COMERCIAL QATAR; #234 CLL 58 #3A 44, KRA 14 #87 91, CLL 82 #11 91; #235KRA 4A BIS ESTE #58 61, KRA 13 #59 24, CLL 58 #10 32, CLL 71 #11 15; #236 COMPRAVENTAS: CASA COMERCIAL CHAMPIONSD, ESTABLECIMIENTO WHITE BALL, CASA COMERCIAL LA ESPERANZA, CASA COMERCIAL LA 57, CASA COMERCIAL KARAKAS.                 VISITAS JUNIO: #197 KR 11B #99 34, CLL 99 #11B 15, CLL 92 #16 05; #199 KRA 4A #74 A 12; #200 TRANSV 1ESTE #55 22, CLL 61 #13 61,CLL 62 #9A 68, CLL 57 #13 45 PA. 401 Y 201, CLL 58 #13 81 AP.501, CLL 42 #5A 65 ESTE, KRA 2ESTE #46 14; #201 CLL 80 #19 10 APTO 101, KRA 15 #91 25; #202  KRA 6 #53 05 APTO 201; #203 KRA 9 #71 38, KRA 15 #79 47, KRA 2E #70 41, CLL 61 #13 61; #209 CLL 88 #12 26 APTO 501, CLL 88 #12 26 APTO 502, CLL 80 #14 53,  KRA 16A #85 15 APTO 201, CLL 85 #21 40, CLL 85 #14 34, KRA 18 #85 70, CLL 84 #19 A 10, KRA 13A #78 04;  #211 CLL 59 #13 51; #213 DIAG. 74 #6 66 APTO 502;  #219 CLL 52 #9 70, KRA 7 #93 20, CLL 97 #16 30 APTO 501, KRA 3 #92 46; #224 CLL 80 #19 20 aPTO 101 Y 102; #225 KRA 1B #45 22, CLL 44 #13 45 APTO 405; #227 KM. 4.5 VIA LA CALERA LOTE 210A INT. 4, CLL 95 #5 25 E, CLL 94A #5 20 E, DIAG. 96A #3A 49 E, KRA 15 #79 88; #228 KRA 8 ESTE #95A 45; #231 CLL 69 #6 02, KRA 3 #61 20, CLL 64 #7 62 APTO 1402, KRA 16 #75 73; #232 CLL 65 #4A 85, TRANSV. 1B ESTE #55 43, DIAG 57 #1 60E, TRANSV 3 BIS E #47B 12                             </t>
  </si>
  <si>
    <t>De  fecha Abril 1 al 30 junio de 2.022, se realizarón 14 operativos, los cuales se evidencian en  Actas:                              
OP #12 POLIGONO 60 Y 61; OP #13 VERJON-MOYAS; OP #14 POLIGONO 87-238  (MAYO) OP #15 PLIGONO 90-91; OP #16 URBANO AMBIENTAL; OP #17 POLIGONO 57 Y QUEBRADA LAS DELICIAS; OP #18 POLIGONO 17-97; OP #19 POLIGONO 121; OP #20 BOSQUE CALDERON. OP. #021 POLIGONO 121A, POLIG. #63 Y SANLUIS OP. #022 POLIGONO #179, SAN ISIDRO.                                                  OP. #023 FRANJA SAN LUIS Y LA ESPERANZA OP #024 QUEBRADA MORACCI Y EL VERJON OP #025 QUEBRADA MORACI</t>
  </si>
  <si>
    <t>Se realizaron 195 operativos de inspección, vigilancia y control en materia de integridad del espacio público</t>
  </si>
  <si>
    <t xml:space="preserve">Se realizaron 207 operativos de inspección, vigilancia y control en materia de actividad económica </t>
  </si>
  <si>
    <t>Se realizaron 25 operativos de inspección, vigilancia y control para dar cumplimiento a los fallos de cerros orientales.</t>
  </si>
  <si>
    <t>Para el segundo trimestre de la vigencia 2022, el plan de gestión de la Alcaldía Local alcanzó un nivel de desempeño del 91,53% de acuerdo con lo programado, y del 49,84% acumulado para la vigencia. De acuerdo con la comunicación de la Dirección de Gestión Policiva, se ajusta la ejecución de la meta 9 correspondiente al I trimestre de 2022, como resultado del proceso de revisión, depuración y actualización del aplicativo ARCO.</t>
  </si>
  <si>
    <t>09 de septiembre de 2022</t>
  </si>
  <si>
    <t xml:space="preserve">Se modifica la redacción de la Meta No. 3 "Girar mínimo el 65% del presupuesto comprometido constituido como obligaciones por pagar de la vigencia 2020 y anteriores” y el indicador para su medición, de acuerdo con la solicitud presentada por el alcalde local mediante memorando 20225220009553 y con concepto favorable de la Dirección para la Gestión del Desarrollo Local de fecha 08/09/2022. </t>
  </si>
  <si>
    <r>
      <t>Girar mínimo el </t>
    </r>
    <r>
      <rPr>
        <b/>
        <sz val="11"/>
        <color theme="1"/>
        <rFont val="Calibri Light"/>
        <family val="2"/>
      </rPr>
      <t>65%</t>
    </r>
    <r>
      <rPr>
        <sz val="11"/>
        <color theme="1"/>
        <rFont val="Calibri Light"/>
        <family val="2"/>
      </rPr>
      <t> del presupuesto comprometido constituido como obligaciones por pagar de la vigencia 2020 y anteriores, descontando los contratos 142 y 143 de 2028 y 167 y 169 de 2019 asociados a Mejorar la calidad de la movilidad</t>
    </r>
  </si>
  <si>
    <t>(Giros acumulados/ (Presupuesto comprometido constituido como obligaciones por pagar de la vigencia 2020 y anteriores  -  $5,451,130,644))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</si>
</sst>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35">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1" xfId="0" applyFont="1" applyBorder="1" applyAlignment="1">
      <alignment horizontal="center" vertical="center"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9" fontId="22" fillId="4" borderId="49" xfId="0" applyNumberFormat="1" applyFont="1" applyFill="1" applyBorder="1" applyAlignment="1">
      <alignment horizontal="center" wrapText="1"/>
    </xf>
    <xf numFmtId="0" fontId="22" fillId="0" borderId="24" xfId="0" applyFont="1" applyBorder="1" applyAlignment="1">
      <alignment wrapText="1"/>
    </xf>
    <xf numFmtId="9" fontId="23" fillId="11" borderId="45" xfId="1" applyFont="1" applyFill="1" applyBorder="1" applyAlignment="1">
      <alignment horizontal="center" vertical="center"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0"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1" xfId="0" applyFont="1" applyBorder="1" applyAlignment="1">
      <alignment horizontal="left"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6" fillId="4" borderId="49" xfId="0" applyNumberFormat="1" applyFont="1" applyFill="1" applyBorder="1" applyAlignment="1">
      <alignment horizontal="center" wrapText="1"/>
    </xf>
    <xf numFmtId="9" fontId="18" fillId="0" borderId="50" xfId="0" applyNumberFormat="1" applyFont="1" applyBorder="1" applyAlignment="1">
      <alignment horizontal="center" vertical="center"/>
    </xf>
    <xf numFmtId="0" fontId="24" fillId="11" borderId="39" xfId="0" applyFont="1" applyFill="1" applyBorder="1" applyAlignment="1">
      <alignment vertical="center" wrapText="1"/>
    </xf>
    <xf numFmtId="9" fontId="4" fillId="3" borderId="31" xfId="1"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6" fillId="4" borderId="49" xfId="1" applyNumberFormat="1" applyFont="1" applyFill="1" applyBorder="1" applyAlignment="1">
      <alignment horizontal="center" wrapText="1"/>
    </xf>
    <xf numFmtId="10" fontId="22" fillId="4" borderId="49" xfId="1"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1" fontId="4" fillId="3" borderId="12" xfId="1" applyNumberFormat="1" applyFont="1" applyFill="1" applyBorder="1" applyAlignment="1">
      <alignment horizontal="center" vertical="center" wrapText="1"/>
    </xf>
    <xf numFmtId="0" fontId="18" fillId="0" borderId="50" xfId="0" applyFont="1" applyBorder="1" applyAlignment="1">
      <alignment horizontal="justify" vertical="center" wrapText="1"/>
    </xf>
    <xf numFmtId="9" fontId="18" fillId="0" borderId="50" xfId="0" applyNumberFormat="1" applyFont="1" applyBorder="1" applyAlignment="1">
      <alignment horizontal="center" vertical="center" wrapText="1"/>
    </xf>
    <xf numFmtId="10" fontId="18" fillId="0" borderId="50" xfId="1" applyNumberFormat="1" applyFont="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19" fillId="0" borderId="12" xfId="0" applyFont="1" applyFill="1" applyBorder="1" applyAlignment="1">
      <alignment horizontal="center" vertical="center" wrapText="1"/>
    </xf>
    <xf numFmtId="9" fontId="18" fillId="0" borderId="50"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10" fontId="18" fillId="0" borderId="50" xfId="0" applyNumberFormat="1" applyFont="1" applyFill="1" applyBorder="1" applyAlignment="1">
      <alignment horizontal="center" vertical="center" wrapText="1"/>
    </xf>
    <xf numFmtId="9" fontId="18" fillId="0" borderId="50" xfId="0" applyNumberFormat="1" applyFont="1" applyFill="1" applyBorder="1" applyAlignment="1">
      <alignment horizontal="center" vertical="center"/>
    </xf>
    <xf numFmtId="0" fontId="18" fillId="0" borderId="50"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51" xfId="0" applyFont="1" applyFill="1" applyBorder="1" applyAlignment="1">
      <alignment horizontal="center" vertical="center" wrapText="1"/>
    </xf>
    <xf numFmtId="9" fontId="18" fillId="0" borderId="3" xfId="1" applyFont="1" applyFill="1" applyBorder="1" applyAlignment="1">
      <alignment horizontal="center" vertical="center" wrapText="1"/>
    </xf>
    <xf numFmtId="0" fontId="21" fillId="0" borderId="0" xfId="0" applyFont="1" applyFill="1" applyAlignment="1">
      <alignment wrapText="1"/>
    </xf>
    <xf numFmtId="10" fontId="18" fillId="0" borderId="50" xfId="0" applyNumberFormat="1" applyFont="1" applyFill="1" applyBorder="1" applyAlignment="1">
      <alignment horizontal="center" vertical="center"/>
    </xf>
    <xf numFmtId="9" fontId="18" fillId="0" borderId="50" xfId="0" applyNumberFormat="1" applyFont="1" applyFill="1" applyBorder="1" applyAlignment="1">
      <alignment horizontal="center" vertical="center" wrapText="1"/>
    </xf>
    <xf numFmtId="10" fontId="16" fillId="4" borderId="15" xfId="1" applyNumberFormat="1" applyFont="1" applyFill="1" applyBorder="1" applyAlignment="1">
      <alignment horizontal="center" wrapText="1"/>
    </xf>
    <xf numFmtId="9" fontId="18" fillId="0" borderId="12" xfId="0" applyNumberFormat="1" applyFont="1" applyBorder="1" applyAlignment="1">
      <alignment horizontal="center" vertical="center" wrapText="1"/>
    </xf>
    <xf numFmtId="10" fontId="18" fillId="0" borderId="12" xfId="1" applyNumberFormat="1" applyFont="1" applyBorder="1" applyAlignment="1">
      <alignment horizontal="center" vertical="center" wrapText="1"/>
    </xf>
    <xf numFmtId="10" fontId="18" fillId="0" borderId="12" xfId="1" applyNumberFormat="1" applyFont="1" applyFill="1" applyBorder="1" applyAlignment="1">
      <alignment horizontal="center" vertical="center" wrapText="1"/>
    </xf>
    <xf numFmtId="10" fontId="18" fillId="0" borderId="50"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0" xfId="0" applyFont="1" applyBorder="1" applyAlignment="1">
      <alignment wrapText="1"/>
    </xf>
    <xf numFmtId="0" fontId="18" fillId="0" borderId="0" xfId="0" applyFont="1" applyFill="1" applyBorder="1" applyAlignment="1">
      <alignment wrapText="1"/>
    </xf>
    <xf numFmtId="0" fontId="26" fillId="4" borderId="18" xfId="0" applyFont="1" applyFill="1" applyBorder="1" applyAlignment="1">
      <alignment vertical="center" wrapText="1"/>
    </xf>
    <xf numFmtId="10" fontId="22" fillId="4" borderId="36" xfId="1" applyNumberFormat="1" applyFont="1" applyFill="1" applyBorder="1" applyAlignment="1">
      <alignment horizontal="center" wrapText="1"/>
    </xf>
    <xf numFmtId="0" fontId="27" fillId="4" borderId="55" xfId="0" applyFont="1" applyFill="1" applyBorder="1" applyAlignment="1">
      <alignment vertical="center" wrapText="1"/>
    </xf>
    <xf numFmtId="9" fontId="18" fillId="0" borderId="56" xfId="0" applyNumberFormat="1" applyFont="1" applyBorder="1" applyAlignment="1">
      <alignment horizontal="center" vertical="center" wrapText="1"/>
    </xf>
    <xf numFmtId="9" fontId="18" fillId="0" borderId="52" xfId="0" applyNumberFormat="1" applyFont="1" applyBorder="1" applyAlignment="1">
      <alignment horizontal="center" vertical="center" wrapText="1"/>
    </xf>
    <xf numFmtId="10" fontId="18" fillId="0" borderId="52" xfId="1" applyNumberFormat="1" applyFont="1" applyBorder="1" applyAlignment="1">
      <alignment horizontal="center" vertical="center" wrapText="1"/>
    </xf>
    <xf numFmtId="0" fontId="18" fillId="0" borderId="42" xfId="0" applyFont="1" applyBorder="1" applyAlignment="1">
      <alignment horizontal="justify" vertical="center" wrapText="1"/>
    </xf>
    <xf numFmtId="9" fontId="18" fillId="0" borderId="43" xfId="0" applyNumberFormat="1" applyFont="1" applyFill="1" applyBorder="1" applyAlignment="1">
      <alignment horizontal="center" vertical="center" wrapText="1"/>
    </xf>
    <xf numFmtId="0" fontId="18" fillId="0" borderId="41" xfId="0" applyFont="1" applyFill="1" applyBorder="1" applyAlignment="1">
      <alignment horizontal="justify" vertical="center" wrapText="1"/>
    </xf>
    <xf numFmtId="9" fontId="18" fillId="0" borderId="43" xfId="0" applyNumberFormat="1" applyFont="1" applyBorder="1" applyAlignment="1">
      <alignment horizontal="center" vertical="center" wrapText="1"/>
    </xf>
    <xf numFmtId="0" fontId="18" fillId="0" borderId="41" xfId="0" applyFont="1" applyBorder="1" applyAlignment="1">
      <alignment horizontal="justify" vertical="center" wrapText="1"/>
    </xf>
    <xf numFmtId="9" fontId="18" fillId="0" borderId="34" xfId="0" applyNumberFormat="1" applyFont="1" applyBorder="1" applyAlignment="1">
      <alignment horizontal="center" vertical="center" wrapText="1"/>
    </xf>
    <xf numFmtId="10" fontId="18" fillId="0" borderId="35" xfId="1" applyNumberFormat="1" applyFont="1" applyBorder="1" applyAlignment="1">
      <alignment horizontal="center" vertical="center" wrapText="1"/>
    </xf>
    <xf numFmtId="0" fontId="18" fillId="0" borderId="38" xfId="0" applyFont="1" applyBorder="1" applyAlignment="1">
      <alignment horizontal="justify" vertical="center" wrapText="1"/>
    </xf>
    <xf numFmtId="0" fontId="4" fillId="3" borderId="41" xfId="0" applyFont="1" applyFill="1" applyBorder="1" applyAlignment="1">
      <alignment horizontal="justify" vertical="center" wrapText="1"/>
    </xf>
    <xf numFmtId="164" fontId="4" fillId="3" borderId="31" xfId="1" applyNumberFormat="1" applyFont="1" applyFill="1" applyBorder="1" applyAlignment="1">
      <alignment horizontal="center" vertical="center" wrapText="1"/>
    </xf>
    <xf numFmtId="10" fontId="18" fillId="0" borderId="12" xfId="0" applyNumberFormat="1"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Fill="1" applyBorder="1" applyAlignment="1">
      <alignment horizontal="justify" vertical="center" wrapText="1"/>
    </xf>
    <xf numFmtId="9" fontId="18" fillId="0" borderId="12" xfId="0" applyNumberFormat="1" applyFont="1" applyBorder="1" applyAlignment="1">
      <alignment horizontal="center" vertical="center"/>
    </xf>
    <xf numFmtId="0" fontId="18" fillId="0" borderId="12" xfId="0" applyFont="1" applyFill="1" applyBorder="1" applyAlignment="1">
      <alignment horizontal="justify" vertical="center" wrapText="1"/>
    </xf>
    <xf numFmtId="9" fontId="18" fillId="0" borderId="12" xfId="0" applyNumberFormat="1" applyFont="1" applyFill="1" applyBorder="1" applyAlignment="1">
      <alignment horizontal="center" vertical="center" wrapText="1"/>
    </xf>
    <xf numFmtId="9" fontId="18" fillId="0" borderId="12" xfId="0" applyNumberFormat="1" applyFont="1" applyFill="1" applyBorder="1" applyAlignment="1">
      <alignment horizontal="center" vertical="center"/>
    </xf>
    <xf numFmtId="9" fontId="18" fillId="0" borderId="52" xfId="0" applyNumberFormat="1" applyFont="1" applyBorder="1" applyAlignment="1">
      <alignment horizontal="center" vertical="center"/>
    </xf>
    <xf numFmtId="0" fontId="18" fillId="0" borderId="52" xfId="0" applyFont="1" applyFill="1" applyBorder="1" applyAlignment="1">
      <alignment horizontal="justify" vertical="center" wrapText="1"/>
    </xf>
    <xf numFmtId="0" fontId="18" fillId="0" borderId="42" xfId="0" applyFont="1" applyFill="1" applyBorder="1" applyAlignment="1">
      <alignment horizontal="justify" vertical="center" wrapText="1"/>
    </xf>
    <xf numFmtId="0" fontId="18" fillId="0" borderId="41" xfId="0" applyFont="1" applyFill="1" applyBorder="1" applyAlignment="1">
      <alignment horizontal="center" vertical="center" wrapText="1"/>
    </xf>
    <xf numFmtId="0" fontId="18" fillId="0" borderId="41" xfId="0" applyFont="1" applyBorder="1" applyAlignment="1">
      <alignment horizontal="center" vertical="center" wrapText="1"/>
    </xf>
    <xf numFmtId="10" fontId="18" fillId="0" borderId="35" xfId="0" applyNumberFormat="1" applyFont="1" applyBorder="1" applyAlignment="1">
      <alignment horizontal="center" vertical="center" wrapText="1"/>
    </xf>
    <xf numFmtId="9" fontId="18" fillId="0" borderId="35" xfId="0" applyNumberFormat="1" applyFont="1" applyBorder="1" applyAlignment="1">
      <alignment horizontal="center" vertical="center"/>
    </xf>
    <xf numFmtId="0" fontId="18" fillId="0" borderId="35" xfId="0" applyFont="1" applyFill="1" applyBorder="1" applyAlignment="1">
      <alignment horizontal="justify" vertical="center" wrapText="1"/>
    </xf>
    <xf numFmtId="0" fontId="18" fillId="0" borderId="38" xfId="0" applyFont="1" applyFill="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13" xfId="0" applyFont="1" applyFill="1" applyBorder="1" applyAlignment="1">
      <alignment horizontal="center" wrapText="1"/>
    </xf>
    <xf numFmtId="0" fontId="26" fillId="4" borderId="14" xfId="0" applyFont="1" applyFill="1" applyBorder="1" applyAlignment="1">
      <alignment horizontal="center" wrapText="1"/>
    </xf>
    <xf numFmtId="0" fontId="26" fillId="4" borderId="16" xfId="0" applyFont="1" applyFill="1" applyBorder="1" applyAlignment="1">
      <alignment horizontal="center" wrapText="1"/>
    </xf>
    <xf numFmtId="0" fontId="26" fillId="4" borderId="19" xfId="0" applyFont="1" applyFill="1" applyBorder="1" applyAlignment="1">
      <alignment horizontal="center" wrapText="1"/>
    </xf>
    <xf numFmtId="0" fontId="26" fillId="4" borderId="44"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3" fillId="11" borderId="47" xfId="0" applyFont="1" applyFill="1" applyBorder="1" applyAlignment="1">
      <alignment horizontal="center" vertical="center" wrapText="1"/>
    </xf>
    <xf numFmtId="0" fontId="23" fillId="11" borderId="48" xfId="0" applyFont="1" applyFill="1" applyBorder="1" applyAlignment="1">
      <alignment horizontal="center" vertical="center" wrapText="1"/>
    </xf>
    <xf numFmtId="0" fontId="23" fillId="11" borderId="44"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2" fillId="4" borderId="47" xfId="0" applyFont="1" applyFill="1" applyBorder="1" applyAlignment="1">
      <alignment horizontal="center" wrapText="1"/>
    </xf>
    <xf numFmtId="0" fontId="22" fillId="4" borderId="48" xfId="0" applyFont="1" applyFill="1" applyBorder="1" applyAlignment="1">
      <alignment horizontal="center" wrapText="1"/>
    </xf>
    <xf numFmtId="0" fontId="22" fillId="4" borderId="53" xfId="0" applyFont="1" applyFill="1" applyBorder="1" applyAlignment="1">
      <alignment horizontal="center" wrapText="1"/>
    </xf>
    <xf numFmtId="0" fontId="22" fillId="4" borderId="54" xfId="0" applyFont="1" applyFill="1" applyBorder="1" applyAlignment="1">
      <alignment horizontal="center" wrapText="1"/>
    </xf>
    <xf numFmtId="0" fontId="22" fillId="4" borderId="57" xfId="0" applyFont="1" applyFill="1" applyBorder="1" applyAlignment="1">
      <alignment horizontal="center" wrapText="1"/>
    </xf>
    <xf numFmtId="0" fontId="22" fillId="4" borderId="58" xfId="0" applyFont="1" applyFill="1" applyBorder="1" applyAlignment="1">
      <alignment horizontal="center" wrapText="1"/>
    </xf>
    <xf numFmtId="0" fontId="22" fillId="4" borderId="44" xfId="0" applyFont="1" applyFill="1" applyBorder="1" applyAlignment="1">
      <alignment horizontal="center" wrapText="1"/>
    </xf>
    <xf numFmtId="0" fontId="22" fillId="4" borderId="46" xfId="0" applyFont="1" applyFill="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136073</xdr:colOff>
      <xdr:row>0</xdr:row>
      <xdr:rowOff>155122</xdr:rowOff>
    </xdr:from>
    <xdr:to>
      <xdr:col>1</xdr:col>
      <xdr:colOff>1768928</xdr:colOff>
      <xdr:row>1</xdr:row>
      <xdr:rowOff>155121</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3" y="155122"/>
          <a:ext cx="2095498"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5"/>
  <sheetViews>
    <sheetView tabSelected="1" zoomScale="70" zoomScaleNormal="70" workbookViewId="0">
      <selection activeCell="F13" sqref="F13"/>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26.425781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16.28515625" style="2" customWidth="1"/>
    <col min="25" max="25" width="16.85546875" style="2" customWidth="1"/>
    <col min="26" max="26" width="49.28515625" style="2" customWidth="1"/>
    <col min="27" max="27" width="22" style="2" customWidth="1"/>
    <col min="28" max="28" width="16" style="2" customWidth="1"/>
    <col min="29" max="29" width="15.7109375" style="2" customWidth="1"/>
    <col min="30" max="30" width="16.42578125" style="2" customWidth="1"/>
    <col min="31" max="31" width="45" style="2" customWidth="1"/>
    <col min="32" max="32" width="22.140625" style="2"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5.42578125" style="2" customWidth="1"/>
    <col min="47" max="47" width="17.5703125" style="2" customWidth="1"/>
    <col min="48" max="48" width="16.28515625" style="2" customWidth="1"/>
    <col min="49" max="16384" width="10.85546875" style="2"/>
  </cols>
  <sheetData>
    <row r="1" spans="1:49" ht="70.5" customHeight="1" x14ac:dyDescent="0.25">
      <c r="A1" s="205" t="s">
        <v>133</v>
      </c>
      <c r="B1" s="206"/>
      <c r="C1" s="206"/>
      <c r="D1" s="206"/>
      <c r="E1" s="206"/>
      <c r="F1" s="206"/>
      <c r="G1" s="206"/>
      <c r="H1" s="206"/>
      <c r="I1" s="206"/>
      <c r="J1" s="206"/>
      <c r="K1" s="206"/>
      <c r="L1" s="206"/>
      <c r="M1" s="207"/>
      <c r="N1" s="208" t="s">
        <v>197</v>
      </c>
      <c r="O1" s="209"/>
      <c r="P1" s="209"/>
      <c r="Q1" s="209"/>
      <c r="R1" s="210"/>
      <c r="S1" s="214"/>
      <c r="T1" s="204"/>
      <c r="U1" s="204"/>
      <c r="V1" s="204"/>
      <c r="W1" s="115"/>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row>
    <row r="2" spans="1:49" s="3" customFormat="1" ht="23.45" customHeight="1" x14ac:dyDescent="0.25">
      <c r="A2" s="215"/>
      <c r="B2" s="216"/>
      <c r="C2" s="216"/>
      <c r="D2" s="216"/>
      <c r="E2" s="216"/>
      <c r="F2" s="216"/>
      <c r="G2" s="216"/>
      <c r="H2" s="216"/>
      <c r="I2" s="216"/>
      <c r="J2" s="216"/>
      <c r="K2" s="216"/>
      <c r="L2" s="216"/>
      <c r="M2" s="217"/>
      <c r="N2" s="211"/>
      <c r="O2" s="212"/>
      <c r="P2" s="212"/>
      <c r="Q2" s="212"/>
      <c r="R2" s="213"/>
      <c r="S2" s="214"/>
      <c r="T2" s="204"/>
      <c r="U2" s="204"/>
      <c r="V2" s="204"/>
      <c r="W2" s="115"/>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row>
    <row r="3" spans="1:49" ht="15" customHeight="1" x14ac:dyDescent="0.25">
      <c r="A3" s="218"/>
      <c r="B3" s="219"/>
      <c r="C3" s="219"/>
      <c r="D3" s="219"/>
      <c r="E3" s="219"/>
      <c r="F3" s="219"/>
      <c r="G3" s="219"/>
      <c r="H3" s="219"/>
      <c r="I3" s="219"/>
      <c r="J3" s="219"/>
      <c r="K3" s="219"/>
      <c r="L3" s="219"/>
      <c r="M3" s="219"/>
      <c r="N3" s="219"/>
      <c r="O3" s="219"/>
      <c r="P3" s="219"/>
      <c r="Q3" s="219"/>
      <c r="R3" s="219"/>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ht="15" customHeight="1" x14ac:dyDescent="0.25">
      <c r="A4" s="220" t="s">
        <v>0</v>
      </c>
      <c r="B4" s="221"/>
      <c r="C4" s="221"/>
      <c r="D4" s="221"/>
      <c r="E4" s="221"/>
      <c r="F4" s="221"/>
      <c r="G4" s="221"/>
      <c r="H4" s="221"/>
      <c r="I4" s="221"/>
      <c r="J4" s="221"/>
      <c r="K4" s="221"/>
      <c r="L4" s="221"/>
      <c r="M4" s="221"/>
      <c r="N4" s="221"/>
      <c r="O4" s="221"/>
      <c r="P4" s="221"/>
      <c r="Q4" s="221"/>
      <c r="R4" s="221"/>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
      <c r="AV5" s="1"/>
      <c r="AW5" s="1"/>
    </row>
    <row r="6" spans="1:49" ht="15" customHeight="1" x14ac:dyDescent="0.25">
      <c r="A6" s="222" t="s">
        <v>1</v>
      </c>
      <c r="B6" s="223"/>
      <c r="C6" s="228" t="s">
        <v>199</v>
      </c>
      <c r="D6" s="229"/>
      <c r="E6" s="230"/>
      <c r="F6" s="237" t="s">
        <v>2</v>
      </c>
      <c r="G6" s="238"/>
      <c r="H6" s="238"/>
      <c r="I6" s="238"/>
      <c r="J6" s="238"/>
      <c r="K6" s="238"/>
      <c r="L6" s="238"/>
      <c r="M6" s="239"/>
      <c r="N6" s="1"/>
      <c r="O6" s="1"/>
      <c r="P6" s="1"/>
      <c r="Q6" s="1"/>
      <c r="R6" s="1"/>
      <c r="S6" s="1"/>
      <c r="T6" s="1"/>
      <c r="U6" s="1"/>
      <c r="V6" s="1"/>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
      <c r="AV6" s="1"/>
      <c r="AW6" s="1"/>
    </row>
    <row r="7" spans="1:49" ht="15" customHeight="1" x14ac:dyDescent="0.25">
      <c r="A7" s="224"/>
      <c r="B7" s="225"/>
      <c r="C7" s="231"/>
      <c r="D7" s="232"/>
      <c r="E7" s="233"/>
      <c r="F7" s="6" t="s">
        <v>3</v>
      </c>
      <c r="G7" s="200" t="s">
        <v>4</v>
      </c>
      <c r="H7" s="201"/>
      <c r="I7" s="200" t="s">
        <v>5</v>
      </c>
      <c r="J7" s="240"/>
      <c r="K7" s="240"/>
      <c r="L7" s="240"/>
      <c r="M7" s="201"/>
      <c r="N7" s="1"/>
      <c r="O7" s="1"/>
      <c r="P7" s="1"/>
      <c r="Q7" s="1"/>
      <c r="R7" s="1"/>
      <c r="S7" s="1"/>
      <c r="T7" s="1"/>
      <c r="U7" s="1"/>
      <c r="V7" s="1"/>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
      <c r="AV7" s="1"/>
      <c r="AW7" s="1"/>
    </row>
    <row r="8" spans="1:49" ht="15" customHeight="1" x14ac:dyDescent="0.25">
      <c r="A8" s="224"/>
      <c r="B8" s="225"/>
      <c r="C8" s="231"/>
      <c r="D8" s="232"/>
      <c r="E8" s="233"/>
      <c r="F8" s="114">
        <v>1</v>
      </c>
      <c r="G8" s="202" t="s">
        <v>202</v>
      </c>
      <c r="H8" s="203"/>
      <c r="I8" s="197" t="s">
        <v>198</v>
      </c>
      <c r="J8" s="198"/>
      <c r="K8" s="198"/>
      <c r="L8" s="198"/>
      <c r="M8" s="199"/>
      <c r="N8" s="1"/>
      <c r="O8" s="1"/>
      <c r="P8" s="1"/>
      <c r="Q8" s="1"/>
      <c r="R8" s="1"/>
      <c r="S8" s="1"/>
      <c r="T8" s="1"/>
      <c r="U8" s="1"/>
      <c r="V8" s="1"/>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
      <c r="AV8" s="1"/>
      <c r="AW8" s="1"/>
    </row>
    <row r="9" spans="1:49" ht="38.25" customHeight="1" x14ac:dyDescent="0.25">
      <c r="A9" s="224"/>
      <c r="B9" s="225"/>
      <c r="C9" s="231"/>
      <c r="D9" s="232"/>
      <c r="E9" s="233"/>
      <c r="F9" s="114">
        <v>2</v>
      </c>
      <c r="G9" s="202" t="s">
        <v>200</v>
      </c>
      <c r="H9" s="203"/>
      <c r="I9" s="197" t="s">
        <v>201</v>
      </c>
      <c r="J9" s="198"/>
      <c r="K9" s="198"/>
      <c r="L9" s="198"/>
      <c r="M9" s="199"/>
      <c r="N9" s="113"/>
      <c r="O9" s="113"/>
      <c r="P9" s="113"/>
      <c r="Q9" s="113"/>
      <c r="R9" s="113"/>
      <c r="S9" s="113"/>
      <c r="T9" s="113"/>
      <c r="U9" s="113"/>
      <c r="V9" s="113"/>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3"/>
      <c r="AV9" s="113"/>
      <c r="AW9" s="113"/>
    </row>
    <row r="10" spans="1:49" ht="38.25" customHeight="1" x14ac:dyDescent="0.25">
      <c r="A10" s="224"/>
      <c r="B10" s="225"/>
      <c r="C10" s="231"/>
      <c r="D10" s="232"/>
      <c r="E10" s="233"/>
      <c r="F10" s="114">
        <v>3</v>
      </c>
      <c r="G10" s="202" t="s">
        <v>203</v>
      </c>
      <c r="H10" s="203"/>
      <c r="I10" s="197" t="s">
        <v>204</v>
      </c>
      <c r="J10" s="198"/>
      <c r="K10" s="198"/>
      <c r="L10" s="198"/>
      <c r="M10" s="199"/>
      <c r="N10" s="113"/>
      <c r="O10" s="113"/>
      <c r="P10" s="113"/>
      <c r="Q10" s="113"/>
      <c r="R10" s="113"/>
      <c r="S10" s="113"/>
      <c r="T10" s="113"/>
      <c r="U10" s="113"/>
      <c r="V10" s="113"/>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3"/>
      <c r="AV10" s="113"/>
      <c r="AW10" s="113"/>
    </row>
    <row r="11" spans="1:49" ht="42" customHeight="1" x14ac:dyDescent="0.25">
      <c r="A11" s="224"/>
      <c r="B11" s="225"/>
      <c r="C11" s="231"/>
      <c r="D11" s="232"/>
      <c r="E11" s="233"/>
      <c r="F11" s="114">
        <v>4</v>
      </c>
      <c r="G11" s="202" t="s">
        <v>205</v>
      </c>
      <c r="H11" s="203"/>
      <c r="I11" s="197" t="s">
        <v>237</v>
      </c>
      <c r="J11" s="198"/>
      <c r="K11" s="198"/>
      <c r="L11" s="198"/>
      <c r="M11" s="199"/>
      <c r="N11" s="1"/>
      <c r="O11" s="1"/>
      <c r="P11" s="1"/>
      <c r="Q11" s="1"/>
      <c r="R11" s="1"/>
      <c r="S11" s="1"/>
      <c r="T11" s="1"/>
      <c r="U11" s="1"/>
      <c r="V11" s="1"/>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
      <c r="AV11" s="1"/>
      <c r="AW11" s="1"/>
    </row>
    <row r="12" spans="1:49" ht="71.25" customHeight="1" x14ac:dyDescent="0.25">
      <c r="A12" s="226"/>
      <c r="B12" s="227"/>
      <c r="C12" s="234"/>
      <c r="D12" s="235"/>
      <c r="E12" s="236"/>
      <c r="F12" s="114">
        <v>5</v>
      </c>
      <c r="G12" s="202" t="s">
        <v>236</v>
      </c>
      <c r="H12" s="203"/>
      <c r="I12" s="197" t="s">
        <v>276</v>
      </c>
      <c r="J12" s="198"/>
      <c r="K12" s="198"/>
      <c r="L12" s="198"/>
      <c r="M12" s="199"/>
      <c r="N12" s="1"/>
      <c r="O12" s="1"/>
      <c r="P12" s="1"/>
      <c r="Q12" s="1"/>
      <c r="R12" s="1"/>
      <c r="S12" s="1"/>
      <c r="T12" s="1"/>
      <c r="U12" s="1"/>
      <c r="V12" s="1"/>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
      <c r="AV12" s="1"/>
      <c r="AW12" s="1"/>
    </row>
    <row r="13" spans="1:49" ht="70.5" customHeight="1" x14ac:dyDescent="0.25">
      <c r="A13" s="195"/>
      <c r="B13" s="195"/>
      <c r="C13" s="195"/>
      <c r="D13" s="195"/>
      <c r="E13" s="195"/>
      <c r="F13" s="114">
        <v>6</v>
      </c>
      <c r="G13" s="202" t="s">
        <v>277</v>
      </c>
      <c r="H13" s="203"/>
      <c r="I13" s="197" t="s">
        <v>278</v>
      </c>
      <c r="J13" s="198"/>
      <c r="K13" s="198"/>
      <c r="L13" s="198"/>
      <c r="M13" s="199"/>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row>
    <row r="14" spans="1:49" x14ac:dyDescent="0.25">
      <c r="A14" s="195"/>
      <c r="B14" s="195"/>
      <c r="C14" s="195"/>
      <c r="D14" s="195"/>
      <c r="E14" s="195"/>
      <c r="F14" s="196"/>
      <c r="G14" s="196"/>
      <c r="H14" s="196"/>
      <c r="I14" s="195"/>
      <c r="J14" s="195"/>
      <c r="K14" s="195"/>
      <c r="L14" s="195"/>
      <c r="M14" s="195"/>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
      <c r="AV15" s="1"/>
      <c r="AW15" s="1"/>
    </row>
    <row r="16" spans="1:49" ht="15" customHeight="1" x14ac:dyDescent="0.25">
      <c r="A16" s="241" t="s">
        <v>6</v>
      </c>
      <c r="B16" s="242"/>
      <c r="C16" s="245" t="s">
        <v>7</v>
      </c>
      <c r="D16" s="248" t="s">
        <v>8</v>
      </c>
      <c r="E16" s="249"/>
      <c r="F16" s="242"/>
      <c r="G16" s="252" t="s">
        <v>9</v>
      </c>
      <c r="H16" s="252"/>
      <c r="I16" s="252"/>
      <c r="J16" s="252"/>
      <c r="K16" s="252"/>
      <c r="L16" s="252"/>
      <c r="M16" s="252"/>
      <c r="N16" s="252"/>
      <c r="O16" s="252"/>
      <c r="P16" s="252"/>
      <c r="Q16" s="253"/>
      <c r="R16" s="278" t="s">
        <v>10</v>
      </c>
      <c r="S16" s="279"/>
      <c r="T16" s="279"/>
      <c r="U16" s="279"/>
      <c r="V16" s="280"/>
      <c r="W16" s="287" t="s">
        <v>11</v>
      </c>
      <c r="X16" s="287"/>
      <c r="Y16" s="287"/>
      <c r="Z16" s="287"/>
      <c r="AA16" s="288"/>
      <c r="AB16" s="289" t="s">
        <v>12</v>
      </c>
      <c r="AC16" s="290"/>
      <c r="AD16" s="290"/>
      <c r="AE16" s="290"/>
      <c r="AF16" s="291"/>
      <c r="AG16" s="292" t="s">
        <v>12</v>
      </c>
      <c r="AH16" s="292"/>
      <c r="AI16" s="292"/>
      <c r="AJ16" s="292"/>
      <c r="AK16" s="293"/>
      <c r="AL16" s="290" t="s">
        <v>12</v>
      </c>
      <c r="AM16" s="290"/>
      <c r="AN16" s="290"/>
      <c r="AO16" s="290"/>
      <c r="AP16" s="291"/>
      <c r="AQ16" s="294" t="s">
        <v>13</v>
      </c>
      <c r="AR16" s="295"/>
      <c r="AS16" s="295"/>
      <c r="AT16" s="296"/>
      <c r="AU16" s="7"/>
    </row>
    <row r="17" spans="1:47" s="8" customFormat="1" x14ac:dyDescent="0.25">
      <c r="A17" s="243"/>
      <c r="B17" s="225"/>
      <c r="C17" s="246"/>
      <c r="D17" s="224"/>
      <c r="E17" s="250"/>
      <c r="F17" s="225"/>
      <c r="G17" s="254"/>
      <c r="H17" s="254"/>
      <c r="I17" s="254"/>
      <c r="J17" s="254"/>
      <c r="K17" s="254"/>
      <c r="L17" s="254"/>
      <c r="M17" s="254"/>
      <c r="N17" s="254"/>
      <c r="O17" s="254"/>
      <c r="P17" s="254"/>
      <c r="Q17" s="255"/>
      <c r="R17" s="281"/>
      <c r="S17" s="282"/>
      <c r="T17" s="282"/>
      <c r="U17" s="282"/>
      <c r="V17" s="283"/>
      <c r="W17" s="297" t="s">
        <v>14</v>
      </c>
      <c r="X17" s="297"/>
      <c r="Y17" s="297"/>
      <c r="Z17" s="297"/>
      <c r="AA17" s="298"/>
      <c r="AB17" s="323" t="s">
        <v>15</v>
      </c>
      <c r="AC17" s="324"/>
      <c r="AD17" s="324"/>
      <c r="AE17" s="324"/>
      <c r="AF17" s="325"/>
      <c r="AG17" s="329" t="s">
        <v>16</v>
      </c>
      <c r="AH17" s="330"/>
      <c r="AI17" s="330"/>
      <c r="AJ17" s="330"/>
      <c r="AK17" s="331"/>
      <c r="AL17" s="323" t="s">
        <v>17</v>
      </c>
      <c r="AM17" s="324"/>
      <c r="AN17" s="324"/>
      <c r="AO17" s="324"/>
      <c r="AP17" s="325"/>
      <c r="AQ17" s="258" t="s">
        <v>18</v>
      </c>
      <c r="AR17" s="259"/>
      <c r="AS17" s="259"/>
      <c r="AT17" s="260"/>
      <c r="AU17" s="7"/>
    </row>
    <row r="18" spans="1:47" s="8" customFormat="1" x14ac:dyDescent="0.25">
      <c r="A18" s="244"/>
      <c r="B18" s="227"/>
      <c r="C18" s="246"/>
      <c r="D18" s="226"/>
      <c r="E18" s="251"/>
      <c r="F18" s="227"/>
      <c r="G18" s="256"/>
      <c r="H18" s="256"/>
      <c r="I18" s="256"/>
      <c r="J18" s="256"/>
      <c r="K18" s="256"/>
      <c r="L18" s="256"/>
      <c r="M18" s="256"/>
      <c r="N18" s="256"/>
      <c r="O18" s="256"/>
      <c r="P18" s="256"/>
      <c r="Q18" s="257"/>
      <c r="R18" s="284"/>
      <c r="S18" s="285"/>
      <c r="T18" s="285"/>
      <c r="U18" s="285"/>
      <c r="V18" s="286"/>
      <c r="W18" s="299"/>
      <c r="X18" s="299"/>
      <c r="Y18" s="299"/>
      <c r="Z18" s="299"/>
      <c r="AA18" s="300"/>
      <c r="AB18" s="326"/>
      <c r="AC18" s="327"/>
      <c r="AD18" s="327"/>
      <c r="AE18" s="327"/>
      <c r="AF18" s="328"/>
      <c r="AG18" s="332"/>
      <c r="AH18" s="333"/>
      <c r="AI18" s="333"/>
      <c r="AJ18" s="333"/>
      <c r="AK18" s="334"/>
      <c r="AL18" s="326"/>
      <c r="AM18" s="327"/>
      <c r="AN18" s="327"/>
      <c r="AO18" s="327"/>
      <c r="AP18" s="328"/>
      <c r="AQ18" s="261"/>
      <c r="AR18" s="262"/>
      <c r="AS18" s="262"/>
      <c r="AT18" s="263"/>
      <c r="AU18" s="7"/>
    </row>
    <row r="19" spans="1:47" s="8" customFormat="1" ht="75.75" thickBot="1" x14ac:dyDescent="0.3">
      <c r="A19" s="9" t="s">
        <v>19</v>
      </c>
      <c r="B19" s="10" t="s">
        <v>20</v>
      </c>
      <c r="C19" s="247"/>
      <c r="D19" s="11" t="s">
        <v>21</v>
      </c>
      <c r="E19" s="10" t="s">
        <v>22</v>
      </c>
      <c r="F19" s="10" t="s">
        <v>23</v>
      </c>
      <c r="G19" s="12" t="s">
        <v>24</v>
      </c>
      <c r="H19" s="12" t="s">
        <v>25</v>
      </c>
      <c r="I19" s="12" t="s">
        <v>26</v>
      </c>
      <c r="J19" s="12" t="s">
        <v>27</v>
      </c>
      <c r="K19" s="12" t="s">
        <v>28</v>
      </c>
      <c r="L19" s="12" t="s">
        <v>29</v>
      </c>
      <c r="M19" s="12" t="s">
        <v>30</v>
      </c>
      <c r="N19" s="12" t="s">
        <v>31</v>
      </c>
      <c r="O19" s="12" t="s">
        <v>32</v>
      </c>
      <c r="P19" s="12" t="s">
        <v>33</v>
      </c>
      <c r="Q19" s="13" t="s">
        <v>34</v>
      </c>
      <c r="R19" s="14" t="s">
        <v>35</v>
      </c>
      <c r="S19" s="15" t="s">
        <v>36</v>
      </c>
      <c r="T19" s="15" t="s">
        <v>37</v>
      </c>
      <c r="U19" s="15" t="s">
        <v>38</v>
      </c>
      <c r="V19" s="16" t="s">
        <v>127</v>
      </c>
      <c r="W19" s="17" t="s">
        <v>39</v>
      </c>
      <c r="X19" s="18" t="s">
        <v>40</v>
      </c>
      <c r="Y19" s="18" t="s">
        <v>41</v>
      </c>
      <c r="Z19" s="18" t="s">
        <v>42</v>
      </c>
      <c r="AA19" s="19" t="s">
        <v>43</v>
      </c>
      <c r="AB19" s="20" t="s">
        <v>39</v>
      </c>
      <c r="AC19" s="21" t="s">
        <v>40</v>
      </c>
      <c r="AD19" s="21" t="s">
        <v>41</v>
      </c>
      <c r="AE19" s="21" t="s">
        <v>42</v>
      </c>
      <c r="AF19" s="22" t="s">
        <v>43</v>
      </c>
      <c r="AG19" s="23" t="s">
        <v>39</v>
      </c>
      <c r="AH19" s="24" t="s">
        <v>40</v>
      </c>
      <c r="AI19" s="24" t="s">
        <v>41</v>
      </c>
      <c r="AJ19" s="24" t="s">
        <v>42</v>
      </c>
      <c r="AK19" s="25" t="s">
        <v>43</v>
      </c>
      <c r="AL19" s="20" t="s">
        <v>39</v>
      </c>
      <c r="AM19" s="21" t="s">
        <v>40</v>
      </c>
      <c r="AN19" s="21" t="s">
        <v>41</v>
      </c>
      <c r="AO19" s="21" t="s">
        <v>42</v>
      </c>
      <c r="AP19" s="22" t="s">
        <v>43</v>
      </c>
      <c r="AQ19" s="26" t="s">
        <v>39</v>
      </c>
      <c r="AR19" s="27" t="s">
        <v>44</v>
      </c>
      <c r="AS19" s="27" t="s">
        <v>45</v>
      </c>
      <c r="AT19" s="28" t="s">
        <v>46</v>
      </c>
      <c r="AU19" s="7"/>
    </row>
    <row r="20" spans="1:47" s="80" customFormat="1" ht="295.5" customHeight="1" x14ac:dyDescent="0.25">
      <c r="A20" s="63">
        <v>4</v>
      </c>
      <c r="B20" s="64" t="s">
        <v>47</v>
      </c>
      <c r="C20" s="65" t="s">
        <v>48</v>
      </c>
      <c r="D20" s="66">
        <v>1</v>
      </c>
      <c r="E20" s="67" t="s">
        <v>132</v>
      </c>
      <c r="F20" s="68" t="s">
        <v>49</v>
      </c>
      <c r="G20" s="69" t="s">
        <v>50</v>
      </c>
      <c r="H20" s="69" t="s">
        <v>51</v>
      </c>
      <c r="I20" s="70" t="s">
        <v>196</v>
      </c>
      <c r="J20" s="66" t="s">
        <v>52</v>
      </c>
      <c r="K20" s="64" t="s">
        <v>53</v>
      </c>
      <c r="L20" s="71">
        <v>0</v>
      </c>
      <c r="M20" s="71">
        <v>0.05</v>
      </c>
      <c r="N20" s="71">
        <v>0.1</v>
      </c>
      <c r="O20" s="71">
        <v>0.2</v>
      </c>
      <c r="P20" s="71">
        <f t="shared" ref="P20:P27" si="0">+O20</f>
        <v>0.2</v>
      </c>
      <c r="Q20" s="72" t="s">
        <v>54</v>
      </c>
      <c r="R20" s="73" t="s">
        <v>55</v>
      </c>
      <c r="S20" s="69" t="s">
        <v>56</v>
      </c>
      <c r="T20" s="64" t="s">
        <v>57</v>
      </c>
      <c r="U20" s="74" t="s">
        <v>59</v>
      </c>
      <c r="V20" s="75" t="s">
        <v>58</v>
      </c>
      <c r="W20" s="76" t="s">
        <v>147</v>
      </c>
      <c r="X20" s="77" t="s">
        <v>206</v>
      </c>
      <c r="Y20" s="77" t="s">
        <v>206</v>
      </c>
      <c r="Z20" s="122" t="s">
        <v>207</v>
      </c>
      <c r="AA20" s="122" t="s">
        <v>208</v>
      </c>
      <c r="AB20" s="76">
        <f t="shared" ref="AB20:AB34" si="1">+M20</f>
        <v>0.05</v>
      </c>
      <c r="AC20" s="177">
        <v>6.2E-2</v>
      </c>
      <c r="AD20" s="124">
        <f t="shared" ref="AD20:AD41" si="2">IF(AC20/AB20&gt;100%,100%,AC20/AB20)</f>
        <v>1</v>
      </c>
      <c r="AE20" s="122" t="s">
        <v>267</v>
      </c>
      <c r="AF20" s="122" t="s">
        <v>208</v>
      </c>
      <c r="AG20" s="76">
        <f t="shared" ref="AG20:AG34" si="3">+N20</f>
        <v>0.1</v>
      </c>
      <c r="AH20" s="77"/>
      <c r="AI20" s="65">
        <f t="shared" ref="AI20:AI34" si="4">IFERROR((AH20/AG20),0)</f>
        <v>0</v>
      </c>
      <c r="AJ20" s="66"/>
      <c r="AK20" s="78"/>
      <c r="AL20" s="76">
        <f t="shared" ref="AL20:AL34" si="5">+O20</f>
        <v>0.2</v>
      </c>
      <c r="AM20" s="77"/>
      <c r="AN20" s="65">
        <f t="shared" ref="AN20:AN34" si="6">IFERROR((AM20/AL20),0)</f>
        <v>0</v>
      </c>
      <c r="AO20" s="66"/>
      <c r="AP20" s="78"/>
      <c r="AQ20" s="116">
        <f t="shared" ref="AQ20:AQ34" si="7">+P20</f>
        <v>0.2</v>
      </c>
      <c r="AR20" s="125">
        <v>6.2E-2</v>
      </c>
      <c r="AS20" s="124">
        <f t="shared" ref="AS20:AS41" si="8">IF(AR20/AQ20&gt;100%,100%,AR20/AQ20)</f>
        <v>0.31</v>
      </c>
      <c r="AT20" s="122" t="s">
        <v>238</v>
      </c>
      <c r="AU20" s="79"/>
    </row>
    <row r="21" spans="1:47" s="80" customFormat="1" ht="115.5" customHeight="1" x14ac:dyDescent="0.25">
      <c r="A21" s="81">
        <v>4</v>
      </c>
      <c r="B21" s="69" t="s">
        <v>47</v>
      </c>
      <c r="C21" s="71" t="s">
        <v>60</v>
      </c>
      <c r="D21" s="68">
        <v>2</v>
      </c>
      <c r="E21" s="82" t="s">
        <v>61</v>
      </c>
      <c r="F21" s="68" t="s">
        <v>49</v>
      </c>
      <c r="G21" s="82" t="s">
        <v>62</v>
      </c>
      <c r="H21" s="82" t="s">
        <v>63</v>
      </c>
      <c r="I21" s="83">
        <v>0.6</v>
      </c>
      <c r="J21" s="84" t="s">
        <v>52</v>
      </c>
      <c r="K21" s="64" t="s">
        <v>53</v>
      </c>
      <c r="L21" s="85">
        <v>0.12</v>
      </c>
      <c r="M21" s="85">
        <v>0.3</v>
      </c>
      <c r="N21" s="86">
        <v>0.51</v>
      </c>
      <c r="O21" s="86">
        <v>0.68</v>
      </c>
      <c r="P21" s="87">
        <f t="shared" si="0"/>
        <v>0.68</v>
      </c>
      <c r="Q21" s="88" t="s">
        <v>64</v>
      </c>
      <c r="R21" s="89" t="s">
        <v>65</v>
      </c>
      <c r="S21" s="82" t="s">
        <v>66</v>
      </c>
      <c r="T21" s="64" t="s">
        <v>57</v>
      </c>
      <c r="U21" s="90" t="s">
        <v>59</v>
      </c>
      <c r="V21" s="88" t="s">
        <v>67</v>
      </c>
      <c r="W21" s="76">
        <f t="shared" ref="W21:W34" si="9">+L21</f>
        <v>0.12</v>
      </c>
      <c r="X21" s="123">
        <v>0.1759</v>
      </c>
      <c r="Y21" s="124">
        <f t="shared" ref="Y21:Y41" si="10">IF(X21/W21&gt;100%,100%,X21/W21)</f>
        <v>1</v>
      </c>
      <c r="Z21" s="122" t="s">
        <v>210</v>
      </c>
      <c r="AA21" s="122" t="s">
        <v>208</v>
      </c>
      <c r="AB21" s="76">
        <f t="shared" si="1"/>
        <v>0.3</v>
      </c>
      <c r="AC21" s="125">
        <v>0.39679999999999999</v>
      </c>
      <c r="AD21" s="124">
        <f t="shared" si="2"/>
        <v>1</v>
      </c>
      <c r="AE21" s="122" t="s">
        <v>239</v>
      </c>
      <c r="AF21" s="122" t="s">
        <v>208</v>
      </c>
      <c r="AG21" s="76">
        <f t="shared" si="3"/>
        <v>0.51</v>
      </c>
      <c r="AH21" s="71"/>
      <c r="AI21" s="65">
        <f t="shared" si="4"/>
        <v>0</v>
      </c>
      <c r="AJ21" s="68"/>
      <c r="AK21" s="91"/>
      <c r="AL21" s="76">
        <f t="shared" si="5"/>
        <v>0.68</v>
      </c>
      <c r="AM21" s="71"/>
      <c r="AN21" s="65">
        <f t="shared" si="6"/>
        <v>0</v>
      </c>
      <c r="AO21" s="68"/>
      <c r="AP21" s="91"/>
      <c r="AQ21" s="116">
        <f t="shared" si="7"/>
        <v>0.68</v>
      </c>
      <c r="AR21" s="125">
        <v>0.39679999999999999</v>
      </c>
      <c r="AS21" s="124">
        <f t="shared" si="8"/>
        <v>0.58352941176470585</v>
      </c>
      <c r="AT21" s="122" t="s">
        <v>239</v>
      </c>
      <c r="AU21" s="79"/>
    </row>
    <row r="22" spans="1:47" s="80" customFormat="1" ht="209.25" customHeight="1" x14ac:dyDescent="0.25">
      <c r="A22" s="81">
        <v>4</v>
      </c>
      <c r="B22" s="69" t="s">
        <v>47</v>
      </c>
      <c r="C22" s="71" t="s">
        <v>60</v>
      </c>
      <c r="D22" s="68">
        <v>3</v>
      </c>
      <c r="E22" s="82" t="s">
        <v>279</v>
      </c>
      <c r="F22" s="68" t="s">
        <v>49</v>
      </c>
      <c r="G22" s="82" t="s">
        <v>68</v>
      </c>
      <c r="H22" s="82" t="s">
        <v>280</v>
      </c>
      <c r="I22" s="83">
        <v>0.6</v>
      </c>
      <c r="J22" s="84" t="s">
        <v>52</v>
      </c>
      <c r="K22" s="64" t="s">
        <v>53</v>
      </c>
      <c r="L22" s="71">
        <v>0.12</v>
      </c>
      <c r="M22" s="71">
        <v>0.3</v>
      </c>
      <c r="N22" s="71">
        <v>0.48</v>
      </c>
      <c r="O22" s="71">
        <v>0.65</v>
      </c>
      <c r="P22" s="71">
        <f t="shared" si="0"/>
        <v>0.65</v>
      </c>
      <c r="Q22" s="88" t="s">
        <v>64</v>
      </c>
      <c r="R22" s="89" t="s">
        <v>65</v>
      </c>
      <c r="S22" s="82" t="s">
        <v>66</v>
      </c>
      <c r="T22" s="64" t="s">
        <v>57</v>
      </c>
      <c r="U22" s="90" t="s">
        <v>59</v>
      </c>
      <c r="V22" s="88" t="s">
        <v>67</v>
      </c>
      <c r="W22" s="76">
        <f t="shared" si="9"/>
        <v>0.12</v>
      </c>
      <c r="X22" s="123">
        <v>5.3E-3</v>
      </c>
      <c r="Y22" s="124">
        <f t="shared" si="10"/>
        <v>4.4166666666666667E-2</v>
      </c>
      <c r="Z22" s="122" t="s">
        <v>211</v>
      </c>
      <c r="AA22" s="122" t="s">
        <v>208</v>
      </c>
      <c r="AB22" s="76">
        <f t="shared" si="1"/>
        <v>0.3</v>
      </c>
      <c r="AC22" s="125">
        <v>2.4E-2</v>
      </c>
      <c r="AD22" s="124">
        <f t="shared" si="2"/>
        <v>0.08</v>
      </c>
      <c r="AE22" s="122" t="s">
        <v>268</v>
      </c>
      <c r="AF22" s="122" t="s">
        <v>208</v>
      </c>
      <c r="AG22" s="76">
        <f t="shared" si="3"/>
        <v>0.48</v>
      </c>
      <c r="AH22" s="71"/>
      <c r="AI22" s="65">
        <f t="shared" si="4"/>
        <v>0</v>
      </c>
      <c r="AJ22" s="68"/>
      <c r="AK22" s="91"/>
      <c r="AL22" s="76">
        <f t="shared" si="5"/>
        <v>0.65</v>
      </c>
      <c r="AM22" s="71"/>
      <c r="AN22" s="65">
        <f t="shared" si="6"/>
        <v>0</v>
      </c>
      <c r="AO22" s="68"/>
      <c r="AP22" s="91"/>
      <c r="AQ22" s="116">
        <f t="shared" si="7"/>
        <v>0.65</v>
      </c>
      <c r="AR22" s="125">
        <v>2.4E-2</v>
      </c>
      <c r="AS22" s="124">
        <f t="shared" si="8"/>
        <v>3.692307692307692E-2</v>
      </c>
      <c r="AT22" s="122" t="s">
        <v>240</v>
      </c>
      <c r="AU22" s="79"/>
    </row>
    <row r="23" spans="1:47" s="80" customFormat="1" ht="129.75" customHeight="1" x14ac:dyDescent="0.25">
      <c r="A23" s="81">
        <v>4</v>
      </c>
      <c r="B23" s="69" t="s">
        <v>47</v>
      </c>
      <c r="C23" s="71" t="s">
        <v>60</v>
      </c>
      <c r="D23" s="68">
        <v>4</v>
      </c>
      <c r="E23" s="82" t="s">
        <v>128</v>
      </c>
      <c r="F23" s="68" t="s">
        <v>49</v>
      </c>
      <c r="G23" s="82" t="s">
        <v>69</v>
      </c>
      <c r="H23" s="82" t="s">
        <v>70</v>
      </c>
      <c r="I23" s="92">
        <v>0.96489999999999998</v>
      </c>
      <c r="J23" s="84" t="s">
        <v>52</v>
      </c>
      <c r="K23" s="64" t="s">
        <v>53</v>
      </c>
      <c r="L23" s="71">
        <v>0.2</v>
      </c>
      <c r="M23" s="71">
        <v>0.4</v>
      </c>
      <c r="N23" s="71">
        <v>0.6</v>
      </c>
      <c r="O23" s="71">
        <v>0.95</v>
      </c>
      <c r="P23" s="71">
        <f t="shared" si="0"/>
        <v>0.95</v>
      </c>
      <c r="Q23" s="88" t="s">
        <v>64</v>
      </c>
      <c r="R23" s="89" t="s">
        <v>65</v>
      </c>
      <c r="S23" s="82" t="s">
        <v>66</v>
      </c>
      <c r="T23" s="64" t="s">
        <v>57</v>
      </c>
      <c r="U23" s="90" t="s">
        <v>59</v>
      </c>
      <c r="V23" s="88" t="s">
        <v>71</v>
      </c>
      <c r="W23" s="76">
        <f t="shared" si="9"/>
        <v>0.2</v>
      </c>
      <c r="X23" s="123">
        <v>0.26029999999999998</v>
      </c>
      <c r="Y23" s="124">
        <f t="shared" si="10"/>
        <v>1</v>
      </c>
      <c r="Z23" s="122" t="s">
        <v>212</v>
      </c>
      <c r="AA23" s="122" t="s">
        <v>208</v>
      </c>
      <c r="AB23" s="76">
        <f t="shared" si="1"/>
        <v>0.4</v>
      </c>
      <c r="AC23" s="125">
        <v>0.27500000000000002</v>
      </c>
      <c r="AD23" s="124">
        <f t="shared" si="2"/>
        <v>0.6875</v>
      </c>
      <c r="AE23" s="122" t="s">
        <v>241</v>
      </c>
      <c r="AF23" s="122" t="s">
        <v>208</v>
      </c>
      <c r="AG23" s="76">
        <f t="shared" si="3"/>
        <v>0.6</v>
      </c>
      <c r="AH23" s="71"/>
      <c r="AI23" s="65">
        <f t="shared" si="4"/>
        <v>0</v>
      </c>
      <c r="AJ23" s="68"/>
      <c r="AK23" s="91"/>
      <c r="AL23" s="76">
        <f t="shared" si="5"/>
        <v>0.95</v>
      </c>
      <c r="AM23" s="71"/>
      <c r="AN23" s="65">
        <f t="shared" si="6"/>
        <v>0</v>
      </c>
      <c r="AO23" s="68"/>
      <c r="AP23" s="91"/>
      <c r="AQ23" s="116">
        <f t="shared" si="7"/>
        <v>0.95</v>
      </c>
      <c r="AR23" s="125">
        <v>0.27500000000000002</v>
      </c>
      <c r="AS23" s="124">
        <f t="shared" si="8"/>
        <v>0.28947368421052633</v>
      </c>
      <c r="AT23" s="122" t="s">
        <v>241</v>
      </c>
      <c r="AU23" s="79"/>
    </row>
    <row r="24" spans="1:47" s="80" customFormat="1" ht="96.75" customHeight="1" x14ac:dyDescent="0.25">
      <c r="A24" s="81">
        <v>4</v>
      </c>
      <c r="B24" s="69" t="s">
        <v>47</v>
      </c>
      <c r="C24" s="71" t="s">
        <v>60</v>
      </c>
      <c r="D24" s="68">
        <v>5</v>
      </c>
      <c r="E24" s="69" t="s">
        <v>129</v>
      </c>
      <c r="F24" s="68" t="s">
        <v>49</v>
      </c>
      <c r="G24" s="69" t="s">
        <v>72</v>
      </c>
      <c r="H24" s="69" t="s">
        <v>73</v>
      </c>
      <c r="I24" s="87">
        <v>0.25</v>
      </c>
      <c r="J24" s="68" t="s">
        <v>52</v>
      </c>
      <c r="K24" s="64" t="s">
        <v>53</v>
      </c>
      <c r="L24" s="71">
        <v>0.08</v>
      </c>
      <c r="M24" s="71">
        <v>0.2</v>
      </c>
      <c r="N24" s="71">
        <v>0.3</v>
      </c>
      <c r="O24" s="71">
        <v>0.45</v>
      </c>
      <c r="P24" s="71">
        <f t="shared" si="0"/>
        <v>0.45</v>
      </c>
      <c r="Q24" s="72" t="s">
        <v>64</v>
      </c>
      <c r="R24" s="73" t="s">
        <v>65</v>
      </c>
      <c r="S24" s="82" t="s">
        <v>66</v>
      </c>
      <c r="T24" s="64" t="s">
        <v>57</v>
      </c>
      <c r="U24" s="90" t="s">
        <v>59</v>
      </c>
      <c r="V24" s="88" t="s">
        <v>71</v>
      </c>
      <c r="W24" s="76">
        <f t="shared" si="9"/>
        <v>0.08</v>
      </c>
      <c r="X24" s="123">
        <v>0.1133</v>
      </c>
      <c r="Y24" s="124">
        <f t="shared" si="10"/>
        <v>1</v>
      </c>
      <c r="Z24" s="122" t="s">
        <v>213</v>
      </c>
      <c r="AA24" s="122" t="s">
        <v>208</v>
      </c>
      <c r="AB24" s="76">
        <f t="shared" si="1"/>
        <v>0.2</v>
      </c>
      <c r="AC24" s="125">
        <v>0.1855</v>
      </c>
      <c r="AD24" s="124">
        <f t="shared" si="2"/>
        <v>0.92749999999999999</v>
      </c>
      <c r="AE24" s="122" t="s">
        <v>242</v>
      </c>
      <c r="AF24" s="122" t="s">
        <v>208</v>
      </c>
      <c r="AG24" s="76">
        <f t="shared" si="3"/>
        <v>0.3</v>
      </c>
      <c r="AH24" s="71"/>
      <c r="AI24" s="65">
        <f t="shared" si="4"/>
        <v>0</v>
      </c>
      <c r="AJ24" s="68"/>
      <c r="AK24" s="91"/>
      <c r="AL24" s="76">
        <f t="shared" si="5"/>
        <v>0.45</v>
      </c>
      <c r="AM24" s="71"/>
      <c r="AN24" s="65">
        <f t="shared" si="6"/>
        <v>0</v>
      </c>
      <c r="AO24" s="68"/>
      <c r="AP24" s="91"/>
      <c r="AQ24" s="116">
        <f t="shared" si="7"/>
        <v>0.45</v>
      </c>
      <c r="AR24" s="125">
        <v>0.1855</v>
      </c>
      <c r="AS24" s="124">
        <f t="shared" si="8"/>
        <v>0.41222222222222221</v>
      </c>
      <c r="AT24" s="176" t="s">
        <v>242</v>
      </c>
      <c r="AU24" s="79"/>
    </row>
    <row r="25" spans="1:47" s="80" customFormat="1" ht="165.75" customHeight="1" x14ac:dyDescent="0.25">
      <c r="A25" s="81">
        <v>4</v>
      </c>
      <c r="B25" s="69" t="s">
        <v>47</v>
      </c>
      <c r="C25" s="71" t="s">
        <v>60</v>
      </c>
      <c r="D25" s="68">
        <v>6</v>
      </c>
      <c r="E25" s="82" t="s">
        <v>130</v>
      </c>
      <c r="F25" s="84" t="s">
        <v>74</v>
      </c>
      <c r="G25" s="82" t="s">
        <v>75</v>
      </c>
      <c r="H25" s="82" t="s">
        <v>76</v>
      </c>
      <c r="I25" s="83">
        <v>0.95</v>
      </c>
      <c r="J25" s="84" t="s">
        <v>77</v>
      </c>
      <c r="K25" s="64" t="s">
        <v>53</v>
      </c>
      <c r="L25" s="71">
        <v>0.98</v>
      </c>
      <c r="M25" s="71">
        <v>1</v>
      </c>
      <c r="N25" s="71">
        <v>1</v>
      </c>
      <c r="O25" s="71">
        <v>1</v>
      </c>
      <c r="P25" s="71">
        <f t="shared" si="0"/>
        <v>1</v>
      </c>
      <c r="Q25" s="88" t="s">
        <v>64</v>
      </c>
      <c r="R25" s="89" t="s">
        <v>78</v>
      </c>
      <c r="S25" s="82" t="s">
        <v>79</v>
      </c>
      <c r="T25" s="64" t="s">
        <v>57</v>
      </c>
      <c r="U25" s="90" t="s">
        <v>59</v>
      </c>
      <c r="V25" s="93" t="s">
        <v>80</v>
      </c>
      <c r="W25" s="76">
        <f t="shared" si="9"/>
        <v>0.98</v>
      </c>
      <c r="X25" s="123">
        <v>1</v>
      </c>
      <c r="Y25" s="124">
        <f t="shared" si="10"/>
        <v>1</v>
      </c>
      <c r="Z25" s="122" t="s">
        <v>214</v>
      </c>
      <c r="AA25" s="122" t="s">
        <v>208</v>
      </c>
      <c r="AB25" s="76">
        <f t="shared" si="1"/>
        <v>1</v>
      </c>
      <c r="AC25" s="125">
        <v>1</v>
      </c>
      <c r="AD25" s="124">
        <f t="shared" si="2"/>
        <v>1</v>
      </c>
      <c r="AE25" s="122" t="s">
        <v>243</v>
      </c>
      <c r="AF25" s="122" t="s">
        <v>208</v>
      </c>
      <c r="AG25" s="76">
        <f t="shared" si="3"/>
        <v>1</v>
      </c>
      <c r="AH25" s="71">
        <v>0</v>
      </c>
      <c r="AI25" s="65">
        <f t="shared" si="4"/>
        <v>0</v>
      </c>
      <c r="AJ25" s="68"/>
      <c r="AK25" s="91"/>
      <c r="AL25" s="76">
        <f t="shared" si="5"/>
        <v>1</v>
      </c>
      <c r="AM25" s="71">
        <v>0</v>
      </c>
      <c r="AN25" s="65">
        <f t="shared" si="6"/>
        <v>0</v>
      </c>
      <c r="AO25" s="68"/>
      <c r="AP25" s="91"/>
      <c r="AQ25" s="116">
        <f t="shared" si="7"/>
        <v>1</v>
      </c>
      <c r="AR25" s="125">
        <f>AVERAGE(X25,AC25,AH25,AM25)</f>
        <v>0.5</v>
      </c>
      <c r="AS25" s="124">
        <f t="shared" si="8"/>
        <v>0.5</v>
      </c>
      <c r="AT25" s="176" t="s">
        <v>265</v>
      </c>
      <c r="AU25" s="79"/>
    </row>
    <row r="26" spans="1:47" s="80" customFormat="1" ht="160.5" customHeight="1" x14ac:dyDescent="0.25">
      <c r="A26" s="81">
        <v>4</v>
      </c>
      <c r="B26" s="69" t="s">
        <v>47</v>
      </c>
      <c r="C26" s="71" t="s">
        <v>60</v>
      </c>
      <c r="D26" s="68">
        <v>7</v>
      </c>
      <c r="E26" s="82" t="s">
        <v>81</v>
      </c>
      <c r="F26" s="68" t="s">
        <v>49</v>
      </c>
      <c r="G26" s="82" t="s">
        <v>82</v>
      </c>
      <c r="H26" s="82" t="s">
        <v>83</v>
      </c>
      <c r="I26" s="83">
        <v>1</v>
      </c>
      <c r="J26" s="84" t="s">
        <v>77</v>
      </c>
      <c r="K26" s="64" t="s">
        <v>53</v>
      </c>
      <c r="L26" s="85">
        <v>1</v>
      </c>
      <c r="M26" s="85">
        <v>1</v>
      </c>
      <c r="N26" s="85">
        <v>1</v>
      </c>
      <c r="O26" s="85">
        <v>1</v>
      </c>
      <c r="P26" s="87">
        <f t="shared" si="0"/>
        <v>1</v>
      </c>
      <c r="Q26" s="88" t="s">
        <v>64</v>
      </c>
      <c r="R26" s="89" t="s">
        <v>78</v>
      </c>
      <c r="S26" s="94" t="s">
        <v>84</v>
      </c>
      <c r="T26" s="64" t="s">
        <v>57</v>
      </c>
      <c r="U26" s="90" t="s">
        <v>59</v>
      </c>
      <c r="V26" s="93" t="s">
        <v>85</v>
      </c>
      <c r="W26" s="76">
        <f t="shared" si="9"/>
        <v>1</v>
      </c>
      <c r="X26" s="123">
        <v>0.8367</v>
      </c>
      <c r="Y26" s="124">
        <f t="shared" si="10"/>
        <v>0.8367</v>
      </c>
      <c r="Z26" s="122" t="s">
        <v>215</v>
      </c>
      <c r="AA26" s="122" t="s">
        <v>208</v>
      </c>
      <c r="AB26" s="76">
        <f t="shared" si="1"/>
        <v>1</v>
      </c>
      <c r="AC26" s="125">
        <v>1</v>
      </c>
      <c r="AD26" s="124">
        <f t="shared" si="2"/>
        <v>1</v>
      </c>
      <c r="AE26" s="122" t="s">
        <v>244</v>
      </c>
      <c r="AF26" s="122" t="s">
        <v>208</v>
      </c>
      <c r="AG26" s="76">
        <f t="shared" si="3"/>
        <v>1</v>
      </c>
      <c r="AH26" s="71">
        <v>0</v>
      </c>
      <c r="AI26" s="65">
        <f t="shared" si="4"/>
        <v>0</v>
      </c>
      <c r="AJ26" s="68"/>
      <c r="AK26" s="91"/>
      <c r="AL26" s="76">
        <f t="shared" si="5"/>
        <v>1</v>
      </c>
      <c r="AM26" s="71">
        <v>0</v>
      </c>
      <c r="AN26" s="65">
        <f t="shared" si="6"/>
        <v>0</v>
      </c>
      <c r="AO26" s="68"/>
      <c r="AP26" s="91"/>
      <c r="AQ26" s="116">
        <f t="shared" si="7"/>
        <v>1</v>
      </c>
      <c r="AR26" s="125">
        <f t="shared" ref="AR26:AR27" si="11">AVERAGE(X26,AC26,AH26,AM26)</f>
        <v>0.459175</v>
      </c>
      <c r="AS26" s="124">
        <f t="shared" si="8"/>
        <v>0.459175</v>
      </c>
      <c r="AT26" s="176" t="s">
        <v>266</v>
      </c>
      <c r="AU26" s="79"/>
    </row>
    <row r="27" spans="1:47" s="80" customFormat="1" ht="216.75" customHeight="1" x14ac:dyDescent="0.25">
      <c r="A27" s="81">
        <v>4</v>
      </c>
      <c r="B27" s="69" t="s">
        <v>47</v>
      </c>
      <c r="C27" s="71" t="s">
        <v>60</v>
      </c>
      <c r="D27" s="68">
        <v>8</v>
      </c>
      <c r="E27" s="82" t="s">
        <v>86</v>
      </c>
      <c r="F27" s="68" t="s">
        <v>49</v>
      </c>
      <c r="G27" s="82" t="s">
        <v>87</v>
      </c>
      <c r="H27" s="82" t="s">
        <v>88</v>
      </c>
      <c r="I27" s="83">
        <v>0.95</v>
      </c>
      <c r="J27" s="84" t="s">
        <v>77</v>
      </c>
      <c r="K27" s="64" t="s">
        <v>53</v>
      </c>
      <c r="L27" s="85">
        <v>0.95</v>
      </c>
      <c r="M27" s="85">
        <v>1</v>
      </c>
      <c r="N27" s="85">
        <v>1</v>
      </c>
      <c r="O27" s="85">
        <v>1</v>
      </c>
      <c r="P27" s="87">
        <f t="shared" si="0"/>
        <v>1</v>
      </c>
      <c r="Q27" s="88" t="s">
        <v>64</v>
      </c>
      <c r="R27" s="95" t="s">
        <v>89</v>
      </c>
      <c r="S27" s="82" t="s">
        <v>84</v>
      </c>
      <c r="T27" s="64" t="s">
        <v>57</v>
      </c>
      <c r="U27" s="90" t="s">
        <v>90</v>
      </c>
      <c r="V27" s="93" t="s">
        <v>84</v>
      </c>
      <c r="W27" s="76">
        <f t="shared" si="9"/>
        <v>0.95</v>
      </c>
      <c r="X27" s="123">
        <v>1</v>
      </c>
      <c r="Y27" s="124">
        <f t="shared" si="10"/>
        <v>1</v>
      </c>
      <c r="Z27" s="122" t="s">
        <v>233</v>
      </c>
      <c r="AA27" s="122" t="s">
        <v>234</v>
      </c>
      <c r="AB27" s="76">
        <f t="shared" si="1"/>
        <v>1</v>
      </c>
      <c r="AC27" s="125">
        <v>1</v>
      </c>
      <c r="AD27" s="124">
        <f t="shared" si="2"/>
        <v>1</v>
      </c>
      <c r="AE27" s="122" t="s">
        <v>269</v>
      </c>
      <c r="AF27" s="122" t="s">
        <v>234</v>
      </c>
      <c r="AG27" s="76">
        <f t="shared" si="3"/>
        <v>1</v>
      </c>
      <c r="AH27" s="71">
        <v>0</v>
      </c>
      <c r="AI27" s="65">
        <f t="shared" si="4"/>
        <v>0</v>
      </c>
      <c r="AJ27" s="68"/>
      <c r="AK27" s="91"/>
      <c r="AL27" s="76">
        <f t="shared" si="5"/>
        <v>1</v>
      </c>
      <c r="AM27" s="71">
        <v>0</v>
      </c>
      <c r="AN27" s="65">
        <f t="shared" si="6"/>
        <v>0</v>
      </c>
      <c r="AO27" s="68"/>
      <c r="AP27" s="91"/>
      <c r="AQ27" s="116">
        <f t="shared" si="7"/>
        <v>1</v>
      </c>
      <c r="AR27" s="125">
        <f t="shared" si="11"/>
        <v>0.5</v>
      </c>
      <c r="AS27" s="124">
        <f t="shared" si="8"/>
        <v>0.5</v>
      </c>
      <c r="AT27" s="176" t="s">
        <v>265</v>
      </c>
      <c r="AU27" s="79"/>
    </row>
    <row r="28" spans="1:47" s="80" customFormat="1" ht="88.5" customHeight="1" x14ac:dyDescent="0.25">
      <c r="A28" s="81">
        <v>4</v>
      </c>
      <c r="B28" s="69" t="s">
        <v>47</v>
      </c>
      <c r="C28" s="68" t="s">
        <v>91</v>
      </c>
      <c r="D28" s="68">
        <v>9</v>
      </c>
      <c r="E28" s="96" t="s">
        <v>195</v>
      </c>
      <c r="F28" s="84" t="s">
        <v>74</v>
      </c>
      <c r="G28" s="96" t="s">
        <v>92</v>
      </c>
      <c r="H28" s="96" t="s">
        <v>93</v>
      </c>
      <c r="I28" s="68" t="s">
        <v>94</v>
      </c>
      <c r="J28" s="97" t="s">
        <v>95</v>
      </c>
      <c r="K28" s="96" t="s">
        <v>96</v>
      </c>
      <c r="L28" s="68">
        <v>2040</v>
      </c>
      <c r="M28" s="68">
        <v>2040</v>
      </c>
      <c r="N28" s="68">
        <v>2040</v>
      </c>
      <c r="O28" s="68">
        <v>2040</v>
      </c>
      <c r="P28" s="98">
        <f t="shared" ref="P28:P34" si="12">SUM(L28:O28)</f>
        <v>8160</v>
      </c>
      <c r="Q28" s="99" t="s">
        <v>64</v>
      </c>
      <c r="R28" s="100" t="s">
        <v>97</v>
      </c>
      <c r="S28" s="96" t="s">
        <v>98</v>
      </c>
      <c r="T28" s="96" t="s">
        <v>99</v>
      </c>
      <c r="U28" s="101" t="s">
        <v>101</v>
      </c>
      <c r="V28" s="102" t="s">
        <v>100</v>
      </c>
      <c r="W28" s="103">
        <f t="shared" si="9"/>
        <v>2040</v>
      </c>
      <c r="X28" s="129">
        <v>1598</v>
      </c>
      <c r="Y28" s="124">
        <f t="shared" si="10"/>
        <v>0.78333333333333333</v>
      </c>
      <c r="Z28" s="122" t="s">
        <v>245</v>
      </c>
      <c r="AA28" s="122" t="s">
        <v>209</v>
      </c>
      <c r="AB28" s="103">
        <f t="shared" si="1"/>
        <v>2040</v>
      </c>
      <c r="AC28" s="118">
        <v>2679</v>
      </c>
      <c r="AD28" s="124">
        <f t="shared" si="2"/>
        <v>1</v>
      </c>
      <c r="AE28" s="122" t="s">
        <v>246</v>
      </c>
      <c r="AF28" s="122" t="s">
        <v>209</v>
      </c>
      <c r="AG28" s="103">
        <f t="shared" si="3"/>
        <v>2040</v>
      </c>
      <c r="AH28" s="98"/>
      <c r="AI28" s="65">
        <f t="shared" si="4"/>
        <v>0</v>
      </c>
      <c r="AJ28" s="68"/>
      <c r="AK28" s="91"/>
      <c r="AL28" s="103">
        <f t="shared" si="5"/>
        <v>2040</v>
      </c>
      <c r="AM28" s="98"/>
      <c r="AN28" s="65">
        <f t="shared" si="6"/>
        <v>0</v>
      </c>
      <c r="AO28" s="68"/>
      <c r="AP28" s="91"/>
      <c r="AQ28" s="117">
        <f t="shared" si="7"/>
        <v>8160</v>
      </c>
      <c r="AR28" s="118">
        <f t="shared" ref="AR28:AR34" si="13">+X28+AC28+AH28+AM28</f>
        <v>4277</v>
      </c>
      <c r="AS28" s="124">
        <f t="shared" si="8"/>
        <v>0.52414215686274512</v>
      </c>
      <c r="AT28" s="122" t="s">
        <v>247</v>
      </c>
      <c r="AU28" s="79"/>
    </row>
    <row r="29" spans="1:47" s="80" customFormat="1" ht="88.5" customHeight="1" x14ac:dyDescent="0.25">
      <c r="A29" s="81">
        <v>4</v>
      </c>
      <c r="B29" s="69" t="s">
        <v>47</v>
      </c>
      <c r="C29" s="68" t="s">
        <v>91</v>
      </c>
      <c r="D29" s="68">
        <v>10</v>
      </c>
      <c r="E29" s="96" t="s">
        <v>194</v>
      </c>
      <c r="F29" s="68" t="s">
        <v>49</v>
      </c>
      <c r="G29" s="96" t="s">
        <v>102</v>
      </c>
      <c r="H29" s="96" t="s">
        <v>103</v>
      </c>
      <c r="I29" s="68" t="s">
        <v>94</v>
      </c>
      <c r="J29" s="97" t="s">
        <v>95</v>
      </c>
      <c r="K29" s="96" t="s">
        <v>104</v>
      </c>
      <c r="L29" s="68">
        <v>1080</v>
      </c>
      <c r="M29" s="68">
        <v>1080</v>
      </c>
      <c r="N29" s="68">
        <v>1080</v>
      </c>
      <c r="O29" s="68">
        <v>1080</v>
      </c>
      <c r="P29" s="98">
        <f t="shared" si="12"/>
        <v>4320</v>
      </c>
      <c r="Q29" s="99" t="s">
        <v>64</v>
      </c>
      <c r="R29" s="100" t="s">
        <v>105</v>
      </c>
      <c r="S29" s="96" t="s">
        <v>98</v>
      </c>
      <c r="T29" s="96" t="s">
        <v>99</v>
      </c>
      <c r="U29" s="101" t="s">
        <v>101</v>
      </c>
      <c r="V29" s="102" t="s">
        <v>100</v>
      </c>
      <c r="W29" s="103">
        <f t="shared" si="9"/>
        <v>1080</v>
      </c>
      <c r="X29" s="129">
        <v>268</v>
      </c>
      <c r="Y29" s="124">
        <f t="shared" si="10"/>
        <v>0.24814814814814815</v>
      </c>
      <c r="Z29" s="122" t="s">
        <v>224</v>
      </c>
      <c r="AA29" s="122" t="s">
        <v>209</v>
      </c>
      <c r="AB29" s="103">
        <f t="shared" si="1"/>
        <v>1080</v>
      </c>
      <c r="AC29" s="98">
        <v>1144</v>
      </c>
      <c r="AD29" s="124">
        <f t="shared" si="2"/>
        <v>1</v>
      </c>
      <c r="AE29" s="122" t="s">
        <v>248</v>
      </c>
      <c r="AF29" s="122" t="s">
        <v>209</v>
      </c>
      <c r="AG29" s="103">
        <f t="shared" si="3"/>
        <v>1080</v>
      </c>
      <c r="AH29" s="98"/>
      <c r="AI29" s="65">
        <f t="shared" si="4"/>
        <v>0</v>
      </c>
      <c r="AJ29" s="68"/>
      <c r="AK29" s="91"/>
      <c r="AL29" s="103">
        <f t="shared" si="5"/>
        <v>1080</v>
      </c>
      <c r="AM29" s="98"/>
      <c r="AN29" s="65">
        <f t="shared" si="6"/>
        <v>0</v>
      </c>
      <c r="AO29" s="68"/>
      <c r="AP29" s="91"/>
      <c r="AQ29" s="117">
        <f t="shared" si="7"/>
        <v>4320</v>
      </c>
      <c r="AR29" s="118">
        <f t="shared" si="13"/>
        <v>1412</v>
      </c>
      <c r="AS29" s="124">
        <f t="shared" si="8"/>
        <v>0.32685185185185184</v>
      </c>
      <c r="AT29" s="122" t="s">
        <v>249</v>
      </c>
      <c r="AU29" s="79"/>
    </row>
    <row r="30" spans="1:47" s="80" customFormat="1" ht="88.5" customHeight="1" x14ac:dyDescent="0.25">
      <c r="A30" s="81">
        <v>4</v>
      </c>
      <c r="B30" s="69" t="s">
        <v>47</v>
      </c>
      <c r="C30" s="68" t="s">
        <v>91</v>
      </c>
      <c r="D30" s="68">
        <v>11</v>
      </c>
      <c r="E30" s="96" t="s">
        <v>134</v>
      </c>
      <c r="F30" s="68" t="s">
        <v>49</v>
      </c>
      <c r="G30" s="96" t="s">
        <v>106</v>
      </c>
      <c r="H30" s="96" t="s">
        <v>107</v>
      </c>
      <c r="I30" s="68" t="s">
        <v>94</v>
      </c>
      <c r="J30" s="97" t="s">
        <v>95</v>
      </c>
      <c r="K30" s="96" t="s">
        <v>108</v>
      </c>
      <c r="L30" s="68">
        <v>28</v>
      </c>
      <c r="M30" s="68">
        <v>68</v>
      </c>
      <c r="N30" s="68">
        <v>79</v>
      </c>
      <c r="O30" s="68">
        <v>37</v>
      </c>
      <c r="P30" s="98">
        <f t="shared" si="12"/>
        <v>212</v>
      </c>
      <c r="Q30" s="99" t="s">
        <v>64</v>
      </c>
      <c r="R30" s="100" t="s">
        <v>109</v>
      </c>
      <c r="S30" s="96" t="s">
        <v>110</v>
      </c>
      <c r="T30" s="96" t="s">
        <v>99</v>
      </c>
      <c r="U30" s="101" t="s">
        <v>101</v>
      </c>
      <c r="V30" s="102" t="s">
        <v>111</v>
      </c>
      <c r="W30" s="103">
        <f t="shared" si="9"/>
        <v>28</v>
      </c>
      <c r="X30" s="129">
        <v>12</v>
      </c>
      <c r="Y30" s="124">
        <f t="shared" si="10"/>
        <v>0.42857142857142855</v>
      </c>
      <c r="Z30" s="122" t="s">
        <v>223</v>
      </c>
      <c r="AA30" s="122" t="s">
        <v>209</v>
      </c>
      <c r="AB30" s="103">
        <f t="shared" si="1"/>
        <v>68</v>
      </c>
      <c r="AC30" s="98">
        <v>56</v>
      </c>
      <c r="AD30" s="124">
        <f t="shared" si="2"/>
        <v>0.82352941176470584</v>
      </c>
      <c r="AE30" s="122" t="s">
        <v>251</v>
      </c>
      <c r="AF30" s="122" t="s">
        <v>209</v>
      </c>
      <c r="AG30" s="103">
        <f t="shared" si="3"/>
        <v>79</v>
      </c>
      <c r="AH30" s="98"/>
      <c r="AI30" s="65">
        <f t="shared" si="4"/>
        <v>0</v>
      </c>
      <c r="AJ30" s="68"/>
      <c r="AK30" s="91"/>
      <c r="AL30" s="103">
        <f t="shared" si="5"/>
        <v>37</v>
      </c>
      <c r="AM30" s="98"/>
      <c r="AN30" s="65">
        <f t="shared" si="6"/>
        <v>0</v>
      </c>
      <c r="AO30" s="68"/>
      <c r="AP30" s="91"/>
      <c r="AQ30" s="117">
        <f t="shared" si="7"/>
        <v>212</v>
      </c>
      <c r="AR30" s="118">
        <f t="shared" si="13"/>
        <v>68</v>
      </c>
      <c r="AS30" s="124">
        <f t="shared" si="8"/>
        <v>0.32075471698113206</v>
      </c>
      <c r="AT30" s="122" t="s">
        <v>250</v>
      </c>
      <c r="AU30" s="79"/>
    </row>
    <row r="31" spans="1:47" s="80" customFormat="1" ht="88.5" customHeight="1" x14ac:dyDescent="0.25">
      <c r="A31" s="81">
        <v>4</v>
      </c>
      <c r="B31" s="69" t="s">
        <v>47</v>
      </c>
      <c r="C31" s="68" t="s">
        <v>91</v>
      </c>
      <c r="D31" s="68">
        <v>12</v>
      </c>
      <c r="E31" s="96" t="s">
        <v>135</v>
      </c>
      <c r="F31" s="84" t="s">
        <v>74</v>
      </c>
      <c r="G31" s="96" t="s">
        <v>112</v>
      </c>
      <c r="H31" s="96" t="s">
        <v>113</v>
      </c>
      <c r="I31" s="68" t="s">
        <v>94</v>
      </c>
      <c r="J31" s="97" t="s">
        <v>95</v>
      </c>
      <c r="K31" s="96" t="s">
        <v>114</v>
      </c>
      <c r="L31" s="68">
        <v>28</v>
      </c>
      <c r="M31" s="68">
        <v>56</v>
      </c>
      <c r="N31" s="68">
        <v>65</v>
      </c>
      <c r="O31" s="68">
        <v>37</v>
      </c>
      <c r="P31" s="98">
        <f t="shared" si="12"/>
        <v>186</v>
      </c>
      <c r="Q31" s="99" t="s">
        <v>64</v>
      </c>
      <c r="R31" s="100" t="s">
        <v>109</v>
      </c>
      <c r="S31" s="96" t="s">
        <v>110</v>
      </c>
      <c r="T31" s="96" t="s">
        <v>99</v>
      </c>
      <c r="U31" s="101" t="s">
        <v>101</v>
      </c>
      <c r="V31" s="102" t="s">
        <v>111</v>
      </c>
      <c r="W31" s="103">
        <f t="shared" si="9"/>
        <v>28</v>
      </c>
      <c r="X31" s="129">
        <v>34</v>
      </c>
      <c r="Y31" s="124">
        <f t="shared" si="10"/>
        <v>1</v>
      </c>
      <c r="Z31" s="122" t="s">
        <v>216</v>
      </c>
      <c r="AA31" s="122" t="s">
        <v>209</v>
      </c>
      <c r="AB31" s="103">
        <f t="shared" si="1"/>
        <v>56</v>
      </c>
      <c r="AC31" s="98">
        <v>50</v>
      </c>
      <c r="AD31" s="124">
        <f t="shared" si="2"/>
        <v>0.8928571428571429</v>
      </c>
      <c r="AE31" s="122" t="s">
        <v>252</v>
      </c>
      <c r="AF31" s="122" t="s">
        <v>209</v>
      </c>
      <c r="AG31" s="103">
        <f t="shared" si="3"/>
        <v>65</v>
      </c>
      <c r="AH31" s="98"/>
      <c r="AI31" s="65">
        <f t="shared" si="4"/>
        <v>0</v>
      </c>
      <c r="AJ31" s="68"/>
      <c r="AK31" s="91"/>
      <c r="AL31" s="103">
        <f t="shared" si="5"/>
        <v>37</v>
      </c>
      <c r="AM31" s="98"/>
      <c r="AN31" s="65">
        <f t="shared" si="6"/>
        <v>0</v>
      </c>
      <c r="AO31" s="68"/>
      <c r="AP31" s="91"/>
      <c r="AQ31" s="117">
        <f t="shared" si="7"/>
        <v>186</v>
      </c>
      <c r="AR31" s="118">
        <f t="shared" si="13"/>
        <v>84</v>
      </c>
      <c r="AS31" s="124">
        <f t="shared" si="8"/>
        <v>0.45161290322580644</v>
      </c>
      <c r="AT31" s="122" t="s">
        <v>253</v>
      </c>
      <c r="AU31" s="79"/>
    </row>
    <row r="32" spans="1:47" s="80" customFormat="1" ht="329.25" customHeight="1" x14ac:dyDescent="0.25">
      <c r="A32" s="81">
        <v>4</v>
      </c>
      <c r="B32" s="69" t="s">
        <v>47</v>
      </c>
      <c r="C32" s="68" t="s">
        <v>91</v>
      </c>
      <c r="D32" s="68">
        <v>13</v>
      </c>
      <c r="E32" s="96" t="s">
        <v>136</v>
      </c>
      <c r="F32" s="84" t="s">
        <v>74</v>
      </c>
      <c r="G32" s="96" t="s">
        <v>115</v>
      </c>
      <c r="H32" s="96" t="s">
        <v>116</v>
      </c>
      <c r="I32" s="68" t="s">
        <v>94</v>
      </c>
      <c r="J32" s="97" t="s">
        <v>95</v>
      </c>
      <c r="K32" s="96" t="s">
        <v>117</v>
      </c>
      <c r="L32" s="68">
        <v>22</v>
      </c>
      <c r="M32" s="68">
        <v>30</v>
      </c>
      <c r="N32" s="68">
        <v>30</v>
      </c>
      <c r="O32" s="68">
        <v>28</v>
      </c>
      <c r="P32" s="98">
        <f t="shared" si="12"/>
        <v>110</v>
      </c>
      <c r="Q32" s="99" t="s">
        <v>64</v>
      </c>
      <c r="R32" s="104" t="s">
        <v>118</v>
      </c>
      <c r="S32" s="96" t="s">
        <v>119</v>
      </c>
      <c r="T32" s="96" t="s">
        <v>99</v>
      </c>
      <c r="U32" s="96" t="s">
        <v>99</v>
      </c>
      <c r="V32" s="102" t="s">
        <v>118</v>
      </c>
      <c r="W32" s="103">
        <f t="shared" si="9"/>
        <v>22</v>
      </c>
      <c r="X32" s="129">
        <v>83</v>
      </c>
      <c r="Y32" s="124">
        <f t="shared" si="10"/>
        <v>1</v>
      </c>
      <c r="Z32" s="122" t="s">
        <v>227</v>
      </c>
      <c r="AA32" s="122" t="s">
        <v>228</v>
      </c>
      <c r="AB32" s="103">
        <f t="shared" si="1"/>
        <v>30</v>
      </c>
      <c r="AC32" s="98">
        <v>112</v>
      </c>
      <c r="AD32" s="124">
        <f t="shared" si="2"/>
        <v>1</v>
      </c>
      <c r="AE32" s="122" t="s">
        <v>270</v>
      </c>
      <c r="AF32" s="122" t="s">
        <v>228</v>
      </c>
      <c r="AG32" s="103">
        <f t="shared" si="3"/>
        <v>30</v>
      </c>
      <c r="AH32" s="98"/>
      <c r="AI32" s="65">
        <f t="shared" si="4"/>
        <v>0</v>
      </c>
      <c r="AJ32" s="68"/>
      <c r="AK32" s="91"/>
      <c r="AL32" s="103">
        <f t="shared" si="5"/>
        <v>28</v>
      </c>
      <c r="AM32" s="98"/>
      <c r="AN32" s="65">
        <f t="shared" si="6"/>
        <v>0</v>
      </c>
      <c r="AO32" s="68"/>
      <c r="AP32" s="91"/>
      <c r="AQ32" s="117">
        <f t="shared" si="7"/>
        <v>110</v>
      </c>
      <c r="AR32" s="118">
        <f t="shared" si="13"/>
        <v>195</v>
      </c>
      <c r="AS32" s="124">
        <f t="shared" si="8"/>
        <v>1</v>
      </c>
      <c r="AT32" s="122" t="s">
        <v>273</v>
      </c>
      <c r="AU32" s="79"/>
    </row>
    <row r="33" spans="1:49" s="80" customFormat="1" ht="329.25" customHeight="1" x14ac:dyDescent="0.25">
      <c r="A33" s="81">
        <v>4</v>
      </c>
      <c r="B33" s="69" t="s">
        <v>47</v>
      </c>
      <c r="C33" s="68" t="s">
        <v>91</v>
      </c>
      <c r="D33" s="68">
        <v>14</v>
      </c>
      <c r="E33" s="96" t="s">
        <v>137</v>
      </c>
      <c r="F33" s="84" t="s">
        <v>74</v>
      </c>
      <c r="G33" s="96" t="s">
        <v>120</v>
      </c>
      <c r="H33" s="96" t="s">
        <v>121</v>
      </c>
      <c r="I33" s="68" t="s">
        <v>94</v>
      </c>
      <c r="J33" s="97" t="s">
        <v>95</v>
      </c>
      <c r="K33" s="96" t="s">
        <v>117</v>
      </c>
      <c r="L33" s="68">
        <v>80</v>
      </c>
      <c r="M33" s="68">
        <v>84</v>
      </c>
      <c r="N33" s="68">
        <v>84</v>
      </c>
      <c r="O33" s="68">
        <v>84</v>
      </c>
      <c r="P33" s="98">
        <f t="shared" si="12"/>
        <v>332</v>
      </c>
      <c r="Q33" s="99" t="s">
        <v>64</v>
      </c>
      <c r="R33" s="104" t="s">
        <v>118</v>
      </c>
      <c r="S33" s="96" t="s">
        <v>119</v>
      </c>
      <c r="T33" s="96" t="s">
        <v>99</v>
      </c>
      <c r="U33" s="96" t="s">
        <v>99</v>
      </c>
      <c r="V33" s="102" t="s">
        <v>118</v>
      </c>
      <c r="W33" s="103">
        <f t="shared" si="9"/>
        <v>80</v>
      </c>
      <c r="X33" s="129">
        <v>96</v>
      </c>
      <c r="Y33" s="124">
        <f t="shared" si="10"/>
        <v>1</v>
      </c>
      <c r="Z33" s="122" t="s">
        <v>229</v>
      </c>
      <c r="AA33" s="122" t="s">
        <v>230</v>
      </c>
      <c r="AB33" s="103">
        <f t="shared" si="1"/>
        <v>84</v>
      </c>
      <c r="AC33" s="98">
        <v>111</v>
      </c>
      <c r="AD33" s="124">
        <f t="shared" si="2"/>
        <v>1</v>
      </c>
      <c r="AE33" s="122" t="s">
        <v>271</v>
      </c>
      <c r="AF33" s="122" t="s">
        <v>230</v>
      </c>
      <c r="AG33" s="103">
        <f t="shared" si="3"/>
        <v>84</v>
      </c>
      <c r="AH33" s="98"/>
      <c r="AI33" s="65">
        <f t="shared" si="4"/>
        <v>0</v>
      </c>
      <c r="AJ33" s="68"/>
      <c r="AK33" s="91"/>
      <c r="AL33" s="103">
        <f t="shared" si="5"/>
        <v>84</v>
      </c>
      <c r="AM33" s="98"/>
      <c r="AN33" s="65">
        <f t="shared" si="6"/>
        <v>0</v>
      </c>
      <c r="AO33" s="68"/>
      <c r="AP33" s="91"/>
      <c r="AQ33" s="117">
        <f t="shared" si="7"/>
        <v>332</v>
      </c>
      <c r="AR33" s="118">
        <f t="shared" si="13"/>
        <v>207</v>
      </c>
      <c r="AS33" s="124">
        <f t="shared" si="8"/>
        <v>0.62349397590361444</v>
      </c>
      <c r="AT33" s="122" t="s">
        <v>274</v>
      </c>
      <c r="AU33" s="79"/>
    </row>
    <row r="34" spans="1:49" s="80" customFormat="1" ht="304.5" customHeight="1" thickBot="1" x14ac:dyDescent="0.3">
      <c r="A34" s="81">
        <v>4</v>
      </c>
      <c r="B34" s="69" t="s">
        <v>47</v>
      </c>
      <c r="C34" s="68" t="s">
        <v>91</v>
      </c>
      <c r="D34" s="68">
        <v>15</v>
      </c>
      <c r="E34" s="96" t="s">
        <v>131</v>
      </c>
      <c r="F34" s="84" t="s">
        <v>74</v>
      </c>
      <c r="G34" s="96" t="s">
        <v>122</v>
      </c>
      <c r="H34" s="96" t="s">
        <v>123</v>
      </c>
      <c r="I34" s="68" t="s">
        <v>94</v>
      </c>
      <c r="J34" s="97" t="s">
        <v>95</v>
      </c>
      <c r="K34" s="96" t="s">
        <v>117</v>
      </c>
      <c r="L34" s="68">
        <v>8</v>
      </c>
      <c r="M34" s="68">
        <v>13</v>
      </c>
      <c r="N34" s="68">
        <v>13</v>
      </c>
      <c r="O34" s="68">
        <v>11</v>
      </c>
      <c r="P34" s="98">
        <f t="shared" si="12"/>
        <v>45</v>
      </c>
      <c r="Q34" s="105" t="s">
        <v>64</v>
      </c>
      <c r="R34" s="104" t="s">
        <v>118</v>
      </c>
      <c r="S34" s="96" t="s">
        <v>119</v>
      </c>
      <c r="T34" s="96" t="s">
        <v>99</v>
      </c>
      <c r="U34" s="96" t="s">
        <v>99</v>
      </c>
      <c r="V34" s="102" t="s">
        <v>118</v>
      </c>
      <c r="W34" s="103">
        <f t="shared" si="9"/>
        <v>8</v>
      </c>
      <c r="X34" s="129">
        <v>11</v>
      </c>
      <c r="Y34" s="124">
        <f t="shared" si="10"/>
        <v>1</v>
      </c>
      <c r="Z34" s="122" t="s">
        <v>232</v>
      </c>
      <c r="AA34" s="122" t="s">
        <v>231</v>
      </c>
      <c r="AB34" s="103">
        <f t="shared" si="1"/>
        <v>13</v>
      </c>
      <c r="AC34" s="98">
        <v>14</v>
      </c>
      <c r="AD34" s="124">
        <f t="shared" si="2"/>
        <v>1</v>
      </c>
      <c r="AE34" s="122" t="s">
        <v>272</v>
      </c>
      <c r="AF34" s="122" t="s">
        <v>231</v>
      </c>
      <c r="AG34" s="103">
        <f t="shared" si="3"/>
        <v>13</v>
      </c>
      <c r="AH34" s="98"/>
      <c r="AI34" s="65">
        <f t="shared" si="4"/>
        <v>0</v>
      </c>
      <c r="AJ34" s="68"/>
      <c r="AK34" s="91"/>
      <c r="AL34" s="103">
        <f t="shared" si="5"/>
        <v>11</v>
      </c>
      <c r="AM34" s="98"/>
      <c r="AN34" s="65">
        <f t="shared" si="6"/>
        <v>0</v>
      </c>
      <c r="AO34" s="68"/>
      <c r="AP34" s="91"/>
      <c r="AQ34" s="117">
        <f t="shared" si="7"/>
        <v>45</v>
      </c>
      <c r="AR34" s="118">
        <f t="shared" si="13"/>
        <v>25</v>
      </c>
      <c r="AS34" s="124">
        <f t="shared" si="8"/>
        <v>0.55555555555555558</v>
      </c>
      <c r="AT34" s="122" t="s">
        <v>275</v>
      </c>
      <c r="AU34" s="79"/>
    </row>
    <row r="35" spans="1:49" s="30" customFormat="1" ht="16.5" thickBot="1" x14ac:dyDescent="0.3">
      <c r="A35" s="264" t="s">
        <v>124</v>
      </c>
      <c r="B35" s="265"/>
      <c r="C35" s="265"/>
      <c r="D35" s="265"/>
      <c r="E35" s="266"/>
      <c r="F35" s="54"/>
      <c r="G35" s="55"/>
      <c r="H35" s="55"/>
      <c r="I35" s="55"/>
      <c r="J35" s="55"/>
      <c r="K35" s="55"/>
      <c r="L35" s="55"/>
      <c r="M35" s="55"/>
      <c r="N35" s="55"/>
      <c r="O35" s="55"/>
      <c r="P35" s="55"/>
      <c r="Q35" s="55"/>
      <c r="R35" s="55"/>
      <c r="S35" s="55"/>
      <c r="T35" s="55"/>
      <c r="U35" s="55"/>
      <c r="V35" s="56"/>
      <c r="W35" s="267"/>
      <c r="X35" s="268"/>
      <c r="Y35" s="126">
        <f>AVERAGE(Y20:Y34)*80%</f>
        <v>0.64805254724111871</v>
      </c>
      <c r="Z35" s="269"/>
      <c r="AA35" s="270"/>
      <c r="AB35" s="271"/>
      <c r="AC35" s="272"/>
      <c r="AD35" s="153">
        <f>AVERAGE(AD20:AD34)*80%</f>
        <v>0.71527394957983192</v>
      </c>
      <c r="AE35" s="273"/>
      <c r="AF35" s="274"/>
      <c r="AG35" s="275"/>
      <c r="AH35" s="268"/>
      <c r="AI35" s="119">
        <f>AVERAGE(AI20:AI34)</f>
        <v>0</v>
      </c>
      <c r="AJ35" s="269"/>
      <c r="AK35" s="270"/>
      <c r="AL35" s="276"/>
      <c r="AM35" s="277"/>
      <c r="AN35" s="119">
        <f>AVERAGE(AN20:AN34)</f>
        <v>0</v>
      </c>
      <c r="AO35" s="269"/>
      <c r="AP35" s="270"/>
      <c r="AQ35" s="271"/>
      <c r="AR35" s="272"/>
      <c r="AS35" s="153">
        <f>AVERAGE(AS20:AS34)*80%</f>
        <v>0.36766584296006594</v>
      </c>
      <c r="AT35" s="162"/>
      <c r="AU35" s="29"/>
    </row>
    <row r="36" spans="1:49" s="41" customFormat="1" ht="180" customHeight="1" x14ac:dyDescent="0.25">
      <c r="A36" s="31">
        <v>7</v>
      </c>
      <c r="B36" s="32" t="s">
        <v>125</v>
      </c>
      <c r="C36" s="33" t="s">
        <v>138</v>
      </c>
      <c r="D36" s="31" t="s">
        <v>139</v>
      </c>
      <c r="E36" s="32" t="s">
        <v>140</v>
      </c>
      <c r="F36" s="32" t="s">
        <v>141</v>
      </c>
      <c r="G36" s="32" t="s">
        <v>142</v>
      </c>
      <c r="H36" s="32" t="s">
        <v>143</v>
      </c>
      <c r="I36" s="106" t="s">
        <v>144</v>
      </c>
      <c r="J36" s="32" t="s">
        <v>145</v>
      </c>
      <c r="K36" s="32" t="s">
        <v>146</v>
      </c>
      <c r="L36" s="34" t="s">
        <v>147</v>
      </c>
      <c r="M36" s="107">
        <v>0.8</v>
      </c>
      <c r="N36" s="34" t="s">
        <v>147</v>
      </c>
      <c r="O36" s="107">
        <v>0.8</v>
      </c>
      <c r="P36" s="108">
        <v>0.8</v>
      </c>
      <c r="Q36" s="35" t="s">
        <v>64</v>
      </c>
      <c r="R36" s="36" t="s">
        <v>148</v>
      </c>
      <c r="S36" s="32" t="s">
        <v>149</v>
      </c>
      <c r="T36" s="32" t="s">
        <v>150</v>
      </c>
      <c r="U36" s="37" t="s">
        <v>151</v>
      </c>
      <c r="V36" s="38" t="s">
        <v>152</v>
      </c>
      <c r="W36" s="39" t="str">
        <f>L36</f>
        <v>No programada</v>
      </c>
      <c r="X36" s="34" t="s">
        <v>206</v>
      </c>
      <c r="Y36" s="120" t="s">
        <v>206</v>
      </c>
      <c r="Z36" s="130" t="s">
        <v>217</v>
      </c>
      <c r="AA36" s="179" t="s">
        <v>147</v>
      </c>
      <c r="AB36" s="165">
        <f>M36</f>
        <v>0.8</v>
      </c>
      <c r="AC36" s="166">
        <v>1</v>
      </c>
      <c r="AD36" s="185">
        <f t="shared" si="2"/>
        <v>1</v>
      </c>
      <c r="AE36" s="186" t="s">
        <v>254</v>
      </c>
      <c r="AF36" s="187" t="s">
        <v>255</v>
      </c>
      <c r="AG36" s="39" t="str">
        <f>N36</f>
        <v>No programada</v>
      </c>
      <c r="AH36" s="34"/>
      <c r="AI36" s="120">
        <v>0</v>
      </c>
      <c r="AJ36" s="34"/>
      <c r="AK36" s="40"/>
      <c r="AL36" s="110">
        <f>P36</f>
        <v>0.8</v>
      </c>
      <c r="AM36" s="34"/>
      <c r="AN36" s="120">
        <v>0</v>
      </c>
      <c r="AO36" s="34"/>
      <c r="AP36" s="158"/>
      <c r="AQ36" s="165">
        <f>P36</f>
        <v>0.8</v>
      </c>
      <c r="AR36" s="166">
        <v>0.5</v>
      </c>
      <c r="AS36" s="167">
        <f t="shared" si="8"/>
        <v>0.625</v>
      </c>
      <c r="AT36" s="168" t="s">
        <v>254</v>
      </c>
      <c r="AU36" s="160"/>
    </row>
    <row r="37" spans="1:49" s="150" customFormat="1" ht="105" x14ac:dyDescent="0.3">
      <c r="A37" s="133">
        <v>7</v>
      </c>
      <c r="B37" s="134" t="s">
        <v>125</v>
      </c>
      <c r="C37" s="135" t="s">
        <v>138</v>
      </c>
      <c r="D37" s="133" t="s">
        <v>153</v>
      </c>
      <c r="E37" s="134" t="s">
        <v>154</v>
      </c>
      <c r="F37" s="134" t="s">
        <v>141</v>
      </c>
      <c r="G37" s="134" t="s">
        <v>155</v>
      </c>
      <c r="H37" s="134" t="s">
        <v>156</v>
      </c>
      <c r="I37" s="134" t="s">
        <v>157</v>
      </c>
      <c r="J37" s="134" t="s">
        <v>145</v>
      </c>
      <c r="K37" s="134" t="s">
        <v>158</v>
      </c>
      <c r="L37" s="136">
        <v>1</v>
      </c>
      <c r="M37" s="136">
        <v>1</v>
      </c>
      <c r="N37" s="136">
        <v>1</v>
      </c>
      <c r="O37" s="136">
        <v>1</v>
      </c>
      <c r="P37" s="137">
        <v>1</v>
      </c>
      <c r="Q37" s="138" t="s">
        <v>64</v>
      </c>
      <c r="R37" s="139" t="s">
        <v>159</v>
      </c>
      <c r="S37" s="134" t="s">
        <v>160</v>
      </c>
      <c r="T37" s="140" t="s">
        <v>150</v>
      </c>
      <c r="U37" s="141" t="s">
        <v>161</v>
      </c>
      <c r="V37" s="138" t="s">
        <v>162</v>
      </c>
      <c r="W37" s="142">
        <f t="shared" ref="W37:W41" si="14">L37</f>
        <v>1</v>
      </c>
      <c r="X37" s="143">
        <v>0.85709999999999997</v>
      </c>
      <c r="Y37" s="151">
        <f t="shared" si="10"/>
        <v>0.85709999999999997</v>
      </c>
      <c r="Z37" s="145" t="s">
        <v>226</v>
      </c>
      <c r="AA37" s="180" t="s">
        <v>225</v>
      </c>
      <c r="AB37" s="169">
        <f t="shared" ref="AB37:AB41" si="15">M37</f>
        <v>1</v>
      </c>
      <c r="AC37" s="183">
        <v>1</v>
      </c>
      <c r="AD37" s="184">
        <f t="shared" si="2"/>
        <v>1</v>
      </c>
      <c r="AE37" s="182" t="s">
        <v>256</v>
      </c>
      <c r="AF37" s="188" t="s">
        <v>225</v>
      </c>
      <c r="AG37" s="149">
        <f t="shared" ref="AG37:AG41" si="16">N37</f>
        <v>1</v>
      </c>
      <c r="AH37" s="152">
        <v>0</v>
      </c>
      <c r="AI37" s="144">
        <v>0</v>
      </c>
      <c r="AJ37" s="147"/>
      <c r="AK37" s="148"/>
      <c r="AL37" s="146">
        <f t="shared" ref="AL37:AL41" si="17">P37</f>
        <v>1</v>
      </c>
      <c r="AM37" s="152">
        <v>0</v>
      </c>
      <c r="AN37" s="144">
        <v>0</v>
      </c>
      <c r="AO37" s="147"/>
      <c r="AP37" s="159"/>
      <c r="AQ37" s="169">
        <f t="shared" ref="AQ37:AQ41" si="18">P37</f>
        <v>1</v>
      </c>
      <c r="AR37" s="155">
        <f t="shared" ref="AR37" si="19">AVERAGE(X37,AC37,AH37,AM37)</f>
        <v>0.46427499999999999</v>
      </c>
      <c r="AS37" s="156">
        <f t="shared" si="8"/>
        <v>0.46427499999999999</v>
      </c>
      <c r="AT37" s="170" t="s">
        <v>264</v>
      </c>
      <c r="AU37" s="161"/>
    </row>
    <row r="38" spans="1:49" s="46" customFormat="1" ht="144.75" customHeight="1" x14ac:dyDescent="0.3">
      <c r="A38" s="42">
        <v>7</v>
      </c>
      <c r="B38" s="43" t="s">
        <v>125</v>
      </c>
      <c r="C38" s="33" t="s">
        <v>163</v>
      </c>
      <c r="D38" s="42" t="s">
        <v>164</v>
      </c>
      <c r="E38" s="43" t="s">
        <v>165</v>
      </c>
      <c r="F38" s="43" t="s">
        <v>141</v>
      </c>
      <c r="G38" s="43" t="s">
        <v>166</v>
      </c>
      <c r="H38" s="43" t="s">
        <v>167</v>
      </c>
      <c r="I38" s="43" t="s">
        <v>157</v>
      </c>
      <c r="J38" s="43" t="s">
        <v>145</v>
      </c>
      <c r="K38" s="43" t="s">
        <v>168</v>
      </c>
      <c r="L38" s="34" t="s">
        <v>147</v>
      </c>
      <c r="M38" s="107">
        <v>1</v>
      </c>
      <c r="N38" s="107">
        <v>1</v>
      </c>
      <c r="O38" s="107">
        <v>1</v>
      </c>
      <c r="P38" s="108">
        <v>1</v>
      </c>
      <c r="Q38" s="109" t="s">
        <v>64</v>
      </c>
      <c r="R38" s="45" t="s">
        <v>169</v>
      </c>
      <c r="S38" s="43" t="s">
        <v>170</v>
      </c>
      <c r="T38" s="32" t="s">
        <v>150</v>
      </c>
      <c r="U38" s="37" t="s">
        <v>171</v>
      </c>
      <c r="V38" s="44" t="s">
        <v>172</v>
      </c>
      <c r="W38" s="39" t="str">
        <f t="shared" si="14"/>
        <v>No programada</v>
      </c>
      <c r="X38" s="34" t="s">
        <v>206</v>
      </c>
      <c r="Y38" s="120" t="s">
        <v>206</v>
      </c>
      <c r="Z38" s="130" t="s">
        <v>217</v>
      </c>
      <c r="AA38" s="179" t="s">
        <v>147</v>
      </c>
      <c r="AB38" s="171">
        <f t="shared" si="15"/>
        <v>1</v>
      </c>
      <c r="AC38" s="154">
        <v>1</v>
      </c>
      <c r="AD38" s="181">
        <f t="shared" si="2"/>
        <v>1</v>
      </c>
      <c r="AE38" s="182" t="s">
        <v>257</v>
      </c>
      <c r="AF38" s="188" t="s">
        <v>258</v>
      </c>
      <c r="AG38" s="112">
        <f t="shared" si="16"/>
        <v>1</v>
      </c>
      <c r="AH38" s="131">
        <v>0</v>
      </c>
      <c r="AI38" s="120">
        <v>0</v>
      </c>
      <c r="AJ38" s="34"/>
      <c r="AK38" s="40"/>
      <c r="AL38" s="110">
        <f t="shared" si="17"/>
        <v>1</v>
      </c>
      <c r="AM38" s="131">
        <v>0</v>
      </c>
      <c r="AN38" s="120">
        <v>0</v>
      </c>
      <c r="AO38" s="34"/>
      <c r="AP38" s="158"/>
      <c r="AQ38" s="171">
        <f t="shared" si="18"/>
        <v>1</v>
      </c>
      <c r="AR38" s="178">
        <f>AVERAGE(AC38,AH38,AM38)</f>
        <v>0.33333333333333331</v>
      </c>
      <c r="AS38" s="155">
        <f t="shared" si="8"/>
        <v>0.33333333333333331</v>
      </c>
      <c r="AT38" s="172" t="s">
        <v>257</v>
      </c>
      <c r="AU38" s="160"/>
    </row>
    <row r="39" spans="1:49" s="46" customFormat="1" ht="105" x14ac:dyDescent="0.3">
      <c r="A39" s="42">
        <v>7</v>
      </c>
      <c r="B39" s="43" t="s">
        <v>125</v>
      </c>
      <c r="C39" s="33" t="s">
        <v>138</v>
      </c>
      <c r="D39" s="42" t="s">
        <v>173</v>
      </c>
      <c r="E39" s="43" t="s">
        <v>174</v>
      </c>
      <c r="F39" s="43" t="s">
        <v>141</v>
      </c>
      <c r="G39" s="43" t="s">
        <v>175</v>
      </c>
      <c r="H39" s="43" t="s">
        <v>176</v>
      </c>
      <c r="I39" s="43" t="s">
        <v>157</v>
      </c>
      <c r="J39" s="43" t="s">
        <v>145</v>
      </c>
      <c r="K39" s="43" t="s">
        <v>177</v>
      </c>
      <c r="L39" s="107">
        <v>1</v>
      </c>
      <c r="M39" s="34" t="s">
        <v>147</v>
      </c>
      <c r="N39" s="34" t="s">
        <v>147</v>
      </c>
      <c r="O39" s="107">
        <v>1</v>
      </c>
      <c r="P39" s="108">
        <v>1</v>
      </c>
      <c r="Q39" s="109" t="s">
        <v>64</v>
      </c>
      <c r="R39" s="45" t="s">
        <v>178</v>
      </c>
      <c r="S39" s="43" t="s">
        <v>179</v>
      </c>
      <c r="T39" s="32" t="s">
        <v>150</v>
      </c>
      <c r="U39" s="37" t="s">
        <v>161</v>
      </c>
      <c r="V39" s="44" t="s">
        <v>179</v>
      </c>
      <c r="W39" s="112">
        <f t="shared" si="14"/>
        <v>1</v>
      </c>
      <c r="X39" s="107">
        <v>1</v>
      </c>
      <c r="Y39" s="120">
        <f t="shared" si="10"/>
        <v>1</v>
      </c>
      <c r="Z39" s="130" t="s">
        <v>218</v>
      </c>
      <c r="AA39" s="179" t="s">
        <v>219</v>
      </c>
      <c r="AB39" s="171" t="str">
        <f t="shared" si="15"/>
        <v>No programada</v>
      </c>
      <c r="AC39" s="42" t="s">
        <v>147</v>
      </c>
      <c r="AD39" s="42" t="s">
        <v>147</v>
      </c>
      <c r="AE39" s="42" t="s">
        <v>259</v>
      </c>
      <c r="AF39" s="189" t="s">
        <v>147</v>
      </c>
      <c r="AG39" s="112" t="str">
        <f t="shared" si="16"/>
        <v>No programada</v>
      </c>
      <c r="AH39" s="34"/>
      <c r="AI39" s="120">
        <v>0</v>
      </c>
      <c r="AJ39" s="34"/>
      <c r="AK39" s="40"/>
      <c r="AL39" s="110">
        <f t="shared" si="17"/>
        <v>1</v>
      </c>
      <c r="AM39" s="34"/>
      <c r="AN39" s="120">
        <v>0</v>
      </c>
      <c r="AO39" s="34"/>
      <c r="AP39" s="158"/>
      <c r="AQ39" s="171">
        <f t="shared" si="18"/>
        <v>1</v>
      </c>
      <c r="AR39" s="154">
        <v>0.5</v>
      </c>
      <c r="AS39" s="155">
        <f t="shared" si="8"/>
        <v>0.5</v>
      </c>
      <c r="AT39" s="172" t="s">
        <v>218</v>
      </c>
      <c r="AU39" s="160"/>
    </row>
    <row r="40" spans="1:49" s="46" customFormat="1" ht="118.5" customHeight="1" x14ac:dyDescent="0.3">
      <c r="A40" s="42">
        <v>5</v>
      </c>
      <c r="B40" s="43" t="s">
        <v>180</v>
      </c>
      <c r="C40" s="33" t="s">
        <v>181</v>
      </c>
      <c r="D40" s="42" t="s">
        <v>182</v>
      </c>
      <c r="E40" s="43" t="s">
        <v>183</v>
      </c>
      <c r="F40" s="43" t="s">
        <v>141</v>
      </c>
      <c r="G40" s="43" t="s">
        <v>184</v>
      </c>
      <c r="H40" s="43" t="s">
        <v>185</v>
      </c>
      <c r="I40" s="43" t="s">
        <v>157</v>
      </c>
      <c r="J40" s="43" t="s">
        <v>52</v>
      </c>
      <c r="K40" s="43" t="s">
        <v>184</v>
      </c>
      <c r="L40" s="107">
        <v>0.33</v>
      </c>
      <c r="M40" s="107">
        <v>0.67</v>
      </c>
      <c r="N40" s="107">
        <v>0.84</v>
      </c>
      <c r="O40" s="107">
        <v>1</v>
      </c>
      <c r="P40" s="108">
        <v>1</v>
      </c>
      <c r="Q40" s="109" t="s">
        <v>64</v>
      </c>
      <c r="R40" s="45" t="s">
        <v>186</v>
      </c>
      <c r="S40" s="43" t="s">
        <v>187</v>
      </c>
      <c r="T40" s="32" t="s">
        <v>150</v>
      </c>
      <c r="U40" s="37" t="s">
        <v>188</v>
      </c>
      <c r="V40" s="44" t="s">
        <v>189</v>
      </c>
      <c r="W40" s="111">
        <f t="shared" si="14"/>
        <v>0.33</v>
      </c>
      <c r="X40" s="131">
        <v>0.33</v>
      </c>
      <c r="Y40" s="120">
        <f t="shared" si="10"/>
        <v>1</v>
      </c>
      <c r="Z40" s="130" t="s">
        <v>221</v>
      </c>
      <c r="AA40" s="179" t="s">
        <v>220</v>
      </c>
      <c r="AB40" s="171">
        <f t="shared" si="15"/>
        <v>0.67</v>
      </c>
      <c r="AC40" s="154">
        <v>1</v>
      </c>
      <c r="AD40" s="181">
        <f t="shared" si="2"/>
        <v>1</v>
      </c>
      <c r="AE40" s="182" t="s">
        <v>260</v>
      </c>
      <c r="AF40" s="188" t="s">
        <v>261</v>
      </c>
      <c r="AG40" s="112">
        <f t="shared" si="16"/>
        <v>0.84</v>
      </c>
      <c r="AH40" s="34"/>
      <c r="AI40" s="120">
        <v>0</v>
      </c>
      <c r="AJ40" s="34"/>
      <c r="AK40" s="40"/>
      <c r="AL40" s="110">
        <f t="shared" si="17"/>
        <v>1</v>
      </c>
      <c r="AM40" s="34"/>
      <c r="AN40" s="120">
        <v>0</v>
      </c>
      <c r="AO40" s="34"/>
      <c r="AP40" s="158"/>
      <c r="AQ40" s="171">
        <f t="shared" si="18"/>
        <v>1</v>
      </c>
      <c r="AR40" s="154">
        <v>1</v>
      </c>
      <c r="AS40" s="155">
        <f t="shared" si="8"/>
        <v>1</v>
      </c>
      <c r="AT40" s="172" t="s">
        <v>262</v>
      </c>
      <c r="AU40" s="160"/>
    </row>
    <row r="41" spans="1:49" ht="138.75" customHeight="1" thickBot="1" x14ac:dyDescent="0.3">
      <c r="A41" s="42">
        <v>5</v>
      </c>
      <c r="B41" s="43" t="s">
        <v>180</v>
      </c>
      <c r="C41" s="33" t="s">
        <v>181</v>
      </c>
      <c r="D41" s="42" t="s">
        <v>190</v>
      </c>
      <c r="E41" s="43" t="s">
        <v>193</v>
      </c>
      <c r="F41" s="43" t="s">
        <v>141</v>
      </c>
      <c r="G41" s="43" t="s">
        <v>184</v>
      </c>
      <c r="H41" s="43" t="s">
        <v>191</v>
      </c>
      <c r="I41" s="43" t="s">
        <v>192</v>
      </c>
      <c r="J41" s="43" t="s">
        <v>52</v>
      </c>
      <c r="K41" s="43" t="s">
        <v>184</v>
      </c>
      <c r="L41" s="107">
        <v>0.2</v>
      </c>
      <c r="M41" s="107">
        <v>0.4</v>
      </c>
      <c r="N41" s="107">
        <v>0.6</v>
      </c>
      <c r="O41" s="107">
        <v>0.8</v>
      </c>
      <c r="P41" s="108">
        <v>0.8</v>
      </c>
      <c r="Q41" s="47" t="s">
        <v>64</v>
      </c>
      <c r="R41" s="45" t="s">
        <v>186</v>
      </c>
      <c r="S41" s="43" t="s">
        <v>189</v>
      </c>
      <c r="T41" s="32" t="s">
        <v>150</v>
      </c>
      <c r="U41" s="37" t="s">
        <v>188</v>
      </c>
      <c r="V41" s="44" t="s">
        <v>189</v>
      </c>
      <c r="W41" s="111">
        <f t="shared" si="14"/>
        <v>0.2</v>
      </c>
      <c r="X41" s="132">
        <f>(149/154)*20%</f>
        <v>0.19350649350649352</v>
      </c>
      <c r="Y41" s="157">
        <f t="shared" si="10"/>
        <v>0.96753246753246758</v>
      </c>
      <c r="Z41" s="130" t="s">
        <v>222</v>
      </c>
      <c r="AA41" s="179" t="s">
        <v>220</v>
      </c>
      <c r="AB41" s="173">
        <f t="shared" si="15"/>
        <v>0.4</v>
      </c>
      <c r="AC41" s="190">
        <v>0.85340000000000005</v>
      </c>
      <c r="AD41" s="191">
        <f t="shared" si="2"/>
        <v>1</v>
      </c>
      <c r="AE41" s="192" t="s">
        <v>263</v>
      </c>
      <c r="AF41" s="193" t="s">
        <v>261</v>
      </c>
      <c r="AG41" s="112">
        <f t="shared" si="16"/>
        <v>0.6</v>
      </c>
      <c r="AH41" s="34"/>
      <c r="AI41" s="120">
        <v>0</v>
      </c>
      <c r="AJ41" s="34"/>
      <c r="AK41" s="40"/>
      <c r="AL41" s="110">
        <f t="shared" si="17"/>
        <v>0.8</v>
      </c>
      <c r="AM41" s="34"/>
      <c r="AN41" s="120">
        <v>0</v>
      </c>
      <c r="AO41" s="34"/>
      <c r="AP41" s="158"/>
      <c r="AQ41" s="173">
        <f t="shared" si="18"/>
        <v>0.8</v>
      </c>
      <c r="AR41" s="174">
        <v>0.85340000000000005</v>
      </c>
      <c r="AS41" s="174">
        <f t="shared" si="8"/>
        <v>1</v>
      </c>
      <c r="AT41" s="175" t="s">
        <v>263</v>
      </c>
      <c r="AU41" s="160"/>
    </row>
    <row r="42" spans="1:49" ht="16.5" thickBot="1" x14ac:dyDescent="0.3">
      <c r="A42" s="310" t="s">
        <v>235</v>
      </c>
      <c r="B42" s="311"/>
      <c r="C42" s="311"/>
      <c r="D42" s="311"/>
      <c r="E42" s="312"/>
      <c r="F42" s="60"/>
      <c r="G42" s="61"/>
      <c r="H42" s="61"/>
      <c r="I42" s="61"/>
      <c r="J42" s="61"/>
      <c r="K42" s="61"/>
      <c r="L42" s="61"/>
      <c r="M42" s="61"/>
      <c r="N42" s="61"/>
      <c r="O42" s="61"/>
      <c r="P42" s="61"/>
      <c r="Q42" s="61"/>
      <c r="R42" s="61"/>
      <c r="S42" s="61"/>
      <c r="T42" s="61"/>
      <c r="U42" s="61"/>
      <c r="V42" s="62"/>
      <c r="W42" s="313"/>
      <c r="X42" s="314"/>
      <c r="Y42" s="127">
        <f>AVERAGE(Y36:Y41)*20%</f>
        <v>0.19123162337662339</v>
      </c>
      <c r="Z42" s="315"/>
      <c r="AA42" s="316"/>
      <c r="AB42" s="317"/>
      <c r="AC42" s="318"/>
      <c r="AD42" s="163">
        <f>AVERAGE(AD36:AD41)*20%</f>
        <v>0.2</v>
      </c>
      <c r="AE42" s="319"/>
      <c r="AF42" s="320"/>
      <c r="AG42" s="321"/>
      <c r="AH42" s="322"/>
      <c r="AI42" s="48">
        <f>AVERAGE(AI36:AI41)</f>
        <v>0</v>
      </c>
      <c r="AJ42" s="315"/>
      <c r="AK42" s="316"/>
      <c r="AL42" s="321"/>
      <c r="AM42" s="322"/>
      <c r="AN42" s="48">
        <f>AVERAGE(AN36:AN41)</f>
        <v>0</v>
      </c>
      <c r="AO42" s="315"/>
      <c r="AP42" s="316"/>
      <c r="AQ42" s="317"/>
      <c r="AR42" s="318"/>
      <c r="AS42" s="127">
        <f>AVERAGE(AS36:AS41)*20%</f>
        <v>0.13075361111111111</v>
      </c>
      <c r="AT42" s="164"/>
      <c r="AU42" s="49"/>
    </row>
    <row r="43" spans="1:49" ht="19.5" thickBot="1" x14ac:dyDescent="0.35">
      <c r="A43" s="301" t="s">
        <v>126</v>
      </c>
      <c r="B43" s="302"/>
      <c r="C43" s="302"/>
      <c r="D43" s="302"/>
      <c r="E43" s="303"/>
      <c r="F43" s="57"/>
      <c r="G43" s="58"/>
      <c r="H43" s="58"/>
      <c r="I43" s="58"/>
      <c r="J43" s="58"/>
      <c r="K43" s="58"/>
      <c r="L43" s="58"/>
      <c r="M43" s="58"/>
      <c r="N43" s="58"/>
      <c r="O43" s="58"/>
      <c r="P43" s="58"/>
      <c r="Q43" s="58"/>
      <c r="R43" s="58"/>
      <c r="S43" s="58"/>
      <c r="T43" s="58"/>
      <c r="U43" s="58"/>
      <c r="V43" s="59"/>
      <c r="W43" s="304"/>
      <c r="X43" s="305"/>
      <c r="Y43" s="128">
        <f>Y35+Y42</f>
        <v>0.83928417061774208</v>
      </c>
      <c r="Z43" s="306"/>
      <c r="AA43" s="307"/>
      <c r="AB43" s="308"/>
      <c r="AC43" s="309"/>
      <c r="AD43" s="128">
        <f>AD35+AD42</f>
        <v>0.91527394957983188</v>
      </c>
      <c r="AE43" s="306"/>
      <c r="AF43" s="307"/>
      <c r="AG43" s="308"/>
      <c r="AH43" s="309"/>
      <c r="AI43" s="50">
        <f>+((AI35*80%)+(AI42*20%))</f>
        <v>0</v>
      </c>
      <c r="AJ43" s="306"/>
      <c r="AK43" s="307"/>
      <c r="AL43" s="308"/>
      <c r="AM43" s="309"/>
      <c r="AN43" s="50">
        <f>+((AN35*80%)+(AN42*20%))</f>
        <v>0</v>
      </c>
      <c r="AO43" s="306"/>
      <c r="AP43" s="307"/>
      <c r="AQ43" s="308"/>
      <c r="AR43" s="309"/>
      <c r="AS43" s="128">
        <f>AS35+AS42</f>
        <v>0.49841945407117705</v>
      </c>
      <c r="AT43" s="121"/>
      <c r="AU43" s="51"/>
    </row>
    <row r="44" spans="1:49" x14ac:dyDescent="0.25">
      <c r="A44" s="1"/>
      <c r="B44" s="1"/>
      <c r="C44" s="1"/>
      <c r="D44" s="1"/>
      <c r="E44" s="1"/>
      <c r="F44" s="1"/>
      <c r="G44" s="1"/>
      <c r="H44" s="1"/>
      <c r="I44" s="1"/>
      <c r="J44" s="1"/>
      <c r="K44" s="1"/>
      <c r="L44" s="1"/>
      <c r="M44" s="1"/>
      <c r="N44" s="1"/>
      <c r="O44" s="1"/>
      <c r="P44" s="1"/>
      <c r="Q44" s="1"/>
      <c r="R44" s="1"/>
      <c r="S44" s="1"/>
      <c r="T44" s="1"/>
      <c r="U44" s="1"/>
      <c r="V44" s="1"/>
      <c r="W44" s="115"/>
      <c r="X44" s="115"/>
      <c r="Y44" s="115"/>
      <c r="Z44" s="115"/>
      <c r="AA44" s="115"/>
      <c r="AB44" s="115"/>
      <c r="AC44" s="115"/>
      <c r="AD44" s="52"/>
      <c r="AE44" s="115"/>
      <c r="AF44" s="115"/>
      <c r="AG44" s="115"/>
      <c r="AH44" s="115"/>
      <c r="AI44" s="115"/>
      <c r="AJ44" s="115"/>
      <c r="AK44" s="115"/>
      <c r="AL44" s="115"/>
      <c r="AM44" s="115"/>
      <c r="AN44" s="115"/>
      <c r="AO44" s="115"/>
      <c r="AP44" s="115"/>
      <c r="AQ44" s="115"/>
      <c r="AR44" s="115"/>
      <c r="AS44" s="115"/>
      <c r="AT44" s="115"/>
      <c r="AU44" s="1"/>
      <c r="AV44" s="1"/>
      <c r="AW44" s="1"/>
    </row>
    <row r="45" spans="1:49" x14ac:dyDescent="0.25">
      <c r="A45" s="1"/>
      <c r="B45" s="1"/>
      <c r="C45" s="1"/>
      <c r="D45" s="1"/>
      <c r="E45" s="53"/>
      <c r="F45" s="1"/>
      <c r="G45" s="1"/>
      <c r="H45" s="1"/>
      <c r="I45" s="1"/>
      <c r="J45" s="1"/>
      <c r="K45" s="1"/>
      <c r="L45" s="1"/>
      <c r="M45" s="1"/>
      <c r="N45" s="1"/>
      <c r="O45" s="1"/>
      <c r="P45" s="1"/>
      <c r="Q45" s="1"/>
      <c r="R45" s="1"/>
      <c r="S45" s="1"/>
      <c r="T45" s="1"/>
      <c r="U45" s="1"/>
      <c r="V45" s="1"/>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
      <c r="AV45" s="1"/>
      <c r="AW45" s="1"/>
    </row>
  </sheetData>
  <mergeCells count="97">
    <mergeCell ref="AG43:AH43"/>
    <mergeCell ref="AJ43:AK43"/>
    <mergeCell ref="AB17:AF18"/>
    <mergeCell ref="AG17:AK18"/>
    <mergeCell ref="AL17:AP18"/>
    <mergeCell ref="AO43:AP43"/>
    <mergeCell ref="AG42:AH42"/>
    <mergeCell ref="AJ42:AK42"/>
    <mergeCell ref="AQ43:AR43"/>
    <mergeCell ref="AL42:AM42"/>
    <mergeCell ref="AO42:AP42"/>
    <mergeCell ref="AQ42:AR42"/>
    <mergeCell ref="AO35:AP35"/>
    <mergeCell ref="AQ35:AR35"/>
    <mergeCell ref="AL43:AM43"/>
    <mergeCell ref="A42:E42"/>
    <mergeCell ref="W42:X42"/>
    <mergeCell ref="Z42:AA42"/>
    <mergeCell ref="AB42:AC42"/>
    <mergeCell ref="AE42:AF42"/>
    <mergeCell ref="A43:E43"/>
    <mergeCell ref="W43:X43"/>
    <mergeCell ref="Z43:AA43"/>
    <mergeCell ref="AB43:AC43"/>
    <mergeCell ref="AE43:AF43"/>
    <mergeCell ref="AQ17:AT18"/>
    <mergeCell ref="A35:E35"/>
    <mergeCell ref="W35:X35"/>
    <mergeCell ref="Z35:AA35"/>
    <mergeCell ref="AB35:AC35"/>
    <mergeCell ref="AE35:AF35"/>
    <mergeCell ref="AG35:AH35"/>
    <mergeCell ref="AJ35:AK35"/>
    <mergeCell ref="AL35:AM35"/>
    <mergeCell ref="R16:V18"/>
    <mergeCell ref="W16:AA16"/>
    <mergeCell ref="AB16:AF16"/>
    <mergeCell ref="AG16:AK16"/>
    <mergeCell ref="AL16:AP16"/>
    <mergeCell ref="AQ16:AT16"/>
    <mergeCell ref="W17:AA18"/>
    <mergeCell ref="A16:B18"/>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AC1:AC2"/>
    <mergeCell ref="A1:M1"/>
    <mergeCell ref="N1:R2"/>
    <mergeCell ref="S1:S2"/>
    <mergeCell ref="T1:T2"/>
    <mergeCell ref="U1:U2"/>
    <mergeCell ref="V1:V2"/>
    <mergeCell ref="X1:X2"/>
    <mergeCell ref="Y1:Y2"/>
    <mergeCell ref="Z1:Z2"/>
    <mergeCell ref="AA1:AA2"/>
    <mergeCell ref="AB1:AB2"/>
    <mergeCell ref="I13:M13"/>
    <mergeCell ref="G7:H7"/>
    <mergeCell ref="G8:H8"/>
    <mergeCell ref="G11:H11"/>
    <mergeCell ref="G12:H12"/>
    <mergeCell ref="G9:H9"/>
    <mergeCell ref="I9:M9"/>
    <mergeCell ref="I10:M10"/>
    <mergeCell ref="G10:H10"/>
    <mergeCell ref="I11:M11"/>
    <mergeCell ref="I12:M12"/>
    <mergeCell ref="G13:H13"/>
  </mergeCells>
  <dataValidations count="1">
    <dataValidation allowBlank="1" showInputMessage="1" showErrorMessage="1" error="Escriba un texto " promptTitle="Cualquier contenido" sqref="F25 F28 F31:F34" xr:uid="{7601E978-735A-419A-989B-FE7BD4F6EA56}"/>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Yamile Espinosa Galindo</cp:lastModifiedBy>
  <dcterms:created xsi:type="dcterms:W3CDTF">2021-12-02T18:50:00Z</dcterms:created>
  <dcterms:modified xsi:type="dcterms:W3CDTF">2022-09-09T16:44:19Z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