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Alcaldías Locales/OTROS DOCUMENTOS/III TRIMESTRE/Publicaciones/"/>
    </mc:Choice>
  </mc:AlternateContent>
  <xr:revisionPtr revIDLastSave="1" documentId="8_{25CB933B-D53F-4C0E-BE36-58567AADB832}" xr6:coauthVersionLast="47" xr6:coauthVersionMax="47" xr10:uidLastSave="{C33D0524-DBF2-4FE1-82F5-E7FEA311682A}"/>
  <workbookProtection workbookAlgorithmName="SHA-512" workbookHashValue="Ordx/Kc6Hccf6twhOUhB2V6KVdpQ3c74V3Q/gq7qQBVMN2Nqreav9TIISiv+ASvP5A83CxypFcbLLLLRQc7GWw==" workbookSaltValue="iIYrH26SGnDTlKFc4E4pNA==" workbookSpinCount="100000" lockStructure="1"/>
  <bookViews>
    <workbookView xWindow="-120" yWindow="-120" windowWidth="29040" windowHeight="15840" xr2:uid="{82425007-B10C-4B30-B14E-E133B79C6502}"/>
  </bookViews>
  <sheets>
    <sheet name="2021 Puente Aranda" sheetId="1" r:id="rId1"/>
  </sheets>
  <definedNames>
    <definedName name="_xlnm._FilterDatabase" localSheetId="0" hidden="1">'2021 Puente Aranda'!$A$13:$AS$38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4" i="1" l="1"/>
  <c r="AQ33" i="1"/>
  <c r="AQ23" i="1"/>
  <c r="AQ22" i="1"/>
  <c r="AQ21" i="1"/>
  <c r="AH38" i="1" l="1"/>
  <c r="AH31" i="1"/>
  <c r="AR15" i="1" l="1"/>
  <c r="AR30" i="1"/>
  <c r="AR29" i="1"/>
  <c r="AR28" i="1"/>
  <c r="AR27" i="1"/>
  <c r="AR26" i="1"/>
  <c r="AR25" i="1"/>
  <c r="AR24" i="1"/>
  <c r="AR23" i="1"/>
  <c r="AR22" i="1"/>
  <c r="AR21" i="1"/>
  <c r="AR31" i="1" s="1"/>
  <c r="AR20" i="1"/>
  <c r="AR19" i="1"/>
  <c r="AR18" i="1"/>
  <c r="AR17" i="1"/>
  <c r="AR16" i="1"/>
  <c r="AR14" i="1"/>
  <c r="AH30" i="1"/>
  <c r="AH29" i="1"/>
  <c r="AH28" i="1"/>
  <c r="AH27" i="1"/>
  <c r="AH26" i="1"/>
  <c r="AH25" i="1"/>
  <c r="AH24" i="1"/>
  <c r="AH23" i="1"/>
  <c r="AH22" i="1"/>
  <c r="AH21" i="1"/>
  <c r="AH20" i="1"/>
  <c r="AH19" i="1"/>
  <c r="AH18" i="1"/>
  <c r="AH17" i="1"/>
  <c r="AH16" i="1"/>
  <c r="AH14" i="1"/>
  <c r="AQ30" i="1" l="1"/>
  <c r="AQ29" i="1"/>
  <c r="AQ28" i="1"/>
  <c r="AQ27" i="1"/>
  <c r="AQ26" i="1"/>
  <c r="AH37" i="1"/>
  <c r="AQ25" i="1"/>
  <c r="AQ24" i="1"/>
  <c r="AK30" i="1" l="1"/>
  <c r="AK29" i="1"/>
  <c r="AK28" i="1"/>
  <c r="AK27" i="1"/>
  <c r="AK26" i="1"/>
  <c r="AK25" i="1"/>
  <c r="AK24" i="1"/>
  <c r="AK23" i="1"/>
  <c r="AK22" i="1"/>
  <c r="AK21" i="1"/>
  <c r="AK20" i="1"/>
  <c r="AK19" i="1"/>
  <c r="AK18" i="1"/>
  <c r="AK17" i="1"/>
  <c r="AK16" i="1"/>
  <c r="AK15" i="1"/>
  <c r="AF30" i="1"/>
  <c r="AF29" i="1"/>
  <c r="AF28" i="1"/>
  <c r="AF27" i="1"/>
  <c r="AF26" i="1"/>
  <c r="AF25" i="1"/>
  <c r="AF24" i="1"/>
  <c r="AF23" i="1"/>
  <c r="AF22" i="1"/>
  <c r="AF21" i="1"/>
  <c r="AF20" i="1"/>
  <c r="AF19" i="1"/>
  <c r="AF18" i="1"/>
  <c r="AF17" i="1"/>
  <c r="AF16" i="1"/>
  <c r="AF15" i="1"/>
  <c r="AB36" i="1"/>
  <c r="AB33" i="1"/>
  <c r="AP23" i="1"/>
  <c r="AP22" i="1"/>
  <c r="AP21" i="1"/>
  <c r="AP20" i="1"/>
  <c r="AP19" i="1"/>
  <c r="AP18" i="1"/>
  <c r="AP17" i="1"/>
  <c r="AP16" i="1"/>
  <c r="AP15" i="1"/>
  <c r="V21" i="1"/>
  <c r="X21" i="1" s="1"/>
  <c r="X37" i="1" l="1"/>
  <c r="AF35" i="1"/>
  <c r="AA35" i="1"/>
  <c r="AC35" i="1" s="1"/>
  <c r="AP34" i="1"/>
  <c r="AR34" i="1" s="1"/>
  <c r="AK34" i="1"/>
  <c r="AF34" i="1"/>
  <c r="AA34" i="1"/>
  <c r="AC34" i="1" s="1"/>
  <c r="AK32" i="1"/>
  <c r="AF32" i="1"/>
  <c r="AA32" i="1"/>
  <c r="AC32" i="1" s="1"/>
  <c r="AA15" i="1"/>
  <c r="AP14" i="1"/>
  <c r="AK14" i="1"/>
  <c r="AF14" i="1"/>
  <c r="AA14" i="1"/>
  <c r="AC14" i="1" s="1"/>
  <c r="E29" i="1" l="1"/>
  <c r="E28" i="1"/>
  <c r="E27" i="1"/>
  <c r="E26" i="1"/>
  <c r="E25" i="1"/>
  <c r="E24" i="1"/>
  <c r="E23" i="1"/>
  <c r="E22" i="1"/>
  <c r="E21" i="1"/>
  <c r="E20" i="1"/>
  <c r="E19" i="1"/>
  <c r="E18" i="1"/>
  <c r="E17" i="1"/>
  <c r="E16" i="1"/>
  <c r="E15" i="1"/>
  <c r="E31" i="1" s="1"/>
  <c r="E14" i="1"/>
  <c r="E30" i="1"/>
  <c r="P30" i="1"/>
  <c r="AP30" i="1" s="1"/>
  <c r="P29" i="1"/>
  <c r="AP29" i="1" s="1"/>
  <c r="P28" i="1"/>
  <c r="AP28" i="1" s="1"/>
  <c r="P27" i="1"/>
  <c r="AP27" i="1" s="1"/>
  <c r="P26" i="1"/>
  <c r="AP26" i="1" s="1"/>
  <c r="P25" i="1"/>
  <c r="AP25" i="1" s="1"/>
  <c r="P24" i="1"/>
  <c r="AP24" i="1" s="1"/>
  <c r="AL31" i="1"/>
  <c r="L37" i="1"/>
  <c r="P37" i="1"/>
  <c r="O37" i="1"/>
  <c r="N37" i="1"/>
  <c r="M37" i="1"/>
  <c r="AP36" i="1"/>
  <c r="AR36" i="1" s="1"/>
  <c r="AP33" i="1"/>
  <c r="AR33" i="1" s="1"/>
  <c r="AR37" i="1" s="1"/>
  <c r="AR38" i="1" s="1"/>
  <c r="AK36" i="1"/>
  <c r="AK33" i="1"/>
  <c r="AF36" i="1"/>
  <c r="AF33" i="1"/>
  <c r="AA36" i="1"/>
  <c r="AC36" i="1" s="1"/>
  <c r="AA33" i="1"/>
  <c r="AC33" i="1" s="1"/>
  <c r="AC37" i="1" s="1"/>
  <c r="AA30" i="1"/>
  <c r="AC30" i="1" s="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V36" i="1"/>
  <c r="V33" i="1"/>
  <c r="V30" i="1"/>
  <c r="V29" i="1"/>
  <c r="V28" i="1"/>
  <c r="V27" i="1"/>
  <c r="X27" i="1" s="1"/>
  <c r="V26" i="1"/>
  <c r="X26" i="1" s="1"/>
  <c r="V25" i="1"/>
  <c r="X25" i="1" s="1"/>
  <c r="V24" i="1"/>
  <c r="V23" i="1"/>
  <c r="X23" i="1" s="1"/>
  <c r="V22" i="1"/>
  <c r="X22" i="1" s="1"/>
  <c r="V20" i="1"/>
  <c r="V19" i="1"/>
  <c r="V18" i="1"/>
  <c r="V17" i="1"/>
  <c r="X17" i="1" s="1"/>
  <c r="V16" i="1"/>
  <c r="E37" i="1"/>
  <c r="M38" i="1"/>
  <c r="O38" i="1" l="1"/>
  <c r="E38" i="1"/>
  <c r="AC31" i="1"/>
  <c r="AC38" i="1" s="1"/>
  <c r="L38" i="1"/>
  <c r="N38" i="1"/>
  <c r="X31" i="1"/>
  <c r="X38" i="1" s="1"/>
  <c r="P38" i="1"/>
</calcChain>
</file>

<file path=xl/sharedStrings.xml><?xml version="1.0" encoding="utf-8"?>
<sst xmlns="http://schemas.openxmlformats.org/spreadsheetml/2006/main" count="544" uniqueCount="294">
  <si>
    <t>ALCALDÍA LOCAL DE PUENTE ARANDA</t>
  </si>
  <si>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4
</t>
    </r>
    <r>
      <rPr>
        <b/>
        <sz val="11"/>
        <color theme="1"/>
        <rFont val="Calibri Light"/>
        <family val="2"/>
        <scheme val="major"/>
      </rPr>
      <t xml:space="preserve">Vigencia desde: </t>
    </r>
    <r>
      <rPr>
        <sz val="11"/>
        <color theme="1"/>
        <rFont val="Calibri Light"/>
        <family val="2"/>
        <scheme val="major"/>
      </rPr>
      <t xml:space="preserve">25 de enero de 2021
</t>
    </r>
    <r>
      <rPr>
        <b/>
        <sz val="11"/>
        <color theme="1"/>
        <rFont val="Calibri Light"/>
        <family val="2"/>
        <scheme val="major"/>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</si>
  <si>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</si>
  <si>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</si>
  <si>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</si>
  <si>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</si>
  <si>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</si>
  <si>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</si>
  <si>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</si>
  <si>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29 de enero de 2021</t>
  </si>
  <si>
    <t>Publicación del plan de gestión aprobado. Caso HOLA: 151255</t>
  </si>
  <si>
    <t>28 de abril de 2021</t>
  </si>
  <si>
    <t>Para el primer trimestre de la vigencia 2021, el plan de gestión de la Alcaldía Local alcanzó un nivel de desempeño del 81% de acuerdo con lo programado, y del 34% acumulado para la vigencia. 
Se actualiza el entregable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</si>
  <si>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30 de julio de 2021</t>
  </si>
  <si>
    <t>Para el segundo trimestre de la vigencia 2021, el plan de gestión de la Alcaldía Local alcanzó un nivel de desempeño del 88,77% de acuerdo con lo programado, y del 51,73% acumulado para la vigencia. Se ajusta el resultado de las metas 8, 9 y 10 del I trimestre acorde con la ejecución.</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</si>
  <si>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</si>
  <si>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</si>
  <si>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</si>
  <si>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</si>
  <si>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</si>
  <si>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</si>
  <si>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</si>
  <si>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</si>
  <si>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</si>
  <si>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</si>
  <si>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</si>
  <si>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</si>
  <si>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</si>
  <si>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</si>
  <si>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</si>
  <si>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</si>
  <si>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</si>
  <si>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</si>
  <si>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</si>
  <si>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</si>
  <si>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</si>
  <si>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</si>
  <si>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</si>
  <si>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</si>
  <si>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</si>
  <si>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</si>
  <si>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</si>
  <si>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</si>
  <si>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</si>
  <si>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</si>
  <si>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</si>
  <si>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</si>
  <si>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</si>
  <si>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</si>
  <si>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</si>
  <si>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</si>
  <si>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</si>
  <si>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</si>
  <si>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</si>
  <si>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r>
      <t xml:space="preserve">1. Cumplir el </t>
    </r>
    <r>
      <rPr>
        <b/>
        <sz val="11"/>
        <color theme="1"/>
        <rFont val="Calibri Light"/>
        <family val="2"/>
        <scheme val="major"/>
      </rPr>
      <t>10%</t>
    </r>
    <r>
      <rPr>
        <sz val="11"/>
        <color theme="1"/>
        <rFont val="Calibri Light"/>
        <family val="2"/>
        <scheme val="major"/>
      </rPr>
      <t xml:space="preserve"> de las metas del Plan de Desarrollo Local (metas entregadas)</t>
    </r>
  </si>
  <si>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</si>
  <si>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</si>
  <si>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</si>
  <si>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</si>
  <si>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</si>
  <si>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</si>
  <si>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</si>
  <si>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</si>
  <si>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</si>
  <si>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</si>
  <si>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</si>
  <si>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</si>
  <si>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t>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2%</t>
  </si>
  <si>
    <t>Reporte de ejecución de la meta aportado por la DGDL proveniente de la MUSI</t>
  </si>
  <si>
    <t>Reporte DGDL, MUSI</t>
  </si>
  <si>
    <t>El avance de la meta corresponde a la información que reporta oficialmente la Dirección de Planes de Desarrollo y Fortalecimiento Local de la Secretaria Distrital de Planeación, a través de la Matriz Unificada de Seguimiento a la Inversión MUSI, disponible en la página web de la SDP. Los datos corresponden al corte del segundo trimestre (junio 30 del 2021).</t>
  </si>
  <si>
    <r>
      <t xml:space="preserve">2. Incrementar en </t>
    </r>
    <r>
      <rPr>
        <b/>
        <sz val="11"/>
        <color theme="1"/>
        <rFont val="Calibri Light"/>
        <family val="2"/>
        <scheme val="major"/>
      </rPr>
      <t xml:space="preserve">15% </t>
    </r>
    <r>
      <rPr>
        <sz val="11"/>
        <color theme="1"/>
        <rFont val="Calibri Light"/>
        <family val="2"/>
        <scheme val="major"/>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</si>
  <si>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</si>
  <si>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</si>
  <si>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</si>
  <si>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</si>
  <si>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</si>
  <si>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</si>
  <si>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</si>
  <si>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No programada para el II trimestre de 2021</t>
  </si>
  <si>
    <t>META NO PROGRAMADA</t>
  </si>
  <si>
    <t>En esta meta no se reporta avance toda vez, que la meta está programada para el último trimestre de 2021.</t>
  </si>
  <si>
    <r>
      <t xml:space="preserve">3. Lograr que el </t>
    </r>
    <r>
      <rPr>
        <b/>
        <sz val="11"/>
        <color theme="1"/>
        <rFont val="Calibri Light"/>
        <family val="2"/>
        <scheme val="major"/>
      </rPr>
      <t xml:space="preserve">100% </t>
    </r>
    <r>
      <rPr>
        <sz val="11"/>
        <color theme="1"/>
        <rFont val="Calibri Light"/>
        <family val="2"/>
        <scheme val="major"/>
      </rPr>
      <t xml:space="preserve"> de las propuestas ganadoras de  presupuestos participativos (Fase II) cuenten con todos los recursos comprometidos en la vigencia.</t>
    </r>
  </si>
  <si>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</si>
  <si>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</si>
  <si>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</si>
  <si>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</si>
  <si>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</si>
  <si>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</si>
  <si>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Planeación, información:
Se enviaron los anexos técnicos de las propuestas de los proyectos de: víctimas, mujer, hábitos de consumo, deportes y participación a los diferentes sectores solicitando aval técnico.
Se presentó y aprobó el proyecto de deportes a comité de contratación.
Se recibió aval del sector de deportes para la contratación de los instructores de actividad física, escuelas de formación y circuito ajedrecístico.
Presupuesto, información:
13301 – Inversión Directa - presupuestos participativos (Fase II): % Compromisos Acumulados 2.52%
Suscripción de CPS para los conceptos de gasto: Eventos recreo-deportivos y Procesos de formación y dotación de insumos para los campos artísticos, interculturales, culturales, patrimoniales y deportivos; los cuales tienen por meta, para la vigencia 2021, vincular 1.500 personas en actividades recreo-deportivas comunitarias y capacitar 1.000 personas en los campos deportivos, respectivamente.</t>
  </si>
  <si>
    <t>Solicitud de aval a los sectores.
Estudios previos del proceso de deportes.
Certificado de No hay para la contratación de instructores.
Reporte de seguimiento a la ejecución de las propuestas
Reporte de ejecución presupuestal BOGDATA</t>
  </si>
  <si>
    <t>La Alcaldía Local de Puente Aranda logró la ejecución de 22 propuestas ganadoras de presupuestos participativos (Fase II), de las 68 propuestas ganadoras.</t>
  </si>
  <si>
    <t>Reporte Dirección para la Gestión del Desarrollo Local</t>
  </si>
  <si>
    <t>Reporte de recursos comprometidos y con Registro Presupuestal.
Seguimiento presupuestos participativos reportados por Planeación de la alcaldía local.
Reporte DGDL</t>
  </si>
  <si>
    <t>Se logró la ejecución de 40 propuestas de las 66 propuestas ganadoras de presupuestos participativos (Fase II).</t>
  </si>
  <si>
    <t>Gestión corporativa institucional (local)</t>
  </si>
  <si>
    <r>
      <t xml:space="preserve">4. Girar mínimo el </t>
    </r>
    <r>
      <rPr>
        <b/>
        <sz val="11"/>
        <color theme="1"/>
        <rFont val="Calibri Light"/>
        <family val="2"/>
        <scheme val="major"/>
      </rPr>
      <t>60%</t>
    </r>
    <r>
      <rPr>
        <sz val="11"/>
        <color theme="1"/>
        <rFont val="Calibri Light"/>
        <family val="2"/>
        <scheme val="major"/>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</si>
  <si>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</si>
  <si>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</si>
  <si>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</si>
  <si>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</si>
  <si>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</si>
  <si>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</si>
  <si>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Para este período  se ejecutó el 9,52%</t>
  </si>
  <si>
    <t>Informe de ejecución presupuestal de obligaciones por pagar.</t>
  </si>
  <si>
    <t>La Alcaldía Local Puente Aranda giró $5.576.178.610 del presupuesto comprometido constituido como obligaciones por pagar de la vigencia 2020, equivalente a $16.300.673.706, lo cual corresponde a un nivel de ejecución del 34,21%.</t>
  </si>
  <si>
    <t>Con corte 30 septiembre de 2021, se giró el 59.58% del presupuesto comprometido constituido como obligaciones por pagar de la vigencia 2020. Se superó la meta establecida para el tercer trimestre de 2021.</t>
  </si>
  <si>
    <t>Reporte de recursos comprometidos y con Registro Presupuestal.
Reporte DGDL</t>
  </si>
  <si>
    <t>La Alcaldía Local de Puente Aranda realizó el giro de $9.704.698.559 de los $16.287.443.633 constituidos como obligaciones por pagar de la vigencia 2020.</t>
  </si>
  <si>
    <r>
      <t>5. Girar mínimo el </t>
    </r>
    <r>
      <rPr>
        <b/>
        <sz val="11"/>
        <color theme="1"/>
        <rFont val="Calibri Light"/>
        <family val="2"/>
        <scheme val="major"/>
      </rPr>
      <t xml:space="preserve"> 60% </t>
    </r>
    <r>
      <rPr>
        <sz val="11"/>
        <color theme="1"/>
        <rFont val="Calibri Light"/>
        <family val="2"/>
        <scheme val="major"/>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</si>
  <si>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</si>
  <si>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</si>
  <si>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Se giró el 57,38% del presupuesto comprometido constituido como obligaciones por pagar de la vigencia 2019 y anteriores</t>
  </si>
  <si>
    <t>Reporte de ejecución presupuestal BOGDATA</t>
  </si>
  <si>
    <t>Para el II Trimestre de 2021, la Alcaldía Local Puente Aranda ha girado $7.345.859.061del presupuesto comprometido constituido como obligaciones por pagar de la vigencia 2019 y anteriores, equivalente a $10.987.852.096, lo que representa un nivel de ejecución del 66,85%.</t>
  </si>
  <si>
    <t>Con corte 30 septiembre de 2021, se giró el 67.33% del presupuesto comprometido constituido como obligaciones por pagar de la vigencia 2019 y anteriores. Se superó la meta establecida para el tercer trimestre, se evidencia cumplimiento anticipado de la meta para la vigencia 2021.</t>
  </si>
  <si>
    <t>Reporte de recursos comprometidos y con Registro Presupuestal
Reporte DGDL</t>
  </si>
  <si>
    <t>La Alcaldía Local de Puente Aranda realizó el giro de $7.375.059.061 de los $10.953.047.728 constituidos como obligaciones por pagar de la vigencia 2019 y anteriores.</t>
  </si>
  <si>
    <r>
      <t xml:space="preserve">6. Comprometer mínimo el </t>
    </r>
    <r>
      <rPr>
        <b/>
        <sz val="11"/>
        <color theme="1"/>
        <rFont val="Calibri Light"/>
        <family val="2"/>
        <scheme val="major"/>
      </rPr>
      <t>25%</t>
    </r>
    <r>
      <rPr>
        <sz val="11"/>
        <color theme="1"/>
        <rFont val="Calibri Light"/>
        <family val="2"/>
        <scheme val="major"/>
      </rPr>
      <t xml:space="preserve"> al 30 de junio y el </t>
    </r>
    <r>
      <rPr>
        <b/>
        <sz val="11"/>
        <color theme="1"/>
        <rFont val="Calibri Light"/>
        <family val="2"/>
        <scheme val="major"/>
      </rPr>
      <t>95%</t>
    </r>
    <r>
      <rPr>
        <sz val="11"/>
        <color theme="1"/>
        <rFont val="Calibri Light"/>
        <family val="2"/>
        <scheme val="major"/>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</si>
  <si>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</si>
  <si>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</si>
  <si>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Se realizaron compromisos del 31% del presupuesto de inversión directa de la vigencia 2021</t>
  </si>
  <si>
    <t xml:space="preserve">Para el II Trimestre de 2021, la Alcaldía Local de Puente Aranda comprometió $16.050.893.445 de los $26.255.236.000 asignados como presupuesto de inversión directa de la vigencia 2021, lo que representa un nivel de ejecución del 61,13%. </t>
  </si>
  <si>
    <t>Con corte 30 septiembre de 2021, se comprometió el 71.34% del presupuesto de inversión directa de la vigencia 2021. Se superó la meta establecida para el tercer trimestre de 2021.</t>
  </si>
  <si>
    <t>Se comprometieron $18.810.499.879 de los $26.367.378.917 establecidos como presupuesto de inversión directa de la vigencia 2021.</t>
  </si>
  <si>
    <r>
      <t xml:space="preserve">7. Girar mínimo el </t>
    </r>
    <r>
      <rPr>
        <b/>
        <sz val="11"/>
        <color theme="1"/>
        <rFont val="Calibri Light"/>
        <family val="2"/>
        <scheme val="major"/>
      </rPr>
      <t>40% </t>
    </r>
    <r>
      <rPr>
        <sz val="11"/>
        <color theme="1"/>
        <rFont val="Calibri Light"/>
        <family val="2"/>
        <scheme val="major"/>
      </rPr>
      <t>del presupuesto total  disponible de inversión directa de la vigencia</t>
    </r>
  </si>
  <si>
    <t>Porcentaje de giros acumulados</t>
  </si>
  <si>
    <t>(Giros acumulados de inversión directa/Presupuesto disponible de inversión directa de la vigencia)*100</t>
  </si>
  <si>
    <t>Se efectuaron giros del 12% del presupuesto total  disponible de inversión directa de la vigencia</t>
  </si>
  <si>
    <t>La Alcaldía Local de Puente Aranda giró $5.967.659.033 de los $26.255.236.000 asignados como presupuesto disponible de inversión directa de la vigencia, lo que representa un nivel de ejecución acumulado del 22,73%.</t>
  </si>
  <si>
    <t>Con corte 30 septiembre de 2021, se giró el 47.45% del presupuesto de inversión directa de la vigencia 2021. Se superó la meta establecida para el tercer trimestre, se evidencia cumplimiento anticipado de la meta para la vigencia 2021.</t>
  </si>
  <si>
    <t>Se giraron $12.510.608.962 de los $26.367.378.917 establecidos como presupuesto disponible de inversión directa de la vigencia.</t>
  </si>
  <si>
    <r>
      <t xml:space="preserve">8. Registrar en el sistema SIPSE Local, el </t>
    </r>
    <r>
      <rPr>
        <b/>
        <sz val="11"/>
        <color theme="1"/>
        <rFont val="Calibri Light"/>
        <family val="2"/>
        <scheme val="major"/>
      </rPr>
      <t>95%</t>
    </r>
    <r>
      <rPr>
        <sz val="11"/>
        <color theme="1"/>
        <rFont val="Calibri Light"/>
        <family val="2"/>
        <scheme val="major"/>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</si>
  <si>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</si>
  <si>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</si>
  <si>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</si>
  <si>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</si>
  <si>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Información reportada por la DGDL</t>
  </si>
  <si>
    <t>Reporte DGDL</t>
  </si>
  <si>
    <t xml:space="preserve">La Alcaldía Local de Puente Aranda ha registrado 178 contratos de los 183 contratos publicados en la plataforma SECOP I y II, lo que representa un nivel de cumplimiento del 97,27% para el periodo. </t>
  </si>
  <si>
    <t>Reporte de seguimiento presentado por la Dirección para la Gestión del Desarrollo Local.</t>
  </si>
  <si>
    <t>Reporte seguimiento mensual consolidado  y reporte de la DGDL</t>
  </si>
  <si>
    <t>Se registraron 216 contratos en el sistema SIPSE Local, de los 224 contratos publicados en la plataforma SECOP I y II de la vigencia</t>
  </si>
  <si>
    <r>
      <t xml:space="preserve">9. Lograr que el </t>
    </r>
    <r>
      <rPr>
        <b/>
        <sz val="11"/>
        <color theme="1"/>
        <rFont val="Calibri Light"/>
        <family val="2"/>
        <scheme val="major"/>
      </rPr>
      <t>100%</t>
    </r>
    <r>
      <rPr>
        <sz val="11"/>
        <color theme="1"/>
        <rFont val="Calibri Light"/>
        <family val="2"/>
        <scheme val="major"/>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</si>
  <si>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</si>
  <si>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</si>
  <si>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</si>
  <si>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</si>
  <si>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 xml:space="preserve">La Alcaldía Local de Puente Aranda ha registrado 177 contratos en SIPSE Local en estado ejecución de los 177 contratos registrados en SIPSE Local, lo que equivale al 100%. </t>
  </si>
  <si>
    <t>El 100 % de los contratos suscritos hasta el mes de Septiembre se encuentran en ejecución en el sistema SIPSE Local</t>
  </si>
  <si>
    <t>Se logró que 216 contratos registrados en SIPSE Local, de los 216 contratos celebrados, se encuentren en estado Ejecución dentro del sistema SIPSE Local</t>
  </si>
  <si>
    <r>
      <t xml:space="preserve">10. Registrar y actualizar al </t>
    </r>
    <r>
      <rPr>
        <b/>
        <sz val="11"/>
        <color theme="1"/>
        <rFont val="Calibri Light"/>
        <family val="2"/>
        <scheme val="major"/>
      </rPr>
      <t>95%</t>
    </r>
    <r>
      <rPr>
        <sz val="11"/>
        <color theme="1"/>
        <rFont val="Calibri Light"/>
        <family val="2"/>
        <scheme val="major"/>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</si>
  <si>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</si>
  <si>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</si>
  <si>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 xml:space="preserve">Información registrada en forma adecuada en los módulos y funcionalidades en producción de SIPSE </t>
  </si>
  <si>
    <t>De acuerdo a la información reportada por el área de contratacion: Se tienen 29 contratos en ejecución, 23 contratos cargados, 22 contratos para cargar, 26 contratos para expedición de CDP, 52 contratos para expedición de RP.
En Cuanto a modificaciones contractuales se carga la cesion del CPS 002-2021. 
Sin embargo, según reporte de la DGDL, en SIPSE Local se ha cargado y actualizado la informacion de 60 de los 151 contratos, que equivale al 39,7% de cumplimiento.</t>
  </si>
  <si>
    <t>Documento en excel reportado por área de contratación</t>
  </si>
  <si>
    <t>Se registra la información en el aplicativo y se anexa información en archivo excel que reporta el área de contratación.</t>
  </si>
  <si>
    <t>Sipse, documento en excel adjunto en evidencias meta 10.</t>
  </si>
  <si>
    <t>Se registra en el sistema Sipse Local el 100% de los contratos publicados en la plataforma Secop I y Secop II del año 2021 para los módulos y las funcionalidades (Módulo de proyectos-Banco de Iniciativas, Módulo de Contratación y Financiero)</t>
  </si>
  <si>
    <t>Inspección, vigilancia y control</t>
  </si>
  <si>
    <r>
      <t xml:space="preserve">11. Impulsar procesalmente (avocar, rechazar, enviar al competente y todo lo que derive del desarrollo de la actuación), </t>
    </r>
    <r>
      <rPr>
        <b/>
        <sz val="11"/>
        <color theme="1"/>
        <rFont val="Calibri Light"/>
        <family val="2"/>
        <scheme val="major"/>
      </rPr>
      <t>9.600</t>
    </r>
    <r>
      <rPr>
        <sz val="11"/>
        <color theme="1"/>
        <rFont val="Calibri Light"/>
        <family val="2"/>
        <scheme val="major"/>
      </rPr>
      <t xml:space="preserve"> 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</si>
  <si>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</si>
  <si>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</si>
  <si>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</si>
  <si>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</si>
  <si>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</si>
  <si>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</si>
  <si>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Reporte realizado por la DGP</t>
  </si>
  <si>
    <t>En el segundo trimestre de 2021, la alcaldía local de Puente Aranda impulsó procesalmente 7517 expedientes a cargo de las inspecciones de policía.</t>
  </si>
  <si>
    <t>Reporte DGP</t>
  </si>
  <si>
    <t>En el tercer  trimestre de 2021, la alcaldía local de Puente Aranda impulsó procesalmente 18736  expedientes a cargo de las inspecciones de policía.</t>
  </si>
  <si>
    <r>
      <t xml:space="preserve">12. Proferir </t>
    </r>
    <r>
      <rPr>
        <b/>
        <sz val="11"/>
        <color theme="1"/>
        <rFont val="Calibri Light"/>
        <family val="2"/>
        <scheme val="major"/>
      </rPr>
      <t>4.800</t>
    </r>
    <r>
      <rPr>
        <sz val="11"/>
        <color theme="1"/>
        <rFont val="Calibri Light"/>
        <family val="2"/>
        <scheme val="major"/>
      </rPr>
      <t xml:space="preserve"> de fallos en primera instancia sobre los expedientes a cargo de las inspecciones de policía</t>
    </r>
  </si>
  <si>
    <t>Fallos de fondo en primera instancia proferidos</t>
  </si>
  <si>
    <t>Número de Fallos de fondo en primera instancia proferidos</t>
  </si>
  <si>
    <t>Fallos de fondo</t>
  </si>
  <si>
    <t>En el segundo trimestre de 2021, la alcaldía local de Puente Aranda profirió 1365 fallos en primera instancia sobre los expedientes a cargo de las inspecciones de policía.</t>
  </si>
  <si>
    <t>En el  tercer  trimestre de 2021, la alcaldía local de Puente Aranda profirió 1777  fallos en primera instancia sobre los expedientes a cargo de las inspecciones de policía.</t>
  </si>
  <si>
    <r>
      <t xml:space="preserve">13. Terminar (archivar), </t>
    </r>
    <r>
      <rPr>
        <b/>
        <sz val="11"/>
        <color theme="1"/>
        <rFont val="Calibri Light"/>
        <family val="2"/>
        <scheme val="major"/>
      </rPr>
      <t xml:space="preserve">368 </t>
    </r>
    <r>
      <rPr>
        <sz val="11"/>
        <color theme="1"/>
        <rFont val="Calibri Light"/>
        <family val="2"/>
        <scheme val="major"/>
      </rPr>
      <t>actuaciones administrativas activas</t>
    </r>
  </si>
  <si>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</si>
  <si>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</si>
  <si>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</si>
  <si>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</si>
  <si>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</si>
  <si>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En el II trimestre de 2021, la alcaldía local de Puente Aranda terminó 0 actuaciones administrativas.</t>
  </si>
  <si>
    <t>En el III trimestre de 2021, la alcaldía local de Puente Aranda terminó 56  actuaciones administrativas.</t>
  </si>
  <si>
    <r>
      <t xml:space="preserve">14. Terminar </t>
    </r>
    <r>
      <rPr>
        <b/>
        <sz val="11"/>
        <color theme="1"/>
        <rFont val="Calibri Light"/>
        <family val="2"/>
        <scheme val="major"/>
      </rPr>
      <t>282</t>
    </r>
    <r>
      <rPr>
        <sz val="11"/>
        <color theme="1"/>
        <rFont val="Calibri Light"/>
        <family val="2"/>
        <scheme val="major"/>
      </rPr>
      <t xml:space="preserve"> actuaciones administrativas en primera instancia</t>
    </r>
  </si>
  <si>
    <t>Actuaciones Administrativas terminadas hasta la primera instancia</t>
  </si>
  <si>
    <t>Número de Actuaciones Administrativas terminadas hasta la primera instancia</t>
  </si>
  <si>
    <t>En el segundo trimestre de 2021, la alcaldía local de Puente Aranda no terminó actuaciones administrativas en primera instancia</t>
  </si>
  <si>
    <t>En el tercer  trimestre de 2021, la alcaldía local de Puente Aranda  terminó 84 actuaciones administrativas en primera instancia</t>
  </si>
  <si>
    <r>
      <t xml:space="preserve">15. Realizar </t>
    </r>
    <r>
      <rPr>
        <b/>
        <sz val="11"/>
        <color theme="1"/>
        <rFont val="Calibri Light"/>
        <family val="2"/>
        <scheme val="major"/>
      </rPr>
      <t>50</t>
    </r>
    <r>
      <rPr>
        <sz val="11"/>
        <color theme="1"/>
        <rFont val="Calibri Light"/>
        <family val="2"/>
        <scheme val="major"/>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</si>
  <si>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</si>
  <si>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</si>
  <si>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</si>
  <si>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</si>
  <si>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</si>
  <si>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Se realizaron los operativos que se encuentran documentados en espacio publico</t>
  </si>
  <si>
    <t>Actas y soportes de los operativos realizados</t>
  </si>
  <si>
    <t>Se realizaron 21 acciones en el segundo trimestre</t>
  </si>
  <si>
    <t>Actas y soportes de los operativos realizados en el período de abril a junio</t>
  </si>
  <si>
    <t>Se realizaron 42  acciones en el tercer trimestre</t>
  </si>
  <si>
    <t>Actas de operativos realizados</t>
  </si>
  <si>
    <r>
      <t xml:space="preserve">16. Realizar </t>
    </r>
    <r>
      <rPr>
        <b/>
        <sz val="11"/>
        <color theme="1"/>
        <rFont val="Calibri Light"/>
        <family val="2"/>
        <scheme val="major"/>
      </rPr>
      <t>85</t>
    </r>
    <r>
      <rPr>
        <sz val="11"/>
        <color theme="1"/>
        <rFont val="Calibri Light"/>
        <family val="2"/>
        <scheme val="major"/>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</si>
  <si>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</si>
  <si>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</si>
  <si>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Se realizaron los operativos que se encuentran documentados en archivos de visitas a establecimientos de comercio de venta de bicicletas, gastrobares, parqueaderos, cuarentena y requerimientos recibidos</t>
  </si>
  <si>
    <t>se realizaron 114 acciones en el segundo trimestre</t>
  </si>
  <si>
    <t>Se realizaron 104 acciones en el tercer trimestre</t>
  </si>
  <si>
    <r>
      <t xml:space="preserve">17. Realizar </t>
    </r>
    <r>
      <rPr>
        <b/>
        <sz val="11"/>
        <color theme="1"/>
        <rFont val="Calibri Light"/>
        <family val="2"/>
        <scheme val="major"/>
      </rPr>
      <t xml:space="preserve">25 </t>
    </r>
    <r>
      <rPr>
        <sz val="11"/>
        <color theme="1"/>
        <rFont val="Calibri Light"/>
        <family val="2"/>
        <scheme val="major"/>
      </rPr>
      <t xml:space="preserve">operativos de inspección, vigilancia y control en materia de obras y urbanismo </t>
    </r>
  </si>
  <si>
    <t>Acciones de control u operativos en materia de obras y urbanismo realizadas</t>
  </si>
  <si>
    <t>Número de Acciones de control u operativos en materia de obras y urbanismo realizadas</t>
  </si>
  <si>
    <t>Se realizaron 53 visitas, documentadas en archivo en excel y en informes técnicos anexos</t>
  </si>
  <si>
    <t>Se realizaron2 7 visitas, las cuales están registradas en el aplicativo orfeo</t>
  </si>
  <si>
    <t>Cuadro de seguimiento a operativos, aplicativo orfeo</t>
  </si>
  <si>
    <t>Se realizaron 47  acciones en el tercer trimestre</t>
  </si>
  <si>
    <t>Informe del operativo, formato Excel realizado por la arquitecta en los meses de julio a  septiembre del 2021</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</si>
  <si>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</si>
  <si>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</si>
  <si>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</si>
  <si>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</si>
  <si>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</si>
  <si>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</si>
  <si>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</si>
  <si>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</si>
  <si>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</si>
  <si>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</si>
  <si>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</si>
  <si>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</si>
  <si>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</si>
  <si>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Implementación del Sistema de Gestión Ambiental en un porcentaje de 100%, resultados obtenidos de la inspección ambiental realizada el 06 de mayo de 2021, empleando el formato: PLE-PIN-F012 Formato inspecciones ambientales para verificación de implementación del plan institucional de gestión ambiental.</t>
  </si>
  <si>
    <t>Reporte de cumplimiento de la gestión ambiental OAP</t>
  </si>
  <si>
    <t>MT 2. Mantener el 100% de las acciones de mejora asignadas al proceso/Alcaldía con relación a planes de mejoramiento interno documentadas y vigentes</t>
  </si>
  <si>
    <t>Acciones correctivas documentadas y vigentes</t>
  </si>
  <si>
    <t>1 -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</si>
  <si>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</si>
  <si>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</si>
  <si>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</si>
  <si>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</si>
  <si>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</si>
  <si>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no tiene acciones de mejora con vencimientos para el I Trimestre de 2021.</t>
  </si>
  <si>
    <t xml:space="preserve">La localidad no registra acciones pendientes o vencidas. </t>
  </si>
  <si>
    <t>Registro MIMEC</t>
  </si>
  <si>
    <t xml:space="preserve">La localidad registra 4 acciones abiertas de las cuales están 0 vencidas. </t>
  </si>
  <si>
    <t>REPORTE MIMEC</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</si>
  <si>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</si>
  <si>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</si>
  <si>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</si>
  <si>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</si>
  <si>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</si>
  <si>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</si>
  <si>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</si>
  <si>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</si>
  <si>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</si>
  <si>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La Alcaldía Local Puente Aranda ha cumplido con107 de los 115 requisitos de publicación de información en su página web, de acuerdo con lo previsto en la Ley 1712 de 2014, según lo informado por la Oficina Asesora de Comunicaciones de la SDG mediante memorando No. 20211400241773, lo que representa un avance del 93,04% para el II Trimestre de 2036</t>
  </si>
  <si>
    <t>http://www.puentearanda.gov.co/tabla_archivos/107-registros-publicaciones</t>
  </si>
  <si>
    <t>La Alcaldía Local de Puente Aranda ha cumpido 115 de los 115 requisitos de publicación de información en su página web, de acuerdo con lo previsto en la Ley 1712 de 2014, según lo informado por la Oficina Asesora de Comunicaciones de la SDG mediante memorando No. 20211400349573</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</si>
  <si>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</si>
  <si>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</si>
  <si>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</si>
  <si>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</si>
  <si>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</si>
  <si>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</si>
  <si>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 xml:space="preserve">La alcaldía local participó en la capacitación sobre innovación y gestión del conocimiento brindada por la Oficina Asesora de Planeación, así como otras reuniones y capacitaciones dictadas por la DGTH y la OAP. </t>
  </si>
  <si>
    <t xml:space="preserve">Listado de asistencia 
Video de la reunión 
Presentación </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</si>
  <si>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</si>
  <si>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</si>
  <si>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</si>
  <si>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</si>
  <si>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</si>
  <si>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</si>
  <si>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</si>
  <si>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ciudadania</t>
  </si>
  <si>
    <t xml:space="preserve">Reporte Aplicativo CRONOS </t>
  </si>
  <si>
    <t>Responsable del Reporte: Subsecretaria de Gestión Institicional - Grupo Oficina de atención a la Ciudadanía</t>
  </si>
  <si>
    <t xml:space="preserve">La localidad ha atendido 6.956 requerimientos ciudadanos de las vigencias 2017 a 2020. </t>
  </si>
  <si>
    <t xml:space="preserve">La Localidad de Puente Aranda ha atendido 6974 requerimientos ciudadanos, de los 7045 recibidos, lo que representa un 98,99% de gestión frente a la meta prevista. </t>
  </si>
  <si>
    <t>Reporte SGI</t>
  </si>
  <si>
    <t>REPORTE S.A.C.</t>
  </si>
  <si>
    <t>La localidad de Puente Aranda ha atendido 286 requerimientos ciudadanos, de los 304 recibidos, lo que representan un avance acumulado del 94,08% de gestión frente a la meta prevista.</t>
  </si>
  <si>
    <t>Total metas transversales (20%)</t>
  </si>
  <si>
    <t xml:space="preserve">Total plan de gestión </t>
  </si>
  <si>
    <t>3 de noviembre de 2021</t>
  </si>
  <si>
    <t>El avance de metas entregado es una información que se reporta oficialmente por la Dirección de Planes de Desarrollo y Fortalecimiento Local de la Secretaria Distrital de Planeación, a través de la Matriz Unificada de Seguimiento a la Inversión MUSI, disponible en la página web de la SDP y  se reportan los datos al corte del segundo trimestre (junio 30 del 2021).</t>
  </si>
  <si>
    <t>A 30 de Septiembre se tienen 40 de las 66 iniciativas viables de presupuestos participativos con recursos comprometidos y registro presupuestal, lo que equivale al 60,61%. Sin embargo, es preciso indicar que a dicha fecha hay 11 iniciativas en proceso de contratación. En cuadro anexo se reporta el detalle.</t>
  </si>
  <si>
    <t>Se registra en el sistema Sipse Local el 96,43% de los contratos publicados en la plataforma Secop I y Secop II del año 2021</t>
  </si>
  <si>
    <t xml:space="preserve">En el tercer trimestre de 2021, la Alcaldía Local de Puente Aranda realizó el impulso procesal de 18736 expedientes a cargo de las inspecciones de policía, para un total acumulado de 30.230 impulsos procesales. </t>
  </si>
  <si>
    <t xml:space="preserve">En el tercer trimestre de 2021, la Alcaldía Local de Puente Aranda profirió 1777 fallos en primera instancia sobre los expedientes a cargo de las inspecciones de policía, para un total acumulado de 3543 fallos en la vigencia. </t>
  </si>
  <si>
    <t xml:space="preserve">La Alcaldía Local de Puente Aranda terminó 83 actuaciones administrativas activas. </t>
  </si>
  <si>
    <t xml:space="preserve">En este periodo, la Alcaldía Local de Puente Aranda terminó 84 actuaciones administrativas en primera instancia, para un total de 87 en la vigencia. </t>
  </si>
  <si>
    <t>La alcaldía local realizó 75 operativos de inspección, vigilancia y control en materia de integridad del espacio público</t>
  </si>
  <si>
    <t xml:space="preserve">La alcaldía local realizó 250 operativos de inspección, vigilancia y control en materia de actividad económica </t>
  </si>
  <si>
    <t xml:space="preserve">La alcaldía local realizó 127 operativos de inspección, vigilancia y control en materia de obras y urbanismo </t>
  </si>
  <si>
    <t xml:space="preserve">Para el tercer trimestre de la vigencia 2021, el plan de gestión de la Alcaldía Local alcanzó un nivel de desempeño del 95,92% de acuerdo con lo programado, y del 72,56% acumulado para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</si>
</sst>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2"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sz val="11"/>
      <color rgb="FF000000"/>
      <name val="Calibri Light"/>
      <family val="2"/>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4" fillId="0" borderId="0" applyFont="0" applyFill="0" applyBorder="0" applyAlignment="0" applyProtection="0"/>
    <xf numFmtId="41" fontId="4" fillId="0" borderId="0" applyFont="0" applyFill="0" applyBorder="0" applyAlignment="0" applyProtection="0"/>
  </cellStyleXfs>
  <cellXfs count="121">
    <xf numFmtId="0" fontId="0" fillId="0" borderId="0" xfId="0"/>
    <xf numFmtId="0" fontId="1" fillId="0" borderId="0" xfId="0" applyFont="1" applyAlignment="1" applyProtection="1">
      <alignment wrapText="1"/>
      <protection hidden="1"/>
    </xf>
    <xf numFmtId="0" fontId="1" fillId="0" borderId="0" xfId="0" applyFont="1" applyAlignment="1" applyProtection="1">
      <alignment vertical="center" wrapText="1"/>
      <protection hidden="1"/>
    </xf>
    <xf numFmtId="0" fontId="2" fillId="3" borderId="1" xfId="0" applyFont="1" applyFill="1" applyBorder="1" applyAlignment="1" applyProtection="1">
      <alignment wrapText="1"/>
      <protection hidden="1"/>
    </xf>
    <xf numFmtId="10" fontId="1" fillId="0" borderId="1" xfId="1" applyNumberFormat="1" applyFont="1" applyBorder="1" applyAlignment="1" applyProtection="1">
      <alignment horizontal="right" vertical="top" wrapText="1"/>
      <protection hidden="1"/>
    </xf>
    <xf numFmtId="10" fontId="1" fillId="0" borderId="1" xfId="0" applyNumberFormat="1" applyFont="1" applyBorder="1" applyAlignment="1" applyProtection="1">
      <alignment horizontal="left" vertical="top" wrapText="1"/>
      <protection hidden="1"/>
    </xf>
    <xf numFmtId="9" fontId="1" fillId="0" borderId="1" xfId="0" applyNumberFormat="1" applyFont="1" applyBorder="1" applyAlignment="1" applyProtection="1">
      <alignment horizontal="left" vertical="top" wrapText="1"/>
      <protection hidden="1"/>
    </xf>
    <xf numFmtId="9" fontId="1" fillId="0" borderId="1" xfId="1" applyFont="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41" fontId="1" fillId="0" borderId="1" xfId="2" applyFont="1" applyBorder="1" applyAlignment="1" applyProtection="1">
      <alignment horizontal="left" vertical="top" wrapText="1"/>
      <protection hidden="1"/>
    </xf>
    <xf numFmtId="41" fontId="1" fillId="0" borderId="1" xfId="0" applyNumberFormat="1" applyFont="1" applyBorder="1" applyAlignment="1" applyProtection="1">
      <alignment horizontal="left" vertical="top" wrapText="1"/>
      <protection hidden="1"/>
    </xf>
    <xf numFmtId="0" fontId="1" fillId="0" borderId="1" xfId="0" applyFont="1" applyBorder="1" applyAlignment="1" applyProtection="1">
      <alignment horizontal="right" vertical="top" wrapText="1"/>
      <protection hidden="1"/>
    </xf>
    <xf numFmtId="0" fontId="6" fillId="3" borderId="1" xfId="0" applyFont="1" applyFill="1" applyBorder="1" applyAlignment="1" applyProtection="1">
      <alignment wrapText="1"/>
      <protection hidden="1"/>
    </xf>
    <xf numFmtId="0" fontId="7" fillId="3" borderId="1" xfId="0" applyFont="1" applyFill="1" applyBorder="1" applyProtection="1">
      <protection hidden="1"/>
    </xf>
    <xf numFmtId="9" fontId="7" fillId="3" borderId="1" xfId="1" applyFont="1" applyFill="1" applyBorder="1" applyAlignment="1" applyProtection="1">
      <alignment wrapText="1"/>
      <protection hidden="1"/>
    </xf>
    <xf numFmtId="0" fontId="5" fillId="0" borderId="1" xfId="0" applyFont="1" applyBorder="1" applyAlignment="1" applyProtection="1">
      <alignment horizontal="left" vertical="top" wrapText="1"/>
      <protection hidden="1"/>
    </xf>
    <xf numFmtId="9" fontId="5" fillId="0" borderId="1" xfId="0" applyNumberFormat="1" applyFont="1" applyBorder="1" applyAlignment="1" applyProtection="1">
      <alignment horizontal="right" vertical="top" wrapText="1"/>
      <protection hidden="1"/>
    </xf>
    <xf numFmtId="0" fontId="5" fillId="9" borderId="1" xfId="0" applyFont="1" applyFill="1" applyBorder="1" applyAlignment="1" applyProtection="1">
      <alignment horizontal="left" vertical="top" wrapText="1"/>
      <protection hidden="1"/>
    </xf>
    <xf numFmtId="9" fontId="5" fillId="9" borderId="1" xfId="0" applyNumberFormat="1" applyFont="1" applyFill="1" applyBorder="1" applyAlignment="1" applyProtection="1">
      <alignment horizontal="right" vertical="top" wrapText="1"/>
      <protection hidden="1"/>
    </xf>
    <xf numFmtId="9" fontId="5" fillId="9" borderId="1" xfId="1" applyFont="1" applyFill="1" applyBorder="1" applyAlignment="1" applyProtection="1">
      <alignment horizontal="right" vertical="top" wrapText="1"/>
      <protection hidden="1"/>
    </xf>
    <xf numFmtId="0" fontId="10" fillId="3" borderId="1" xfId="0" applyFont="1" applyFill="1" applyBorder="1" applyAlignment="1" applyProtection="1">
      <alignment wrapText="1"/>
      <protection hidden="1"/>
    </xf>
    <xf numFmtId="9" fontId="10" fillId="3" borderId="1" xfId="1" applyFont="1" applyFill="1" applyBorder="1" applyAlignment="1" applyProtection="1">
      <alignment wrapText="1"/>
      <protection hidden="1"/>
    </xf>
    <xf numFmtId="9" fontId="10" fillId="3" borderId="1" xfId="0" applyNumberFormat="1" applyFont="1" applyFill="1" applyBorder="1" applyAlignment="1" applyProtection="1">
      <alignment wrapText="1"/>
      <protection hidden="1"/>
    </xf>
    <xf numFmtId="0" fontId="8" fillId="2" borderId="1" xfId="0" applyFont="1" applyFill="1" applyBorder="1" applyAlignment="1" applyProtection="1">
      <alignment wrapText="1"/>
      <protection hidden="1"/>
    </xf>
    <xf numFmtId="0" fontId="9" fillId="2" borderId="1" xfId="0" applyFont="1" applyFill="1" applyBorder="1" applyAlignment="1" applyProtection="1">
      <alignment wrapText="1"/>
      <protection hidden="1"/>
    </xf>
    <xf numFmtId="9" fontId="9" fillId="2" borderId="1" xfId="1" applyFont="1" applyFill="1" applyBorder="1" applyAlignment="1" applyProtection="1">
      <alignment wrapText="1"/>
      <protection hidden="1"/>
    </xf>
    <xf numFmtId="9" fontId="8" fillId="2" borderId="1" xfId="1" applyFont="1" applyFill="1" applyBorder="1" applyAlignment="1" applyProtection="1">
      <alignment wrapText="1"/>
      <protection hidden="1"/>
    </xf>
    <xf numFmtId="9" fontId="1" fillId="0" borderId="1" xfId="0" applyNumberFormat="1" applyFont="1" applyBorder="1" applyAlignment="1" applyProtection="1">
      <alignment horizontal="right" vertical="top" wrapText="1"/>
      <protection hidden="1"/>
    </xf>
    <xf numFmtId="9" fontId="5" fillId="0" borderId="1" xfId="1" applyFont="1" applyBorder="1" applyAlignment="1" applyProtection="1">
      <alignment horizontal="right" vertical="top" wrapText="1"/>
      <protection hidden="1"/>
    </xf>
    <xf numFmtId="0" fontId="2" fillId="8" borderId="1" xfId="0" applyFont="1" applyFill="1" applyBorder="1" applyAlignment="1" applyProtection="1">
      <alignment horizontal="center" vertical="center" wrapText="1"/>
      <protection hidden="1"/>
    </xf>
    <xf numFmtId="0" fontId="1" fillId="0" borderId="0" xfId="0" applyFont="1" applyAlignment="1" applyProtection="1">
      <alignment horizontal="left" vertical="top" wrapText="1"/>
      <protection hidden="1"/>
    </xf>
    <xf numFmtId="0" fontId="6" fillId="0" borderId="0" xfId="0" applyFont="1" applyAlignment="1" applyProtection="1">
      <alignment wrapText="1"/>
      <protection hidden="1"/>
    </xf>
    <xf numFmtId="0" fontId="5" fillId="0" borderId="1" xfId="0" applyFont="1" applyBorder="1" applyAlignment="1" applyProtection="1">
      <alignment horizontal="right" vertical="top" wrapText="1"/>
      <protection hidden="1"/>
    </xf>
    <xf numFmtId="0" fontId="8" fillId="0" borderId="0" xfId="0" applyFont="1" applyAlignment="1" applyProtection="1">
      <alignment wrapText="1"/>
      <protection hidden="1"/>
    </xf>
    <xf numFmtId="9" fontId="1" fillId="0" borderId="1" xfId="0" applyNumberFormat="1" applyFont="1" applyBorder="1" applyAlignment="1" applyProtection="1">
      <alignment horizontal="center" vertical="top" wrapText="1"/>
      <protection hidden="1"/>
    </xf>
    <xf numFmtId="9" fontId="1" fillId="0" borderId="1" xfId="0" applyNumberFormat="1" applyFont="1" applyBorder="1" applyAlignment="1" applyProtection="1">
      <alignment horizontal="justify" vertical="top" wrapText="1"/>
      <protection hidden="1"/>
    </xf>
    <xf numFmtId="9" fontId="5" fillId="0" borderId="1" xfId="1" applyFont="1" applyBorder="1" applyAlignment="1" applyProtection="1">
      <alignment horizontal="center" vertical="top" wrapText="1"/>
      <protection hidden="1"/>
    </xf>
    <xf numFmtId="0" fontId="5" fillId="0" borderId="1" xfId="0" applyFont="1" applyBorder="1" applyAlignment="1" applyProtection="1">
      <alignment horizontal="center" vertical="top" wrapText="1"/>
      <protection hidden="1"/>
    </xf>
    <xf numFmtId="0" fontId="5" fillId="0" borderId="1" xfId="0" applyFont="1" applyBorder="1" applyAlignment="1" applyProtection="1">
      <alignment horizontal="justify" vertical="top" wrapText="1"/>
      <protection hidden="1"/>
    </xf>
    <xf numFmtId="9" fontId="5" fillId="0" borderId="1" xfId="0" applyNumberFormat="1" applyFont="1" applyBorder="1" applyAlignment="1" applyProtection="1">
      <alignment horizontal="center" vertical="top" wrapText="1"/>
      <protection hidden="1"/>
    </xf>
    <xf numFmtId="0" fontId="1" fillId="0" borderId="0" xfId="0" applyFont="1" applyAlignment="1" applyProtection="1">
      <alignment horizontal="center" vertical="top" wrapText="1"/>
      <protection hidden="1"/>
    </xf>
    <xf numFmtId="41" fontId="1" fillId="0" borderId="1" xfId="2" applyFont="1" applyBorder="1" applyAlignment="1" applyProtection="1">
      <alignment horizontal="center" vertical="top" wrapText="1"/>
      <protection hidden="1"/>
    </xf>
    <xf numFmtId="9" fontId="7" fillId="3" borderId="1" xfId="1" applyFont="1" applyFill="1" applyBorder="1" applyAlignment="1" applyProtection="1">
      <alignment horizontal="center" vertical="top" wrapText="1"/>
      <protection hidden="1"/>
    </xf>
    <xf numFmtId="9" fontId="10" fillId="3" borderId="1" xfId="0" applyNumberFormat="1" applyFont="1" applyFill="1" applyBorder="1" applyAlignment="1" applyProtection="1">
      <alignment horizontal="center" vertical="top" wrapText="1"/>
      <protection hidden="1"/>
    </xf>
    <xf numFmtId="9" fontId="8" fillId="2" borderId="1" xfId="1" applyFont="1" applyFill="1" applyBorder="1" applyAlignment="1" applyProtection="1">
      <alignment horizontal="center" vertical="top" wrapText="1"/>
      <protection hidden="1"/>
    </xf>
    <xf numFmtId="10" fontId="5" fillId="0" borderId="1" xfId="0" applyNumberFormat="1" applyFont="1" applyBorder="1" applyAlignment="1" applyProtection="1">
      <alignment horizontal="center" vertical="top" wrapText="1"/>
      <protection hidden="1"/>
    </xf>
    <xf numFmtId="10" fontId="1" fillId="0" borderId="1" xfId="0" applyNumberFormat="1" applyFont="1" applyBorder="1" applyAlignment="1" applyProtection="1">
      <alignment horizontal="center" vertical="top" wrapText="1"/>
      <protection hidden="1"/>
    </xf>
    <xf numFmtId="0" fontId="1" fillId="0" borderId="1" xfId="0" applyFont="1" applyBorder="1" applyAlignment="1" applyProtection="1">
      <alignment horizontal="justify" vertical="top" wrapText="1"/>
      <protection hidden="1"/>
    </xf>
    <xf numFmtId="0" fontId="1" fillId="0" borderId="0" xfId="0" applyFont="1" applyAlignment="1" applyProtection="1">
      <alignment horizontal="justify" vertical="top" wrapText="1"/>
      <protection hidden="1"/>
    </xf>
    <xf numFmtId="0" fontId="6" fillId="3" borderId="1" xfId="0" applyFont="1" applyFill="1" applyBorder="1" applyAlignment="1" applyProtection="1">
      <alignment horizontal="justify" vertical="top" wrapText="1"/>
      <protection hidden="1"/>
    </xf>
    <xf numFmtId="0" fontId="8" fillId="2" borderId="1" xfId="0" applyFont="1" applyFill="1" applyBorder="1" applyAlignment="1" applyProtection="1">
      <alignment horizontal="justify" vertical="top" wrapText="1"/>
      <protection hidden="1"/>
    </xf>
    <xf numFmtId="9" fontId="9" fillId="2" borderId="1" xfId="0" applyNumberFormat="1" applyFont="1" applyFill="1" applyBorder="1" applyAlignment="1" applyProtection="1">
      <alignment horizontal="center" vertical="top" wrapText="1"/>
      <protection hidden="1"/>
    </xf>
    <xf numFmtId="1" fontId="1" fillId="0" borderId="1" xfId="0" applyNumberFormat="1" applyFont="1" applyBorder="1" applyAlignment="1" applyProtection="1">
      <alignment horizontal="center" vertical="top" wrapText="1"/>
      <protection hidden="1"/>
    </xf>
    <xf numFmtId="10" fontId="5" fillId="0" borderId="1" xfId="1" applyNumberFormat="1" applyFont="1" applyBorder="1" applyAlignment="1" applyProtection="1">
      <alignment horizontal="right" vertical="top" wrapText="1"/>
      <protection hidden="1"/>
    </xf>
    <xf numFmtId="10" fontId="7" fillId="3" borderId="1" xfId="1" applyNumberFormat="1" applyFont="1" applyFill="1" applyBorder="1" applyAlignment="1" applyProtection="1">
      <alignment horizontal="center" wrapText="1"/>
      <protection hidden="1"/>
    </xf>
    <xf numFmtId="10" fontId="10" fillId="3" borderId="1" xfId="0" applyNumberFormat="1" applyFont="1" applyFill="1" applyBorder="1" applyAlignment="1" applyProtection="1">
      <alignment horizontal="center" vertical="top" wrapText="1"/>
      <protection hidden="1"/>
    </xf>
    <xf numFmtId="10" fontId="6" fillId="3" borderId="1" xfId="0" applyNumberFormat="1" applyFont="1" applyFill="1" applyBorder="1" applyAlignment="1" applyProtection="1">
      <alignment wrapText="1"/>
      <protection hidden="1"/>
    </xf>
    <xf numFmtId="10" fontId="10" fillId="3" borderId="1" xfId="0" applyNumberFormat="1" applyFont="1" applyFill="1" applyBorder="1" applyAlignment="1" applyProtection="1">
      <alignment wrapText="1"/>
      <protection hidden="1"/>
    </xf>
    <xf numFmtId="10" fontId="9" fillId="2" borderId="1" xfId="0" applyNumberFormat="1" applyFont="1" applyFill="1" applyBorder="1" applyAlignment="1" applyProtection="1">
      <alignment horizontal="center" vertical="top" wrapText="1"/>
      <protection hidden="1"/>
    </xf>
    <xf numFmtId="10" fontId="8" fillId="2" borderId="1" xfId="0" applyNumberFormat="1" applyFont="1" applyFill="1" applyBorder="1" applyAlignment="1" applyProtection="1">
      <alignment wrapText="1"/>
      <protection hidden="1"/>
    </xf>
    <xf numFmtId="10" fontId="8" fillId="2" borderId="1" xfId="1" applyNumberFormat="1" applyFont="1" applyFill="1" applyBorder="1" applyAlignment="1" applyProtection="1">
      <alignment wrapText="1"/>
      <protection hidden="1"/>
    </xf>
    <xf numFmtId="10" fontId="8" fillId="2" borderId="1" xfId="1" applyNumberFormat="1" applyFont="1" applyFill="1" applyBorder="1" applyAlignment="1" applyProtection="1">
      <alignment horizontal="center" vertical="top" wrapText="1"/>
      <protection hidden="1"/>
    </xf>
    <xf numFmtId="0" fontId="1" fillId="0" borderId="0" xfId="0" applyFont="1" applyAlignment="1" applyProtection="1">
      <alignment horizontal="justify" wrapText="1"/>
      <protection hidden="1"/>
    </xf>
    <xf numFmtId="0" fontId="1" fillId="0" borderId="0" xfId="0" applyFont="1" applyAlignment="1" applyProtection="1">
      <alignment horizontal="justify" vertical="center" wrapText="1"/>
      <protection hidden="1"/>
    </xf>
    <xf numFmtId="0" fontId="2" fillId="5" borderId="1" xfId="0" applyFont="1" applyFill="1" applyBorder="1" applyAlignment="1" applyProtection="1">
      <alignment horizontal="justify" vertical="center" wrapText="1"/>
      <protection hidden="1"/>
    </xf>
    <xf numFmtId="0" fontId="6" fillId="3" borderId="1" xfId="0" applyFont="1" applyFill="1" applyBorder="1" applyAlignment="1" applyProtection="1">
      <alignment horizontal="justify" wrapText="1"/>
      <protection hidden="1"/>
    </xf>
    <xf numFmtId="10" fontId="6" fillId="3" borderId="1" xfId="0" applyNumberFormat="1" applyFont="1" applyFill="1" applyBorder="1" applyAlignment="1" applyProtection="1">
      <alignment horizontal="justify" wrapText="1"/>
      <protection hidden="1"/>
    </xf>
    <xf numFmtId="10" fontId="8" fillId="2" borderId="1" xfId="0" applyNumberFormat="1" applyFont="1" applyFill="1" applyBorder="1" applyAlignment="1" applyProtection="1">
      <alignment horizontal="justify" wrapText="1"/>
      <protection hidden="1"/>
    </xf>
    <xf numFmtId="0" fontId="2" fillId="4"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10" fontId="1" fillId="0" borderId="1" xfId="0" applyNumberFormat="1" applyFont="1" applyBorder="1" applyAlignment="1">
      <alignment horizontal="center" vertical="top" wrapText="1"/>
    </xf>
    <xf numFmtId="10" fontId="1" fillId="0" borderId="1" xfId="1" applyNumberFormat="1" applyFont="1" applyBorder="1" applyAlignment="1" applyProtection="1">
      <alignment horizontal="center" vertical="top" wrapText="1"/>
    </xf>
    <xf numFmtId="9" fontId="1" fillId="0" borderId="1" xfId="0" applyNumberFormat="1" applyFont="1" applyBorder="1" applyAlignment="1">
      <alignment horizontal="center" vertical="top" wrapText="1"/>
    </xf>
    <xf numFmtId="0" fontId="11" fillId="0" borderId="1" xfId="0" applyFont="1" applyBorder="1" applyAlignment="1">
      <alignment horizontal="justify" vertical="top" wrapText="1"/>
    </xf>
    <xf numFmtId="0" fontId="11" fillId="0" borderId="3" xfId="0" applyFont="1" applyBorder="1" applyAlignment="1">
      <alignment horizontal="justify" vertical="top" wrapText="1"/>
    </xf>
    <xf numFmtId="0" fontId="0" fillId="0" borderId="1" xfId="0" applyBorder="1" applyAlignment="1">
      <alignment horizontal="justify" vertical="top" wrapText="1"/>
    </xf>
    <xf numFmtId="0" fontId="11" fillId="0" borderId="6" xfId="0" applyFont="1" applyBorder="1" applyAlignment="1">
      <alignment horizontal="justify" vertical="top" wrapText="1"/>
    </xf>
    <xf numFmtId="0" fontId="11" fillId="0" borderId="7" xfId="0" applyFont="1" applyBorder="1" applyAlignment="1">
      <alignment horizontal="justify" vertical="top" wrapText="1"/>
    </xf>
    <xf numFmtId="0" fontId="1" fillId="0" borderId="1" xfId="0" applyFont="1" applyBorder="1" applyAlignment="1">
      <alignment horizontal="center" vertical="top" wrapText="1"/>
    </xf>
    <xf numFmtId="164" fontId="1" fillId="0" borderId="1" xfId="0" applyNumberFormat="1" applyFont="1" applyBorder="1" applyAlignment="1">
      <alignment horizontal="center" vertical="top" wrapText="1"/>
    </xf>
    <xf numFmtId="1" fontId="1" fillId="0" borderId="1" xfId="0" applyNumberFormat="1" applyFont="1" applyBorder="1" applyAlignment="1">
      <alignment horizontal="center" vertical="top" wrapText="1"/>
    </xf>
    <xf numFmtId="1" fontId="1" fillId="0" borderId="1" xfId="0" applyNumberFormat="1" applyFont="1" applyBorder="1" applyAlignment="1">
      <alignment horizontal="right" vertical="top" wrapText="1"/>
    </xf>
    <xf numFmtId="1" fontId="1" fillId="0" borderId="1" xfId="0" applyNumberFormat="1" applyFont="1" applyBorder="1" applyAlignment="1" applyProtection="1">
      <alignment horizontal="right" vertical="top" wrapText="1"/>
      <protection hidden="1"/>
    </xf>
    <xf numFmtId="0" fontId="1" fillId="0" borderId="1" xfId="0" applyFont="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1" fillId="0" borderId="0" xfId="0" applyFont="1" applyBorder="1" applyAlignment="1" applyProtection="1">
      <alignment horizontal="left" vertical="top" wrapText="1"/>
      <protection hidden="1"/>
    </xf>
    <xf numFmtId="10" fontId="11" fillId="0" borderId="6" xfId="0" applyNumberFormat="1" applyFont="1" applyBorder="1" applyAlignment="1">
      <alignment horizontal="center" vertical="top" wrapText="1"/>
    </xf>
    <xf numFmtId="10" fontId="11" fillId="0" borderId="1" xfId="0" applyNumberFormat="1" applyFont="1" applyBorder="1" applyAlignment="1">
      <alignment horizontal="center" vertical="top" wrapText="1"/>
    </xf>
    <xf numFmtId="0" fontId="11" fillId="0" borderId="6" xfId="0" applyFont="1" applyBorder="1" applyAlignment="1">
      <alignment horizontal="center" vertical="top" wrapText="1"/>
    </xf>
    <xf numFmtId="9" fontId="11" fillId="0" borderId="6" xfId="0" applyNumberFormat="1" applyFont="1" applyBorder="1" applyAlignment="1">
      <alignment horizontal="center" vertical="top" wrapText="1"/>
    </xf>
    <xf numFmtId="9" fontId="5" fillId="0" borderId="1" xfId="0" applyNumberFormat="1" applyFont="1" applyBorder="1" applyAlignment="1" applyProtection="1">
      <alignment horizontal="justify" vertical="top" wrapText="1"/>
      <protection hidden="1"/>
    </xf>
    <xf numFmtId="10" fontId="6" fillId="3" borderId="1" xfId="0" applyNumberFormat="1" applyFont="1" applyFill="1" applyBorder="1" applyAlignment="1" applyProtection="1">
      <alignment horizontal="justify" vertical="top" wrapText="1"/>
      <protection hidden="1"/>
    </xf>
    <xf numFmtId="10" fontId="8" fillId="2" borderId="1" xfId="0" applyNumberFormat="1" applyFont="1" applyFill="1" applyBorder="1" applyAlignment="1" applyProtection="1">
      <alignment horizontal="justify" vertical="top" wrapText="1"/>
      <protection hidden="1"/>
    </xf>
    <xf numFmtId="0" fontId="1" fillId="0" borderId="1" xfId="1" applyNumberFormat="1" applyFont="1" applyBorder="1" applyAlignment="1" applyProtection="1">
      <alignment horizontal="center" vertical="top" wrapText="1"/>
      <protection hidden="1"/>
    </xf>
    <xf numFmtId="10" fontId="7" fillId="3" borderId="1" xfId="1" applyNumberFormat="1" applyFont="1" applyFill="1" applyBorder="1" applyAlignment="1" applyProtection="1">
      <alignment horizontal="center" vertical="top" wrapText="1"/>
      <protection hidden="1"/>
    </xf>
    <xf numFmtId="10" fontId="7" fillId="3" borderId="1" xfId="1" applyNumberFormat="1" applyFont="1" applyFill="1" applyBorder="1" applyAlignment="1" applyProtection="1">
      <alignment horizontal="right" wrapText="1"/>
      <protection hidden="1"/>
    </xf>
    <xf numFmtId="10" fontId="11" fillId="0" borderId="7" xfId="1" applyNumberFormat="1" applyFont="1" applyBorder="1" applyAlignment="1">
      <alignment horizontal="center" vertical="top" wrapText="1"/>
    </xf>
    <xf numFmtId="10" fontId="5" fillId="0" borderId="1" xfId="0" applyNumberFormat="1" applyFont="1" applyBorder="1" applyAlignment="1">
      <alignment horizontal="center" vertical="top" wrapText="1"/>
    </xf>
    <xf numFmtId="0" fontId="2" fillId="3" borderId="1" xfId="0" applyFont="1" applyFill="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0" borderId="5"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1" fillId="0" borderId="1" xfId="0" applyFont="1" applyBorder="1" applyAlignment="1" applyProtection="1">
      <alignment horizontal="justify" vertical="center" wrapText="1"/>
      <protection hidden="1"/>
    </xf>
    <xf numFmtId="0" fontId="2" fillId="8" borderId="2" xfId="0" applyFont="1" applyFill="1" applyBorder="1" applyAlignment="1" applyProtection="1">
      <alignment horizontal="center" vertical="center" wrapText="1"/>
      <protection hidden="1"/>
    </xf>
    <xf numFmtId="0" fontId="2" fillId="8" borderId="4" xfId="0" applyFont="1" applyFill="1" applyBorder="1" applyAlignment="1" applyProtection="1">
      <alignment horizontal="center" vertical="center" wrapText="1"/>
      <protection hidden="1"/>
    </xf>
    <xf numFmtId="0" fontId="2" fillId="8" borderId="3"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wrapText="1"/>
      <protection hidden="1"/>
    </xf>
    <xf numFmtId="0" fontId="1" fillId="0" borderId="1" xfId="0" applyFont="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2" fillId="9" borderId="0" xfId="0" applyFont="1" applyFill="1" applyBorder="1" applyAlignment="1" applyProtection="1">
      <alignment horizontal="center" vertical="center" wrapText="1"/>
      <protection hidden="1"/>
    </xf>
  </cellXfs>
  <cellStyles count="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87993</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uentearanda.gov.co/tabla_archivos/107-registros-public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S38"/>
  <sheetViews>
    <sheetView showGridLines="0" tabSelected="1" zoomScale="80" zoomScaleNormal="80" workbookViewId="0">
      <selection sqref="A1:K1"/>
    </sheetView>
  </sheetViews>
  <sheetFormatPr baseColWidth="10" defaultColWidth="10.85546875" defaultRowHeight="15" zeroHeight="1" x14ac:dyDescent="0.25"/>
  <cols>
    <col min="1" max="1" width="7.28515625" style="1" customWidth="1"/>
    <col min="2" max="2" width="25.5703125" style="1" customWidth="1"/>
    <col min="3" max="3" width="13.85546875" style="1" customWidth="1"/>
    <col min="4" max="4" width="42.140625" style="1" customWidth="1"/>
    <col min="5" max="5" width="14.28515625" style="1" customWidth="1"/>
    <col min="6" max="6" width="17.42578125" style="1" customWidth="1"/>
    <col min="7" max="7" width="20.14062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2" width="18.7109375" style="40" customWidth="1"/>
    <col min="23" max="23" width="16.5703125" style="40" customWidth="1"/>
    <col min="24" max="24" width="24.7109375" style="40" customWidth="1"/>
    <col min="25" max="25" width="62.5703125" style="48" customWidth="1"/>
    <col min="26" max="26" width="24.7109375" style="48" customWidth="1"/>
    <col min="27" max="27" width="19.5703125" style="1" customWidth="1"/>
    <col min="28" max="28" width="16.5703125" style="1" customWidth="1"/>
    <col min="29" max="29" width="24.5703125" style="1" customWidth="1"/>
    <col min="30" max="30" width="44.140625" style="62" customWidth="1"/>
    <col min="31" max="31" width="26.7109375" style="62" customWidth="1"/>
    <col min="32" max="33" width="16.5703125" style="40" customWidth="1"/>
    <col min="34" max="34" width="24.5703125" style="40" customWidth="1"/>
    <col min="35" max="35" width="42.42578125" style="48" customWidth="1"/>
    <col min="36" max="36" width="24.5703125" style="48" customWidth="1"/>
    <col min="37" max="38" width="16.5703125" style="1" hidden="1" customWidth="1"/>
    <col min="39" max="41" width="24.5703125" style="1" hidden="1" customWidth="1"/>
    <col min="42" max="42" width="16" style="40" bestFit="1" customWidth="1"/>
    <col min="43" max="43" width="14.140625" style="40" bestFit="1" customWidth="1"/>
    <col min="44" max="44" width="24.5703125" style="40" customWidth="1"/>
    <col min="45" max="45" width="47.42578125" style="48" customWidth="1"/>
    <col min="46" max="16384" width="10.85546875" style="1"/>
  </cols>
  <sheetData>
    <row r="1" spans="1:45" ht="70.5" customHeight="1" x14ac:dyDescent="0.25">
      <c r="A1" s="104" t="s">
        <v>0</v>
      </c>
      <c r="B1" s="105"/>
      <c r="C1" s="105"/>
      <c r="D1" s="105"/>
      <c r="E1" s="105"/>
      <c r="F1" s="105"/>
      <c r="G1" s="105"/>
      <c r="H1" s="105"/>
      <c r="I1" s="105"/>
      <c r="J1" s="105"/>
      <c r="K1" s="105"/>
      <c r="L1" s="106" t="s">
        <v>1</v>
      </c>
      <c r="M1" s="106"/>
      <c r="N1" s="106"/>
      <c r="O1" s="106"/>
      <c r="P1" s="106"/>
    </row>
    <row r="2" spans="1:45" s="2" customFormat="1" ht="23.45" customHeight="1" x14ac:dyDescent="0.25">
      <c r="A2" s="107" t="s">
        <v>2</v>
      </c>
      <c r="B2" s="108"/>
      <c r="C2" s="108"/>
      <c r="D2" s="108"/>
      <c r="E2" s="108"/>
      <c r="F2" s="108"/>
      <c r="G2" s="108"/>
      <c r="H2" s="108"/>
      <c r="I2" s="108"/>
      <c r="J2" s="108"/>
      <c r="K2" s="108"/>
      <c r="L2" s="108"/>
      <c r="M2" s="108"/>
      <c r="N2" s="108"/>
      <c r="O2" s="108"/>
      <c r="P2" s="108"/>
      <c r="V2" s="40"/>
      <c r="W2" s="40"/>
      <c r="X2" s="40"/>
      <c r="Y2" s="48"/>
      <c r="Z2" s="48"/>
      <c r="AD2" s="63"/>
      <c r="AE2" s="63"/>
      <c r="AF2" s="40"/>
      <c r="AG2" s="40"/>
      <c r="AH2" s="40"/>
      <c r="AI2" s="48"/>
      <c r="AJ2" s="48"/>
      <c r="AP2" s="40"/>
      <c r="AQ2" s="40"/>
      <c r="AR2" s="40"/>
      <c r="AS2" s="48"/>
    </row>
    <row r="3" spans="1:45" x14ac:dyDescent="0.25"/>
    <row r="4" spans="1:45" ht="29.1" customHeight="1" x14ac:dyDescent="0.25">
      <c r="A4" s="103" t="s">
        <v>3</v>
      </c>
      <c r="B4" s="103"/>
      <c r="C4" s="106" t="s">
        <v>4</v>
      </c>
      <c r="D4" s="106"/>
      <c r="F4" s="103" t="s">
        <v>5</v>
      </c>
      <c r="G4" s="103"/>
      <c r="H4" s="103"/>
      <c r="I4" s="103"/>
      <c r="J4" s="103"/>
      <c r="K4" s="103"/>
    </row>
    <row r="5" spans="1:45" x14ac:dyDescent="0.25">
      <c r="A5" s="103"/>
      <c r="B5" s="103"/>
      <c r="C5" s="106"/>
      <c r="D5" s="106"/>
      <c r="F5" s="3" t="s">
        <v>6</v>
      </c>
      <c r="G5" s="3" t="s">
        <v>7</v>
      </c>
      <c r="H5" s="114" t="s">
        <v>8</v>
      </c>
      <c r="I5" s="114"/>
      <c r="J5" s="114"/>
      <c r="K5" s="114"/>
    </row>
    <row r="6" spans="1:45" x14ac:dyDescent="0.25">
      <c r="A6" s="103"/>
      <c r="B6" s="103"/>
      <c r="C6" s="106"/>
      <c r="D6" s="106"/>
      <c r="F6" s="70">
        <v>1</v>
      </c>
      <c r="G6" s="70" t="s">
        <v>9</v>
      </c>
      <c r="H6" s="115" t="s">
        <v>10</v>
      </c>
      <c r="I6" s="115"/>
      <c r="J6" s="115"/>
      <c r="K6" s="115"/>
    </row>
    <row r="7" spans="1:45" ht="173.25" customHeight="1" x14ac:dyDescent="0.25">
      <c r="A7" s="103"/>
      <c r="B7" s="103"/>
      <c r="C7" s="106"/>
      <c r="D7" s="106"/>
      <c r="F7" s="70">
        <v>2</v>
      </c>
      <c r="G7" s="70" t="s">
        <v>11</v>
      </c>
      <c r="H7" s="109" t="s">
        <v>12</v>
      </c>
      <c r="I7" s="109"/>
      <c r="J7" s="109"/>
      <c r="K7" s="109"/>
    </row>
    <row r="8" spans="1:45" ht="75" customHeight="1" x14ac:dyDescent="0.25">
      <c r="A8" s="103"/>
      <c r="B8" s="103"/>
      <c r="C8" s="106"/>
      <c r="D8" s="106"/>
      <c r="F8" s="70">
        <v>3</v>
      </c>
      <c r="G8" s="70" t="s">
        <v>13</v>
      </c>
      <c r="H8" s="109" t="s">
        <v>14</v>
      </c>
      <c r="I8" s="109"/>
      <c r="J8" s="109"/>
      <c r="K8" s="109"/>
    </row>
    <row r="9" spans="1:45" ht="75" customHeight="1" x14ac:dyDescent="0.25">
      <c r="A9" s="120"/>
      <c r="B9" s="120"/>
      <c r="C9" s="90"/>
      <c r="D9" s="90"/>
      <c r="F9" s="87">
        <v>4</v>
      </c>
      <c r="G9" s="87" t="s">
        <v>282</v>
      </c>
      <c r="H9" s="109" t="s">
        <v>293</v>
      </c>
      <c r="I9" s="109"/>
      <c r="J9" s="109"/>
      <c r="K9" s="109"/>
    </row>
    <row r="10" spans="1:45" x14ac:dyDescent="0.25"/>
    <row r="11" spans="1:45" ht="14.45" customHeight="1" x14ac:dyDescent="0.25">
      <c r="A11" s="103" t="s">
        <v>15</v>
      </c>
      <c r="B11" s="103"/>
      <c r="C11" s="103" t="s">
        <v>16</v>
      </c>
      <c r="D11" s="103" t="s">
        <v>17</v>
      </c>
      <c r="E11" s="103"/>
      <c r="F11" s="103"/>
      <c r="G11" s="103"/>
      <c r="H11" s="103"/>
      <c r="I11" s="103"/>
      <c r="J11" s="103"/>
      <c r="K11" s="103"/>
      <c r="L11" s="103"/>
      <c r="M11" s="103"/>
      <c r="N11" s="103"/>
      <c r="O11" s="103"/>
      <c r="P11" s="103"/>
      <c r="Q11" s="116" t="s">
        <v>18</v>
      </c>
      <c r="R11" s="116"/>
      <c r="S11" s="116"/>
      <c r="T11" s="116"/>
      <c r="U11" s="116"/>
      <c r="V11" s="113" t="s">
        <v>19</v>
      </c>
      <c r="W11" s="113"/>
      <c r="X11" s="113"/>
      <c r="Y11" s="113"/>
      <c r="Z11" s="113"/>
      <c r="AA11" s="117" t="s">
        <v>19</v>
      </c>
      <c r="AB11" s="117"/>
      <c r="AC11" s="117"/>
      <c r="AD11" s="117"/>
      <c r="AE11" s="117"/>
      <c r="AF11" s="118" t="s">
        <v>19</v>
      </c>
      <c r="AG11" s="118"/>
      <c r="AH11" s="118"/>
      <c r="AI11" s="118"/>
      <c r="AJ11" s="118"/>
      <c r="AK11" s="119" t="s">
        <v>19</v>
      </c>
      <c r="AL11" s="119"/>
      <c r="AM11" s="119"/>
      <c r="AN11" s="119"/>
      <c r="AO11" s="119"/>
      <c r="AP11" s="110" t="s">
        <v>20</v>
      </c>
      <c r="AQ11" s="111"/>
      <c r="AR11" s="111"/>
      <c r="AS11" s="112"/>
    </row>
    <row r="12" spans="1:45" ht="14.45" customHeight="1" x14ac:dyDescent="0.25">
      <c r="A12" s="103"/>
      <c r="B12" s="103"/>
      <c r="C12" s="103"/>
      <c r="D12" s="103"/>
      <c r="E12" s="103"/>
      <c r="F12" s="103"/>
      <c r="G12" s="103"/>
      <c r="H12" s="103"/>
      <c r="I12" s="103"/>
      <c r="J12" s="103"/>
      <c r="K12" s="103"/>
      <c r="L12" s="103"/>
      <c r="M12" s="103"/>
      <c r="N12" s="103"/>
      <c r="O12" s="103"/>
      <c r="P12" s="103"/>
      <c r="Q12" s="116"/>
      <c r="R12" s="116"/>
      <c r="S12" s="116"/>
      <c r="T12" s="116"/>
      <c r="U12" s="116"/>
      <c r="V12" s="113" t="s">
        <v>21</v>
      </c>
      <c r="W12" s="113"/>
      <c r="X12" s="113"/>
      <c r="Y12" s="113"/>
      <c r="Z12" s="113"/>
      <c r="AA12" s="117" t="s">
        <v>22</v>
      </c>
      <c r="AB12" s="117"/>
      <c r="AC12" s="117"/>
      <c r="AD12" s="117"/>
      <c r="AE12" s="117"/>
      <c r="AF12" s="118" t="s">
        <v>23</v>
      </c>
      <c r="AG12" s="118"/>
      <c r="AH12" s="118"/>
      <c r="AI12" s="118"/>
      <c r="AJ12" s="118"/>
      <c r="AK12" s="119" t="s">
        <v>24</v>
      </c>
      <c r="AL12" s="119"/>
      <c r="AM12" s="119"/>
      <c r="AN12" s="119"/>
      <c r="AO12" s="119"/>
      <c r="AP12" s="110" t="s">
        <v>25</v>
      </c>
      <c r="AQ12" s="111"/>
      <c r="AR12" s="111"/>
      <c r="AS12" s="112"/>
    </row>
    <row r="13" spans="1:45" ht="60" x14ac:dyDescent="0.25">
      <c r="A13" s="69" t="s">
        <v>26</v>
      </c>
      <c r="B13" s="69" t="s">
        <v>27</v>
      </c>
      <c r="C13" s="103"/>
      <c r="D13" s="69" t="s">
        <v>28</v>
      </c>
      <c r="E13" s="69" t="s">
        <v>29</v>
      </c>
      <c r="F13" s="69" t="s">
        <v>30</v>
      </c>
      <c r="G13" s="69" t="s">
        <v>31</v>
      </c>
      <c r="H13" s="69" t="s">
        <v>32</v>
      </c>
      <c r="I13" s="69" t="s">
        <v>33</v>
      </c>
      <c r="J13" s="69" t="s">
        <v>34</v>
      </c>
      <c r="K13" s="69" t="s">
        <v>35</v>
      </c>
      <c r="L13" s="69" t="s">
        <v>36</v>
      </c>
      <c r="M13" s="69" t="s">
        <v>37</v>
      </c>
      <c r="N13" s="69" t="s">
        <v>38</v>
      </c>
      <c r="O13" s="69" t="s">
        <v>39</v>
      </c>
      <c r="P13" s="69" t="s">
        <v>40</v>
      </c>
      <c r="Q13" s="71" t="s">
        <v>41</v>
      </c>
      <c r="R13" s="71" t="s">
        <v>42</v>
      </c>
      <c r="S13" s="71" t="s">
        <v>43</v>
      </c>
      <c r="T13" s="71" t="s">
        <v>44</v>
      </c>
      <c r="U13" s="71" t="s">
        <v>45</v>
      </c>
      <c r="V13" s="68" t="s">
        <v>46</v>
      </c>
      <c r="W13" s="68" t="s">
        <v>47</v>
      </c>
      <c r="X13" s="68" t="s">
        <v>48</v>
      </c>
      <c r="Y13" s="68" t="s">
        <v>49</v>
      </c>
      <c r="Z13" s="68" t="s">
        <v>50</v>
      </c>
      <c r="AA13" s="72" t="s">
        <v>46</v>
      </c>
      <c r="AB13" s="72" t="s">
        <v>47</v>
      </c>
      <c r="AC13" s="72" t="s">
        <v>48</v>
      </c>
      <c r="AD13" s="64" t="s">
        <v>49</v>
      </c>
      <c r="AE13" s="64" t="s">
        <v>50</v>
      </c>
      <c r="AF13" s="88" t="s">
        <v>46</v>
      </c>
      <c r="AG13" s="88" t="s">
        <v>47</v>
      </c>
      <c r="AH13" s="88" t="s">
        <v>48</v>
      </c>
      <c r="AI13" s="88" t="s">
        <v>49</v>
      </c>
      <c r="AJ13" s="88" t="s">
        <v>50</v>
      </c>
      <c r="AK13" s="89" t="s">
        <v>46</v>
      </c>
      <c r="AL13" s="89" t="s">
        <v>47</v>
      </c>
      <c r="AM13" s="89" t="s">
        <v>48</v>
      </c>
      <c r="AN13" s="89" t="s">
        <v>49</v>
      </c>
      <c r="AO13" s="89" t="s">
        <v>50</v>
      </c>
      <c r="AP13" s="29" t="s">
        <v>46</v>
      </c>
      <c r="AQ13" s="29" t="s">
        <v>47</v>
      </c>
      <c r="AR13" s="29" t="s">
        <v>48</v>
      </c>
      <c r="AS13" s="29" t="s">
        <v>51</v>
      </c>
    </row>
    <row r="14" spans="1:45" s="30" customFormat="1" ht="255" x14ac:dyDescent="0.25">
      <c r="A14" s="73">
        <v>4</v>
      </c>
      <c r="B14" s="73" t="s">
        <v>52</v>
      </c>
      <c r="C14" s="73" t="s">
        <v>53</v>
      </c>
      <c r="D14" s="73" t="s">
        <v>54</v>
      </c>
      <c r="E14" s="4">
        <f t="shared" ref="E14:E29" si="0">+((1/17)*80%)/100%</f>
        <v>4.7058823529411764E-2</v>
      </c>
      <c r="F14" s="73" t="s">
        <v>55</v>
      </c>
      <c r="G14" s="73" t="s">
        <v>56</v>
      </c>
      <c r="H14" s="73" t="s">
        <v>57</v>
      </c>
      <c r="I14" s="5">
        <v>6.6000000000000003E-2</v>
      </c>
      <c r="J14" s="73" t="s">
        <v>58</v>
      </c>
      <c r="K14" s="73" t="s">
        <v>59</v>
      </c>
      <c r="L14" s="6">
        <v>0</v>
      </c>
      <c r="M14" s="6">
        <v>0.02</v>
      </c>
      <c r="N14" s="6">
        <v>0.06</v>
      </c>
      <c r="O14" s="6">
        <v>0.1</v>
      </c>
      <c r="P14" s="6">
        <v>0.1</v>
      </c>
      <c r="Q14" s="73" t="s">
        <v>60</v>
      </c>
      <c r="R14" s="73" t="s">
        <v>61</v>
      </c>
      <c r="S14" s="73" t="s">
        <v>62</v>
      </c>
      <c r="T14" s="73" t="s">
        <v>63</v>
      </c>
      <c r="U14" s="73" t="s">
        <v>64</v>
      </c>
      <c r="V14" s="34" t="s">
        <v>65</v>
      </c>
      <c r="W14" s="34" t="s">
        <v>65</v>
      </c>
      <c r="X14" s="34" t="s">
        <v>65</v>
      </c>
      <c r="Y14" s="35" t="s">
        <v>66</v>
      </c>
      <c r="Z14" s="35" t="s">
        <v>65</v>
      </c>
      <c r="AA14" s="27">
        <f>M14</f>
        <v>0.02</v>
      </c>
      <c r="AB14" s="74">
        <v>0.02</v>
      </c>
      <c r="AC14" s="75">
        <f>IF(AB14/AA14&gt;100%,100%,AB14/AA14)</f>
        <v>1</v>
      </c>
      <c r="AD14" s="47" t="s">
        <v>67</v>
      </c>
      <c r="AE14" s="47" t="s">
        <v>68</v>
      </c>
      <c r="AF14" s="34">
        <f>N14</f>
        <v>0.06</v>
      </c>
      <c r="AG14" s="92">
        <v>0.112</v>
      </c>
      <c r="AH14" s="101">
        <f>IF(AG14/AF14&gt;100%,100%,AG14/AF14)</f>
        <v>1</v>
      </c>
      <c r="AI14" s="78" t="s">
        <v>283</v>
      </c>
      <c r="AJ14" s="78" t="s">
        <v>69</v>
      </c>
      <c r="AK14" s="27">
        <f>O14</f>
        <v>0.1</v>
      </c>
      <c r="AL14" s="11"/>
      <c r="AM14" s="73"/>
      <c r="AN14" s="73"/>
      <c r="AO14" s="73"/>
      <c r="AP14" s="34">
        <f>P14</f>
        <v>0.1</v>
      </c>
      <c r="AQ14" s="34">
        <v>0.112</v>
      </c>
      <c r="AR14" s="101">
        <f>IF(AQ14/AP14&gt;100%,100%,AQ14/AP14)</f>
        <v>1</v>
      </c>
      <c r="AS14" s="47" t="s">
        <v>70</v>
      </c>
    </row>
    <row r="15" spans="1:45" s="30" customFormat="1" ht="105" x14ac:dyDescent="0.25">
      <c r="A15" s="73">
        <v>4</v>
      </c>
      <c r="B15" s="73" t="s">
        <v>52</v>
      </c>
      <c r="C15" s="73" t="s">
        <v>53</v>
      </c>
      <c r="D15" s="73" t="s">
        <v>71</v>
      </c>
      <c r="E15" s="4">
        <f t="shared" si="0"/>
        <v>4.7058823529411764E-2</v>
      </c>
      <c r="F15" s="73" t="s">
        <v>55</v>
      </c>
      <c r="G15" s="73" t="s">
        <v>72</v>
      </c>
      <c r="H15" s="73" t="s">
        <v>73</v>
      </c>
      <c r="I15" s="73" t="s">
        <v>74</v>
      </c>
      <c r="J15" s="73" t="s">
        <v>75</v>
      </c>
      <c r="K15" s="73" t="s">
        <v>59</v>
      </c>
      <c r="L15" s="6">
        <v>0</v>
      </c>
      <c r="M15" s="6">
        <v>0</v>
      </c>
      <c r="N15" s="6">
        <v>0</v>
      </c>
      <c r="O15" s="6">
        <v>0.15</v>
      </c>
      <c r="P15" s="6">
        <v>0.15</v>
      </c>
      <c r="Q15" s="73" t="s">
        <v>60</v>
      </c>
      <c r="R15" s="73" t="s">
        <v>76</v>
      </c>
      <c r="S15" s="73" t="s">
        <v>77</v>
      </c>
      <c r="T15" s="73" t="s">
        <v>63</v>
      </c>
      <c r="U15" s="73" t="s">
        <v>78</v>
      </c>
      <c r="V15" s="34" t="s">
        <v>65</v>
      </c>
      <c r="W15" s="34" t="s">
        <v>65</v>
      </c>
      <c r="X15" s="34" t="s">
        <v>65</v>
      </c>
      <c r="Y15" s="35" t="s">
        <v>66</v>
      </c>
      <c r="Z15" s="35" t="s">
        <v>65</v>
      </c>
      <c r="AA15" s="27">
        <f t="shared" ref="AA15" si="1">M15</f>
        <v>0</v>
      </c>
      <c r="AB15" s="34" t="s">
        <v>65</v>
      </c>
      <c r="AC15" s="34" t="s">
        <v>65</v>
      </c>
      <c r="AD15" s="35" t="s">
        <v>79</v>
      </c>
      <c r="AE15" s="35" t="s">
        <v>65</v>
      </c>
      <c r="AF15" s="34">
        <f t="shared" ref="AF15:AF30" si="2">N15</f>
        <v>0</v>
      </c>
      <c r="AG15" s="93" t="s">
        <v>80</v>
      </c>
      <c r="AH15" s="93" t="s">
        <v>80</v>
      </c>
      <c r="AI15" s="81" t="s">
        <v>80</v>
      </c>
      <c r="AJ15" s="81" t="s">
        <v>80</v>
      </c>
      <c r="AK15" s="27">
        <f t="shared" ref="AK15:AK30" si="3">O15</f>
        <v>0.15</v>
      </c>
      <c r="AL15" s="11"/>
      <c r="AM15" s="73"/>
      <c r="AN15" s="73"/>
      <c r="AO15" s="73"/>
      <c r="AP15" s="34">
        <f t="shared" ref="AP15:AP30" si="4">P15</f>
        <v>0.15</v>
      </c>
      <c r="AQ15" s="34">
        <v>0</v>
      </c>
      <c r="AR15" s="101">
        <f>IF(AQ15/AP15&gt;100%,100%,AQ15/AP15)</f>
        <v>0</v>
      </c>
      <c r="AS15" s="35" t="s">
        <v>81</v>
      </c>
    </row>
    <row r="16" spans="1:45" s="30" customFormat="1" ht="330" x14ac:dyDescent="0.25">
      <c r="A16" s="73">
        <v>4</v>
      </c>
      <c r="B16" s="73" t="s">
        <v>52</v>
      </c>
      <c r="C16" s="73" t="s">
        <v>53</v>
      </c>
      <c r="D16" s="73" t="s">
        <v>82</v>
      </c>
      <c r="E16" s="4">
        <f t="shared" si="0"/>
        <v>4.7058823529411764E-2</v>
      </c>
      <c r="F16" s="73" t="s">
        <v>83</v>
      </c>
      <c r="G16" s="73" t="s">
        <v>84</v>
      </c>
      <c r="H16" s="73" t="s">
        <v>85</v>
      </c>
      <c r="I16" s="73" t="s">
        <v>74</v>
      </c>
      <c r="J16" s="73" t="s">
        <v>58</v>
      </c>
      <c r="K16" s="73" t="s">
        <v>59</v>
      </c>
      <c r="L16" s="6">
        <v>0.05</v>
      </c>
      <c r="M16" s="6">
        <v>0.4</v>
      </c>
      <c r="N16" s="6">
        <v>0.8</v>
      </c>
      <c r="O16" s="6">
        <v>1</v>
      </c>
      <c r="P16" s="6">
        <v>1</v>
      </c>
      <c r="Q16" s="73" t="s">
        <v>60</v>
      </c>
      <c r="R16" s="73" t="s">
        <v>86</v>
      </c>
      <c r="S16" s="73" t="s">
        <v>87</v>
      </c>
      <c r="T16" s="73" t="s">
        <v>63</v>
      </c>
      <c r="U16" s="73" t="s">
        <v>88</v>
      </c>
      <c r="V16" s="34">
        <f t="shared" ref="V16:V30" si="5">L16</f>
        <v>0.05</v>
      </c>
      <c r="W16" s="76">
        <v>0</v>
      </c>
      <c r="X16" s="76">
        <v>0</v>
      </c>
      <c r="Y16" s="77" t="s">
        <v>89</v>
      </c>
      <c r="Z16" s="78" t="s">
        <v>90</v>
      </c>
      <c r="AA16" s="27">
        <f t="shared" ref="AA16:AB36" si="6">M16</f>
        <v>0.4</v>
      </c>
      <c r="AB16" s="74">
        <v>0.32350000000000001</v>
      </c>
      <c r="AC16" s="75">
        <f t="shared" ref="AC16:AC25" si="7">IF(AB16/AA16&gt;100%,100%,AB16/AA16)</f>
        <v>0.80874999999999997</v>
      </c>
      <c r="AD16" s="79" t="s">
        <v>91</v>
      </c>
      <c r="AE16" s="79" t="s">
        <v>92</v>
      </c>
      <c r="AF16" s="34">
        <f t="shared" si="2"/>
        <v>0.8</v>
      </c>
      <c r="AG16" s="91">
        <v>0.60609999999999997</v>
      </c>
      <c r="AH16" s="101">
        <f>IF(AG16/AF16&gt;100%,100%,AG16/AF16)</f>
        <v>0.75762499999999988</v>
      </c>
      <c r="AI16" s="81" t="s">
        <v>284</v>
      </c>
      <c r="AJ16" s="81" t="s">
        <v>93</v>
      </c>
      <c r="AK16" s="27">
        <f t="shared" si="3"/>
        <v>1</v>
      </c>
      <c r="AL16" s="11"/>
      <c r="AM16" s="73"/>
      <c r="AN16" s="73"/>
      <c r="AO16" s="73"/>
      <c r="AP16" s="34">
        <f t="shared" si="4"/>
        <v>1</v>
      </c>
      <c r="AQ16" s="74">
        <v>0.60609999999999997</v>
      </c>
      <c r="AR16" s="101">
        <f t="shared" ref="AR16:AR30" si="8">IF(AQ16/AP16&gt;100%,100%,AQ16/AP16)</f>
        <v>0.60609999999999997</v>
      </c>
      <c r="AS16" s="79" t="s">
        <v>94</v>
      </c>
    </row>
    <row r="17" spans="1:45" s="30" customFormat="1" ht="90" x14ac:dyDescent="0.25">
      <c r="A17" s="73">
        <v>4</v>
      </c>
      <c r="B17" s="73" t="s">
        <v>52</v>
      </c>
      <c r="C17" s="73" t="s">
        <v>95</v>
      </c>
      <c r="D17" s="73" t="s">
        <v>96</v>
      </c>
      <c r="E17" s="4">
        <f t="shared" si="0"/>
        <v>4.7058823529411764E-2</v>
      </c>
      <c r="F17" s="73" t="s">
        <v>55</v>
      </c>
      <c r="G17" s="73" t="s">
        <v>97</v>
      </c>
      <c r="H17" s="73" t="s">
        <v>98</v>
      </c>
      <c r="I17" s="6">
        <v>0.5</v>
      </c>
      <c r="J17" s="73" t="s">
        <v>58</v>
      </c>
      <c r="K17" s="73" t="s">
        <v>59</v>
      </c>
      <c r="L17" s="6">
        <v>0.15</v>
      </c>
      <c r="M17" s="6">
        <v>0.3</v>
      </c>
      <c r="N17" s="7">
        <v>0.45</v>
      </c>
      <c r="O17" s="7">
        <v>0.6</v>
      </c>
      <c r="P17" s="7">
        <v>0.6</v>
      </c>
      <c r="Q17" s="73" t="s">
        <v>99</v>
      </c>
      <c r="R17" s="73" t="s">
        <v>100</v>
      </c>
      <c r="S17" s="73" t="s">
        <v>101</v>
      </c>
      <c r="T17" s="73" t="s">
        <v>63</v>
      </c>
      <c r="U17" s="73" t="s">
        <v>102</v>
      </c>
      <c r="V17" s="34">
        <f t="shared" si="5"/>
        <v>0.15</v>
      </c>
      <c r="W17" s="74">
        <v>9.5200000000000007E-2</v>
      </c>
      <c r="X17" s="76">
        <f>W17/V17</f>
        <v>0.63466666666666671</v>
      </c>
      <c r="Y17" s="80" t="s">
        <v>103</v>
      </c>
      <c r="Z17" s="81" t="s">
        <v>104</v>
      </c>
      <c r="AA17" s="27">
        <f t="shared" si="6"/>
        <v>0.3</v>
      </c>
      <c r="AB17" s="82">
        <v>34.21</v>
      </c>
      <c r="AC17" s="75">
        <f t="shared" si="7"/>
        <v>1</v>
      </c>
      <c r="AD17" s="47" t="s">
        <v>105</v>
      </c>
      <c r="AE17" s="79" t="s">
        <v>92</v>
      </c>
      <c r="AF17" s="34">
        <f t="shared" si="2"/>
        <v>0.45</v>
      </c>
      <c r="AG17" s="93">
        <v>59.58</v>
      </c>
      <c r="AH17" s="101">
        <f t="shared" ref="AH17:AH30" si="9">IF(AG17/AF17&gt;100%,100%,AG17/AF17)</f>
        <v>1</v>
      </c>
      <c r="AI17" s="81" t="s">
        <v>106</v>
      </c>
      <c r="AJ17" s="81" t="s">
        <v>107</v>
      </c>
      <c r="AK17" s="27">
        <f t="shared" si="3"/>
        <v>0.6</v>
      </c>
      <c r="AL17" s="11"/>
      <c r="AM17" s="73"/>
      <c r="AN17" s="73"/>
      <c r="AO17" s="73"/>
      <c r="AP17" s="34">
        <f t="shared" si="4"/>
        <v>0.6</v>
      </c>
      <c r="AQ17" s="74">
        <v>0.5958</v>
      </c>
      <c r="AR17" s="101">
        <f t="shared" si="8"/>
        <v>0.99299999999999999</v>
      </c>
      <c r="AS17" s="47" t="s">
        <v>108</v>
      </c>
    </row>
    <row r="18" spans="1:45" s="30" customFormat="1" ht="105" x14ac:dyDescent="0.25">
      <c r="A18" s="73">
        <v>4</v>
      </c>
      <c r="B18" s="73" t="s">
        <v>52</v>
      </c>
      <c r="C18" s="73" t="s">
        <v>95</v>
      </c>
      <c r="D18" s="73" t="s">
        <v>109</v>
      </c>
      <c r="E18" s="4">
        <f t="shared" si="0"/>
        <v>4.7058823529411764E-2</v>
      </c>
      <c r="F18" s="73" t="s">
        <v>55</v>
      </c>
      <c r="G18" s="73" t="s">
        <v>110</v>
      </c>
      <c r="H18" s="73" t="s">
        <v>111</v>
      </c>
      <c r="I18" s="6">
        <v>0.6</v>
      </c>
      <c r="J18" s="73" t="s">
        <v>58</v>
      </c>
      <c r="K18" s="73" t="s">
        <v>59</v>
      </c>
      <c r="L18" s="6">
        <v>0.15</v>
      </c>
      <c r="M18" s="6">
        <v>0.3</v>
      </c>
      <c r="N18" s="7">
        <v>0.45</v>
      </c>
      <c r="O18" s="7">
        <v>0.6</v>
      </c>
      <c r="P18" s="7">
        <v>0.6</v>
      </c>
      <c r="Q18" s="73" t="s">
        <v>99</v>
      </c>
      <c r="R18" s="73" t="s">
        <v>100</v>
      </c>
      <c r="S18" s="73" t="s">
        <v>101</v>
      </c>
      <c r="T18" s="73" t="s">
        <v>63</v>
      </c>
      <c r="U18" s="73" t="s">
        <v>102</v>
      </c>
      <c r="V18" s="34">
        <f t="shared" si="5"/>
        <v>0.15</v>
      </c>
      <c r="W18" s="74">
        <v>0.57379999999999998</v>
      </c>
      <c r="X18" s="76">
        <v>1</v>
      </c>
      <c r="Y18" s="80" t="s">
        <v>112</v>
      </c>
      <c r="Z18" s="81" t="s">
        <v>113</v>
      </c>
      <c r="AA18" s="27">
        <f t="shared" si="6"/>
        <v>0.3</v>
      </c>
      <c r="AB18" s="74">
        <v>0.66849999999999998</v>
      </c>
      <c r="AC18" s="75">
        <f t="shared" si="7"/>
        <v>1</v>
      </c>
      <c r="AD18" s="80" t="s">
        <v>114</v>
      </c>
      <c r="AE18" s="79" t="s">
        <v>92</v>
      </c>
      <c r="AF18" s="34">
        <f t="shared" si="2"/>
        <v>0.45</v>
      </c>
      <c r="AG18" s="91">
        <v>0.67330000000000001</v>
      </c>
      <c r="AH18" s="101">
        <f t="shared" si="9"/>
        <v>1</v>
      </c>
      <c r="AI18" s="81" t="s">
        <v>115</v>
      </c>
      <c r="AJ18" s="81" t="s">
        <v>116</v>
      </c>
      <c r="AK18" s="27">
        <f t="shared" si="3"/>
        <v>0.6</v>
      </c>
      <c r="AL18" s="11"/>
      <c r="AM18" s="73"/>
      <c r="AN18" s="73"/>
      <c r="AO18" s="73"/>
      <c r="AP18" s="34">
        <f t="shared" si="4"/>
        <v>0.6</v>
      </c>
      <c r="AQ18" s="74">
        <v>0.67330000000000001</v>
      </c>
      <c r="AR18" s="101">
        <f t="shared" si="8"/>
        <v>1</v>
      </c>
      <c r="AS18" s="80" t="s">
        <v>117</v>
      </c>
    </row>
    <row r="19" spans="1:45" s="30" customFormat="1" ht="90" x14ac:dyDescent="0.25">
      <c r="A19" s="73">
        <v>4</v>
      </c>
      <c r="B19" s="73" t="s">
        <v>52</v>
      </c>
      <c r="C19" s="73" t="s">
        <v>95</v>
      </c>
      <c r="D19" s="73" t="s">
        <v>118</v>
      </c>
      <c r="E19" s="4">
        <f t="shared" si="0"/>
        <v>4.7058823529411764E-2</v>
      </c>
      <c r="F19" s="73" t="s">
        <v>83</v>
      </c>
      <c r="G19" s="73" t="s">
        <v>119</v>
      </c>
      <c r="H19" s="73" t="s">
        <v>120</v>
      </c>
      <c r="I19" s="73"/>
      <c r="J19" s="73" t="s">
        <v>58</v>
      </c>
      <c r="K19" s="73" t="s">
        <v>59</v>
      </c>
      <c r="L19" s="6">
        <v>0.1</v>
      </c>
      <c r="M19" s="6">
        <v>0.25</v>
      </c>
      <c r="N19" s="6">
        <v>0.65</v>
      </c>
      <c r="O19" s="6">
        <v>0.95</v>
      </c>
      <c r="P19" s="6">
        <v>0.95</v>
      </c>
      <c r="Q19" s="73" t="s">
        <v>99</v>
      </c>
      <c r="R19" s="73" t="s">
        <v>100</v>
      </c>
      <c r="S19" s="73" t="s">
        <v>101</v>
      </c>
      <c r="T19" s="73" t="s">
        <v>63</v>
      </c>
      <c r="U19" s="73" t="s">
        <v>113</v>
      </c>
      <c r="V19" s="34">
        <f t="shared" si="5"/>
        <v>0.1</v>
      </c>
      <c r="W19" s="76">
        <v>0.31</v>
      </c>
      <c r="X19" s="76">
        <v>1</v>
      </c>
      <c r="Y19" s="80" t="s">
        <v>121</v>
      </c>
      <c r="Z19" s="81" t="s">
        <v>113</v>
      </c>
      <c r="AA19" s="27">
        <f t="shared" si="6"/>
        <v>0.25</v>
      </c>
      <c r="AB19" s="74">
        <v>0.61129999999999995</v>
      </c>
      <c r="AC19" s="75">
        <f t="shared" si="7"/>
        <v>1</v>
      </c>
      <c r="AD19" s="47" t="s">
        <v>122</v>
      </c>
      <c r="AE19" s="79" t="s">
        <v>92</v>
      </c>
      <c r="AF19" s="34">
        <f t="shared" si="2"/>
        <v>0.65</v>
      </c>
      <c r="AG19" s="91">
        <v>0.71340000000000003</v>
      </c>
      <c r="AH19" s="101">
        <f t="shared" si="9"/>
        <v>1</v>
      </c>
      <c r="AI19" s="81" t="s">
        <v>123</v>
      </c>
      <c r="AJ19" s="81" t="s">
        <v>116</v>
      </c>
      <c r="AK19" s="27">
        <f t="shared" si="3"/>
        <v>0.95</v>
      </c>
      <c r="AL19" s="11"/>
      <c r="AM19" s="73"/>
      <c r="AN19" s="73"/>
      <c r="AO19" s="73"/>
      <c r="AP19" s="34">
        <f t="shared" si="4"/>
        <v>0.95</v>
      </c>
      <c r="AQ19" s="74">
        <v>0.71340000000000003</v>
      </c>
      <c r="AR19" s="101">
        <f t="shared" si="8"/>
        <v>0.7509473684210527</v>
      </c>
      <c r="AS19" s="47" t="s">
        <v>124</v>
      </c>
    </row>
    <row r="20" spans="1:45" s="30" customFormat="1" ht="90" x14ac:dyDescent="0.25">
      <c r="A20" s="73">
        <v>4</v>
      </c>
      <c r="B20" s="73" t="s">
        <v>52</v>
      </c>
      <c r="C20" s="73" t="s">
        <v>95</v>
      </c>
      <c r="D20" s="73" t="s">
        <v>125</v>
      </c>
      <c r="E20" s="4">
        <f t="shared" si="0"/>
        <v>4.7058823529411764E-2</v>
      </c>
      <c r="F20" s="73" t="s">
        <v>55</v>
      </c>
      <c r="G20" s="73" t="s">
        <v>126</v>
      </c>
      <c r="H20" s="73" t="s">
        <v>127</v>
      </c>
      <c r="I20" s="73"/>
      <c r="J20" s="73" t="s">
        <v>58</v>
      </c>
      <c r="K20" s="73" t="s">
        <v>59</v>
      </c>
      <c r="L20" s="6">
        <v>0.02</v>
      </c>
      <c r="M20" s="6">
        <v>0.1</v>
      </c>
      <c r="N20" s="6">
        <v>0.2</v>
      </c>
      <c r="O20" s="6">
        <v>0.4</v>
      </c>
      <c r="P20" s="6">
        <v>0.4</v>
      </c>
      <c r="Q20" s="73" t="s">
        <v>99</v>
      </c>
      <c r="R20" s="73" t="s">
        <v>100</v>
      </c>
      <c r="S20" s="73" t="s">
        <v>101</v>
      </c>
      <c r="T20" s="73" t="s">
        <v>63</v>
      </c>
      <c r="U20" s="73" t="s">
        <v>113</v>
      </c>
      <c r="V20" s="34">
        <f t="shared" si="5"/>
        <v>0.02</v>
      </c>
      <c r="W20" s="76">
        <v>0.12</v>
      </c>
      <c r="X20" s="76">
        <v>1</v>
      </c>
      <c r="Y20" s="73" t="s">
        <v>128</v>
      </c>
      <c r="Z20" s="81" t="s">
        <v>113</v>
      </c>
      <c r="AA20" s="27">
        <f t="shared" si="6"/>
        <v>0.1</v>
      </c>
      <c r="AB20" s="75">
        <v>0.2273</v>
      </c>
      <c r="AC20" s="75">
        <f t="shared" si="7"/>
        <v>1</v>
      </c>
      <c r="AD20" s="47" t="s">
        <v>129</v>
      </c>
      <c r="AE20" s="79" t="s">
        <v>92</v>
      </c>
      <c r="AF20" s="34">
        <f t="shared" si="2"/>
        <v>0.2</v>
      </c>
      <c r="AG20" s="91">
        <v>0.47449999999999998</v>
      </c>
      <c r="AH20" s="101">
        <f t="shared" si="9"/>
        <v>1</v>
      </c>
      <c r="AI20" s="81" t="s">
        <v>130</v>
      </c>
      <c r="AJ20" s="81" t="s">
        <v>116</v>
      </c>
      <c r="AK20" s="27">
        <f t="shared" si="3"/>
        <v>0.4</v>
      </c>
      <c r="AL20" s="11"/>
      <c r="AM20" s="73"/>
      <c r="AN20" s="73"/>
      <c r="AO20" s="73"/>
      <c r="AP20" s="34">
        <f t="shared" si="4"/>
        <v>0.4</v>
      </c>
      <c r="AQ20" s="75">
        <v>0.47449999999999998</v>
      </c>
      <c r="AR20" s="101">
        <f t="shared" si="8"/>
        <v>1</v>
      </c>
      <c r="AS20" s="47" t="s">
        <v>131</v>
      </c>
    </row>
    <row r="21" spans="1:45" s="30" customFormat="1" ht="90" x14ac:dyDescent="0.25">
      <c r="A21" s="73">
        <v>4</v>
      </c>
      <c r="B21" s="73" t="s">
        <v>52</v>
      </c>
      <c r="C21" s="73" t="s">
        <v>95</v>
      </c>
      <c r="D21" s="73" t="s">
        <v>132</v>
      </c>
      <c r="E21" s="4">
        <f t="shared" si="0"/>
        <v>4.7058823529411764E-2</v>
      </c>
      <c r="F21" s="73" t="s">
        <v>83</v>
      </c>
      <c r="G21" s="73" t="s">
        <v>133</v>
      </c>
      <c r="H21" s="73" t="s">
        <v>134</v>
      </c>
      <c r="I21" s="73"/>
      <c r="J21" s="73" t="s">
        <v>75</v>
      </c>
      <c r="K21" s="73" t="s">
        <v>59</v>
      </c>
      <c r="L21" s="6">
        <v>0.95</v>
      </c>
      <c r="M21" s="6">
        <v>0.95</v>
      </c>
      <c r="N21" s="6">
        <v>0.95</v>
      </c>
      <c r="O21" s="6">
        <v>0.95</v>
      </c>
      <c r="P21" s="6">
        <v>0.95</v>
      </c>
      <c r="Q21" s="73" t="s">
        <v>99</v>
      </c>
      <c r="R21" s="73" t="s">
        <v>100</v>
      </c>
      <c r="S21" s="73" t="s">
        <v>135</v>
      </c>
      <c r="T21" s="73" t="s">
        <v>63</v>
      </c>
      <c r="U21" s="8" t="s">
        <v>136</v>
      </c>
      <c r="V21" s="34">
        <f t="shared" si="5"/>
        <v>0.95</v>
      </c>
      <c r="W21" s="74">
        <v>0.39700000000000002</v>
      </c>
      <c r="X21" s="76">
        <f>W21/V21</f>
        <v>0.41789473684210532</v>
      </c>
      <c r="Y21" s="80" t="s">
        <v>137</v>
      </c>
      <c r="Z21" s="81" t="s">
        <v>138</v>
      </c>
      <c r="AA21" s="27">
        <f t="shared" si="6"/>
        <v>0.95</v>
      </c>
      <c r="AB21" s="74">
        <v>0.97270000000000001</v>
      </c>
      <c r="AC21" s="75">
        <f t="shared" si="7"/>
        <v>1</v>
      </c>
      <c r="AD21" s="79" t="s">
        <v>139</v>
      </c>
      <c r="AE21" s="79" t="s">
        <v>140</v>
      </c>
      <c r="AF21" s="34">
        <f t="shared" si="2"/>
        <v>0.95</v>
      </c>
      <c r="AG21" s="91">
        <v>0.96430000000000005</v>
      </c>
      <c r="AH21" s="101">
        <f t="shared" si="9"/>
        <v>1</v>
      </c>
      <c r="AI21" s="81" t="s">
        <v>285</v>
      </c>
      <c r="AJ21" s="81" t="s">
        <v>141</v>
      </c>
      <c r="AK21" s="27">
        <f t="shared" si="3"/>
        <v>0.95</v>
      </c>
      <c r="AL21" s="11"/>
      <c r="AM21" s="73"/>
      <c r="AN21" s="73"/>
      <c r="AO21" s="73"/>
      <c r="AP21" s="34">
        <f t="shared" si="4"/>
        <v>0.95</v>
      </c>
      <c r="AQ21" s="74">
        <f>(W21*25%)+(AB21*25%)+(AG21*25%)</f>
        <v>0.58350000000000002</v>
      </c>
      <c r="AR21" s="101">
        <f t="shared" si="8"/>
        <v>0.61421052631578954</v>
      </c>
      <c r="AS21" s="47" t="s">
        <v>142</v>
      </c>
    </row>
    <row r="22" spans="1:45" s="30" customFormat="1" ht="90" x14ac:dyDescent="0.25">
      <c r="A22" s="73">
        <v>4</v>
      </c>
      <c r="B22" s="73" t="s">
        <v>52</v>
      </c>
      <c r="C22" s="73" t="s">
        <v>95</v>
      </c>
      <c r="D22" s="73" t="s">
        <v>143</v>
      </c>
      <c r="E22" s="4">
        <f t="shared" si="0"/>
        <v>4.7058823529411764E-2</v>
      </c>
      <c r="F22" s="73" t="s">
        <v>55</v>
      </c>
      <c r="G22" s="73" t="s">
        <v>144</v>
      </c>
      <c r="H22" s="73" t="s">
        <v>145</v>
      </c>
      <c r="I22" s="73"/>
      <c r="J22" s="73" t="s">
        <v>75</v>
      </c>
      <c r="K22" s="73" t="s">
        <v>59</v>
      </c>
      <c r="L22" s="6">
        <v>1</v>
      </c>
      <c r="M22" s="6">
        <v>1</v>
      </c>
      <c r="N22" s="6">
        <v>1</v>
      </c>
      <c r="O22" s="6">
        <v>1</v>
      </c>
      <c r="P22" s="6">
        <v>1</v>
      </c>
      <c r="Q22" s="73" t="s">
        <v>99</v>
      </c>
      <c r="R22" s="8" t="s">
        <v>100</v>
      </c>
      <c r="S22" s="8" t="s">
        <v>146</v>
      </c>
      <c r="T22" s="8" t="s">
        <v>63</v>
      </c>
      <c r="U22" s="8" t="s">
        <v>147</v>
      </c>
      <c r="V22" s="34">
        <f t="shared" si="5"/>
        <v>1</v>
      </c>
      <c r="W22" s="74">
        <v>0.46700000000000003</v>
      </c>
      <c r="X22" s="76">
        <f t="shared" ref="X22:X23" si="10">W22/V22</f>
        <v>0.46700000000000003</v>
      </c>
      <c r="Y22" s="80" t="s">
        <v>137</v>
      </c>
      <c r="Z22" s="81" t="s">
        <v>138</v>
      </c>
      <c r="AA22" s="27">
        <f t="shared" si="6"/>
        <v>1</v>
      </c>
      <c r="AB22" s="76">
        <v>1</v>
      </c>
      <c r="AC22" s="75">
        <f t="shared" si="7"/>
        <v>1</v>
      </c>
      <c r="AD22" s="47" t="s">
        <v>148</v>
      </c>
      <c r="AE22" s="47" t="s">
        <v>140</v>
      </c>
      <c r="AF22" s="34">
        <f t="shared" si="2"/>
        <v>1</v>
      </c>
      <c r="AG22" s="94">
        <v>1</v>
      </c>
      <c r="AH22" s="101">
        <f t="shared" si="9"/>
        <v>1</v>
      </c>
      <c r="AI22" s="81" t="s">
        <v>149</v>
      </c>
      <c r="AJ22" s="81" t="s">
        <v>141</v>
      </c>
      <c r="AK22" s="27">
        <f t="shared" si="3"/>
        <v>1</v>
      </c>
      <c r="AL22" s="11"/>
      <c r="AM22" s="73"/>
      <c r="AN22" s="73"/>
      <c r="AO22" s="73"/>
      <c r="AP22" s="34">
        <f t="shared" si="4"/>
        <v>1</v>
      </c>
      <c r="AQ22" s="74">
        <f t="shared" ref="AQ22:AQ23" si="11">(W22*25%)+(AB22*25%)+(AG22*25%)</f>
        <v>0.61675000000000002</v>
      </c>
      <c r="AR22" s="101">
        <f t="shared" si="8"/>
        <v>0.61675000000000002</v>
      </c>
      <c r="AS22" s="47" t="s">
        <v>150</v>
      </c>
    </row>
    <row r="23" spans="1:45" s="30" customFormat="1" ht="135" x14ac:dyDescent="0.25">
      <c r="A23" s="73">
        <v>4</v>
      </c>
      <c r="B23" s="73" t="s">
        <v>52</v>
      </c>
      <c r="C23" s="73" t="s">
        <v>95</v>
      </c>
      <c r="D23" s="73" t="s">
        <v>151</v>
      </c>
      <c r="E23" s="4">
        <f t="shared" si="0"/>
        <v>4.7058823529411764E-2</v>
      </c>
      <c r="F23" s="73" t="s">
        <v>55</v>
      </c>
      <c r="G23" s="73" t="s">
        <v>152</v>
      </c>
      <c r="H23" s="73" t="s">
        <v>153</v>
      </c>
      <c r="I23" s="73"/>
      <c r="J23" s="73" t="s">
        <v>75</v>
      </c>
      <c r="K23" s="73" t="s">
        <v>59</v>
      </c>
      <c r="L23" s="6">
        <v>0.95</v>
      </c>
      <c r="M23" s="6">
        <v>0.95</v>
      </c>
      <c r="N23" s="6">
        <v>0.95</v>
      </c>
      <c r="O23" s="6">
        <v>0.95</v>
      </c>
      <c r="P23" s="6">
        <v>0.95</v>
      </c>
      <c r="Q23" s="73" t="s">
        <v>99</v>
      </c>
      <c r="R23" s="73" t="s">
        <v>154</v>
      </c>
      <c r="S23" s="8" t="s">
        <v>146</v>
      </c>
      <c r="T23" s="8" t="s">
        <v>63</v>
      </c>
      <c r="U23" s="8" t="s">
        <v>147</v>
      </c>
      <c r="V23" s="34">
        <f t="shared" si="5"/>
        <v>0.95</v>
      </c>
      <c r="W23" s="83">
        <v>0.39700000000000002</v>
      </c>
      <c r="X23" s="76">
        <f t="shared" si="10"/>
        <v>0.41789473684210532</v>
      </c>
      <c r="Y23" s="80" t="s">
        <v>155</v>
      </c>
      <c r="Z23" s="81" t="s">
        <v>156</v>
      </c>
      <c r="AA23" s="27">
        <f t="shared" si="6"/>
        <v>0.95</v>
      </c>
      <c r="AB23" s="84">
        <v>0.98</v>
      </c>
      <c r="AC23" s="75">
        <f t="shared" si="7"/>
        <v>1</v>
      </c>
      <c r="AD23" s="47" t="s">
        <v>157</v>
      </c>
      <c r="AE23" s="47" t="s">
        <v>158</v>
      </c>
      <c r="AF23" s="34">
        <f t="shared" si="2"/>
        <v>0.95</v>
      </c>
      <c r="AG23" s="94">
        <v>1</v>
      </c>
      <c r="AH23" s="101">
        <f t="shared" si="9"/>
        <v>1</v>
      </c>
      <c r="AI23" s="81" t="s">
        <v>159</v>
      </c>
      <c r="AJ23" s="81" t="s">
        <v>141</v>
      </c>
      <c r="AK23" s="27">
        <f t="shared" si="3"/>
        <v>0.95</v>
      </c>
      <c r="AL23" s="11"/>
      <c r="AM23" s="73"/>
      <c r="AN23" s="73"/>
      <c r="AO23" s="73"/>
      <c r="AP23" s="34">
        <f t="shared" si="4"/>
        <v>0.95</v>
      </c>
      <c r="AQ23" s="74">
        <f t="shared" si="11"/>
        <v>0.59424999999999994</v>
      </c>
      <c r="AR23" s="101">
        <f t="shared" si="8"/>
        <v>0.62552631578947371</v>
      </c>
      <c r="AS23" s="47" t="s">
        <v>157</v>
      </c>
    </row>
    <row r="24" spans="1:45" s="30" customFormat="1" ht="95.25" customHeight="1" x14ac:dyDescent="0.25">
      <c r="A24" s="73">
        <v>4</v>
      </c>
      <c r="B24" s="73" t="s">
        <v>52</v>
      </c>
      <c r="C24" s="73" t="s">
        <v>160</v>
      </c>
      <c r="D24" s="73" t="s">
        <v>161</v>
      </c>
      <c r="E24" s="4">
        <f t="shared" si="0"/>
        <v>4.7058823529411764E-2</v>
      </c>
      <c r="F24" s="73" t="s">
        <v>83</v>
      </c>
      <c r="G24" s="73" t="s">
        <v>162</v>
      </c>
      <c r="H24" s="73" t="s">
        <v>163</v>
      </c>
      <c r="I24" s="73"/>
      <c r="J24" s="73" t="s">
        <v>164</v>
      </c>
      <c r="K24" s="73" t="s">
        <v>165</v>
      </c>
      <c r="L24" s="9">
        <v>2400</v>
      </c>
      <c r="M24" s="9">
        <v>2400</v>
      </c>
      <c r="N24" s="9">
        <v>2400</v>
      </c>
      <c r="O24" s="9">
        <v>2400</v>
      </c>
      <c r="P24" s="10">
        <f>SUM(L24:O24)</f>
        <v>9600</v>
      </c>
      <c r="Q24" s="73" t="s">
        <v>99</v>
      </c>
      <c r="R24" s="73" t="s">
        <v>166</v>
      </c>
      <c r="S24" s="73" t="s">
        <v>167</v>
      </c>
      <c r="T24" s="73" t="s">
        <v>63</v>
      </c>
      <c r="U24" s="73" t="s">
        <v>167</v>
      </c>
      <c r="V24" s="41">
        <f t="shared" si="5"/>
        <v>2400</v>
      </c>
      <c r="W24" s="82">
        <v>3977</v>
      </c>
      <c r="X24" s="34">
        <v>1</v>
      </c>
      <c r="Y24" s="80" t="s">
        <v>168</v>
      </c>
      <c r="Z24" s="81" t="s">
        <v>168</v>
      </c>
      <c r="AA24" s="9">
        <f t="shared" si="6"/>
        <v>2400</v>
      </c>
      <c r="AB24" s="84">
        <v>7517</v>
      </c>
      <c r="AC24" s="75">
        <f t="shared" si="7"/>
        <v>1</v>
      </c>
      <c r="AD24" s="47" t="s">
        <v>169</v>
      </c>
      <c r="AE24" s="47" t="s">
        <v>170</v>
      </c>
      <c r="AF24" s="52">
        <f t="shared" si="2"/>
        <v>2400</v>
      </c>
      <c r="AG24" s="93">
        <v>18736</v>
      </c>
      <c r="AH24" s="101">
        <f t="shared" si="9"/>
        <v>1</v>
      </c>
      <c r="AI24" s="81" t="s">
        <v>171</v>
      </c>
      <c r="AJ24" s="81" t="s">
        <v>170</v>
      </c>
      <c r="AK24" s="86">
        <f t="shared" si="3"/>
        <v>2400</v>
      </c>
      <c r="AL24" s="11"/>
      <c r="AM24" s="73"/>
      <c r="AN24" s="73"/>
      <c r="AO24" s="73"/>
      <c r="AP24" s="52">
        <f t="shared" si="4"/>
        <v>9600</v>
      </c>
      <c r="AQ24" s="52">
        <f>W24+AB24+AG24</f>
        <v>30230</v>
      </c>
      <c r="AR24" s="101">
        <f t="shared" si="8"/>
        <v>1</v>
      </c>
      <c r="AS24" s="47" t="s">
        <v>286</v>
      </c>
    </row>
    <row r="25" spans="1:45" s="30" customFormat="1" ht="95.25" customHeight="1" x14ac:dyDescent="0.25">
      <c r="A25" s="73">
        <v>4</v>
      </c>
      <c r="B25" s="73" t="s">
        <v>52</v>
      </c>
      <c r="C25" s="73" t="s">
        <v>160</v>
      </c>
      <c r="D25" s="73" t="s">
        <v>172</v>
      </c>
      <c r="E25" s="4">
        <f t="shared" si="0"/>
        <v>4.7058823529411764E-2</v>
      </c>
      <c r="F25" s="73" t="s">
        <v>55</v>
      </c>
      <c r="G25" s="73" t="s">
        <v>173</v>
      </c>
      <c r="H25" s="73" t="s">
        <v>174</v>
      </c>
      <c r="I25" s="73"/>
      <c r="J25" s="73" t="s">
        <v>164</v>
      </c>
      <c r="K25" s="73" t="s">
        <v>175</v>
      </c>
      <c r="L25" s="9">
        <v>1200</v>
      </c>
      <c r="M25" s="9">
        <v>1200</v>
      </c>
      <c r="N25" s="9">
        <v>1200</v>
      </c>
      <c r="O25" s="9">
        <v>1200</v>
      </c>
      <c r="P25" s="10">
        <f>SUM(L25:O25)</f>
        <v>4800</v>
      </c>
      <c r="Q25" s="73" t="s">
        <v>99</v>
      </c>
      <c r="R25" s="73" t="s">
        <v>175</v>
      </c>
      <c r="S25" s="73" t="s">
        <v>167</v>
      </c>
      <c r="T25" s="73" t="s">
        <v>63</v>
      </c>
      <c r="U25" s="73" t="s">
        <v>167</v>
      </c>
      <c r="V25" s="41">
        <f t="shared" si="5"/>
        <v>1200</v>
      </c>
      <c r="W25" s="82">
        <v>401</v>
      </c>
      <c r="X25" s="46">
        <f t="shared" ref="X25:X27" si="12">W25/V25</f>
        <v>0.33416666666666667</v>
      </c>
      <c r="Y25" s="80" t="s">
        <v>168</v>
      </c>
      <c r="Z25" s="81" t="s">
        <v>168</v>
      </c>
      <c r="AA25" s="9">
        <f t="shared" si="6"/>
        <v>1200</v>
      </c>
      <c r="AB25" s="84">
        <v>1365</v>
      </c>
      <c r="AC25" s="75">
        <f t="shared" si="7"/>
        <v>1</v>
      </c>
      <c r="AD25" s="47" t="s">
        <v>176</v>
      </c>
      <c r="AE25" s="47" t="s">
        <v>170</v>
      </c>
      <c r="AF25" s="52">
        <f t="shared" si="2"/>
        <v>1200</v>
      </c>
      <c r="AG25" s="93">
        <v>1777</v>
      </c>
      <c r="AH25" s="101">
        <f t="shared" si="9"/>
        <v>1</v>
      </c>
      <c r="AI25" s="81" t="s">
        <v>177</v>
      </c>
      <c r="AJ25" s="81" t="s">
        <v>170</v>
      </c>
      <c r="AK25" s="86">
        <f t="shared" si="3"/>
        <v>1200</v>
      </c>
      <c r="AL25" s="11"/>
      <c r="AM25" s="73"/>
      <c r="AN25" s="73"/>
      <c r="AO25" s="73"/>
      <c r="AP25" s="52">
        <f t="shared" si="4"/>
        <v>4800</v>
      </c>
      <c r="AQ25" s="52">
        <f>W25+AB25+AG25</f>
        <v>3543</v>
      </c>
      <c r="AR25" s="101">
        <f t="shared" si="8"/>
        <v>0.73812500000000003</v>
      </c>
      <c r="AS25" s="47" t="s">
        <v>287</v>
      </c>
    </row>
    <row r="26" spans="1:45" s="30" customFormat="1" ht="95.25" customHeight="1" x14ac:dyDescent="0.25">
      <c r="A26" s="73">
        <v>4</v>
      </c>
      <c r="B26" s="73" t="s">
        <v>52</v>
      </c>
      <c r="C26" s="73" t="s">
        <v>160</v>
      </c>
      <c r="D26" s="73" t="s">
        <v>178</v>
      </c>
      <c r="E26" s="4">
        <f t="shared" si="0"/>
        <v>4.7058823529411764E-2</v>
      </c>
      <c r="F26" s="73" t="s">
        <v>55</v>
      </c>
      <c r="G26" s="73" t="s">
        <v>179</v>
      </c>
      <c r="H26" s="73" t="s">
        <v>180</v>
      </c>
      <c r="I26" s="73"/>
      <c r="J26" s="73" t="s">
        <v>164</v>
      </c>
      <c r="K26" s="73" t="s">
        <v>181</v>
      </c>
      <c r="L26" s="11">
        <v>68</v>
      </c>
      <c r="M26" s="11">
        <v>111</v>
      </c>
      <c r="N26" s="11">
        <v>111</v>
      </c>
      <c r="O26" s="11">
        <v>78</v>
      </c>
      <c r="P26" s="10">
        <f t="shared" ref="P26:P30" si="13">SUM(L26:O26)</f>
        <v>368</v>
      </c>
      <c r="Q26" s="73" t="s">
        <v>99</v>
      </c>
      <c r="R26" s="73" t="s">
        <v>182</v>
      </c>
      <c r="S26" s="73" t="s">
        <v>183</v>
      </c>
      <c r="T26" s="73" t="s">
        <v>63</v>
      </c>
      <c r="U26" s="73" t="s">
        <v>183</v>
      </c>
      <c r="V26" s="41">
        <f t="shared" si="5"/>
        <v>68</v>
      </c>
      <c r="W26" s="82">
        <v>27</v>
      </c>
      <c r="X26" s="46">
        <f t="shared" si="12"/>
        <v>0.39705882352941174</v>
      </c>
      <c r="Y26" s="80" t="s">
        <v>168</v>
      </c>
      <c r="Z26" s="81" t="s">
        <v>168</v>
      </c>
      <c r="AA26" s="9">
        <f t="shared" si="6"/>
        <v>111</v>
      </c>
      <c r="AB26" s="84">
        <v>0</v>
      </c>
      <c r="AC26" s="75">
        <f>IF(AB27/AA26&gt;100%,100%,AB27/AA26)</f>
        <v>0</v>
      </c>
      <c r="AD26" s="47" t="s">
        <v>184</v>
      </c>
      <c r="AE26" s="47" t="s">
        <v>170</v>
      </c>
      <c r="AF26" s="52">
        <f t="shared" si="2"/>
        <v>111</v>
      </c>
      <c r="AG26" s="93">
        <v>56</v>
      </c>
      <c r="AH26" s="101">
        <f t="shared" si="9"/>
        <v>0.50450450450450446</v>
      </c>
      <c r="AI26" s="81" t="s">
        <v>185</v>
      </c>
      <c r="AJ26" s="81" t="s">
        <v>170</v>
      </c>
      <c r="AK26" s="86">
        <f t="shared" si="3"/>
        <v>78</v>
      </c>
      <c r="AL26" s="11"/>
      <c r="AM26" s="73"/>
      <c r="AN26" s="73"/>
      <c r="AO26" s="73"/>
      <c r="AP26" s="52">
        <f t="shared" si="4"/>
        <v>368</v>
      </c>
      <c r="AQ26" s="98">
        <f>W26+AB26+AG26</f>
        <v>83</v>
      </c>
      <c r="AR26" s="101">
        <f t="shared" si="8"/>
        <v>0.22554347826086957</v>
      </c>
      <c r="AS26" s="47" t="s">
        <v>288</v>
      </c>
    </row>
    <row r="27" spans="1:45" s="30" customFormat="1" ht="95.25" customHeight="1" x14ac:dyDescent="0.25">
      <c r="A27" s="73">
        <v>4</v>
      </c>
      <c r="B27" s="73" t="s">
        <v>52</v>
      </c>
      <c r="C27" s="73" t="s">
        <v>160</v>
      </c>
      <c r="D27" s="73" t="s">
        <v>186</v>
      </c>
      <c r="E27" s="4">
        <f t="shared" si="0"/>
        <v>4.7058823529411764E-2</v>
      </c>
      <c r="F27" s="73" t="s">
        <v>83</v>
      </c>
      <c r="G27" s="73" t="s">
        <v>187</v>
      </c>
      <c r="H27" s="73" t="s">
        <v>188</v>
      </c>
      <c r="I27" s="73"/>
      <c r="J27" s="73" t="s">
        <v>164</v>
      </c>
      <c r="K27" s="73" t="s">
        <v>182</v>
      </c>
      <c r="L27" s="11">
        <v>57</v>
      </c>
      <c r="M27" s="11">
        <v>84</v>
      </c>
      <c r="N27" s="11">
        <v>84</v>
      </c>
      <c r="O27" s="11">
        <v>57</v>
      </c>
      <c r="P27" s="10">
        <f t="shared" si="13"/>
        <v>282</v>
      </c>
      <c r="Q27" s="73" t="s">
        <v>99</v>
      </c>
      <c r="R27" s="73" t="s">
        <v>182</v>
      </c>
      <c r="S27" s="73" t="s">
        <v>183</v>
      </c>
      <c r="T27" s="73" t="s">
        <v>63</v>
      </c>
      <c r="U27" s="73" t="s">
        <v>183</v>
      </c>
      <c r="V27" s="41">
        <f t="shared" si="5"/>
        <v>57</v>
      </c>
      <c r="W27" s="82">
        <v>3</v>
      </c>
      <c r="X27" s="46">
        <f t="shared" si="12"/>
        <v>5.2631578947368418E-2</v>
      </c>
      <c r="Y27" s="80" t="s">
        <v>168</v>
      </c>
      <c r="Z27" s="81" t="s">
        <v>168</v>
      </c>
      <c r="AA27" s="9">
        <f t="shared" si="6"/>
        <v>84</v>
      </c>
      <c r="AB27" s="84">
        <v>0</v>
      </c>
      <c r="AC27" s="75">
        <f>IF(AB27/AA27&gt;100%,100%,AB27/AA27)</f>
        <v>0</v>
      </c>
      <c r="AD27" s="47" t="s">
        <v>189</v>
      </c>
      <c r="AE27" s="47" t="s">
        <v>170</v>
      </c>
      <c r="AF27" s="52">
        <f t="shared" si="2"/>
        <v>84</v>
      </c>
      <c r="AG27" s="93">
        <v>84</v>
      </c>
      <c r="AH27" s="101">
        <f t="shared" si="9"/>
        <v>1</v>
      </c>
      <c r="AI27" s="81" t="s">
        <v>190</v>
      </c>
      <c r="AJ27" s="81" t="s">
        <v>170</v>
      </c>
      <c r="AK27" s="86">
        <f t="shared" si="3"/>
        <v>57</v>
      </c>
      <c r="AL27" s="11"/>
      <c r="AM27" s="73"/>
      <c r="AN27" s="73"/>
      <c r="AO27" s="73"/>
      <c r="AP27" s="52">
        <f t="shared" si="4"/>
        <v>282</v>
      </c>
      <c r="AQ27" s="98">
        <f t="shared" ref="AQ27:AQ30" si="14">W27+AB27+AG27</f>
        <v>87</v>
      </c>
      <c r="AR27" s="101">
        <f t="shared" si="8"/>
        <v>0.30851063829787234</v>
      </c>
      <c r="AS27" s="47" t="s">
        <v>289</v>
      </c>
    </row>
    <row r="28" spans="1:45" s="30" customFormat="1" ht="95.25" customHeight="1" x14ac:dyDescent="0.25">
      <c r="A28" s="73">
        <v>4</v>
      </c>
      <c r="B28" s="73" t="s">
        <v>52</v>
      </c>
      <c r="C28" s="73" t="s">
        <v>160</v>
      </c>
      <c r="D28" s="73" t="s">
        <v>191</v>
      </c>
      <c r="E28" s="4">
        <f t="shared" si="0"/>
        <v>4.7058823529411764E-2</v>
      </c>
      <c r="F28" s="73" t="s">
        <v>83</v>
      </c>
      <c r="G28" s="73" t="s">
        <v>192</v>
      </c>
      <c r="H28" s="73" t="s">
        <v>193</v>
      </c>
      <c r="I28" s="73"/>
      <c r="J28" s="73" t="s">
        <v>164</v>
      </c>
      <c r="K28" s="73" t="s">
        <v>194</v>
      </c>
      <c r="L28" s="11">
        <v>11</v>
      </c>
      <c r="M28" s="11">
        <v>13</v>
      </c>
      <c r="N28" s="11">
        <v>14</v>
      </c>
      <c r="O28" s="11">
        <v>12</v>
      </c>
      <c r="P28" s="10">
        <f t="shared" si="13"/>
        <v>50</v>
      </c>
      <c r="Q28" s="73" t="s">
        <v>99</v>
      </c>
      <c r="R28" s="73" t="s">
        <v>195</v>
      </c>
      <c r="S28" s="73" t="s">
        <v>196</v>
      </c>
      <c r="T28" s="73" t="s">
        <v>63</v>
      </c>
      <c r="U28" s="73" t="s">
        <v>195</v>
      </c>
      <c r="V28" s="41">
        <f t="shared" si="5"/>
        <v>11</v>
      </c>
      <c r="W28" s="82">
        <v>12</v>
      </c>
      <c r="X28" s="34">
        <v>1</v>
      </c>
      <c r="Y28" s="80" t="s">
        <v>197</v>
      </c>
      <c r="Z28" s="81" t="s">
        <v>198</v>
      </c>
      <c r="AA28" s="9">
        <f t="shared" si="6"/>
        <v>13</v>
      </c>
      <c r="AB28" s="85">
        <v>21</v>
      </c>
      <c r="AC28" s="75">
        <f t="shared" ref="AC28:AC36" si="15">IF(AB28/AA28&gt;100%,100%,AB28/AA28)</f>
        <v>1</v>
      </c>
      <c r="AD28" s="47" t="s">
        <v>199</v>
      </c>
      <c r="AE28" s="47" t="s">
        <v>200</v>
      </c>
      <c r="AF28" s="52">
        <f t="shared" si="2"/>
        <v>14</v>
      </c>
      <c r="AG28" s="93">
        <v>42</v>
      </c>
      <c r="AH28" s="101">
        <f t="shared" si="9"/>
        <v>1</v>
      </c>
      <c r="AI28" s="81" t="s">
        <v>201</v>
      </c>
      <c r="AJ28" s="81" t="s">
        <v>202</v>
      </c>
      <c r="AK28" s="86">
        <f t="shared" si="3"/>
        <v>12</v>
      </c>
      <c r="AL28" s="11"/>
      <c r="AM28" s="73"/>
      <c r="AN28" s="73"/>
      <c r="AO28" s="73"/>
      <c r="AP28" s="52">
        <f t="shared" si="4"/>
        <v>50</v>
      </c>
      <c r="AQ28" s="98">
        <f t="shared" si="14"/>
        <v>75</v>
      </c>
      <c r="AR28" s="101">
        <f t="shared" si="8"/>
        <v>1</v>
      </c>
      <c r="AS28" s="47" t="s">
        <v>290</v>
      </c>
    </row>
    <row r="29" spans="1:45" s="30" customFormat="1" ht="95.25" customHeight="1" x14ac:dyDescent="0.25">
      <c r="A29" s="73">
        <v>4</v>
      </c>
      <c r="B29" s="73" t="s">
        <v>52</v>
      </c>
      <c r="C29" s="73" t="s">
        <v>160</v>
      </c>
      <c r="D29" s="73" t="s">
        <v>203</v>
      </c>
      <c r="E29" s="4">
        <f t="shared" si="0"/>
        <v>4.7058823529411764E-2</v>
      </c>
      <c r="F29" s="73" t="s">
        <v>83</v>
      </c>
      <c r="G29" s="73" t="s">
        <v>204</v>
      </c>
      <c r="H29" s="73" t="s">
        <v>205</v>
      </c>
      <c r="I29" s="73"/>
      <c r="J29" s="73" t="s">
        <v>164</v>
      </c>
      <c r="K29" s="73" t="s">
        <v>194</v>
      </c>
      <c r="L29" s="11">
        <v>14</v>
      </c>
      <c r="M29" s="11">
        <v>23</v>
      </c>
      <c r="N29" s="11">
        <v>24</v>
      </c>
      <c r="O29" s="11">
        <v>24</v>
      </c>
      <c r="P29" s="10">
        <f t="shared" si="13"/>
        <v>85</v>
      </c>
      <c r="Q29" s="73" t="s">
        <v>99</v>
      </c>
      <c r="R29" s="73" t="s">
        <v>195</v>
      </c>
      <c r="S29" s="73" t="s">
        <v>196</v>
      </c>
      <c r="T29" s="73" t="s">
        <v>63</v>
      </c>
      <c r="U29" s="73" t="s">
        <v>195</v>
      </c>
      <c r="V29" s="41">
        <f t="shared" si="5"/>
        <v>14</v>
      </c>
      <c r="W29" s="82">
        <v>32</v>
      </c>
      <c r="X29" s="34">
        <v>1</v>
      </c>
      <c r="Y29" s="80" t="s">
        <v>206</v>
      </c>
      <c r="Z29" s="81" t="s">
        <v>198</v>
      </c>
      <c r="AA29" s="9">
        <f t="shared" si="6"/>
        <v>23</v>
      </c>
      <c r="AB29" s="85">
        <v>114</v>
      </c>
      <c r="AC29" s="75">
        <f t="shared" si="15"/>
        <v>1</v>
      </c>
      <c r="AD29" s="47" t="s">
        <v>207</v>
      </c>
      <c r="AE29" s="47" t="s">
        <v>200</v>
      </c>
      <c r="AF29" s="52">
        <f t="shared" si="2"/>
        <v>24</v>
      </c>
      <c r="AG29" s="93">
        <v>104</v>
      </c>
      <c r="AH29" s="101">
        <f t="shared" si="9"/>
        <v>1</v>
      </c>
      <c r="AI29" s="81" t="s">
        <v>208</v>
      </c>
      <c r="AJ29" s="81" t="s">
        <v>202</v>
      </c>
      <c r="AK29" s="86">
        <f t="shared" si="3"/>
        <v>24</v>
      </c>
      <c r="AL29" s="11"/>
      <c r="AM29" s="73"/>
      <c r="AN29" s="73"/>
      <c r="AO29" s="73"/>
      <c r="AP29" s="52">
        <f t="shared" si="4"/>
        <v>85</v>
      </c>
      <c r="AQ29" s="98">
        <f t="shared" si="14"/>
        <v>250</v>
      </c>
      <c r="AR29" s="101">
        <f t="shared" si="8"/>
        <v>1</v>
      </c>
      <c r="AS29" s="47" t="s">
        <v>291</v>
      </c>
    </row>
    <row r="30" spans="1:45" s="30" customFormat="1" ht="95.25" customHeight="1" x14ac:dyDescent="0.25">
      <c r="A30" s="73">
        <v>4</v>
      </c>
      <c r="B30" s="73" t="s">
        <v>52</v>
      </c>
      <c r="C30" s="73" t="s">
        <v>160</v>
      </c>
      <c r="D30" s="73" t="s">
        <v>209</v>
      </c>
      <c r="E30" s="4">
        <f>+((1/17)*80%)/100%</f>
        <v>4.7058823529411764E-2</v>
      </c>
      <c r="F30" s="73" t="s">
        <v>83</v>
      </c>
      <c r="G30" s="73" t="s">
        <v>210</v>
      </c>
      <c r="H30" s="73" t="s">
        <v>211</v>
      </c>
      <c r="I30" s="73"/>
      <c r="J30" s="73" t="s">
        <v>164</v>
      </c>
      <c r="K30" s="73" t="s">
        <v>194</v>
      </c>
      <c r="L30" s="11">
        <v>6</v>
      </c>
      <c r="M30" s="11">
        <v>6</v>
      </c>
      <c r="N30" s="11">
        <v>7</v>
      </c>
      <c r="O30" s="11">
        <v>6</v>
      </c>
      <c r="P30" s="10">
        <f t="shared" si="13"/>
        <v>25</v>
      </c>
      <c r="Q30" s="73" t="s">
        <v>99</v>
      </c>
      <c r="R30" s="73" t="s">
        <v>195</v>
      </c>
      <c r="S30" s="73" t="s">
        <v>196</v>
      </c>
      <c r="T30" s="73" t="s">
        <v>63</v>
      </c>
      <c r="U30" s="73" t="s">
        <v>195</v>
      </c>
      <c r="V30" s="41">
        <f t="shared" si="5"/>
        <v>6</v>
      </c>
      <c r="W30" s="82">
        <v>53</v>
      </c>
      <c r="X30" s="34">
        <v>1</v>
      </c>
      <c r="Y30" s="80" t="s">
        <v>212</v>
      </c>
      <c r="Z30" s="81" t="s">
        <v>198</v>
      </c>
      <c r="AA30" s="9">
        <f t="shared" si="6"/>
        <v>6</v>
      </c>
      <c r="AB30" s="85">
        <v>27</v>
      </c>
      <c r="AC30" s="75">
        <f t="shared" si="15"/>
        <v>1</v>
      </c>
      <c r="AD30" s="47" t="s">
        <v>213</v>
      </c>
      <c r="AE30" s="47" t="s">
        <v>214</v>
      </c>
      <c r="AF30" s="52">
        <f t="shared" si="2"/>
        <v>7</v>
      </c>
      <c r="AG30" s="93">
        <v>47</v>
      </c>
      <c r="AH30" s="101">
        <f t="shared" si="9"/>
        <v>1</v>
      </c>
      <c r="AI30" s="81" t="s">
        <v>215</v>
      </c>
      <c r="AJ30" s="81" t="s">
        <v>216</v>
      </c>
      <c r="AK30" s="86">
        <f t="shared" si="3"/>
        <v>6</v>
      </c>
      <c r="AL30" s="11"/>
      <c r="AM30" s="73"/>
      <c r="AN30" s="73"/>
      <c r="AO30" s="73"/>
      <c r="AP30" s="52">
        <f t="shared" si="4"/>
        <v>25</v>
      </c>
      <c r="AQ30" s="98">
        <f t="shared" si="14"/>
        <v>127</v>
      </c>
      <c r="AR30" s="101">
        <f t="shared" si="8"/>
        <v>1</v>
      </c>
      <c r="AS30" s="47" t="s">
        <v>292</v>
      </c>
    </row>
    <row r="31" spans="1:45" s="31" customFormat="1" ht="15.75" x14ac:dyDescent="0.25">
      <c r="A31" s="12"/>
      <c r="B31" s="12"/>
      <c r="C31" s="12"/>
      <c r="D31" s="13" t="s">
        <v>217</v>
      </c>
      <c r="E31" s="14">
        <f>SUM(E14:E30)</f>
        <v>0.80000000000000027</v>
      </c>
      <c r="F31" s="12"/>
      <c r="G31" s="12"/>
      <c r="H31" s="12"/>
      <c r="I31" s="12"/>
      <c r="J31" s="12"/>
      <c r="K31" s="12"/>
      <c r="L31" s="14"/>
      <c r="M31" s="14"/>
      <c r="N31" s="14"/>
      <c r="O31" s="14"/>
      <c r="P31" s="14"/>
      <c r="Q31" s="12"/>
      <c r="R31" s="12"/>
      <c r="S31" s="12"/>
      <c r="T31" s="12"/>
      <c r="U31" s="12"/>
      <c r="V31" s="42"/>
      <c r="W31" s="42"/>
      <c r="X31" s="43">
        <f>AVERAGE(X14:X30)*80%</f>
        <v>0.51847003783969725</v>
      </c>
      <c r="Y31" s="49"/>
      <c r="Z31" s="49"/>
      <c r="AA31" s="14"/>
      <c r="AB31" s="14"/>
      <c r="AC31" s="54">
        <f>AVERAGE(AC14:AC30)*80%</f>
        <v>0.69043750000000004</v>
      </c>
      <c r="AD31" s="65"/>
      <c r="AE31" s="65"/>
      <c r="AF31" s="42"/>
      <c r="AG31" s="42"/>
      <c r="AH31" s="99">
        <f>AVERAGE(AH14:AH30)*80%</f>
        <v>0.76310647522522534</v>
      </c>
      <c r="AI31" s="96"/>
      <c r="AJ31" s="96"/>
      <c r="AK31" s="100"/>
      <c r="AL31" s="100" t="e">
        <f>AVERAGE(AL14:AL30)</f>
        <v>#DIV/0!</v>
      </c>
      <c r="AM31" s="56"/>
      <c r="AN31" s="56"/>
      <c r="AO31" s="56"/>
      <c r="AP31" s="99"/>
      <c r="AQ31" s="99"/>
      <c r="AR31" s="99">
        <f>AVERAGE(AR14:AR30)*80%</f>
        <v>0.58723356833341445</v>
      </c>
      <c r="AS31" s="49"/>
    </row>
    <row r="32" spans="1:45" ht="105" x14ac:dyDescent="0.25">
      <c r="A32" s="15">
        <v>7</v>
      </c>
      <c r="B32" s="15" t="s">
        <v>218</v>
      </c>
      <c r="C32" s="15" t="s">
        <v>219</v>
      </c>
      <c r="D32" s="15" t="s">
        <v>220</v>
      </c>
      <c r="E32" s="16">
        <v>0.04</v>
      </c>
      <c r="F32" s="15" t="s">
        <v>221</v>
      </c>
      <c r="G32" s="15" t="s">
        <v>222</v>
      </c>
      <c r="H32" s="15" t="s">
        <v>223</v>
      </c>
      <c r="I32" s="15"/>
      <c r="J32" s="17" t="s">
        <v>224</v>
      </c>
      <c r="K32" s="17" t="s">
        <v>225</v>
      </c>
      <c r="L32" s="18">
        <v>0</v>
      </c>
      <c r="M32" s="18">
        <v>0.8</v>
      </c>
      <c r="N32" s="18">
        <v>0</v>
      </c>
      <c r="O32" s="18">
        <v>0.8</v>
      </c>
      <c r="P32" s="18">
        <v>0.8</v>
      </c>
      <c r="Q32" s="15" t="s">
        <v>99</v>
      </c>
      <c r="R32" s="15" t="s">
        <v>226</v>
      </c>
      <c r="S32" s="15" t="s">
        <v>227</v>
      </c>
      <c r="T32" s="15" t="s">
        <v>228</v>
      </c>
      <c r="U32" s="15" t="s">
        <v>229</v>
      </c>
      <c r="V32" s="36" t="s">
        <v>65</v>
      </c>
      <c r="W32" s="37" t="s">
        <v>65</v>
      </c>
      <c r="X32" s="37" t="s">
        <v>65</v>
      </c>
      <c r="Y32" s="38" t="s">
        <v>66</v>
      </c>
      <c r="Z32" s="38" t="s">
        <v>65</v>
      </c>
      <c r="AA32" s="28">
        <f t="shared" ref="AA32" si="16">M32</f>
        <v>0.8</v>
      </c>
      <c r="AB32" s="53">
        <v>1</v>
      </c>
      <c r="AC32" s="53">
        <f t="shared" si="15"/>
        <v>1</v>
      </c>
      <c r="AD32" s="38" t="s">
        <v>230</v>
      </c>
      <c r="AE32" s="38" t="s">
        <v>231</v>
      </c>
      <c r="AF32" s="39">
        <f t="shared" ref="AF32" si="17">N32</f>
        <v>0</v>
      </c>
      <c r="AG32" s="37" t="s">
        <v>80</v>
      </c>
      <c r="AH32" s="37" t="s">
        <v>80</v>
      </c>
      <c r="AI32" s="38" t="s">
        <v>80</v>
      </c>
      <c r="AJ32" s="38"/>
      <c r="AK32" s="16">
        <f t="shared" ref="AK32" si="18">O32</f>
        <v>0.8</v>
      </c>
      <c r="AL32" s="32"/>
      <c r="AM32" s="15"/>
      <c r="AN32" s="15"/>
      <c r="AO32" s="15"/>
      <c r="AP32" s="39">
        <v>0.8</v>
      </c>
      <c r="AQ32" s="39">
        <v>0.5</v>
      </c>
      <c r="AR32" s="39">
        <v>0.625</v>
      </c>
      <c r="AS32" s="95" t="s">
        <v>230</v>
      </c>
    </row>
    <row r="33" spans="1:45" ht="120" x14ac:dyDescent="0.25">
      <c r="A33" s="15">
        <v>7</v>
      </c>
      <c r="B33" s="15" t="s">
        <v>218</v>
      </c>
      <c r="C33" s="15" t="s">
        <v>219</v>
      </c>
      <c r="D33" s="15" t="s">
        <v>232</v>
      </c>
      <c r="E33" s="16">
        <v>0.04</v>
      </c>
      <c r="F33" s="15" t="s">
        <v>221</v>
      </c>
      <c r="G33" s="15" t="s">
        <v>233</v>
      </c>
      <c r="H33" s="15" t="s">
        <v>234</v>
      </c>
      <c r="I33" s="15"/>
      <c r="J33" s="17" t="s">
        <v>224</v>
      </c>
      <c r="K33" s="17" t="s">
        <v>235</v>
      </c>
      <c r="L33" s="19">
        <v>1</v>
      </c>
      <c r="M33" s="19">
        <v>1</v>
      </c>
      <c r="N33" s="19">
        <v>1</v>
      </c>
      <c r="O33" s="19">
        <v>1</v>
      </c>
      <c r="P33" s="19">
        <v>1</v>
      </c>
      <c r="Q33" s="15" t="s">
        <v>99</v>
      </c>
      <c r="R33" s="15" t="s">
        <v>236</v>
      </c>
      <c r="S33" s="15" t="s">
        <v>237</v>
      </c>
      <c r="T33" s="15" t="s">
        <v>238</v>
      </c>
      <c r="U33" s="15" t="s">
        <v>239</v>
      </c>
      <c r="V33" s="36">
        <f>L33</f>
        <v>1</v>
      </c>
      <c r="W33" s="39">
        <v>1</v>
      </c>
      <c r="X33" s="39">
        <v>1</v>
      </c>
      <c r="Y33" s="38" t="s">
        <v>240</v>
      </c>
      <c r="Z33" s="38"/>
      <c r="AA33" s="28">
        <f t="shared" si="6"/>
        <v>1</v>
      </c>
      <c r="AB33" s="53">
        <f t="shared" si="6"/>
        <v>1</v>
      </c>
      <c r="AC33" s="53">
        <f t="shared" si="15"/>
        <v>1</v>
      </c>
      <c r="AD33" s="38" t="s">
        <v>241</v>
      </c>
      <c r="AE33" s="38" t="s">
        <v>242</v>
      </c>
      <c r="AF33" s="39">
        <f t="shared" ref="AF33:AF36" si="19">N33</f>
        <v>1</v>
      </c>
      <c r="AG33" s="39">
        <v>1</v>
      </c>
      <c r="AH33" s="39">
        <v>1</v>
      </c>
      <c r="AI33" s="38" t="s">
        <v>243</v>
      </c>
      <c r="AJ33" s="38" t="s">
        <v>244</v>
      </c>
      <c r="AK33" s="16">
        <f t="shared" ref="AK33:AK36" si="20">O33</f>
        <v>1</v>
      </c>
      <c r="AL33" s="32"/>
      <c r="AM33" s="15"/>
      <c r="AN33" s="15"/>
      <c r="AO33" s="15"/>
      <c r="AP33" s="39">
        <f t="shared" ref="AP33:AP36" si="21">P33</f>
        <v>1</v>
      </c>
      <c r="AQ33" s="102">
        <f t="shared" ref="AQ33" si="22">(W33*25%)+(AB33*25%)+(AG33*25%)</f>
        <v>0.75</v>
      </c>
      <c r="AR33" s="45">
        <f t="shared" ref="AR33:AR36" si="23">IF(AQ33/AP33&gt;100%,100%,AQ33/AP33)</f>
        <v>0.75</v>
      </c>
      <c r="AS33" s="38" t="s">
        <v>243</v>
      </c>
    </row>
    <row r="34" spans="1:45" ht="120" customHeight="1" x14ac:dyDescent="0.25">
      <c r="A34" s="15">
        <v>7</v>
      </c>
      <c r="B34" s="15" t="s">
        <v>218</v>
      </c>
      <c r="C34" s="15" t="s">
        <v>245</v>
      </c>
      <c r="D34" s="15" t="s">
        <v>246</v>
      </c>
      <c r="E34" s="16">
        <v>0.04</v>
      </c>
      <c r="F34" s="15" t="s">
        <v>221</v>
      </c>
      <c r="G34" s="15" t="s">
        <v>247</v>
      </c>
      <c r="H34" s="15" t="s">
        <v>248</v>
      </c>
      <c r="I34" s="15"/>
      <c r="J34" s="17" t="s">
        <v>224</v>
      </c>
      <c r="K34" s="17" t="s">
        <v>249</v>
      </c>
      <c r="L34" s="19">
        <v>0</v>
      </c>
      <c r="M34" s="19">
        <v>1</v>
      </c>
      <c r="N34" s="19">
        <v>1</v>
      </c>
      <c r="O34" s="19">
        <v>1</v>
      </c>
      <c r="P34" s="19">
        <v>1</v>
      </c>
      <c r="Q34" s="15" t="s">
        <v>99</v>
      </c>
      <c r="R34" s="15" t="s">
        <v>250</v>
      </c>
      <c r="S34" s="15" t="s">
        <v>251</v>
      </c>
      <c r="T34" s="15" t="s">
        <v>252</v>
      </c>
      <c r="U34" s="15" t="s">
        <v>253</v>
      </c>
      <c r="V34" s="36" t="s">
        <v>65</v>
      </c>
      <c r="W34" s="37" t="s">
        <v>65</v>
      </c>
      <c r="X34" s="37" t="s">
        <v>65</v>
      </c>
      <c r="Y34" s="38" t="s">
        <v>66</v>
      </c>
      <c r="Z34" s="38" t="s">
        <v>65</v>
      </c>
      <c r="AA34" s="28">
        <f t="shared" si="6"/>
        <v>1</v>
      </c>
      <c r="AB34" s="53">
        <v>0.9304</v>
      </c>
      <c r="AC34" s="53">
        <f t="shared" si="15"/>
        <v>0.9304</v>
      </c>
      <c r="AD34" s="38" t="s">
        <v>254</v>
      </c>
      <c r="AE34" s="38" t="s">
        <v>255</v>
      </c>
      <c r="AF34" s="39">
        <f t="shared" si="19"/>
        <v>1</v>
      </c>
      <c r="AG34" s="39">
        <v>1</v>
      </c>
      <c r="AH34" s="39">
        <v>1</v>
      </c>
      <c r="AI34" s="38" t="s">
        <v>256</v>
      </c>
      <c r="AJ34" s="38" t="s">
        <v>255</v>
      </c>
      <c r="AK34" s="16">
        <f t="shared" si="20"/>
        <v>1</v>
      </c>
      <c r="AL34" s="32"/>
      <c r="AM34" s="15"/>
      <c r="AN34" s="15"/>
      <c r="AO34" s="15"/>
      <c r="AP34" s="39">
        <f t="shared" si="21"/>
        <v>1</v>
      </c>
      <c r="AQ34" s="102">
        <f>(AB34*33.3%)+(AG34*33.3%)</f>
        <v>0.64282319999999993</v>
      </c>
      <c r="AR34" s="45">
        <f t="shared" si="23"/>
        <v>0.64282319999999993</v>
      </c>
      <c r="AS34" s="38" t="s">
        <v>256</v>
      </c>
    </row>
    <row r="35" spans="1:45" ht="105" x14ac:dyDescent="0.25">
      <c r="A35" s="15">
        <v>7</v>
      </c>
      <c r="B35" s="15" t="s">
        <v>218</v>
      </c>
      <c r="C35" s="15" t="s">
        <v>219</v>
      </c>
      <c r="D35" s="15" t="s">
        <v>257</v>
      </c>
      <c r="E35" s="16">
        <v>0.04</v>
      </c>
      <c r="F35" s="15" t="s">
        <v>221</v>
      </c>
      <c r="G35" s="15" t="s">
        <v>258</v>
      </c>
      <c r="H35" s="15" t="s">
        <v>259</v>
      </c>
      <c r="I35" s="15"/>
      <c r="J35" s="17" t="s">
        <v>224</v>
      </c>
      <c r="K35" s="17" t="s">
        <v>260</v>
      </c>
      <c r="L35" s="19">
        <v>0</v>
      </c>
      <c r="M35" s="19">
        <v>1</v>
      </c>
      <c r="N35" s="19">
        <v>0</v>
      </c>
      <c r="O35" s="19">
        <v>1</v>
      </c>
      <c r="P35" s="19">
        <v>1</v>
      </c>
      <c r="Q35" s="15" t="s">
        <v>99</v>
      </c>
      <c r="R35" s="15" t="s">
        <v>261</v>
      </c>
      <c r="S35" s="15" t="s">
        <v>262</v>
      </c>
      <c r="T35" s="15" t="s">
        <v>238</v>
      </c>
      <c r="U35" s="15" t="s">
        <v>262</v>
      </c>
      <c r="V35" s="36" t="s">
        <v>65</v>
      </c>
      <c r="W35" s="37" t="s">
        <v>65</v>
      </c>
      <c r="X35" s="37" t="s">
        <v>65</v>
      </c>
      <c r="Y35" s="38" t="s">
        <v>66</v>
      </c>
      <c r="Z35" s="38" t="s">
        <v>65</v>
      </c>
      <c r="AA35" s="28">
        <f t="shared" si="6"/>
        <v>1</v>
      </c>
      <c r="AB35" s="53">
        <v>1</v>
      </c>
      <c r="AC35" s="53">
        <f t="shared" si="15"/>
        <v>1</v>
      </c>
      <c r="AD35" s="38" t="s">
        <v>263</v>
      </c>
      <c r="AE35" s="38" t="s">
        <v>264</v>
      </c>
      <c r="AF35" s="39">
        <f t="shared" si="19"/>
        <v>0</v>
      </c>
      <c r="AG35" s="37"/>
      <c r="AH35" s="39" t="s">
        <v>80</v>
      </c>
      <c r="AI35" s="95" t="s">
        <v>80</v>
      </c>
      <c r="AJ35" s="95" t="s">
        <v>80</v>
      </c>
      <c r="AK35" s="39" t="s">
        <v>80</v>
      </c>
      <c r="AL35" s="39" t="s">
        <v>80</v>
      </c>
      <c r="AM35" s="39" t="s">
        <v>80</v>
      </c>
      <c r="AN35" s="39" t="s">
        <v>80</v>
      </c>
      <c r="AO35" s="39" t="s">
        <v>80</v>
      </c>
      <c r="AP35" s="39">
        <v>1</v>
      </c>
      <c r="AQ35" s="39">
        <v>0.5</v>
      </c>
      <c r="AR35" s="39">
        <v>0.5</v>
      </c>
      <c r="AS35" s="95" t="s">
        <v>263</v>
      </c>
    </row>
    <row r="36" spans="1:45" ht="120" x14ac:dyDescent="0.25">
      <c r="A36" s="15">
        <v>5</v>
      </c>
      <c r="B36" s="15" t="s">
        <v>265</v>
      </c>
      <c r="C36" s="15" t="s">
        <v>266</v>
      </c>
      <c r="D36" s="15" t="s">
        <v>267</v>
      </c>
      <c r="E36" s="16">
        <v>0.04</v>
      </c>
      <c r="F36" s="15" t="s">
        <v>221</v>
      </c>
      <c r="G36" s="15" t="s">
        <v>268</v>
      </c>
      <c r="H36" s="15" t="s">
        <v>269</v>
      </c>
      <c r="I36" s="15"/>
      <c r="J36" s="17" t="s">
        <v>270</v>
      </c>
      <c r="K36" s="17" t="s">
        <v>271</v>
      </c>
      <c r="L36" s="18">
        <v>0.33</v>
      </c>
      <c r="M36" s="18">
        <v>0.67</v>
      </c>
      <c r="N36" s="18">
        <v>1</v>
      </c>
      <c r="O36" s="18">
        <v>0</v>
      </c>
      <c r="P36" s="18">
        <v>1</v>
      </c>
      <c r="Q36" s="15" t="s">
        <v>99</v>
      </c>
      <c r="R36" s="15" t="s">
        <v>272</v>
      </c>
      <c r="S36" s="15" t="s">
        <v>273</v>
      </c>
      <c r="T36" s="15" t="s">
        <v>274</v>
      </c>
      <c r="U36" s="15" t="s">
        <v>273</v>
      </c>
      <c r="V36" s="36">
        <f>L36</f>
        <v>0.33</v>
      </c>
      <c r="W36" s="45">
        <v>0.98740000000000006</v>
      </c>
      <c r="X36" s="45">
        <v>0.98740000000000006</v>
      </c>
      <c r="Y36" s="38" t="s">
        <v>275</v>
      </c>
      <c r="Z36" s="38"/>
      <c r="AA36" s="28">
        <f t="shared" si="6"/>
        <v>0.67</v>
      </c>
      <c r="AB36" s="53">
        <f>6974/7045</f>
        <v>0.98992193044712562</v>
      </c>
      <c r="AC36" s="53">
        <f t="shared" si="15"/>
        <v>1</v>
      </c>
      <c r="AD36" s="38" t="s">
        <v>276</v>
      </c>
      <c r="AE36" s="38" t="s">
        <v>277</v>
      </c>
      <c r="AF36" s="39">
        <f t="shared" si="19"/>
        <v>1</v>
      </c>
      <c r="AG36" s="45">
        <v>0.94079999999999997</v>
      </c>
      <c r="AH36" s="45">
        <v>0.94079999999999997</v>
      </c>
      <c r="AI36" s="38" t="s">
        <v>279</v>
      </c>
      <c r="AJ36" s="38" t="s">
        <v>278</v>
      </c>
      <c r="AK36" s="16">
        <f t="shared" si="20"/>
        <v>0</v>
      </c>
      <c r="AL36" s="32"/>
      <c r="AM36" s="15"/>
      <c r="AN36" s="15"/>
      <c r="AO36" s="15"/>
      <c r="AP36" s="39">
        <f t="shared" si="21"/>
        <v>1</v>
      </c>
      <c r="AQ36" s="45">
        <v>0.94079999999999997</v>
      </c>
      <c r="AR36" s="45">
        <f t="shared" si="23"/>
        <v>0.94079999999999997</v>
      </c>
      <c r="AS36" s="38" t="s">
        <v>279</v>
      </c>
    </row>
    <row r="37" spans="1:45" s="31" customFormat="1" ht="15.75" x14ac:dyDescent="0.25">
      <c r="A37" s="12"/>
      <c r="B37" s="12"/>
      <c r="C37" s="12"/>
      <c r="D37" s="20" t="s">
        <v>280</v>
      </c>
      <c r="E37" s="21">
        <f>SUM(E32:E36)</f>
        <v>0.2</v>
      </c>
      <c r="F37" s="20"/>
      <c r="G37" s="20"/>
      <c r="H37" s="20"/>
      <c r="I37" s="20"/>
      <c r="J37" s="20"/>
      <c r="K37" s="20"/>
      <c r="L37" s="22">
        <f>AVERAGE(L33:L36)</f>
        <v>0.33250000000000002</v>
      </c>
      <c r="M37" s="22">
        <f>AVERAGE(M33:M36)</f>
        <v>0.91749999999999998</v>
      </c>
      <c r="N37" s="22">
        <f>AVERAGE(N33:N36)</f>
        <v>0.75</v>
      </c>
      <c r="O37" s="22">
        <f>AVERAGE(O33:O36)</f>
        <v>0.75</v>
      </c>
      <c r="P37" s="22">
        <f>AVERAGE(P33:P36)</f>
        <v>1</v>
      </c>
      <c r="Q37" s="20"/>
      <c r="R37" s="12"/>
      <c r="S37" s="12"/>
      <c r="T37" s="12"/>
      <c r="U37" s="12"/>
      <c r="V37" s="43"/>
      <c r="W37" s="43"/>
      <c r="X37" s="43">
        <f>AVERAGE(X32:X36)*20%</f>
        <v>0.19874000000000003</v>
      </c>
      <c r="Y37" s="49"/>
      <c r="Z37" s="49"/>
      <c r="AA37" s="22"/>
      <c r="AB37" s="22"/>
      <c r="AC37" s="55">
        <f>AVERAGE(AC32:AC36)*20%</f>
        <v>0.19721600000000003</v>
      </c>
      <c r="AD37" s="66"/>
      <c r="AE37" s="66"/>
      <c r="AF37" s="55"/>
      <c r="AG37" s="55"/>
      <c r="AH37" s="55">
        <f>AVERAGE(AH32:AH36)*20%</f>
        <v>0.19605333333333333</v>
      </c>
      <c r="AI37" s="96"/>
      <c r="AJ37" s="96"/>
      <c r="AK37" s="57"/>
      <c r="AL37" s="57"/>
      <c r="AM37" s="56"/>
      <c r="AN37" s="56"/>
      <c r="AO37" s="56"/>
      <c r="AP37" s="55"/>
      <c r="AQ37" s="55"/>
      <c r="AR37" s="55">
        <f>AVERAGE(AR32:AR36)*20%</f>
        <v>0.13834492800000001</v>
      </c>
      <c r="AS37" s="49"/>
    </row>
    <row r="38" spans="1:45" s="33" customFormat="1" ht="18.75" x14ac:dyDescent="0.3">
      <c r="A38" s="23"/>
      <c r="B38" s="23"/>
      <c r="C38" s="23"/>
      <c r="D38" s="24" t="s">
        <v>281</v>
      </c>
      <c r="E38" s="25">
        <f>E37+E31</f>
        <v>1.0000000000000002</v>
      </c>
      <c r="F38" s="23"/>
      <c r="G38" s="23"/>
      <c r="H38" s="23"/>
      <c r="I38" s="23"/>
      <c r="J38" s="23"/>
      <c r="K38" s="23"/>
      <c r="L38" s="26">
        <f>L37*$E$37</f>
        <v>6.6500000000000004E-2</v>
      </c>
      <c r="M38" s="26">
        <f>M37*$E$37</f>
        <v>0.1835</v>
      </c>
      <c r="N38" s="26">
        <f>N37*$E$37</f>
        <v>0.15000000000000002</v>
      </c>
      <c r="O38" s="26">
        <f>O37*$E$37</f>
        <v>0.15000000000000002</v>
      </c>
      <c r="P38" s="26">
        <f>P37*$E$37</f>
        <v>0.2</v>
      </c>
      <c r="Q38" s="23"/>
      <c r="R38" s="23"/>
      <c r="S38" s="23"/>
      <c r="T38" s="23"/>
      <c r="U38" s="23"/>
      <c r="V38" s="44"/>
      <c r="W38" s="44"/>
      <c r="X38" s="51">
        <f>X31+X37</f>
        <v>0.71721003783969728</v>
      </c>
      <c r="Y38" s="50"/>
      <c r="Z38" s="50"/>
      <c r="AA38" s="26"/>
      <c r="AB38" s="26"/>
      <c r="AC38" s="58">
        <f>AC31+AC37</f>
        <v>0.8876535000000001</v>
      </c>
      <c r="AD38" s="67"/>
      <c r="AE38" s="67"/>
      <c r="AF38" s="61"/>
      <c r="AG38" s="61"/>
      <c r="AH38" s="58">
        <f>AH31+AH37</f>
        <v>0.95915980855855865</v>
      </c>
      <c r="AI38" s="97"/>
      <c r="AJ38" s="97"/>
      <c r="AK38" s="60"/>
      <c r="AL38" s="60"/>
      <c r="AM38" s="59"/>
      <c r="AN38" s="59"/>
      <c r="AO38" s="59"/>
      <c r="AP38" s="61"/>
      <c r="AQ38" s="61"/>
      <c r="AR38" s="58">
        <f>AR31+AR37</f>
        <v>0.72557849633341442</v>
      </c>
      <c r="AS38" s="50"/>
    </row>
  </sheetData>
  <sheetProtection formatColumns="0" formatRows="0" selectLockedCells="1" autoFilter="0" selectUnlockedCells="1"/>
  <autoFilter ref="A13:AS38" xr:uid="{393757A3-C994-41E5-9502-5424A4810E09}"/>
  <mergeCells count="25">
    <mergeCell ref="AP11:AS11"/>
    <mergeCell ref="AP12:AS12"/>
    <mergeCell ref="V11:Z11"/>
    <mergeCell ref="F4:K4"/>
    <mergeCell ref="H5:K5"/>
    <mergeCell ref="H6:K6"/>
    <mergeCell ref="H7:K7"/>
    <mergeCell ref="H8:K8"/>
    <mergeCell ref="Q11:U12"/>
    <mergeCell ref="V12:Z12"/>
    <mergeCell ref="AA12:AE12"/>
    <mergeCell ref="AF12:AJ12"/>
    <mergeCell ref="AK12:AO12"/>
    <mergeCell ref="AK11:AO11"/>
    <mergeCell ref="AF11:AJ11"/>
    <mergeCell ref="AA11:AE11"/>
    <mergeCell ref="A11:B12"/>
    <mergeCell ref="C11:C13"/>
    <mergeCell ref="D11:P12"/>
    <mergeCell ref="A1:K1"/>
    <mergeCell ref="L1:P1"/>
    <mergeCell ref="A2:P2"/>
    <mergeCell ref="A4:B8"/>
    <mergeCell ref="C4:D8"/>
    <mergeCell ref="H9:K9"/>
  </mergeCells>
  <dataValidations count="3">
    <dataValidation allowBlank="1" showInputMessage="1" showErrorMessage="1" error="Escriba un texto " promptTitle="Cualquier contenido" sqref="F14:F30" xr:uid="{AB2F453D-9BA8-4F99-93AD-20B9F2FA7BA6}"/>
    <dataValidation type="textLength" operator="lessThanOrEqual" allowBlank="1" showInputMessage="1" showErrorMessage="1" error="Por favor ingresar menos de 2.500 caracteres, incluyendo espacios." prompt="Recuerde que este campo tiene máximo 2.500 caracteres, incluyendo espacios." sqref="Y32:Y36" xr:uid="{0410B65B-5613-4AC3-83AC-CC4FE2BF5773}">
      <formula1>2500</formula1>
    </dataValidation>
    <dataValidation type="textLength" operator="lessThanOrEqual" allowBlank="1" showInputMessage="1" showErrorMessage="1" error="Por favor ingresar menos de 2.500 caracteres, incluyendo espacios." sqref="X16:X23 W16:W30 W32:X36 Z32:Z36 AQ17:AQ19 AQ21:AQ23 AQ33:AQ34" xr:uid="{36636342-40C3-400F-AE04-955EF66D11FC}">
      <formula1>2500</formula1>
    </dataValidation>
  </dataValidations>
  <hyperlinks>
    <hyperlink ref="AE34" r:id="rId1" xr:uid="{8FF55F50-80CA-41D5-95FC-D2E62BD3ECDF}"/>
  </hyperlinks>
  <pageMargins left="0.7" right="0.7" top="0.75" bottom="0.75" header="0.3" footer="0.3"/>
  <pageSetup paperSize="9" scale="43" orientation="portrait" r:id="rId2"/>
  <colBreaks count="1" manualBreakCount="1">
    <brk id="12" max="1048575" man="1"/>
  </colBreaks>
  <ignoredErrors>
    <ignoredError sqref="M37:P37" formulaRange="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Puente Aranda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2021-11-03T22:12:13Z</dcterms:modified>
  <cp:category/>
  <cp:contentStatus/>
</cp:coreProperties>
</file>