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I TRIMESTRE/Publicaciones/"/>
    </mc:Choice>
  </mc:AlternateContent>
  <xr:revisionPtr revIDLastSave="0" documentId="8_{B6E978E6-2A57-4E83-AE67-674A69FF2136}" xr6:coauthVersionLast="47" xr6:coauthVersionMax="47" xr10:uidLastSave="{00000000-0000-0000-0000-000000000000}"/>
  <workbookProtection lockStructure="1"/>
  <bookViews>
    <workbookView xWindow="-120" yWindow="-120" windowWidth="29040" windowHeight="15840" xr2:uid="{00000000-000D-0000-FFFF-FFFF00000000}"/>
  </bookViews>
  <sheets>
    <sheet name="planeacion institucional"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4" i="1" l="1"/>
  <c r="AJ25" i="1" s="1"/>
  <c r="AS22" i="1"/>
  <c r="AJ20" i="1" l="1"/>
  <c r="AT18" i="1"/>
  <c r="AH15" i="1"/>
  <c r="AE24" i="1" l="1"/>
  <c r="AS21" i="1"/>
  <c r="AC16" i="1"/>
  <c r="AC15" i="1"/>
  <c r="AE20" i="1" l="1"/>
  <c r="AE25" i="1" s="1"/>
  <c r="Z24" i="1"/>
  <c r="X15" i="1"/>
  <c r="Z15" i="1"/>
  <c r="Z20" i="1" s="1"/>
  <c r="Z25" i="1" s="1"/>
  <c r="F21" i="1"/>
  <c r="F22" i="1"/>
  <c r="F24" i="1" s="1"/>
  <c r="F23" i="1"/>
  <c r="AM22" i="1"/>
  <c r="AM23" i="1"/>
  <c r="R24" i="1"/>
  <c r="AR23" i="1"/>
  <c r="AH23" i="1"/>
  <c r="AC23" i="1"/>
  <c r="X23" i="1"/>
  <c r="X22" i="1"/>
  <c r="AT22" i="1"/>
  <c r="AR22" i="1"/>
  <c r="AH22" i="1"/>
  <c r="AC22" i="1"/>
  <c r="AR21" i="1"/>
  <c r="AT21" i="1" s="1"/>
  <c r="AM21" i="1"/>
  <c r="AC21" i="1"/>
  <c r="X21" i="1"/>
  <c r="AN20" i="1"/>
  <c r="AS19" i="1"/>
  <c r="AR19" i="1"/>
  <c r="AM19" i="1"/>
  <c r="AC19" i="1"/>
  <c r="F19" i="1"/>
  <c r="AS18" i="1"/>
  <c r="AR18" i="1"/>
  <c r="AM18" i="1"/>
  <c r="AC18" i="1"/>
  <c r="X18" i="1"/>
  <c r="F18" i="1"/>
  <c r="AS17" i="1"/>
  <c r="AR17" i="1"/>
  <c r="AM17" i="1"/>
  <c r="AC17" i="1"/>
  <c r="F17" i="1"/>
  <c r="AS16" i="1"/>
  <c r="AR16" i="1"/>
  <c r="AM16" i="1"/>
  <c r="F16" i="1"/>
  <c r="AR15" i="1"/>
  <c r="AM15" i="1"/>
  <c r="F15" i="1"/>
  <c r="F20" i="1"/>
  <c r="AT24" i="1" l="1"/>
  <c r="F25" i="1"/>
  <c r="R25" i="1"/>
  <c r="AT19" i="1"/>
  <c r="AT20" i="1" s="1"/>
  <c r="AT25" i="1" l="1"/>
</calcChain>
</file>

<file path=xl/sharedStrings.xml><?xml version="1.0" encoding="utf-8"?>
<sst xmlns="http://schemas.openxmlformats.org/spreadsheetml/2006/main" count="274" uniqueCount="177">
  <si>
    <r>
      <t xml:space="preserve">PROCESO
</t>
    </r>
    <r>
      <rPr>
        <b/>
        <sz val="11"/>
        <rFont val="Calibri Light"/>
        <family val="2"/>
      </rPr>
      <t>PLANEACIÓN INSTITUCIONAL</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</si>
  <si>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</si>
  <si>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</si>
  <si>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</si>
  <si>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Oficina Asesora de Planeación</t>
  </si>
  <si>
    <t>CONTROL DE CAMBIOS</t>
  </si>
  <si>
    <t>VERSIÓN</t>
  </si>
  <si>
    <t>FECHA</t>
  </si>
  <si>
    <t>DESCRIPCIÓN DE LA MODIFICACIÓN</t>
  </si>
  <si>
    <t>11 de marzo de 2021</t>
  </si>
  <si>
    <t>Publicación del plan de gestión aprobado. Caso HOLA: 160936</t>
  </si>
  <si>
    <t>23 de abril de 2021</t>
  </si>
  <si>
    <t xml:space="preserve">Para el primer trimestre de la vigencia 2021, el plan de gestión del proceso alcanzó un nivel de desempeño del 100% de acuerdo con lo programado, y del 13% acumulado para la vigencia. Se actualiza la programación de la meta "Estandarizar y adoptar el formato de informe mensual de gestión del proyecto de inversión, el cual debe contener el un campo que se diligencia trimestral de la información que se debe registrar en SEGPLAN" y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</si>
  <si>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</si>
  <si>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</si>
  <si>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</si>
  <si>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</si>
  <si>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</si>
  <si>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</si>
  <si>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</si>
  <si>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</si>
  <si>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</si>
  <si>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</si>
  <si>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</si>
  <si>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</si>
  <si>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</si>
  <si>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</si>
  <si>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</si>
  <si>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</si>
  <si>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</si>
  <si>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</si>
  <si>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</si>
  <si>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</si>
  <si>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</si>
  <si>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</si>
  <si>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</si>
  <si>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</si>
  <si>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</si>
  <si>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</si>
  <si>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</si>
  <si>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</si>
  <si>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</si>
  <si>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</si>
  <si>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</si>
  <si>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</si>
  <si>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</si>
  <si>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</si>
  <si>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</si>
  <si>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</si>
  <si>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</si>
  <si>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</si>
  <si>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</si>
  <si>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</si>
  <si>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</si>
  <si>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</si>
  <si>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</si>
  <si>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Realizar el reporte trimestral de proyectos de inversión en el aplicativo SEGPLAN dos (2) días antes del cierre del aplicativo</t>
  </si>
  <si>
    <t>Retadora (de mejora)</t>
  </si>
  <si>
    <t xml:space="preserve">Reporte trimestral de proyectos de inversión </t>
  </si>
  <si>
    <t>Fecha de reporte final de la SDG en el aplicativo</t>
  </si>
  <si>
    <t xml:space="preserve"> - Fecha de cierre en el aplicativo SEGPLAN</t>
  </si>
  <si>
    <t>N/A</t>
  </si>
  <si>
    <t>Constante</t>
  </si>
  <si>
    <t>días</t>
  </si>
  <si>
    <t xml:space="preserve">Eficiencia </t>
  </si>
  <si>
    <t>Reporte de SEGPLAN</t>
  </si>
  <si>
    <t xml:space="preserve">Proyectos de Inversión </t>
  </si>
  <si>
    <t xml:space="preserve">Oficina Asesora de Planeación </t>
  </si>
  <si>
    <t>De conformidad con el calendario estipulado por la Subsecretaría Distirtial de Planeación, la Secretaría Distrital de Gobierno a través del equipo de proyectos de inversión de la Oficina Asesora de Planeación, realizó el reporte de avance del primer trimestre 2021 en SEGPLAN referente a los  siete proyectos de inversión con los cuenta la SDG.</t>
  </si>
  <si>
    <t>Reporte de SEGPLAN, ubicado en la carpeta de evidencias de la meta en OneDrive
https://gobiernobogota-my.sharepoint.com/:f:/g/personal/miguel_cardozo_gobiernobogota_gov_co/Ehnpwrx3hX1DlKHGWBeEEAMB0b52iBH5ebooGmrpsauntA?e=kQvLr6</t>
  </si>
  <si>
    <t xml:space="preserve">Estandarizar y adoptar el formato de informe mensual de gestión del proyecto de inversión, el cual debe contener el un campo que se diligencia trimestral de la información que se debe registrar en SEGPLAN </t>
  </si>
  <si>
    <t>Formato de informe de proyecto</t>
  </si>
  <si>
    <t>Un (1) formato estandarizado y adoptado por el SIG</t>
  </si>
  <si>
    <t>Suma</t>
  </si>
  <si>
    <t>formato estandarizado y adoptado</t>
  </si>
  <si>
    <t>Eficacia</t>
  </si>
  <si>
    <t>formato adoptado por el SIG</t>
  </si>
  <si>
    <t>Caso HOLA</t>
  </si>
  <si>
    <t>Intranet (publicación de formato)</t>
  </si>
  <si>
    <t>No programada</t>
  </si>
  <si>
    <t xml:space="preserve">No programada para el I Trimestre de 2021. 
Como avance de gestión, y en el marco del seguimiento mensual de los proyectos de inversión, el equipo de proyectos de inversión de la OAP, implementó un nuevo formato excel de seguimiento desde octubre de 2020 denominado "Ple - Pin- F020 V2". No obstante y como quiera que el formato requiere de actualización no sólo por el cambio de vigencia sino por las nuevas necesidades de las gerencias en su programación, desde el mes de marzo de la presente vigencia se inició un proceso de actualización del formato excel que da cuenta del reporte desde el mes de enero. Asimismo y bajo la orientación y acompañamiento del grupo de planeación institucional de la OAP, se dio inicio a la actualización formal bajo el sistema de gestión de calidad para ser formalizado durantel el segundo trimestre de 2021. </t>
  </si>
  <si>
    <t>Formato en excel sobre el seguimiento de cada uno de los proyectos de inversión ajustado en el mes de enero. Lo anterior se evidencia mediante la  ruta "Seguimiento Actividades Proyectos - Hojas de vida indicadores" y link de one drive: https://gobiernobogota-my.sharepoint.com/:f:/g/personal/miguel_cardozo_gobiernobogota_gov_co/Ei36ydSLfMFOrfQVkX37v7QBqN7RV58zytgk4d_dodBxbg?e=YzyqYl 
Link de one drive donde reposan las evidenciasde las reuniones en abril con el equipo de planeación institucional con el objetivo de recibir las orientaciones pertinentes para el inicio de la formalización del formato bajo los estándares establecidos de calidad.  Asimismo, se comparte en el mismo link one drive las evidencias de las sesiones de trabajo internas como equipo de proyectos para la actualización de lo mencionado.
https://gobiernobogota-my.sharepoint.com/:f:/g/personal/miguel_cardozo_gobiernobogota_gov_co/Ehf9ap7e9j9GsN9JmjdCjVUBpHCVV4EnjHUuYmDc6aWNzA?e=czqzKR</t>
  </si>
  <si>
    <t>No programada para el I Trimestre de 2021</t>
  </si>
  <si>
    <t xml:space="preserve">Implementar un (1) sistema armonizado en la entidad, que incluye los lineamientos frente al almacenamiento, uso y prevención de los riesgos a la salud y medio ambiente de sustancias químicas (productos de aseo que usa la entidad) </t>
  </si>
  <si>
    <t>sistema armonizado de riesgos de salud y medio ambiente</t>
  </si>
  <si>
    <t xml:space="preserve">Un (1) sistema armonizado </t>
  </si>
  <si>
    <t>Sistema armonizado</t>
  </si>
  <si>
    <t>Documento sobre el sistema globalmente armonizado e instrucciones adoptadas por el SIG</t>
  </si>
  <si>
    <t>Reporte elementos de aseo que usa la entidad</t>
  </si>
  <si>
    <t>Intranet (publicación de documento e instrucciones)</t>
  </si>
  <si>
    <t xml:space="preserve">Se adelanta el borrador del documento sobre el Protocolo de Implementación del Sistema Globalmente Armonizado en la entidad, el cual se presentará para revisión por normalización y una vez se cuente con el visto bueno de las partes involucradas se publicará en la intranet y se inciara su ejecución en las instalaciones del Nivel Central. </t>
  </si>
  <si>
    <t>Borrador del documento disponible en el siguiente enlace: https://gobiernobogota.sharepoint.com/:f:/s/grOficinaAsesoradePlaneacion/ErudoM-Wb_BKsj3dvi8mg9wB6WIFMGnQJq6pedmVFXFXKQ?e=ODxFwq</t>
  </si>
  <si>
    <t>Realizar el reporte trimestral de avance del plan estratégico institucional (Resolución 710 2020)</t>
  </si>
  <si>
    <t>Gestión</t>
  </si>
  <si>
    <t>reportes trimestrales plan estratégico institucional</t>
  </si>
  <si>
    <t>Número de reportes realizados trimestralmente</t>
  </si>
  <si>
    <t>Informes</t>
  </si>
  <si>
    <t>Informe trimestral de plan estratégico institucional publicado</t>
  </si>
  <si>
    <t xml:space="preserve">Reporte de las dependencias </t>
  </si>
  <si>
    <t>Portal web (informe publicado)</t>
  </si>
  <si>
    <t xml:space="preserve">En el I Trimestre de 2021, se consolidó y publicó en la página web de la entidad el seguimiento consolidado del plan estratégico institucional, correspondiente al IV trimestre de 2020. El documento fue publicado en la página web de la entidad. </t>
  </si>
  <si>
    <t>Seguimiento Plan estratégico institucional
Link: http://www.gobiernobogota.gov.co/sites/gobiernobogota.gov.co/files/documentos/tabla_archivos/2_consolidado_seguimiento_pei_iv_trimestre_f.xls</t>
  </si>
  <si>
    <t xml:space="preserve">Realizar tres (3) informes cuatrimestrales de monitoreo a los riesgos identificados en la entidad (procesos y corrupción). </t>
  </si>
  <si>
    <t>Monitoreo a los riesgos de procesos y corrupción</t>
  </si>
  <si>
    <t>Número de informes de monitoreo realizados</t>
  </si>
  <si>
    <t>Informes de monitoreo</t>
  </si>
  <si>
    <t>Informe cuatrimestral de monitoreo a la gestión de riesgos</t>
  </si>
  <si>
    <t>Matrices de monitoreo de riesgos a nivel central y local</t>
  </si>
  <si>
    <t>En el I Trimestre de 2021, se consolidó y publicó en la página web de la entidad el informe de monitoreo de riesgos de proceso y corrupción, correspondiente al III cuatrimestre de 2020</t>
  </si>
  <si>
    <t>Informe cuatrimestral de monitoreo a la gestión de riesgos, publicado en la página web, en el siguiente link:  
http://www.gobiernobogota.gov.co/sites/gobiernobogota.gov.co/files/documentos/tabla_archivos/informe_monitoreo_de_riesgos_iii_cuatrimestre_2020_.pdf</t>
  </si>
  <si>
    <t xml:space="preserve">En el  mes de mayo de 2021 se publicó en la   página web de la Entidad  el Informe de monitoreo de riesgos por procesos y corrupción correspondiente al I cuatrimestre  del 2021. </t>
  </si>
  <si>
    <t>http://www.gobiernobogota.gov.co/sites/gobiernobogota.gov.co/files/documentos/tabla_archivos/informe_monitoreo_de_riesgos_i_cuatrimestre_2021_18052021.pdf</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</si>
  <si>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</si>
  <si>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</si>
  <si>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</si>
  <si>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</si>
  <si>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</si>
  <si>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</si>
  <si>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</si>
  <si>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</si>
  <si>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</si>
  <si>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</si>
  <si>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</si>
  <si>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</si>
  <si>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</si>
  <si>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</si>
  <si>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</si>
  <si>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</si>
  <si>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</si>
  <si>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</si>
  <si>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LMDI </t>
  </si>
  <si>
    <t xml:space="preserve">Casos Hola de actualización generados
Listado Maestro de Documentos 
Matiz </t>
  </si>
  <si>
    <t>MATIZ publicación del Procedimiento formalizado en el MIPG</t>
  </si>
  <si>
    <t>Se actualizaron 8 documentos del proceso de planeación institucional</t>
  </si>
  <si>
    <t>MATIZ, Listado maestro de documentos</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</si>
  <si>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</si>
  <si>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</si>
  <si>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</si>
  <si>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</si>
  <si>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</si>
  <si>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</si>
  <si>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</si>
  <si>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</si>
  <si>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</si>
  <si>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</si>
  <si>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</si>
  <si>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</si>
  <si>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 xml:space="preserve">En el segundo trimestre de 2021, se realizó el seguimiento a las metas del plan estratégico institucional de la Secretaría y se publicó el resultado en la página web de la entidad. </t>
  </si>
  <si>
    <t>http://www.gobiernobogota.gov.co/sites/gobiernobogota.gov.co/files/documentos/tabla_archivos/2_seguimiento_plan_estrategico_institucional_primer_trimestre_2021_final.xls</t>
  </si>
  <si>
    <t>De conformidad con el calendario estipulado por la Subsecretaría Distirtial de Planeación, la Secretaría Distrital de Gobierno a través del equipo de proyectos de inversión de la Oficina Asesora de Planeación, realizó el reporte de avance del segundo trimestre 2021 en SEGPLAN referente a los  siete proyectos de inversión con los cuenta la SDG. La fecha de corte fue 16 de julio de los corrientes.</t>
  </si>
  <si>
    <t>https://gobiernobogota-my.sharepoint.com/:f:/g/personal/miguel_cardozo_gobiernobogota_gov_co/EjLCMtfHY_1FixuAu2waRMcBHhJHqDanunBYvDpUy0kdRQ?e=EJj1gc</t>
  </si>
  <si>
    <t xml:space="preserve">Actualización de PLE-PIN F020 - https://gobiernobogota-my.sharepoint.com/:x:/g/personal/miguel_cardozo_gobiernobogota_gov_co/EQna_xGQ8IRDrz3I1lUDm_oB25hs3c2lVTMk-ky-4f-jEw?e=3uFrht
Manual PLE-PIN M006 en MATIZ:  http://gaia.gobiernobogota.gov.co/proceso/planeaci%C3%B3n-institucional
En sharepoint también se encuentra en el link: https://gobiernobogota-my.sharepoint.com/:w:/g/personal/miguel_cardozo_gobiernobogota_gov_co/Ea9OXv2bqz5FuESHd7c89BABV2dwiMPD9lsFTbQUu0Elbg?e=GJibO6
https://gobiernobogota-my.sharepoint.com/:f:/g/personal/miguel_cardozo_gobiernobogota_gov_co/EvdLXI3gHblHnx8oBeWcINkBlBc5rdXhlG3Z4ylnld04OA?e=tlJP4j
</t>
  </si>
  <si>
    <t xml:space="preserve">En el marco del seguimiento mensual de los proyectos de inversión, el equipo de proyectos de inversión de la OAP, implementó un nuevo formato excel de seguimiento desde octubre de 2020 denominado PLE-PIN-F020 V2. No obstante y como quiera que el formato requiere de actualización no sólo por el cambio de vigencia sino por las nuevas necesidades de las gerencias en su programación, desde el mes de marzo de la presente vigencia se inició un proceso de actualización del formato excel que da cuenta del reporte desde el mes de enero. Asimismo, y bajo la orientación y acompañamiento del grupo de planeación institucional de la OAP, se dio inicio a la actualización formal bajo el sistema de gestión de calidad para ser formalizado durantel el segundo trimestre de 2021. Es así como en el mes de junio de 2021 y una vez ajustando el formato de acuerdo con las necesidades de información de las gerencias de proyecto para los distintos sistemas oficiales de información y entes de control, se actualizó la ficha PLE PIN F020 el cual contiene campos nuevos en lo que tiene que ver con el presupuesto y PMR. Este formato fue remitido al equipo de planeación institucional para su correspondiente aprobación y cargue en MATIZ. 
Asimismo, y teniendo en cuenta que la OAP orienta, específicamente el equipo de proyectos actualizó el manual de los proyectos de inversión en donde se construye la hoja de ruta de todos los procesos que se realizan al crear y monitorear los proyectos de inversión para el objetivo final de cumplir con las metas que consagra la misionalidad de la SDG. En ese sentido, el manual PLE-PIN M006 fue actualizado el 16 de junio y cargado en MATIZ la versión 2, en el cual se dan lineamientos técnicos y metodológicos de los ciclos del proyecto de inversión en cada uno de los procesos identificados. </t>
  </si>
  <si>
    <t xml:space="preserve">Oficina Asesora de Planeación
Total de servidores reportados:30
Participación en Huella de Carbono: 18
Reporte consumo de papel diligenciado hasta Mayo
Participación actividades movilidad: Ley probici (1), malla vial (1)
Semana Ambiental:(20) participaciones </t>
  </si>
  <si>
    <t>Reporte de gestión ambiental OAP</t>
  </si>
  <si>
    <t>El proceso de Planeación Institucional actualizó los siguientes documentos programados para el II Trimestre de 2021: PLE-PIN-M005 plan integral de movilidad sostenible – PIMS, PLE-PIN-M006 manual de gestión de los proyectos de inversión, PLE-PIN-M007 manual para la implementación del sistema de gestión ambiental nivel central y local, PLE-PIN-PL001 plan institucional de gestión ambiental (nivel central), PLE-PIN-PL002 plan de emergencias ambientales, PLE-PIN-PL004 plan de gestión integral de residuos peligrosos, PLE-PIN-PL015 plan de acción interno de la secretaría distrital de gobierno para el aprovechamiento eficiente de los residuos sólidos - (PAAERS), PLE-PIN-PL017 plan institucional de gestión ambiental alcaldía local de San Cristóbal, PLE-PIN-PL018 plan institucional de gestión ambiental Alcaldía local de Chapinero, PLE-PIN-PL019 plan institucional de gestión ambiental alcaldía local de Bosa, PLE-PIN-PL020 plan institucional de gestión ambiental alcaldía local de Barrios Unidos, PLE-PIN-PL021 plan institucional de gestión ambiental alcaldía local de Usaquén, PLE-PIN-P001 procedimiento para la identificación, evaluación y actualización de aspectos e impactos ambientales, PLE-PIN-P002 procedimiento de identificación, evaluación y actualización de los requisitos legales ambientales y otros requisitos, PLE-PIN-P003 procedimiento de control operacional, PLE-PIN-P006 procedimiento de formación y toma de conciencia, PLE-PIN-P007 procedimiento para la preparación, respuesta, reporte y desarrollo de investigaciones de emergencias ambientales, PLE-PIN-IN001 instrucciones para la gestión integral de residuos aprovechables y no aprovechables, PLE-PIN-IN002 instrucciones para la gestión integral de residuos peligrosos y manejo de sustancias peligrosas, PLE-PIN-IN003 instrucciones para la gestión de residuos de manejo especial y diferencial, PLE-PIN-IN004 instrucciones para para la evaluación, control y seguimiento de las condiciones de la calidad del aire y publicidad exterior visual, PLE-PIN-IN005 instrucciones para el control del consumo de agua, energía, papel y combustible, PLE-PIN-IN006 instrucciones para el desarrollo de inspecciones ambientales, PLE-PIN-IN013 instrucciones para el uso del sistema de bicicletas compartidas, PLE-PIN-F003 formato diagnóstico ambiental de instalaciones, PLE-PIN-F004 formato registro de información generación de residuos peligrosos, especiales y de manejo diferenciado, PLE-PIN-F005 formato de evaluación de transporte de residuos, PLE-PIN-F006 formato de etiquetado residuos peligrosos, PLE-PIN-F007 formato cálculo media móvil, PLE-PIN-F008 formato registro de información de ingreso y salida de residuos peligrosos del área del almacenamiento temporal, PLE-PIN-F010 formato inspecciones ambientales a proveedores de productos y servicios tercerizados contratado o a contratar, PLE-PIN-F012 formato inspecciones ambientales para verificación de implementación del plan institucional de gestión ambiental, PLE-PIN-F013 formato control fuentes fijas, PLE-PIN-F014 formato para el levantamiento de inventarios de fuentes lumínicas y red hidrosanitaria, PLE-PIN-F015 formato registro de información generación de residuos aprovechables y no aprovechables, PLE-PIN-F020 hoja de vida indicadores proyectos de inversión y plan de desarrollo, PLE-PIN-F021 formato plan de formación y toma de conciencia, PLE-PIN-F028 formato de registro de emergencias ambientales, PLE-PIN-F029 formato de investigación de incidente o accidentes ambientales, PLE-PIN-F037 formato seguimiento inclusión de cláusulas ambientales en los procesos de contratación, y PLE-PIN-F038 formato movilización RESPEL entre sedes</t>
  </si>
  <si>
    <t>MATIZ. Listado maestro de documentos</t>
  </si>
  <si>
    <t>La Oficina Asesora de Planeación asistió a la capacitación brindada a los promotores de mejora, en la que se brindaron lineamientos sobre la gestión de riesgos, planes de mejora, planeación institucional y PAAC.</t>
  </si>
  <si>
    <t xml:space="preserve">Registro de asistencia Teams. </t>
  </si>
  <si>
    <t>30 de julio de 2021</t>
  </si>
  <si>
    <t>Para el segundo trimestre de la vigencia 2021, el plan de gestión del proceso alcanzó un nivel de desempeño del 100% de acuerdo con lo programado, y del 57% acumulado para la vigencia.</t>
  </si>
  <si>
    <t>https://gobiernobogota-my.sharepoint.com/personal/miguel_cardozo_gobiernobogota_gov_co/_layouts/15/onedrive.aspx?FolderCTID=0x012000D7E43D632354B64BA9F4D5A0C830B3DC&amp;id=%2Fpersonal%2Fmiguel%5Fcardozo%5Fgobiernobogota%5Fgov%5Fco%2FDocuments%2FSEGUIMENTO%20ACTIVIDADES%20PROYECTOS%2FInformes%20SEGPLAN%2F2021%2FREPORTES%20SEGPLAN</t>
  </si>
  <si>
    <t xml:space="preserve">De conformidad con el calendario estipulado por la Secretaría Distirtial de Planeación, la Secretaría Distrital de Gobierno a través del equipo de proyectos de inversión de la Oficina Asesora de Planeación, realizó oportunamente  el reporte de avance del tercer trimestre 2021 en SEGPLAN referente a los  siete proyectos de inversión con los cuenta la SDG. </t>
  </si>
  <si>
    <t>Meta  no programada</t>
  </si>
  <si>
    <t>Meta cumplida en el II Trimestre de 2021</t>
  </si>
  <si>
    <t xml:space="preserve">En el tercer trimestre de 2021, se realizó el seguimiento a las metas del plan estratégico institucional de la Secretaría con corte a 30 de junio y se publicó el resultado en la página web de la entidad. </t>
  </si>
  <si>
    <t>http://www.gobiernobogota.gov.co/sites/gobiernobogota.gov.co/files/documentos/tabla_archivos/seguimiento_pei_trim_ii_consolidado.xls</t>
  </si>
  <si>
    <t xml:space="preserve">En el tercer trimestre de 2021, se realizó el informe cuatrimestral (mayo-agosto) de monitoreo a los riesgos identificados en la entidad y se publicó en la página web. </t>
  </si>
  <si>
    <t>http://www.gobiernobogota.gov.co/sites/gobiernobogota.gov.co/files/documentos/tabla_archivos/informe_monitoreo_de_riesgos_ii_cuatrimestre_1.pdf</t>
  </si>
  <si>
    <t xml:space="preserve">Meta cumplida. En el marco del seguimiento mensual de los proyectos de inversión, el equipo de proyectos de inversión de la OAP, implementó un nuevo formato excel de seguimiento desde octubre de 2020 denominado PLE-PIN-F020 V2. No obstante y como quiera que el formato requiere de actualización no sólo por el cambio de vigencia sino por las nuevas necesidades de las gerencias en su programación, desde el mes de marzo de la presente vigencia se inició un proceso de actualización del formato excel que da cuenta del reporte desde el mes de enero. Asimismo, y bajo la orientación y acompañamiento del grupo de planeación institucional de la OAP, se dio inicio a la actualización formal bajo el sistema de gestión de calidad para ser formalizado durantel el segundo trimestre de 2021. Es así como en el mes de junio de 2021 y una vez ajustando el formato de acuerdo con las necesidades de información de las gerencias de proyecto para los distintos sistemas oficiales de información y entes de control, se actualizó la ficha PLE PIN F020 el cual contiene campos nuevos en lo que tiene que ver con el presupuesto y PMR. Este formato fue remitido al equipo de planeación institucional para su correspondiente aprobación y cargue en MATIZ. 
Asimismo, y teniendo en cuenta que la OAP orienta, específicamente el equipo de proyectos actualizó el manual de los proyectos de inversión en donde se construye la hoja de ruta de todos los procesos que se realizan al crear y monitorear los proyectos de inversión para el objetivo final de cumplir con las metas que consagra la misionalidad de la SDG. En ese sentido, el manual PLE-PIN M006 fue actualizado el 16 de junio y cargado en MATIZ la versión 2, en el cual se dan lineamientos técnicos y metodológicos de los ciclos del proyecto de inversión en cada uno de los procesos identificados. </t>
  </si>
  <si>
    <t xml:space="preserve">Meta cumplida. Se realizaron los informes cuatrimestrales de monitoreo de riesgos previstos en la meta, los cuales se encuentran publicados en la página web. </t>
  </si>
  <si>
    <t>No programada para el III trimestre de 2021.</t>
  </si>
  <si>
    <t xml:space="preserve">En el tercer trimestre se actualizaron los siguientes documentos: PLE-PIN-M002 Manual de planeación y medición institucional, PLE-PIN-PL022 Plan institucional de gestión ambiental Alcaldía Local de Ciudad Bolívar, PLE-PIN-P005 Procedimiento planeación de la gestión institucional, PLE-PIN-P009 Procedimiento para la adopción de la plataforma estratégica y el plan estratégico institucional, PLE-PIN-IN012 Instrucciones para estructurar y evaluar el plan anticorrupción y de atención al ciudadano, PLE-PIN-F026 Registro de capacitación / entrenamiento, PLE-PIN-F030 Formato para elaboración del plan anticorrupción y de atención al ciudadano. </t>
  </si>
  <si>
    <t>Listado Maestro de Documentos 
Publicaciones en Matiz</t>
  </si>
  <si>
    <t>Se viene adelantando la actualización de los documentos del proceso Planeación Institucional. Las nuevas versiones se encuentran publicadas en Matiz</t>
  </si>
  <si>
    <t>Para el tercer trimestre de la vigencia 2021, el plan de gestión del proceso alcanzó un nivel de desempeño del 100% de acuerdo con lo programado, y del 75,73% acumulado para la vigencia.</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</si>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</sst>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_-* #,##0.0_-;\-* #,##0.0_-;_-* &quot;-&quot;_-;_-@_-"/>
  </numFmts>
  <fonts count="19" x14ac:knownFonts="1">
    <font>
      <sz val="11"/>
      <color theme="1"/>
      <name val="Calibri"/>
      <family val="2"/>
      <scheme val="minor"/>
    </font>
    <font>
      <b/>
      <sz val="11"/>
      <color indexed="8"/>
      <name val="Calibri Light"/>
      <family val="2"/>
    </font>
    <font>
      <b/>
      <sz val="11"/>
      <name val="Calibri Light"/>
      <family val="2"/>
    </font>
    <font>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1" fontId="5" fillId="0" borderId="0" applyFont="0" applyFill="0" applyBorder="0" applyAlignment="0" applyProtection="0"/>
    <xf numFmtId="9" fontId="5" fillId="0" borderId="0" applyFont="0" applyFill="0" applyBorder="0" applyAlignment="0" applyProtection="0"/>
    <xf numFmtId="0" fontId="18" fillId="0" borderId="0" applyNumberFormat="0" applyFill="0" applyBorder="0" applyAlignment="0" applyProtection="0"/>
  </cellStyleXfs>
  <cellXfs count="258">
    <xf numFmtId="0" fontId="0" fillId="0" borderId="0" xfId="0"/>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0" fontId="6" fillId="0" borderId="0" xfId="0" applyFont="1" applyAlignment="1" applyProtection="1">
      <alignment horizontal="center" wrapText="1"/>
      <protection hidden="1"/>
    </xf>
    <xf numFmtId="0" fontId="8" fillId="2" borderId="1" xfId="0" applyFont="1" applyFill="1" applyBorder="1" applyAlignment="1" applyProtection="1">
      <alignment wrapText="1"/>
      <protection hidden="1"/>
    </xf>
    <xf numFmtId="0" fontId="8" fillId="2" borderId="2" xfId="0" applyFont="1" applyFill="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0" fontId="6" fillId="0" borderId="1" xfId="0" applyFont="1" applyBorder="1" applyAlignment="1" applyProtection="1">
      <alignment horizontal="justify" vertical="center" wrapText="1"/>
      <protection hidden="1"/>
    </xf>
    <xf numFmtId="1" fontId="6" fillId="0" borderId="1" xfId="1" applyNumberFormat="1" applyFont="1" applyBorder="1" applyAlignment="1" applyProtection="1">
      <alignment horizontal="center" vertical="center" wrapText="1"/>
      <protection hidden="1"/>
    </xf>
    <xf numFmtId="41" fontId="6" fillId="0" borderId="1" xfId="1" applyFont="1" applyBorder="1" applyAlignment="1" applyProtection="1">
      <alignment horizontal="right" vertical="center" wrapText="1"/>
      <protection hidden="1"/>
    </xf>
    <xf numFmtId="10" fontId="6" fillId="0" borderId="1" xfId="2" applyNumberFormat="1" applyFont="1" applyBorder="1" applyAlignment="1" applyProtection="1">
      <alignment horizontal="right" vertical="center" wrapText="1"/>
      <protection hidden="1"/>
    </xf>
    <xf numFmtId="0" fontId="9" fillId="3" borderId="1" xfId="0" applyFont="1" applyFill="1" applyBorder="1" applyAlignment="1" applyProtection="1">
      <alignment horizontal="center" vertical="center" wrapText="1"/>
      <protection hidden="1"/>
    </xf>
    <xf numFmtId="1" fontId="6" fillId="0" borderId="2" xfId="0" applyNumberFormat="1" applyFont="1" applyBorder="1" applyAlignment="1" applyProtection="1">
      <alignment horizontal="center" vertical="center" wrapText="1"/>
      <protection hidden="1"/>
    </xf>
    <xf numFmtId="1" fontId="10" fillId="0" borderId="1" xfId="0" applyNumberFormat="1" applyFont="1" applyBorder="1" applyAlignment="1" applyProtection="1">
      <alignment horizontal="center" vertical="center"/>
      <protection hidden="1"/>
    </xf>
    <xf numFmtId="0" fontId="9" fillId="0" borderId="4" xfId="0" applyFont="1" applyBorder="1" applyAlignment="1" applyProtection="1">
      <alignment horizontal="center" vertical="center" wrapText="1"/>
      <protection hidden="1"/>
    </xf>
    <xf numFmtId="164" fontId="10" fillId="0" borderId="1" xfId="0" applyNumberFormat="1"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9" fontId="6" fillId="0" borderId="1" xfId="2" applyFont="1" applyBorder="1" applyAlignment="1" applyProtection="1">
      <alignment horizontal="center" vertical="center" wrapText="1"/>
      <protection hidden="1"/>
    </xf>
    <xf numFmtId="0" fontId="11" fillId="2" borderId="5" xfId="0" applyFont="1" applyFill="1" applyBorder="1" applyAlignment="1" applyProtection="1">
      <alignment vertical="center" wrapText="1"/>
      <protection hidden="1"/>
    </xf>
    <xf numFmtId="0" fontId="11" fillId="2" borderId="6" xfId="0" applyFont="1" applyFill="1" applyBorder="1" applyAlignment="1" applyProtection="1">
      <alignment horizontal="justify" vertical="center" wrapText="1"/>
      <protection hidden="1"/>
    </xf>
    <xf numFmtId="0" fontId="11" fillId="2" borderId="6" xfId="0" applyFont="1" applyFill="1" applyBorder="1" applyAlignment="1" applyProtection="1">
      <alignment vertical="center" wrapText="1"/>
      <protection hidden="1"/>
    </xf>
    <xf numFmtId="0" fontId="12" fillId="2" borderId="6" xfId="0" applyFont="1" applyFill="1" applyBorder="1" applyAlignment="1" applyProtection="1">
      <alignment vertical="center"/>
      <protection hidden="1"/>
    </xf>
    <xf numFmtId="9" fontId="12" fillId="2" borderId="6" xfId="2" applyFont="1" applyFill="1" applyBorder="1" applyAlignment="1" applyProtection="1">
      <alignment vertical="center" wrapText="1"/>
      <protection hidden="1"/>
    </xf>
    <xf numFmtId="0" fontId="11" fillId="2" borderId="6" xfId="0" applyFont="1" applyFill="1" applyBorder="1" applyAlignment="1" applyProtection="1">
      <alignment horizontal="center" vertical="center" wrapText="1"/>
      <protection hidden="1"/>
    </xf>
    <xf numFmtId="9" fontId="12" fillId="2" borderId="6" xfId="2" applyFont="1" applyFill="1" applyBorder="1" applyAlignment="1" applyProtection="1">
      <alignment horizontal="right" vertical="center" wrapText="1"/>
      <protection hidden="1"/>
    </xf>
    <xf numFmtId="9" fontId="12" fillId="2" borderId="7" xfId="2" applyFont="1" applyFill="1" applyBorder="1" applyAlignment="1" applyProtection="1">
      <alignment horizontal="right" vertical="center" wrapText="1"/>
      <protection hidden="1"/>
    </xf>
    <xf numFmtId="0" fontId="11" fillId="2" borderId="7" xfId="0" applyFont="1" applyFill="1" applyBorder="1" applyAlignment="1" applyProtection="1">
      <alignment vertical="center" wrapText="1"/>
      <protection hidden="1"/>
    </xf>
    <xf numFmtId="0" fontId="13" fillId="0" borderId="8" xfId="0" applyFont="1" applyBorder="1" applyAlignment="1" applyProtection="1">
      <alignment horizontal="left" vertical="center" wrapText="1"/>
      <protection hidden="1"/>
    </xf>
    <xf numFmtId="0" fontId="13" fillId="0" borderId="8" xfId="0" applyFont="1" applyBorder="1" applyAlignment="1" applyProtection="1">
      <alignment horizontal="justify" vertical="center" wrapText="1"/>
      <protection hidden="1"/>
    </xf>
    <xf numFmtId="9" fontId="13" fillId="0" borderId="8" xfId="0" applyNumberFormat="1" applyFont="1" applyBorder="1" applyAlignment="1" applyProtection="1">
      <alignment horizontal="left" vertical="center" wrapText="1"/>
      <protection hidden="1"/>
    </xf>
    <xf numFmtId="10" fontId="13" fillId="0" borderId="8" xfId="2" applyNumberFormat="1" applyFont="1" applyBorder="1" applyAlignment="1" applyProtection="1">
      <alignment horizontal="right" vertical="center" wrapText="1"/>
      <protection hidden="1"/>
    </xf>
    <xf numFmtId="0" fontId="13" fillId="0" borderId="8" xfId="0" applyFont="1" applyBorder="1" applyAlignment="1" applyProtection="1">
      <alignment horizontal="center" vertical="center" wrapText="1"/>
      <protection hidden="1"/>
    </xf>
    <xf numFmtId="0" fontId="13" fillId="3" borderId="8" xfId="0" applyFont="1" applyFill="1" applyBorder="1" applyAlignment="1" applyProtection="1">
      <alignment horizontal="left" vertical="center" wrapText="1"/>
      <protection hidden="1"/>
    </xf>
    <xf numFmtId="9" fontId="13" fillId="3" borderId="8" xfId="0" applyNumberFormat="1" applyFont="1" applyFill="1" applyBorder="1" applyAlignment="1" applyProtection="1">
      <alignment horizontal="right" vertical="center" wrapText="1"/>
      <protection hidden="1"/>
    </xf>
    <xf numFmtId="0" fontId="13" fillId="0" borderId="9"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3" fillId="0" borderId="1" xfId="0" applyFont="1" applyBorder="1" applyAlignment="1" applyProtection="1">
      <alignment horizontal="justify" vertical="center" wrapText="1"/>
      <protection hidden="1"/>
    </xf>
    <xf numFmtId="9" fontId="13" fillId="0" borderId="1" xfId="0" applyNumberFormat="1" applyFont="1" applyBorder="1" applyAlignment="1" applyProtection="1">
      <alignment horizontal="left" vertical="center" wrapText="1"/>
      <protection hidden="1"/>
    </xf>
    <xf numFmtId="10" fontId="13" fillId="0" borderId="1" xfId="2" applyNumberFormat="1" applyFont="1" applyBorder="1" applyAlignment="1" applyProtection="1">
      <alignment horizontal="right" vertical="center" wrapText="1"/>
      <protection hidden="1"/>
    </xf>
    <xf numFmtId="0" fontId="13" fillId="0" borderId="1" xfId="0" applyFont="1" applyBorder="1" applyAlignment="1" applyProtection="1">
      <alignment horizontal="center" vertical="center" wrapText="1"/>
      <protection hidden="1"/>
    </xf>
    <xf numFmtId="0" fontId="13" fillId="3" borderId="1" xfId="0" applyFont="1" applyFill="1" applyBorder="1" applyAlignment="1" applyProtection="1">
      <alignment horizontal="left" vertical="center" wrapText="1"/>
      <protection hidden="1"/>
    </xf>
    <xf numFmtId="9" fontId="13" fillId="3" borderId="1" xfId="2" applyFont="1" applyFill="1" applyBorder="1" applyAlignment="1" applyProtection="1">
      <alignment horizontal="right" vertical="center" wrapText="1"/>
      <protection hidden="1"/>
    </xf>
    <xf numFmtId="0" fontId="13" fillId="0" borderId="10" xfId="0" applyFont="1" applyBorder="1" applyAlignment="1" applyProtection="1">
      <alignment horizontal="left" vertical="center" wrapText="1"/>
      <protection hidden="1"/>
    </xf>
    <xf numFmtId="0" fontId="11" fillId="2" borderId="1" xfId="0" applyFont="1" applyFill="1" applyBorder="1" applyAlignment="1" applyProtection="1">
      <alignment wrapText="1"/>
      <protection hidden="1"/>
    </xf>
    <xf numFmtId="0" fontId="14" fillId="2" borderId="1" xfId="0" applyFont="1" applyFill="1" applyBorder="1" applyAlignment="1" applyProtection="1">
      <alignment wrapText="1"/>
      <protection hidden="1"/>
    </xf>
    <xf numFmtId="9" fontId="14" fillId="2" borderId="1" xfId="2" applyFont="1" applyFill="1" applyBorder="1" applyAlignment="1" applyProtection="1">
      <alignment wrapText="1"/>
      <protection hidden="1"/>
    </xf>
    <xf numFmtId="0" fontId="14" fillId="2" borderId="1" xfId="0" applyFont="1" applyFill="1" applyBorder="1" applyAlignment="1" applyProtection="1">
      <alignment horizontal="center" wrapText="1"/>
      <protection hidden="1"/>
    </xf>
    <xf numFmtId="9" fontId="14" fillId="2" borderId="1" xfId="0" applyNumberFormat="1" applyFont="1" applyFill="1" applyBorder="1" applyAlignment="1" applyProtection="1">
      <alignment horizontal="right" wrapText="1"/>
      <protection hidden="1"/>
    </xf>
    <xf numFmtId="0" fontId="11" fillId="2" borderId="10" xfId="0" applyFont="1" applyFill="1" applyBorder="1" applyAlignment="1" applyProtection="1">
      <alignment wrapText="1"/>
      <protection hidden="1"/>
    </xf>
    <xf numFmtId="0" fontId="15" fillId="4" borderId="1" xfId="0" applyFont="1" applyFill="1" applyBorder="1" applyAlignment="1" applyProtection="1">
      <alignment wrapText="1"/>
      <protection hidden="1"/>
    </xf>
    <xf numFmtId="0" fontId="16" fillId="4" borderId="1" xfId="0" applyFont="1" applyFill="1" applyBorder="1" applyAlignment="1" applyProtection="1">
      <alignment wrapText="1"/>
      <protection hidden="1"/>
    </xf>
    <xf numFmtId="9" fontId="16" fillId="4" borderId="1" xfId="2" applyFont="1" applyFill="1" applyBorder="1" applyAlignment="1" applyProtection="1">
      <alignment wrapText="1"/>
      <protection hidden="1"/>
    </xf>
    <xf numFmtId="0" fontId="15" fillId="4" borderId="1" xfId="0" applyFont="1" applyFill="1" applyBorder="1" applyAlignment="1" applyProtection="1">
      <alignment horizontal="center" wrapText="1"/>
      <protection hidden="1"/>
    </xf>
    <xf numFmtId="9" fontId="15" fillId="4" borderId="1" xfId="2" applyFont="1" applyFill="1" applyBorder="1" applyAlignment="1" applyProtection="1">
      <alignment horizontal="right" wrapText="1"/>
      <protection hidden="1"/>
    </xf>
    <xf numFmtId="0" fontId="15" fillId="4" borderId="10" xfId="0" applyFont="1" applyFill="1" applyBorder="1" applyAlignment="1" applyProtection="1">
      <alignment wrapText="1"/>
      <protection hidden="1"/>
    </xf>
    <xf numFmtId="9" fontId="14" fillId="2" borderId="3" xfId="0" applyNumberFormat="1" applyFont="1" applyFill="1" applyBorder="1" applyAlignment="1" applyProtection="1">
      <alignment wrapText="1"/>
      <protection hidden="1"/>
    </xf>
    <xf numFmtId="9" fontId="15" fillId="4" borderId="5" xfId="2" applyFont="1" applyFill="1" applyBorder="1" applyAlignment="1" applyProtection="1">
      <alignment wrapText="1"/>
      <protection hidden="1"/>
    </xf>
    <xf numFmtId="0" fontId="13" fillId="0" borderId="11" xfId="0" applyFont="1" applyBorder="1" applyAlignment="1" applyProtection="1">
      <alignment horizontal="left" vertical="center" wrapText="1"/>
      <protection hidden="1"/>
    </xf>
    <xf numFmtId="0" fontId="13" fillId="0" borderId="12" xfId="0" applyFont="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9" fontId="14" fillId="2" borderId="1" xfId="0" applyNumberFormat="1" applyFont="1" applyFill="1" applyBorder="1" applyAlignment="1" applyProtection="1">
      <alignment wrapText="1"/>
      <protection hidden="1"/>
    </xf>
    <xf numFmtId="0" fontId="11" fillId="2" borderId="2" xfId="0" applyFont="1" applyFill="1" applyBorder="1" applyAlignment="1" applyProtection="1">
      <alignment wrapText="1"/>
      <protection hidden="1"/>
    </xf>
    <xf numFmtId="9" fontId="15" fillId="4" borderId="6" xfId="2" applyFont="1" applyFill="1" applyBorder="1" applyAlignment="1" applyProtection="1">
      <alignment wrapText="1"/>
      <protection hidden="1"/>
    </xf>
    <xf numFmtId="0" fontId="15" fillId="4" borderId="6" xfId="0" applyFont="1" applyFill="1" applyBorder="1" applyAlignment="1" applyProtection="1">
      <alignment wrapText="1"/>
      <protection hidden="1"/>
    </xf>
    <xf numFmtId="0" fontId="15" fillId="4" borderId="7" xfId="0" applyFont="1" applyFill="1" applyBorder="1" applyAlignment="1" applyProtection="1">
      <alignment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pplyProtection="1">
      <alignment horizontal="right" vertical="center" wrapText="1"/>
      <protection hidden="1"/>
    </xf>
    <xf numFmtId="0" fontId="6"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13" fillId="0" borderId="1" xfId="0" applyFont="1" applyBorder="1" applyAlignment="1" applyProtection="1">
      <alignment horizontal="right" vertical="center" wrapText="1"/>
      <protection hidden="1"/>
    </xf>
    <xf numFmtId="0" fontId="11" fillId="0" borderId="0" xfId="0" applyFont="1" applyAlignment="1" applyProtection="1">
      <alignment wrapText="1"/>
      <protection hidden="1"/>
    </xf>
    <xf numFmtId="0" fontId="15" fillId="0" borderId="0" xfId="0" applyFont="1" applyAlignment="1" applyProtection="1">
      <alignment wrapText="1"/>
      <protection hidden="1"/>
    </xf>
    <xf numFmtId="0" fontId="11" fillId="2" borderId="17" xfId="0" applyFont="1" applyFill="1" applyBorder="1" applyAlignment="1" applyProtection="1">
      <alignment vertical="center" wrapText="1"/>
      <protection hidden="1"/>
    </xf>
    <xf numFmtId="1" fontId="6" fillId="0" borderId="3" xfId="1"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protection hidden="1"/>
    </xf>
    <xf numFmtId="1" fontId="10" fillId="0" borderId="1" xfId="2" applyNumberFormat="1" applyFont="1" applyBorder="1" applyAlignment="1" applyProtection="1">
      <alignment horizontal="center" vertical="center"/>
      <protection hidden="1"/>
    </xf>
    <xf numFmtId="1" fontId="10" fillId="0" borderId="1" xfId="2" applyNumberFormat="1" applyFont="1" applyFill="1" applyBorder="1" applyAlignment="1" applyProtection="1">
      <alignment horizontal="center" vertical="center"/>
      <protection hidden="1"/>
    </xf>
    <xf numFmtId="1" fontId="6" fillId="0" borderId="2" xfId="2" applyNumberFormat="1" applyFont="1" applyBorder="1" applyAlignment="1" applyProtection="1">
      <alignment horizontal="center" vertical="center" wrapText="1"/>
      <protection hidden="1"/>
    </xf>
    <xf numFmtId="1" fontId="10" fillId="0" borderId="1" xfId="2" applyNumberFormat="1" applyFont="1" applyBorder="1" applyAlignment="1" applyProtection="1">
      <alignment horizontal="center" vertical="center" wrapText="1"/>
      <protection hidden="1"/>
    </xf>
    <xf numFmtId="1" fontId="10" fillId="0" borderId="3" xfId="2" applyNumberFormat="1"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9" fontId="12" fillId="2" borderId="5" xfId="2" applyFont="1" applyFill="1" applyBorder="1" applyAlignment="1" applyProtection="1">
      <alignment horizontal="center" vertical="center" wrapText="1"/>
      <protection hidden="1"/>
    </xf>
    <xf numFmtId="9" fontId="12" fillId="2" borderId="6" xfId="2" applyFont="1" applyFill="1" applyBorder="1" applyAlignment="1" applyProtection="1">
      <alignment horizontal="center" vertical="center" wrapText="1"/>
      <protection hidden="1"/>
    </xf>
    <xf numFmtId="9" fontId="13" fillId="0" borderId="15" xfId="2"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9" fontId="13" fillId="0" borderId="3" xfId="2" applyFont="1" applyBorder="1" applyAlignment="1" applyProtection="1">
      <alignment horizontal="center" vertical="center" wrapText="1"/>
      <protection hidden="1"/>
    </xf>
    <xf numFmtId="9" fontId="14" fillId="2" borderId="3" xfId="0" applyNumberFormat="1" applyFont="1" applyFill="1" applyBorder="1" applyAlignment="1" applyProtection="1">
      <alignment horizontal="center" wrapText="1"/>
      <protection hidden="1"/>
    </xf>
    <xf numFmtId="9" fontId="14" fillId="2" borderId="1" xfId="0" applyNumberFormat="1" applyFont="1" applyFill="1" applyBorder="1" applyAlignment="1" applyProtection="1">
      <alignment horizontal="center" wrapText="1"/>
      <protection hidden="1"/>
    </xf>
    <xf numFmtId="9" fontId="15" fillId="4" borderId="5" xfId="2" applyFont="1" applyFill="1" applyBorder="1" applyAlignment="1" applyProtection="1">
      <alignment horizontal="center" wrapText="1"/>
      <protection hidden="1"/>
    </xf>
    <xf numFmtId="9" fontId="15" fillId="4" borderId="6" xfId="2" applyFont="1" applyFill="1" applyBorder="1" applyAlignment="1" applyProtection="1">
      <alignment horizontal="center" wrapText="1"/>
      <protection hidden="1"/>
    </xf>
    <xf numFmtId="9" fontId="8" fillId="9" borderId="1" xfId="2" applyFont="1" applyFill="1" applyBorder="1" applyAlignment="1" applyProtection="1">
      <alignment horizontal="center" vertical="center" wrapText="1"/>
      <protection hidden="1"/>
    </xf>
    <xf numFmtId="9" fontId="6" fillId="0" borderId="0" xfId="2" applyFont="1" applyAlignment="1" applyProtection="1">
      <alignment horizontal="center" wrapText="1"/>
      <protection hidden="1"/>
    </xf>
    <xf numFmtId="9" fontId="6" fillId="0" borderId="0" xfId="2" applyFont="1" applyAlignment="1" applyProtection="1">
      <alignment horizontal="center" vertical="center" wrapText="1"/>
      <protection hidden="1"/>
    </xf>
    <xf numFmtId="9" fontId="6" fillId="0" borderId="1" xfId="2" applyFont="1" applyBorder="1" applyAlignment="1" applyProtection="1">
      <alignment horizontal="center" vertical="center" wrapText="1"/>
      <protection locked="0"/>
    </xf>
    <xf numFmtId="9" fontId="13" fillId="0" borderId="11" xfId="2" applyFont="1" applyBorder="1" applyAlignment="1" applyProtection="1">
      <alignment horizontal="center" vertical="center" wrapText="1"/>
      <protection hidden="1"/>
    </xf>
    <xf numFmtId="9" fontId="13" fillId="0" borderId="1" xfId="2" applyFont="1" applyBorder="1" applyAlignment="1" applyProtection="1">
      <alignment horizontal="center" vertical="center" wrapText="1"/>
      <protection hidden="1"/>
    </xf>
    <xf numFmtId="41" fontId="6" fillId="0" borderId="3" xfId="1" applyFont="1" applyBorder="1" applyAlignment="1" applyProtection="1">
      <alignment horizontal="center" vertical="center" wrapText="1"/>
      <protection hidden="1"/>
    </xf>
    <xf numFmtId="9" fontId="13" fillId="0" borderId="3" xfId="0" applyNumberFormat="1" applyFont="1" applyBorder="1" applyAlignment="1" applyProtection="1">
      <alignment horizontal="center" vertical="center" wrapText="1"/>
      <protection hidden="1"/>
    </xf>
    <xf numFmtId="9" fontId="6" fillId="0" borderId="1" xfId="0" applyNumberFormat="1" applyFont="1" applyBorder="1" applyAlignment="1" applyProtection="1">
      <alignment horizontal="center" vertical="center" wrapText="1"/>
      <protection hidden="1"/>
    </xf>
    <xf numFmtId="1" fontId="10" fillId="0" borderId="20" xfId="0" applyNumberFormat="1" applyFont="1" applyBorder="1" applyAlignment="1" applyProtection="1">
      <alignment horizontal="center" vertical="center"/>
      <protection hidden="1"/>
    </xf>
    <xf numFmtId="1" fontId="10" fillId="0" borderId="1" xfId="0" applyNumberFormat="1" applyFont="1" applyBorder="1" applyAlignment="1" applyProtection="1">
      <alignment horizontal="justify" vertical="center" wrapText="1"/>
      <protection hidden="1"/>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9" fontId="6" fillId="0" borderId="1" xfId="2"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10" fontId="13" fillId="3" borderId="1" xfId="2" applyNumberFormat="1" applyFont="1" applyFill="1" applyBorder="1" applyAlignment="1" applyProtection="1">
      <alignment horizontal="right" vertical="center" wrapText="1"/>
      <protection hidden="1"/>
    </xf>
    <xf numFmtId="10" fontId="13" fillId="0" borderId="3" xfId="2" applyNumberFormat="1" applyFont="1" applyBorder="1" applyAlignment="1" applyProtection="1">
      <alignment horizontal="center" vertical="center" wrapText="1"/>
      <protection hidden="1"/>
    </xf>
    <xf numFmtId="10" fontId="13" fillId="0" borderId="1" xfId="0" applyNumberFormat="1" applyFont="1" applyBorder="1" applyAlignment="1" applyProtection="1">
      <alignment horizontal="center" vertical="center" wrapText="1"/>
      <protection hidden="1"/>
    </xf>
    <xf numFmtId="9" fontId="13" fillId="0" borderId="1" xfId="0" applyNumberFormat="1" applyFont="1" applyBorder="1" applyAlignment="1" applyProtection="1">
      <alignment horizontal="center" vertical="center" wrapText="1"/>
      <protection hidden="1"/>
    </xf>
    <xf numFmtId="9" fontId="12" fillId="2" borderId="1" xfId="2" applyFont="1" applyFill="1" applyBorder="1" applyAlignment="1" applyProtection="1">
      <alignment horizontal="center" wrapText="1"/>
      <protection hidden="1"/>
    </xf>
    <xf numFmtId="9" fontId="16" fillId="4" borderId="6" xfId="2" applyFont="1" applyFill="1" applyBorder="1" applyAlignment="1" applyProtection="1">
      <alignment horizontal="center" wrapText="1"/>
      <protection hidden="1"/>
    </xf>
    <xf numFmtId="0" fontId="9" fillId="0" borderId="1" xfId="0" applyFont="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0"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2" fontId="6" fillId="0" borderId="1" xfId="0" applyNumberFormat="1" applyFont="1" applyBorder="1" applyAlignment="1" applyProtection="1">
      <alignment horizontal="center" vertical="center" wrapText="1"/>
      <protection hidden="1"/>
    </xf>
    <xf numFmtId="1" fontId="6" fillId="0" borderId="3"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6" fillId="0" borderId="10" xfId="0" applyFont="1" applyBorder="1" applyAlignment="1" applyProtection="1">
      <alignment horizontal="justify" vertical="center" wrapText="1"/>
      <protection hidden="1"/>
    </xf>
    <xf numFmtId="0" fontId="8" fillId="5" borderId="1"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hidden="1"/>
    </xf>
    <xf numFmtId="9" fontId="13" fillId="0" borderId="4" xfId="2" applyFont="1" applyBorder="1" applyAlignment="1" applyProtection="1">
      <alignment horizontal="center" vertical="center" wrapText="1"/>
      <protection hidden="1"/>
    </xf>
    <xf numFmtId="9" fontId="14" fillId="2" borderId="4" xfId="0" applyNumberFormat="1" applyFont="1" applyFill="1" applyBorder="1" applyAlignment="1" applyProtection="1">
      <alignment horizontal="center" wrapText="1"/>
      <protection hidden="1"/>
    </xf>
    <xf numFmtId="9" fontId="15" fillId="4" borderId="16" xfId="2" applyFont="1" applyFill="1" applyBorder="1" applyAlignment="1" applyProtection="1">
      <alignment horizontal="center" wrapText="1"/>
      <protection hidden="1"/>
    </xf>
    <xf numFmtId="165" fontId="13" fillId="0" borderId="1" xfId="2" applyNumberFormat="1" applyFont="1" applyBorder="1" applyAlignment="1" applyProtection="1">
      <alignment horizontal="center" vertical="center" wrapText="1"/>
      <protection hidden="1"/>
    </xf>
    <xf numFmtId="0" fontId="8" fillId="9" borderId="10"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justify" vertical="center" wrapText="1"/>
      <protection locked="0"/>
    </xf>
    <xf numFmtId="0" fontId="6" fillId="0" borderId="10" xfId="0" applyFont="1" applyFill="1" applyBorder="1" applyAlignment="1" applyProtection="1">
      <alignment horizontal="justify" vertical="top" wrapText="1"/>
      <protection locked="0"/>
    </xf>
    <xf numFmtId="1" fontId="10" fillId="0" borderId="10" xfId="0" applyNumberFormat="1" applyFont="1" applyBorder="1" applyAlignment="1" applyProtection="1">
      <alignment horizontal="justify" vertical="center"/>
      <protection hidden="1"/>
    </xf>
    <xf numFmtId="0" fontId="6" fillId="0" borderId="10" xfId="0" applyFont="1" applyBorder="1" applyAlignment="1" applyProtection="1">
      <alignment horizontal="justify" vertical="center" wrapText="1"/>
      <protection locked="0"/>
    </xf>
    <xf numFmtId="9" fontId="13" fillId="0" borderId="29" xfId="2" applyFont="1" applyBorder="1" applyAlignment="1" applyProtection="1">
      <alignment horizontal="center" vertical="center" wrapText="1"/>
      <protection hidden="1"/>
    </xf>
    <xf numFmtId="9" fontId="13" fillId="0" borderId="8" xfId="0" applyNumberFormat="1" applyFont="1" applyBorder="1" applyAlignment="1" applyProtection="1">
      <alignment horizontal="center" vertical="center" wrapText="1"/>
      <protection hidden="1"/>
    </xf>
    <xf numFmtId="0" fontId="13" fillId="0" borderId="30" xfId="0" applyFont="1" applyBorder="1" applyAlignment="1" applyProtection="1">
      <alignment horizontal="left" vertical="center" wrapText="1"/>
      <protection hidden="1"/>
    </xf>
    <xf numFmtId="0" fontId="13" fillId="0" borderId="8" xfId="0" applyFont="1" applyBorder="1" applyAlignment="1" applyProtection="1">
      <alignment horizontal="right" vertical="center" wrapText="1"/>
      <protection hidden="1"/>
    </xf>
    <xf numFmtId="9" fontId="13" fillId="0" borderId="31" xfId="0" applyNumberFormat="1" applyFont="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2" fontId="6" fillId="0" borderId="3" xfId="0" applyNumberFormat="1" applyFont="1" applyBorder="1" applyAlignment="1" applyProtection="1">
      <alignment horizontal="center" vertical="center" wrapText="1"/>
      <protection hidden="1"/>
    </xf>
    <xf numFmtId="10" fontId="12" fillId="2" borderId="6" xfId="2" applyNumberFormat="1" applyFont="1" applyFill="1" applyBorder="1" applyAlignment="1" applyProtection="1">
      <alignment horizontal="center" vertical="center" wrapText="1"/>
      <protection hidden="1"/>
    </xf>
    <xf numFmtId="10" fontId="13" fillId="0" borderId="8" xfId="0" applyNumberFormat="1" applyFont="1" applyBorder="1" applyAlignment="1" applyProtection="1">
      <alignment horizontal="center" vertical="center" wrapText="1"/>
      <protection hidden="1"/>
    </xf>
    <xf numFmtId="10" fontId="12" fillId="2" borderId="1" xfId="0" applyNumberFormat="1" applyFont="1" applyFill="1" applyBorder="1" applyAlignment="1" applyProtection="1">
      <alignment horizontal="center" wrapText="1"/>
      <protection hidden="1"/>
    </xf>
    <xf numFmtId="10" fontId="16" fillId="4" borderId="6" xfId="0" applyNumberFormat="1" applyFont="1" applyFill="1" applyBorder="1" applyAlignment="1" applyProtection="1">
      <alignment horizontal="center" wrapText="1"/>
      <protection hidden="1"/>
    </xf>
    <xf numFmtId="0" fontId="6" fillId="0" borderId="1" xfId="0" applyFont="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9" fontId="13" fillId="0" borderId="29" xfId="0" applyNumberFormat="1" applyFont="1" applyBorder="1" applyAlignment="1" applyProtection="1">
      <alignment horizontal="right" vertical="center" wrapText="1"/>
      <protection hidden="1"/>
    </xf>
    <xf numFmtId="9" fontId="12" fillId="2" borderId="32" xfId="2" applyFont="1" applyFill="1" applyBorder="1" applyAlignment="1" applyProtection="1">
      <alignment vertical="center" wrapText="1"/>
      <protection hidden="1"/>
    </xf>
    <xf numFmtId="10" fontId="12" fillId="2" borderId="32" xfId="2" applyNumberFormat="1" applyFont="1" applyFill="1" applyBorder="1" applyAlignment="1" applyProtection="1">
      <alignment horizontal="center" vertical="center" wrapText="1"/>
      <protection hidden="1"/>
    </xf>
    <xf numFmtId="0" fontId="11" fillId="2" borderId="32" xfId="0" applyFont="1" applyFill="1" applyBorder="1" applyAlignment="1" applyProtection="1">
      <alignment vertical="center" wrapText="1"/>
      <protection hidden="1"/>
    </xf>
    <xf numFmtId="0" fontId="13" fillId="0" borderId="2" xfId="0" applyFont="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18" fillId="0" borderId="10" xfId="3"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15" fillId="4" borderId="17" xfId="0" applyFont="1" applyFill="1" applyBorder="1" applyAlignment="1" applyProtection="1">
      <alignment wrapText="1"/>
      <protection hidden="1"/>
    </xf>
    <xf numFmtId="0" fontId="8" fillId="5" borderId="4" xfId="0" applyFont="1" applyFill="1" applyBorder="1" applyAlignment="1" applyProtection="1">
      <alignment horizontal="center" vertical="center" wrapText="1"/>
      <protection hidden="1"/>
    </xf>
    <xf numFmtId="41" fontId="6" fillId="0" borderId="4" xfId="1" applyFont="1" applyBorder="1" applyAlignment="1" applyProtection="1">
      <alignment horizontal="right" vertical="center" wrapText="1"/>
      <protection hidden="1"/>
    </xf>
    <xf numFmtId="1" fontId="6" fillId="0" borderId="4" xfId="1" applyNumberFormat="1" applyFont="1" applyBorder="1" applyAlignment="1" applyProtection="1">
      <alignment horizontal="right" vertical="center" wrapText="1"/>
      <protection hidden="1"/>
    </xf>
    <xf numFmtId="166" fontId="6" fillId="0" borderId="4" xfId="1" applyNumberFormat="1" applyFont="1" applyBorder="1" applyAlignment="1" applyProtection="1">
      <alignment horizontal="right" vertical="center" wrapText="1"/>
      <protection hidden="1"/>
    </xf>
    <xf numFmtId="9" fontId="12" fillId="2" borderId="16" xfId="2" applyFont="1" applyFill="1" applyBorder="1" applyAlignment="1" applyProtection="1">
      <alignment horizontal="right" vertical="center" wrapText="1"/>
      <protection hidden="1"/>
    </xf>
    <xf numFmtId="10" fontId="13" fillId="0" borderId="4" xfId="0" applyNumberFormat="1" applyFont="1" applyBorder="1" applyAlignment="1" applyProtection="1">
      <alignment horizontal="right" vertical="center" wrapText="1"/>
      <protection hidden="1"/>
    </xf>
    <xf numFmtId="9" fontId="13" fillId="0" borderId="4" xfId="0" applyNumberFormat="1" applyFont="1" applyBorder="1" applyAlignment="1" applyProtection="1">
      <alignment horizontal="right" vertical="center" wrapText="1"/>
      <protection hidden="1"/>
    </xf>
    <xf numFmtId="9" fontId="14" fillId="2" borderId="4" xfId="0" applyNumberFormat="1" applyFont="1" applyFill="1" applyBorder="1" applyAlignment="1" applyProtection="1">
      <alignment wrapText="1"/>
      <protection hidden="1"/>
    </xf>
    <xf numFmtId="9" fontId="15" fillId="4" borderId="16" xfId="2" applyFont="1" applyFill="1" applyBorder="1" applyAlignment="1" applyProtection="1">
      <alignment wrapText="1"/>
      <protection hidden="1"/>
    </xf>
    <xf numFmtId="0" fontId="8" fillId="8" borderId="3" xfId="0" applyFont="1" applyFill="1" applyBorder="1" applyAlignment="1" applyProtection="1">
      <alignment horizontal="center" vertical="center" wrapText="1"/>
      <protection hidden="1"/>
    </xf>
    <xf numFmtId="0" fontId="8" fillId="8" borderId="2"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18" fillId="0" borderId="2" xfId="3" applyBorder="1" applyAlignment="1" applyProtection="1">
      <alignment horizontal="left" vertical="center" wrapText="1"/>
      <protection hidden="1"/>
    </xf>
    <xf numFmtId="1" fontId="6" fillId="0" borderId="2" xfId="1" applyNumberFormat="1" applyFont="1" applyBorder="1" applyAlignment="1" applyProtection="1">
      <alignment horizontal="center" vertical="center" wrapText="1"/>
      <protection hidden="1"/>
    </xf>
    <xf numFmtId="9" fontId="12" fillId="2" borderId="34" xfId="2" applyFont="1" applyFill="1" applyBorder="1" applyAlignment="1" applyProtection="1">
      <alignment vertical="center" wrapText="1"/>
      <protection hidden="1"/>
    </xf>
    <xf numFmtId="0" fontId="11" fillId="2" borderId="35" xfId="0" applyFont="1" applyFill="1" applyBorder="1" applyAlignment="1" applyProtection="1">
      <alignment vertical="center" wrapText="1"/>
      <protection hidden="1"/>
    </xf>
    <xf numFmtId="9" fontId="13" fillId="0" borderId="2" xfId="0" applyNumberFormat="1"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8" fillId="0" borderId="27"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2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8" fillId="2" borderId="10" xfId="0" applyFont="1" applyFill="1" applyBorder="1" applyAlignment="1" applyProtection="1">
      <alignment horizontal="center" wrapText="1"/>
      <protection hidden="1"/>
    </xf>
    <xf numFmtId="0" fontId="8" fillId="2" borderId="21" xfId="0" applyFont="1" applyFill="1" applyBorder="1" applyAlignment="1" applyProtection="1">
      <alignment horizontal="center" wrapText="1"/>
      <protection hidden="1"/>
    </xf>
    <xf numFmtId="0" fontId="8" fillId="2" borderId="4" xfId="0" applyFont="1" applyFill="1" applyBorder="1" applyAlignment="1" applyProtection="1">
      <alignment horizontal="center" wrapText="1"/>
      <protection hidden="1"/>
    </xf>
    <xf numFmtId="0" fontId="6" fillId="0" borderId="1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6" fillId="0" borderId="4" xfId="0" applyFont="1" applyBorder="1" applyAlignment="1" applyProtection="1">
      <alignment horizontal="justify" vertical="center" wrapText="1"/>
      <protection hidden="1"/>
    </xf>
    <xf numFmtId="0" fontId="6" fillId="0" borderId="10" xfId="0" applyFont="1" applyFill="1" applyBorder="1" applyAlignment="1" applyProtection="1">
      <alignment horizontal="justify" vertical="center" wrapText="1"/>
      <protection hidden="1"/>
    </xf>
    <xf numFmtId="0" fontId="6" fillId="0" borderId="21" xfId="0" applyFont="1" applyFill="1" applyBorder="1" applyAlignment="1" applyProtection="1">
      <alignment horizontal="justify" vertical="center" wrapText="1"/>
      <protection hidden="1"/>
    </xf>
    <xf numFmtId="0" fontId="6" fillId="0" borderId="4" xfId="0" applyFont="1" applyFill="1" applyBorder="1" applyAlignment="1" applyProtection="1">
      <alignment horizontal="justify" vertical="center" wrapText="1"/>
      <protection hidden="1"/>
    </xf>
    <xf numFmtId="0" fontId="8" fillId="2" borderId="21" xfId="0" applyFont="1" applyFill="1" applyBorder="1" applyAlignment="1" applyProtection="1">
      <alignment horizontal="center" vertical="center" wrapText="1"/>
      <protection hidden="1"/>
    </xf>
    <xf numFmtId="0" fontId="8" fillId="5" borderId="33"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center" vertical="center" wrapText="1"/>
      <protection hidden="1"/>
    </xf>
    <xf numFmtId="0" fontId="8" fillId="6" borderId="12"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1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1" xfId="0" applyFont="1" applyFill="1" applyBorder="1" applyAlignment="1" applyProtection="1">
      <alignment horizontal="center" vertical="center" wrapText="1"/>
      <protection hidden="1"/>
    </xf>
    <xf numFmtId="0" fontId="8" fillId="7" borderId="10"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8" borderId="2"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8" fillId="8" borderId="15"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4" borderId="26"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7" borderId="15" xfId="0" applyFont="1" applyFill="1" applyBorder="1" applyAlignment="1" applyProtection="1">
      <alignment horizontal="center" vertical="center" wrapText="1"/>
      <protection hidden="1"/>
    </xf>
    <xf numFmtId="0" fontId="8" fillId="7" borderId="11" xfId="0" applyFont="1" applyFill="1" applyBorder="1" applyAlignment="1" applyProtection="1">
      <alignment horizontal="center" vertical="center" wrapText="1"/>
      <protection hidden="1"/>
    </xf>
    <xf numFmtId="0" fontId="8" fillId="7" borderId="26" xfId="0" applyFont="1" applyFill="1" applyBorder="1" applyAlignment="1" applyProtection="1">
      <alignment horizontal="center" vertical="center" wrapText="1"/>
      <protection hidden="1"/>
    </xf>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1809750</xdr:colOff>
      <xdr:row>0</xdr:row>
      <xdr:rowOff>742950</xdr:rowOff>
    </xdr:to>
    <xdr:pic>
      <xdr:nvPicPr>
        <xdr:cNvPr id="1026" name="Imagen 1">
          <a:extLst>
            <a:ext uri="{FF2B5EF4-FFF2-40B4-BE49-F238E27FC236}">
              <a16:creationId xmlns:a16="http://schemas.microsoft.com/office/drawing/2014/main" id="{3F63DC68-2B3B-4563-8D2E-8DBB98934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C:\:f:\g\personal\miguel_cardozo_gobiernobogota_gov_co\EjLCMtfHY_1FixuAu2waRMcBHhJHqDanunBYvDpUy0kdRQ%3fe=EJj1gc" TargetMode="External"/><Relationship Id="rId7" Type="http://schemas.openxmlformats.org/officeDocument/2006/relationships/printerSettings" Target="../printerSettings/printerSettings1.bin"/><Relationship Id="rId2" Type="http://schemas.openxmlformats.org/officeDocument/2006/relationships/hyperlink" Target="http://www.gobiernobogota.gov.co/sites/gobiernobogota.gov.co/files/documentos/tabla_archivos/2_seguimiento_plan_estrategico_institucional_primer_trimestre_2021_final.xls" TargetMode="External"/><Relationship Id="rId1" Type="http://schemas.openxmlformats.org/officeDocument/2006/relationships/hyperlink" Target="http://www.gobiernobogota.gov.co/sites/gobiernobogota.gov.co/files/documentos/tabla_archivos/informe_monitoreo_de_riesgos_i_cuatrimestre_2021_18052021.pdf" TargetMode="External"/><Relationship Id="rId6" Type="http://schemas.openxmlformats.org/officeDocument/2006/relationships/hyperlink" Target="http://www.gobiernobogota.gov.co/sites/gobiernobogota.gov.co/files/documentos/tabla_archivos/informe_monitoreo_de_riesgos_ii_cuatrimestre_1.pdf" TargetMode="External"/><Relationship Id="rId5" Type="http://schemas.openxmlformats.org/officeDocument/2006/relationships/hyperlink" Target="http://www.gobiernobogota.gov.co/sites/gobiernobogota.gov.co/files/documentos/tabla_archivos/seguimiento_pei_trim_ii_consolidado.xls" TargetMode="External"/><Relationship Id="rId4" Type="http://schemas.openxmlformats.org/officeDocument/2006/relationships/hyperlink" Target="file:///C:\miguel_cardozo_gobiernobogota_gov_co\_layouts\15\onedrive.aspx%3fFolderCTID=0x012000D7E43D632354B64BA9F4D5A0C830B3DC&amp;id=\personal\miguel_cardozo_gobiernobogota_gov_co\Documents\SEGUIMENTO%20ACTIVIDADES%20PROYECTOS\Informes%20SEGPLAN\2021\REPORTES%20SEG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showGridLines="0" tabSelected="1" zoomScale="80" zoomScaleNormal="80" workbookViewId="0">
      <selection activeCell="G9" sqref="G9"/>
    </sheetView>
  </sheetViews>
  <sheetFormatPr baseColWidth="10" defaultColWidth="23.42578125" defaultRowHeight="15" x14ac:dyDescent="0.25"/>
  <cols>
    <col min="1" max="1" width="7" style="1" customWidth="1"/>
    <col min="2" max="2" width="33.28515625" style="1" customWidth="1"/>
    <col min="3" max="3" width="12.28515625" style="1" customWidth="1"/>
    <col min="4" max="4" width="7.28515625" style="1" customWidth="1"/>
    <col min="5" max="5" width="44.28515625" style="1" bestFit="1" customWidth="1"/>
    <col min="6" max="6" width="15.5703125" style="1" customWidth="1"/>
    <col min="7" max="7" width="15.7109375" style="1" customWidth="1"/>
    <col min="8" max="8" width="15.85546875" style="1" customWidth="1"/>
    <col min="9" max="10" width="19.140625" style="1" customWidth="1"/>
    <col min="11" max="11" width="8.140625" style="1" customWidth="1"/>
    <col min="12" max="12" width="18.42578125" style="4" customWidth="1"/>
    <col min="13" max="13" width="15.85546875" style="1" customWidth="1"/>
    <col min="14" max="17" width="11.7109375" style="1" customWidth="1"/>
    <col min="18" max="18" width="17.42578125" style="1" customWidth="1"/>
    <col min="19" max="23" width="17.85546875" style="1" customWidth="1"/>
    <col min="24" max="25" width="22" style="4" customWidth="1"/>
    <col min="26" max="26" width="16.5703125" style="97" customWidth="1"/>
    <col min="27" max="27" width="43.140625" style="1" customWidth="1"/>
    <col min="28" max="28" width="46" style="1" customWidth="1"/>
    <col min="29" max="29" width="24.5703125" style="4" customWidth="1"/>
    <col min="30" max="30" width="17.28515625" style="4" customWidth="1"/>
    <col min="31" max="31" width="23.42578125" style="4" customWidth="1"/>
    <col min="32" max="32" width="69.7109375" style="1" customWidth="1"/>
    <col min="33" max="33" width="27.140625" style="1" customWidth="1"/>
    <col min="34" max="36" width="23.42578125" style="1" customWidth="1"/>
    <col min="37" max="37" width="43.140625" style="1" customWidth="1"/>
    <col min="38" max="38" width="41.5703125" style="1" customWidth="1"/>
    <col min="39" max="42" width="23.42578125" style="1" hidden="1" customWidth="1"/>
    <col min="43" max="43" width="7.85546875" style="1" hidden="1" customWidth="1"/>
    <col min="44" max="46" width="23.42578125" style="4"/>
    <col min="47" max="47" width="83.5703125" style="1" customWidth="1"/>
    <col min="48" max="16384" width="23.42578125" style="1"/>
  </cols>
  <sheetData>
    <row r="1" spans="1:47" ht="70.5" customHeight="1" x14ac:dyDescent="0.25">
      <c r="A1" s="202" t="s">
        <v>0</v>
      </c>
      <c r="B1" s="203"/>
      <c r="C1" s="203"/>
      <c r="D1" s="203"/>
      <c r="E1" s="203"/>
      <c r="F1" s="203"/>
      <c r="G1" s="203"/>
      <c r="H1" s="203"/>
      <c r="I1" s="203"/>
      <c r="J1" s="203"/>
      <c r="K1" s="203"/>
      <c r="L1" s="203"/>
      <c r="M1" s="203"/>
      <c r="N1" s="204" t="s">
        <v>1</v>
      </c>
      <c r="O1" s="204"/>
      <c r="P1" s="204"/>
      <c r="Q1" s="204"/>
      <c r="R1" s="204"/>
    </row>
    <row r="2" spans="1:47" s="2" customFormat="1" ht="23.45" customHeight="1" x14ac:dyDescent="0.25">
      <c r="A2" s="205" t="s">
        <v>2</v>
      </c>
      <c r="B2" s="206"/>
      <c r="C2" s="206"/>
      <c r="D2" s="206"/>
      <c r="E2" s="206"/>
      <c r="F2" s="206"/>
      <c r="G2" s="206"/>
      <c r="H2" s="206"/>
      <c r="I2" s="206"/>
      <c r="J2" s="206"/>
      <c r="K2" s="206"/>
      <c r="L2" s="206"/>
      <c r="M2" s="206"/>
      <c r="N2" s="206"/>
      <c r="O2" s="206"/>
      <c r="P2" s="206"/>
      <c r="Q2" s="206"/>
      <c r="R2" s="206"/>
      <c r="X2" s="85"/>
      <c r="Y2" s="85"/>
      <c r="Z2" s="98"/>
      <c r="AC2" s="85"/>
      <c r="AD2" s="85"/>
      <c r="AE2" s="85"/>
      <c r="AR2" s="85"/>
      <c r="AS2" s="85"/>
      <c r="AT2" s="85"/>
    </row>
    <row r="3" spans="1:47" x14ac:dyDescent="0.25">
      <c r="E3" s="3"/>
    </row>
    <row r="4" spans="1:47" ht="29.1" customHeight="1" x14ac:dyDescent="0.25">
      <c r="A4" s="195" t="s">
        <v>3</v>
      </c>
      <c r="B4" s="195"/>
      <c r="C4" s="207" t="s">
        <v>4</v>
      </c>
      <c r="D4" s="208"/>
      <c r="E4" s="209"/>
      <c r="G4" s="195" t="s">
        <v>5</v>
      </c>
      <c r="H4" s="195"/>
      <c r="I4" s="195"/>
      <c r="J4" s="195"/>
      <c r="K4" s="195"/>
      <c r="L4" s="195"/>
      <c r="M4" s="195"/>
    </row>
    <row r="5" spans="1:47" ht="14.45" customHeight="1" x14ac:dyDescent="0.25">
      <c r="A5" s="195"/>
      <c r="B5" s="195"/>
      <c r="C5" s="210"/>
      <c r="D5" s="211"/>
      <c r="E5" s="212"/>
      <c r="G5" s="5" t="s">
        <v>6</v>
      </c>
      <c r="H5" s="5" t="s">
        <v>7</v>
      </c>
      <c r="I5" s="216" t="s">
        <v>8</v>
      </c>
      <c r="J5" s="217"/>
      <c r="K5" s="217"/>
      <c r="L5" s="217"/>
      <c r="M5" s="218"/>
    </row>
    <row r="6" spans="1:47" ht="33" customHeight="1" x14ac:dyDescent="0.25">
      <c r="A6" s="195"/>
      <c r="B6" s="195"/>
      <c r="C6" s="210"/>
      <c r="D6" s="211"/>
      <c r="E6" s="212"/>
      <c r="G6" s="127">
        <v>1</v>
      </c>
      <c r="H6" s="127" t="s">
        <v>9</v>
      </c>
      <c r="I6" s="219" t="s">
        <v>10</v>
      </c>
      <c r="J6" s="220"/>
      <c r="K6" s="220"/>
      <c r="L6" s="220"/>
      <c r="M6" s="221"/>
    </row>
    <row r="7" spans="1:47" ht="111" customHeight="1" x14ac:dyDescent="0.25">
      <c r="A7" s="195"/>
      <c r="B7" s="195"/>
      <c r="C7" s="210"/>
      <c r="D7" s="211"/>
      <c r="E7" s="212"/>
      <c r="G7" s="127">
        <v>2</v>
      </c>
      <c r="H7" s="127" t="s">
        <v>11</v>
      </c>
      <c r="I7" s="219" t="s">
        <v>12</v>
      </c>
      <c r="J7" s="220"/>
      <c r="K7" s="220"/>
      <c r="L7" s="220"/>
      <c r="M7" s="221"/>
    </row>
    <row r="8" spans="1:47" ht="66.75" customHeight="1" x14ac:dyDescent="0.25">
      <c r="A8" s="195"/>
      <c r="B8" s="195"/>
      <c r="C8" s="213"/>
      <c r="D8" s="214"/>
      <c r="E8" s="215"/>
      <c r="G8" s="129">
        <v>3</v>
      </c>
      <c r="H8" s="129" t="s">
        <v>159</v>
      </c>
      <c r="I8" s="219" t="s">
        <v>160</v>
      </c>
      <c r="J8" s="220"/>
      <c r="K8" s="220"/>
      <c r="L8" s="220"/>
      <c r="M8" s="221"/>
    </row>
    <row r="9" spans="1:47" ht="66.75" customHeight="1" x14ac:dyDescent="0.25">
      <c r="A9" s="164"/>
      <c r="B9" s="164"/>
      <c r="C9" s="165"/>
      <c r="D9" s="165"/>
      <c r="E9" s="165"/>
      <c r="G9" s="161">
        <v>4</v>
      </c>
      <c r="H9" s="161" t="s">
        <v>176</v>
      </c>
      <c r="I9" s="222" t="s">
        <v>175</v>
      </c>
      <c r="J9" s="223"/>
      <c r="K9" s="223"/>
      <c r="L9" s="223"/>
      <c r="M9" s="224"/>
    </row>
    <row r="10" spans="1:47" ht="15.75" thickBot="1" x14ac:dyDescent="0.3"/>
    <row r="11" spans="1:47" ht="14.45" customHeight="1" x14ac:dyDescent="0.25">
      <c r="A11" s="192" t="s">
        <v>13</v>
      </c>
      <c r="B11" s="193"/>
      <c r="C11" s="196" t="s">
        <v>14</v>
      </c>
      <c r="D11" s="197"/>
      <c r="E11" s="197"/>
      <c r="F11" s="197"/>
      <c r="G11" s="197"/>
      <c r="H11" s="197"/>
      <c r="I11" s="197"/>
      <c r="J11" s="197"/>
      <c r="K11" s="197"/>
      <c r="L11" s="197"/>
      <c r="M11" s="197"/>
      <c r="N11" s="197"/>
      <c r="O11" s="197"/>
      <c r="P11" s="197"/>
      <c r="Q11" s="197"/>
      <c r="R11" s="198"/>
      <c r="S11" s="246" t="s">
        <v>15</v>
      </c>
      <c r="T11" s="247"/>
      <c r="U11" s="247"/>
      <c r="V11" s="247"/>
      <c r="W11" s="248"/>
      <c r="X11" s="252" t="s">
        <v>16</v>
      </c>
      <c r="Y11" s="253"/>
      <c r="Z11" s="253"/>
      <c r="AA11" s="253"/>
      <c r="AB11" s="254"/>
      <c r="AC11" s="255" t="s">
        <v>16</v>
      </c>
      <c r="AD11" s="256"/>
      <c r="AE11" s="256"/>
      <c r="AF11" s="256"/>
      <c r="AG11" s="257"/>
      <c r="AH11" s="243" t="s">
        <v>16</v>
      </c>
      <c r="AI11" s="244"/>
      <c r="AJ11" s="244"/>
      <c r="AK11" s="244"/>
      <c r="AL11" s="245"/>
      <c r="AM11" s="226" t="s">
        <v>16</v>
      </c>
      <c r="AN11" s="227"/>
      <c r="AO11" s="227"/>
      <c r="AP11" s="227"/>
      <c r="AQ11" s="227"/>
      <c r="AR11" s="228" t="s">
        <v>17</v>
      </c>
      <c r="AS11" s="228"/>
      <c r="AT11" s="228"/>
      <c r="AU11" s="229"/>
    </row>
    <row r="12" spans="1:47" ht="14.45" customHeight="1" x14ac:dyDescent="0.25">
      <c r="A12" s="194"/>
      <c r="B12" s="195"/>
      <c r="C12" s="199"/>
      <c r="D12" s="200"/>
      <c r="E12" s="200"/>
      <c r="F12" s="200"/>
      <c r="G12" s="200"/>
      <c r="H12" s="200"/>
      <c r="I12" s="200"/>
      <c r="J12" s="200"/>
      <c r="K12" s="200"/>
      <c r="L12" s="200"/>
      <c r="M12" s="200"/>
      <c r="N12" s="200"/>
      <c r="O12" s="200"/>
      <c r="P12" s="200"/>
      <c r="Q12" s="200"/>
      <c r="R12" s="201"/>
      <c r="S12" s="249"/>
      <c r="T12" s="250"/>
      <c r="U12" s="250"/>
      <c r="V12" s="250"/>
      <c r="W12" s="251"/>
      <c r="X12" s="230" t="s">
        <v>18</v>
      </c>
      <c r="Y12" s="231"/>
      <c r="Z12" s="231"/>
      <c r="AA12" s="231"/>
      <c r="AB12" s="232"/>
      <c r="AC12" s="233" t="s">
        <v>19</v>
      </c>
      <c r="AD12" s="234"/>
      <c r="AE12" s="234"/>
      <c r="AF12" s="234"/>
      <c r="AG12" s="235"/>
      <c r="AH12" s="236" t="s">
        <v>20</v>
      </c>
      <c r="AI12" s="237"/>
      <c r="AJ12" s="237"/>
      <c r="AK12" s="237"/>
      <c r="AL12" s="238"/>
      <c r="AM12" s="239" t="s">
        <v>21</v>
      </c>
      <c r="AN12" s="240"/>
      <c r="AO12" s="240"/>
      <c r="AP12" s="240"/>
      <c r="AQ12" s="240"/>
      <c r="AR12" s="241" t="s">
        <v>22</v>
      </c>
      <c r="AS12" s="241"/>
      <c r="AT12" s="241"/>
      <c r="AU12" s="242"/>
    </row>
    <row r="13" spans="1:47" ht="14.45" customHeight="1" x14ac:dyDescent="0.25">
      <c r="A13" s="122"/>
      <c r="B13" s="123"/>
      <c r="C13" s="124"/>
      <c r="D13" s="125"/>
      <c r="E13" s="125"/>
      <c r="F13" s="125"/>
      <c r="G13" s="125"/>
      <c r="H13" s="125"/>
      <c r="I13" s="225" t="s">
        <v>23</v>
      </c>
      <c r="J13" s="225"/>
      <c r="K13" s="125"/>
      <c r="L13" s="125"/>
      <c r="M13" s="125"/>
      <c r="N13" s="125"/>
      <c r="O13" s="125"/>
      <c r="P13" s="125"/>
      <c r="Q13" s="125"/>
      <c r="R13" s="126"/>
      <c r="S13" s="119"/>
      <c r="T13" s="120"/>
      <c r="U13" s="120"/>
      <c r="V13" s="120"/>
      <c r="W13" s="121"/>
      <c r="X13" s="136"/>
      <c r="Y13" s="137"/>
      <c r="Z13" s="96"/>
      <c r="AA13" s="118"/>
      <c r="AB13" s="144"/>
      <c r="AC13" s="154"/>
      <c r="AD13" s="138"/>
      <c r="AE13" s="138"/>
      <c r="AF13" s="138"/>
      <c r="AG13" s="171"/>
      <c r="AH13" s="184"/>
      <c r="AI13" s="162"/>
      <c r="AJ13" s="162"/>
      <c r="AK13" s="162"/>
      <c r="AL13" s="185"/>
      <c r="AM13" s="175"/>
      <c r="AN13" s="135"/>
      <c r="AO13" s="135"/>
      <c r="AP13" s="135"/>
      <c r="AQ13" s="135"/>
      <c r="AR13" s="163"/>
      <c r="AS13" s="163"/>
      <c r="AT13" s="163"/>
      <c r="AU13" s="155"/>
    </row>
    <row r="14" spans="1:47" ht="75" x14ac:dyDescent="0.25">
      <c r="A14" s="122" t="s">
        <v>24</v>
      </c>
      <c r="B14" s="123" t="s">
        <v>25</v>
      </c>
      <c r="C14" s="123" t="s">
        <v>26</v>
      </c>
      <c r="D14" s="123" t="s">
        <v>27</v>
      </c>
      <c r="E14" s="123" t="s">
        <v>28</v>
      </c>
      <c r="F14" s="123" t="s">
        <v>29</v>
      </c>
      <c r="G14" s="123" t="s">
        <v>30</v>
      </c>
      <c r="H14" s="123" t="s">
        <v>31</v>
      </c>
      <c r="I14" s="123" t="s">
        <v>32</v>
      </c>
      <c r="J14" s="123" t="s">
        <v>33</v>
      </c>
      <c r="K14" s="123" t="s">
        <v>34</v>
      </c>
      <c r="L14" s="123" t="s">
        <v>35</v>
      </c>
      <c r="M14" s="123" t="s">
        <v>36</v>
      </c>
      <c r="N14" s="123" t="s">
        <v>37</v>
      </c>
      <c r="O14" s="123" t="s">
        <v>38</v>
      </c>
      <c r="P14" s="123" t="s">
        <v>39</v>
      </c>
      <c r="Q14" s="123" t="s">
        <v>40</v>
      </c>
      <c r="R14" s="6" t="s">
        <v>41</v>
      </c>
      <c r="S14" s="119" t="s">
        <v>42</v>
      </c>
      <c r="T14" s="120" t="s">
        <v>43</v>
      </c>
      <c r="U14" s="120" t="s">
        <v>44</v>
      </c>
      <c r="V14" s="120" t="s">
        <v>45</v>
      </c>
      <c r="W14" s="121" t="s">
        <v>46</v>
      </c>
      <c r="X14" s="136" t="s">
        <v>47</v>
      </c>
      <c r="Y14" s="137" t="s">
        <v>48</v>
      </c>
      <c r="Z14" s="96" t="s">
        <v>49</v>
      </c>
      <c r="AA14" s="118" t="s">
        <v>50</v>
      </c>
      <c r="AB14" s="144" t="s">
        <v>51</v>
      </c>
      <c r="AC14" s="154" t="s">
        <v>47</v>
      </c>
      <c r="AD14" s="138" t="s">
        <v>48</v>
      </c>
      <c r="AE14" s="138" t="s">
        <v>49</v>
      </c>
      <c r="AF14" s="138" t="s">
        <v>50</v>
      </c>
      <c r="AG14" s="171" t="s">
        <v>51</v>
      </c>
      <c r="AH14" s="184" t="s">
        <v>47</v>
      </c>
      <c r="AI14" s="162" t="s">
        <v>48</v>
      </c>
      <c r="AJ14" s="162" t="s">
        <v>49</v>
      </c>
      <c r="AK14" s="162" t="s">
        <v>50</v>
      </c>
      <c r="AL14" s="185" t="s">
        <v>51</v>
      </c>
      <c r="AM14" s="175" t="s">
        <v>47</v>
      </c>
      <c r="AN14" s="135" t="s">
        <v>48</v>
      </c>
      <c r="AO14" s="135" t="s">
        <v>49</v>
      </c>
      <c r="AP14" s="135" t="s">
        <v>50</v>
      </c>
      <c r="AQ14" s="135" t="s">
        <v>51</v>
      </c>
      <c r="AR14" s="163" t="s">
        <v>47</v>
      </c>
      <c r="AS14" s="163" t="s">
        <v>52</v>
      </c>
      <c r="AT14" s="163" t="s">
        <v>53</v>
      </c>
      <c r="AU14" s="155" t="s">
        <v>54</v>
      </c>
    </row>
    <row r="15" spans="1:47" s="68" customFormat="1" ht="150" x14ac:dyDescent="0.25">
      <c r="A15" s="7">
        <v>1</v>
      </c>
      <c r="B15" s="8" t="s">
        <v>55</v>
      </c>
      <c r="C15" s="9">
        <v>2</v>
      </c>
      <c r="D15" s="10">
        <v>1</v>
      </c>
      <c r="E15" s="8" t="s">
        <v>56</v>
      </c>
      <c r="F15" s="11">
        <f>80%/5</f>
        <v>0.16</v>
      </c>
      <c r="G15" s="117" t="s">
        <v>57</v>
      </c>
      <c r="H15" s="8" t="s">
        <v>58</v>
      </c>
      <c r="I15" s="8" t="s">
        <v>59</v>
      </c>
      <c r="J15" s="8" t="s">
        <v>60</v>
      </c>
      <c r="K15" s="12" t="s">
        <v>61</v>
      </c>
      <c r="L15" s="117" t="s">
        <v>62</v>
      </c>
      <c r="M15" s="117" t="s">
        <v>63</v>
      </c>
      <c r="N15" s="9">
        <v>2</v>
      </c>
      <c r="O15" s="9">
        <v>2</v>
      </c>
      <c r="P15" s="9">
        <v>2</v>
      </c>
      <c r="Q15" s="9">
        <v>2</v>
      </c>
      <c r="R15" s="13">
        <v>2</v>
      </c>
      <c r="S15" s="7" t="s">
        <v>64</v>
      </c>
      <c r="T15" s="8" t="s">
        <v>65</v>
      </c>
      <c r="U15" s="8" t="s">
        <v>66</v>
      </c>
      <c r="V15" s="8" t="s">
        <v>67</v>
      </c>
      <c r="W15" s="128" t="s">
        <v>65</v>
      </c>
      <c r="X15" s="78">
        <f>N15</f>
        <v>2</v>
      </c>
      <c r="Y15" s="108">
        <v>2</v>
      </c>
      <c r="Z15" s="109">
        <f>Y15/X15</f>
        <v>1</v>
      </c>
      <c r="AA15" s="110" t="s">
        <v>68</v>
      </c>
      <c r="AB15" s="145" t="s">
        <v>69</v>
      </c>
      <c r="AC15" s="131">
        <f>O15</f>
        <v>2</v>
      </c>
      <c r="AD15" s="132">
        <v>2</v>
      </c>
      <c r="AE15" s="104">
        <v>1</v>
      </c>
      <c r="AF15" s="70" t="s">
        <v>149</v>
      </c>
      <c r="AG15" s="172" t="s">
        <v>150</v>
      </c>
      <c r="AH15" s="186">
        <f>P15</f>
        <v>2</v>
      </c>
      <c r="AI15" s="161">
        <v>2</v>
      </c>
      <c r="AJ15" s="104">
        <v>1</v>
      </c>
      <c r="AK15" s="70" t="s">
        <v>162</v>
      </c>
      <c r="AL15" s="187" t="s">
        <v>161</v>
      </c>
      <c r="AM15" s="176">
        <f>Q15</f>
        <v>2</v>
      </c>
      <c r="AN15" s="69"/>
      <c r="AO15" s="70"/>
      <c r="AP15" s="70"/>
      <c r="AQ15" s="70"/>
      <c r="AR15" s="161">
        <f>R15</f>
        <v>2</v>
      </c>
      <c r="AS15" s="161">
        <v>2</v>
      </c>
      <c r="AT15" s="104">
        <v>0.75</v>
      </c>
      <c r="AU15" s="70" t="s">
        <v>162</v>
      </c>
    </row>
    <row r="16" spans="1:47" s="68" customFormat="1" ht="393" customHeight="1" x14ac:dyDescent="0.25">
      <c r="A16" s="7">
        <v>1</v>
      </c>
      <c r="B16" s="8" t="s">
        <v>55</v>
      </c>
      <c r="C16" s="9">
        <v>1</v>
      </c>
      <c r="D16" s="10">
        <v>2</v>
      </c>
      <c r="E16" s="8" t="s">
        <v>70</v>
      </c>
      <c r="F16" s="11">
        <f>80%/5</f>
        <v>0.16</v>
      </c>
      <c r="G16" s="117" t="s">
        <v>57</v>
      </c>
      <c r="H16" s="8" t="s">
        <v>71</v>
      </c>
      <c r="I16" s="8" t="s">
        <v>72</v>
      </c>
      <c r="J16" s="8" t="s">
        <v>61</v>
      </c>
      <c r="K16" s="12" t="s">
        <v>61</v>
      </c>
      <c r="L16" s="117" t="s">
        <v>73</v>
      </c>
      <c r="M16" s="117" t="s">
        <v>74</v>
      </c>
      <c r="N16" s="14">
        <v>0</v>
      </c>
      <c r="O16" s="14">
        <v>1</v>
      </c>
      <c r="P16" s="14">
        <v>0</v>
      </c>
      <c r="Q16" s="14">
        <v>0</v>
      </c>
      <c r="R16" s="13">
        <v>1</v>
      </c>
      <c r="S16" s="7" t="s">
        <v>75</v>
      </c>
      <c r="T16" s="8" t="s">
        <v>76</v>
      </c>
      <c r="U16" s="8" t="s">
        <v>77</v>
      </c>
      <c r="V16" s="8" t="s">
        <v>67</v>
      </c>
      <c r="W16" s="128" t="s">
        <v>78</v>
      </c>
      <c r="X16" s="79" t="s">
        <v>79</v>
      </c>
      <c r="Y16" s="108" t="s">
        <v>79</v>
      </c>
      <c r="Z16" s="109" t="s">
        <v>79</v>
      </c>
      <c r="AA16" s="110" t="s">
        <v>80</v>
      </c>
      <c r="AB16" s="146" t="s">
        <v>81</v>
      </c>
      <c r="AC16" s="131">
        <f t="shared" ref="AC16" si="0">O16</f>
        <v>1</v>
      </c>
      <c r="AD16" s="139">
        <v>1</v>
      </c>
      <c r="AE16" s="104">
        <v>1</v>
      </c>
      <c r="AF16" s="133" t="s">
        <v>152</v>
      </c>
      <c r="AG16" s="173" t="s">
        <v>151</v>
      </c>
      <c r="AH16" s="78" t="s">
        <v>163</v>
      </c>
      <c r="AI16" s="9" t="s">
        <v>163</v>
      </c>
      <c r="AJ16" s="9" t="s">
        <v>163</v>
      </c>
      <c r="AK16" s="9" t="s">
        <v>164</v>
      </c>
      <c r="AL16" s="188" t="s">
        <v>163</v>
      </c>
      <c r="AM16" s="177">
        <f t="shared" ref="AM16:AM23" si="1">Q16</f>
        <v>0</v>
      </c>
      <c r="AN16" s="69"/>
      <c r="AO16" s="70"/>
      <c r="AP16" s="70"/>
      <c r="AQ16" s="70"/>
      <c r="AR16" s="161">
        <f t="shared" ref="AR16:AR23" si="2">R16</f>
        <v>1</v>
      </c>
      <c r="AS16" s="161">
        <f>SUM(Y16,AD16,AI16,AN16)</f>
        <v>1</v>
      </c>
      <c r="AT16" s="104">
        <v>1</v>
      </c>
      <c r="AU16" s="71" t="s">
        <v>169</v>
      </c>
    </row>
    <row r="17" spans="1:47" s="68" customFormat="1" ht="194.25" customHeight="1" x14ac:dyDescent="0.25">
      <c r="A17" s="7">
        <v>1</v>
      </c>
      <c r="B17" s="8" t="s">
        <v>55</v>
      </c>
      <c r="C17" s="9">
        <v>1</v>
      </c>
      <c r="D17" s="10">
        <v>3</v>
      </c>
      <c r="E17" s="8" t="s">
        <v>83</v>
      </c>
      <c r="F17" s="11">
        <f>80%/5</f>
        <v>0.16</v>
      </c>
      <c r="G17" s="15" t="s">
        <v>57</v>
      </c>
      <c r="H17" s="8" t="s">
        <v>84</v>
      </c>
      <c r="I17" s="8" t="s">
        <v>85</v>
      </c>
      <c r="J17" s="8" t="s">
        <v>61</v>
      </c>
      <c r="K17" s="12" t="s">
        <v>61</v>
      </c>
      <c r="L17" s="117" t="s">
        <v>73</v>
      </c>
      <c r="M17" s="117" t="s">
        <v>86</v>
      </c>
      <c r="N17" s="14">
        <v>0</v>
      </c>
      <c r="O17" s="16">
        <v>0.5</v>
      </c>
      <c r="P17" s="14">
        <v>0</v>
      </c>
      <c r="Q17" s="16">
        <v>0.5</v>
      </c>
      <c r="R17" s="13">
        <v>1</v>
      </c>
      <c r="S17" s="7" t="s">
        <v>75</v>
      </c>
      <c r="T17" s="8" t="s">
        <v>87</v>
      </c>
      <c r="U17" s="8" t="s">
        <v>88</v>
      </c>
      <c r="V17" s="8" t="s">
        <v>67</v>
      </c>
      <c r="W17" s="128" t="s">
        <v>89</v>
      </c>
      <c r="X17" s="105" t="s">
        <v>79</v>
      </c>
      <c r="Y17" s="14" t="s">
        <v>79</v>
      </c>
      <c r="Z17" s="14" t="s">
        <v>79</v>
      </c>
      <c r="AA17" s="106" t="s">
        <v>82</v>
      </c>
      <c r="AB17" s="147" t="s">
        <v>79</v>
      </c>
      <c r="AC17" s="156">
        <f t="shared" ref="AC17:AC23" si="3">O17</f>
        <v>0.5</v>
      </c>
      <c r="AD17" s="130">
        <v>0.5</v>
      </c>
      <c r="AE17" s="104">
        <v>1</v>
      </c>
      <c r="AF17" s="70" t="s">
        <v>90</v>
      </c>
      <c r="AG17" s="173" t="s">
        <v>91</v>
      </c>
      <c r="AH17" s="78" t="s">
        <v>163</v>
      </c>
      <c r="AI17" s="9" t="s">
        <v>163</v>
      </c>
      <c r="AJ17" s="9" t="s">
        <v>163</v>
      </c>
      <c r="AK17" s="9" t="s">
        <v>163</v>
      </c>
      <c r="AL17" s="188" t="s">
        <v>163</v>
      </c>
      <c r="AM17" s="178">
        <f t="shared" si="1"/>
        <v>0.5</v>
      </c>
      <c r="AN17" s="69"/>
      <c r="AO17" s="70"/>
      <c r="AP17" s="70"/>
      <c r="AQ17" s="70"/>
      <c r="AR17" s="161">
        <f t="shared" si="2"/>
        <v>1</v>
      </c>
      <c r="AS17" s="161">
        <f>SUM(Y17,AD17,AI17,AN17)</f>
        <v>0.5</v>
      </c>
      <c r="AT17" s="104">
        <v>0.5</v>
      </c>
      <c r="AU17" s="71" t="s">
        <v>90</v>
      </c>
    </row>
    <row r="18" spans="1:47" s="68" customFormat="1" ht="105" x14ac:dyDescent="0.25">
      <c r="A18" s="7">
        <v>1</v>
      </c>
      <c r="B18" s="8" t="s">
        <v>55</v>
      </c>
      <c r="C18" s="9">
        <v>4</v>
      </c>
      <c r="D18" s="10">
        <v>4</v>
      </c>
      <c r="E18" s="8" t="s">
        <v>92</v>
      </c>
      <c r="F18" s="11">
        <f>80%/5</f>
        <v>0.16</v>
      </c>
      <c r="G18" s="17" t="s">
        <v>93</v>
      </c>
      <c r="H18" s="8" t="s">
        <v>94</v>
      </c>
      <c r="I18" s="8" t="s">
        <v>95</v>
      </c>
      <c r="J18" s="8" t="s">
        <v>61</v>
      </c>
      <c r="K18" s="18" t="s">
        <v>61</v>
      </c>
      <c r="L18" s="19" t="s">
        <v>62</v>
      </c>
      <c r="M18" s="19" t="s">
        <v>96</v>
      </c>
      <c r="N18" s="14">
        <v>1</v>
      </c>
      <c r="O18" s="14">
        <v>1</v>
      </c>
      <c r="P18" s="14">
        <v>1</v>
      </c>
      <c r="Q18" s="14">
        <v>1</v>
      </c>
      <c r="R18" s="13">
        <v>4</v>
      </c>
      <c r="S18" s="7" t="s">
        <v>75</v>
      </c>
      <c r="T18" s="8" t="s">
        <v>97</v>
      </c>
      <c r="U18" s="8" t="s">
        <v>98</v>
      </c>
      <c r="V18" s="8" t="s">
        <v>67</v>
      </c>
      <c r="W18" s="128" t="s">
        <v>99</v>
      </c>
      <c r="X18" s="79">
        <f>N18</f>
        <v>1</v>
      </c>
      <c r="Y18" s="86">
        <v>1</v>
      </c>
      <c r="Z18" s="99">
        <v>1</v>
      </c>
      <c r="AA18" s="107" t="s">
        <v>100</v>
      </c>
      <c r="AB18" s="148" t="s">
        <v>101</v>
      </c>
      <c r="AC18" s="131">
        <f t="shared" si="3"/>
        <v>1</v>
      </c>
      <c r="AD18" s="132">
        <v>1</v>
      </c>
      <c r="AE18" s="104">
        <v>1</v>
      </c>
      <c r="AF18" s="70" t="s">
        <v>147</v>
      </c>
      <c r="AG18" s="172" t="s">
        <v>148</v>
      </c>
      <c r="AH18" s="131">
        <v>1</v>
      </c>
      <c r="AI18" s="161">
        <v>1</v>
      </c>
      <c r="AJ18" s="104">
        <v>1</v>
      </c>
      <c r="AK18" s="70" t="s">
        <v>165</v>
      </c>
      <c r="AL18" s="187" t="s">
        <v>166</v>
      </c>
      <c r="AM18" s="176">
        <f t="shared" si="1"/>
        <v>1</v>
      </c>
      <c r="AN18" s="69"/>
      <c r="AO18" s="70"/>
      <c r="AP18" s="70"/>
      <c r="AQ18" s="70"/>
      <c r="AR18" s="161">
        <f t="shared" si="2"/>
        <v>4</v>
      </c>
      <c r="AS18" s="161">
        <f>SUM(Y18,AD18,AI18,AN18)</f>
        <v>3</v>
      </c>
      <c r="AT18" s="104">
        <f>AS18/AR18</f>
        <v>0.75</v>
      </c>
      <c r="AU18" s="70" t="s">
        <v>165</v>
      </c>
    </row>
    <row r="19" spans="1:47" s="68" customFormat="1" ht="144.75" customHeight="1" x14ac:dyDescent="0.25">
      <c r="A19" s="7">
        <v>1</v>
      </c>
      <c r="B19" s="8" t="s">
        <v>55</v>
      </c>
      <c r="C19" s="20">
        <v>1</v>
      </c>
      <c r="D19" s="10">
        <v>5</v>
      </c>
      <c r="E19" s="8" t="s">
        <v>102</v>
      </c>
      <c r="F19" s="11">
        <f>80%/5</f>
        <v>0.16</v>
      </c>
      <c r="G19" s="17" t="s">
        <v>93</v>
      </c>
      <c r="H19" s="8" t="s">
        <v>103</v>
      </c>
      <c r="I19" s="8" t="s">
        <v>104</v>
      </c>
      <c r="J19" s="8" t="s">
        <v>61</v>
      </c>
      <c r="K19" s="18">
        <v>3</v>
      </c>
      <c r="L19" s="117" t="s">
        <v>73</v>
      </c>
      <c r="M19" s="117" t="s">
        <v>105</v>
      </c>
      <c r="N19" s="80">
        <v>1</v>
      </c>
      <c r="O19" s="80">
        <v>1</v>
      </c>
      <c r="P19" s="81">
        <v>1</v>
      </c>
      <c r="Q19" s="83" t="s">
        <v>79</v>
      </c>
      <c r="R19" s="82">
        <v>3</v>
      </c>
      <c r="S19" s="7" t="s">
        <v>75</v>
      </c>
      <c r="T19" s="8" t="s">
        <v>106</v>
      </c>
      <c r="U19" s="8" t="s">
        <v>107</v>
      </c>
      <c r="V19" s="8" t="s">
        <v>67</v>
      </c>
      <c r="W19" s="128" t="s">
        <v>99</v>
      </c>
      <c r="X19" s="84">
        <v>1</v>
      </c>
      <c r="Y19" s="86">
        <v>1</v>
      </c>
      <c r="Z19" s="99">
        <v>1</v>
      </c>
      <c r="AA19" s="107" t="s">
        <v>108</v>
      </c>
      <c r="AB19" s="134" t="s">
        <v>109</v>
      </c>
      <c r="AC19" s="102">
        <f t="shared" si="3"/>
        <v>1</v>
      </c>
      <c r="AD19" s="132">
        <v>1</v>
      </c>
      <c r="AE19" s="99">
        <v>1</v>
      </c>
      <c r="AF19" s="70" t="s">
        <v>110</v>
      </c>
      <c r="AG19" s="172" t="s">
        <v>111</v>
      </c>
      <c r="AH19" s="131">
        <v>1</v>
      </c>
      <c r="AI19" s="161">
        <v>1</v>
      </c>
      <c r="AJ19" s="104">
        <v>1</v>
      </c>
      <c r="AK19" s="70" t="s">
        <v>167</v>
      </c>
      <c r="AL19" s="187" t="s">
        <v>168</v>
      </c>
      <c r="AM19" s="176" t="str">
        <f t="shared" si="1"/>
        <v>No programada</v>
      </c>
      <c r="AN19" s="69"/>
      <c r="AO19" s="70"/>
      <c r="AP19" s="70"/>
      <c r="AQ19" s="70"/>
      <c r="AR19" s="161">
        <f t="shared" si="2"/>
        <v>3</v>
      </c>
      <c r="AS19" s="161">
        <f>SUM(Y19,AD19,AI19,AN19)</f>
        <v>3</v>
      </c>
      <c r="AT19" s="20">
        <f>AS19/AR19</f>
        <v>1</v>
      </c>
      <c r="AU19" s="71" t="s">
        <v>170</v>
      </c>
    </row>
    <row r="20" spans="1:47" s="72" customFormat="1" ht="16.5" thickBot="1" x14ac:dyDescent="0.3">
      <c r="A20" s="21"/>
      <c r="B20" s="22"/>
      <c r="C20" s="23"/>
      <c r="D20" s="23"/>
      <c r="E20" s="24" t="s">
        <v>112</v>
      </c>
      <c r="F20" s="25">
        <f>SUM(F15:F19)</f>
        <v>0.8</v>
      </c>
      <c r="G20" s="23"/>
      <c r="H20" s="23"/>
      <c r="I20" s="23"/>
      <c r="J20" s="23"/>
      <c r="K20" s="23"/>
      <c r="L20" s="26"/>
      <c r="M20" s="23"/>
      <c r="N20" s="27"/>
      <c r="O20" s="27"/>
      <c r="P20" s="27"/>
      <c r="Q20" s="27"/>
      <c r="R20" s="28"/>
      <c r="S20" s="21"/>
      <c r="T20" s="23"/>
      <c r="U20" s="23"/>
      <c r="V20" s="23"/>
      <c r="W20" s="77"/>
      <c r="X20" s="87"/>
      <c r="Y20" s="88"/>
      <c r="Z20" s="88">
        <f>AVERAGE(Z15:Z19)*80%</f>
        <v>0.8</v>
      </c>
      <c r="AA20" s="23"/>
      <c r="AB20" s="77"/>
      <c r="AC20" s="87"/>
      <c r="AD20" s="88"/>
      <c r="AE20" s="157">
        <f>AVERAGE(AE15:AE19)*80%</f>
        <v>0.8</v>
      </c>
      <c r="AF20" s="23"/>
      <c r="AG20" s="77"/>
      <c r="AH20" s="189"/>
      <c r="AI20" s="167"/>
      <c r="AJ20" s="168">
        <f>AVERAGE(AJ15:AJ19)*80%</f>
        <v>0.8</v>
      </c>
      <c r="AK20" s="169"/>
      <c r="AL20" s="190"/>
      <c r="AM20" s="179"/>
      <c r="AN20" s="27" t="e">
        <f>AVERAGE(AN15:AN19)</f>
        <v>#DIV/0!</v>
      </c>
      <c r="AO20" s="23"/>
      <c r="AP20" s="23"/>
      <c r="AQ20" s="23"/>
      <c r="AR20" s="88"/>
      <c r="AS20" s="88"/>
      <c r="AT20" s="157">
        <f>AVERAGE(AT15:AT19)*80%</f>
        <v>0.64000000000000012</v>
      </c>
      <c r="AU20" s="29"/>
    </row>
    <row r="21" spans="1:47" s="73" customFormat="1" ht="102" customHeight="1" x14ac:dyDescent="0.25">
      <c r="A21" s="30">
        <v>7</v>
      </c>
      <c r="B21" s="31" t="s">
        <v>113</v>
      </c>
      <c r="C21" s="32">
        <v>0.8</v>
      </c>
      <c r="D21" s="30" t="s">
        <v>114</v>
      </c>
      <c r="E21" s="31" t="s">
        <v>115</v>
      </c>
      <c r="F21" s="33">
        <f>+(0.333333333333333)*20%</f>
        <v>6.6666666666666596E-2</v>
      </c>
      <c r="G21" s="31" t="s">
        <v>116</v>
      </c>
      <c r="H21" s="31" t="s">
        <v>117</v>
      </c>
      <c r="I21" s="31" t="s">
        <v>118</v>
      </c>
      <c r="J21" s="31" t="s">
        <v>119</v>
      </c>
      <c r="K21" s="30"/>
      <c r="L21" s="34" t="s">
        <v>62</v>
      </c>
      <c r="M21" s="35" t="s">
        <v>120</v>
      </c>
      <c r="N21" s="36" t="s">
        <v>79</v>
      </c>
      <c r="O21" s="36">
        <v>0.8</v>
      </c>
      <c r="P21" s="36" t="s">
        <v>79</v>
      </c>
      <c r="Q21" s="36">
        <v>0.8</v>
      </c>
      <c r="R21" s="36">
        <v>0.8</v>
      </c>
      <c r="S21" s="30" t="s">
        <v>121</v>
      </c>
      <c r="T21" s="30" t="s">
        <v>122</v>
      </c>
      <c r="U21" s="30" t="s">
        <v>122</v>
      </c>
      <c r="V21" s="30" t="s">
        <v>123</v>
      </c>
      <c r="W21" s="37" t="s">
        <v>124</v>
      </c>
      <c r="X21" s="89" t="str">
        <f>N21</f>
        <v>No programada</v>
      </c>
      <c r="Y21" s="90" t="s">
        <v>79</v>
      </c>
      <c r="Z21" s="100" t="s">
        <v>79</v>
      </c>
      <c r="AA21" s="60" t="s">
        <v>82</v>
      </c>
      <c r="AB21" s="61" t="s">
        <v>79</v>
      </c>
      <c r="AC21" s="149">
        <f t="shared" si="3"/>
        <v>0.8</v>
      </c>
      <c r="AD21" s="150">
        <v>0.82</v>
      </c>
      <c r="AE21" s="158">
        <v>1</v>
      </c>
      <c r="AF21" s="30" t="s">
        <v>153</v>
      </c>
      <c r="AG21" s="37" t="s">
        <v>154</v>
      </c>
      <c r="AH21" s="103" t="s">
        <v>79</v>
      </c>
      <c r="AI21" s="114" t="s">
        <v>79</v>
      </c>
      <c r="AJ21" s="114" t="s">
        <v>79</v>
      </c>
      <c r="AK21" s="114" t="s">
        <v>171</v>
      </c>
      <c r="AL21" s="191" t="s">
        <v>79</v>
      </c>
      <c r="AM21" s="166">
        <f t="shared" si="1"/>
        <v>0.8</v>
      </c>
      <c r="AN21" s="152"/>
      <c r="AO21" s="30"/>
      <c r="AP21" s="30"/>
      <c r="AQ21" s="151"/>
      <c r="AR21" s="153">
        <f t="shared" si="2"/>
        <v>0.8</v>
      </c>
      <c r="AS21" s="150">
        <f>(82%*50%)</f>
        <v>0.41</v>
      </c>
      <c r="AT21" s="158">
        <f>AS21/AR21</f>
        <v>0.51249999999999996</v>
      </c>
      <c r="AU21" s="151" t="s">
        <v>153</v>
      </c>
    </row>
    <row r="22" spans="1:47" s="73" customFormat="1" ht="409.5" x14ac:dyDescent="0.25">
      <c r="A22" s="38">
        <v>7</v>
      </c>
      <c r="B22" s="39" t="s">
        <v>113</v>
      </c>
      <c r="C22" s="40">
        <v>1</v>
      </c>
      <c r="D22" s="38" t="s">
        <v>125</v>
      </c>
      <c r="E22" s="31" t="s">
        <v>126</v>
      </c>
      <c r="F22" s="41">
        <f>+(0.333333333333333)*20%</f>
        <v>6.6666666666666596E-2</v>
      </c>
      <c r="G22" s="31" t="s">
        <v>116</v>
      </c>
      <c r="H22" s="39" t="s">
        <v>127</v>
      </c>
      <c r="I22" s="39" t="s">
        <v>128</v>
      </c>
      <c r="J22" s="39" t="s">
        <v>129</v>
      </c>
      <c r="K22" s="38"/>
      <c r="L22" s="42" t="s">
        <v>73</v>
      </c>
      <c r="M22" s="43" t="s">
        <v>130</v>
      </c>
      <c r="N22" s="111">
        <v>0.1067</v>
      </c>
      <c r="O22" s="111">
        <v>0.44</v>
      </c>
      <c r="P22" s="111">
        <v>0.2</v>
      </c>
      <c r="Q22" s="111">
        <v>0.25330000000000003</v>
      </c>
      <c r="R22" s="44">
        <v>1</v>
      </c>
      <c r="S22" s="38" t="s">
        <v>121</v>
      </c>
      <c r="T22" s="38" t="s">
        <v>131</v>
      </c>
      <c r="U22" s="38" t="s">
        <v>131</v>
      </c>
      <c r="V22" s="30" t="s">
        <v>123</v>
      </c>
      <c r="W22" s="45" t="s">
        <v>132</v>
      </c>
      <c r="X22" s="112">
        <f>N22</f>
        <v>0.1067</v>
      </c>
      <c r="Y22" s="113">
        <v>0.1067</v>
      </c>
      <c r="Z22" s="101">
        <v>1</v>
      </c>
      <c r="AA22" s="38" t="s">
        <v>133</v>
      </c>
      <c r="AB22" s="62" t="s">
        <v>134</v>
      </c>
      <c r="AC22" s="140">
        <f t="shared" si="3"/>
        <v>0.44</v>
      </c>
      <c r="AD22" s="114">
        <v>0.44</v>
      </c>
      <c r="AE22" s="113">
        <v>1</v>
      </c>
      <c r="AF22" s="38" t="s">
        <v>155</v>
      </c>
      <c r="AG22" s="45" t="s">
        <v>156</v>
      </c>
      <c r="AH22" s="103">
        <f t="shared" ref="AH22:AH23" si="4">P22</f>
        <v>0.2</v>
      </c>
      <c r="AI22" s="114">
        <v>0.2</v>
      </c>
      <c r="AJ22" s="114">
        <v>1</v>
      </c>
      <c r="AK22" s="38" t="s">
        <v>172</v>
      </c>
      <c r="AL22" s="62" t="s">
        <v>173</v>
      </c>
      <c r="AM22" s="180">
        <f t="shared" si="1"/>
        <v>0.25330000000000003</v>
      </c>
      <c r="AN22" s="74"/>
      <c r="AO22" s="38"/>
      <c r="AP22" s="38"/>
      <c r="AQ22" s="62"/>
      <c r="AR22" s="103">
        <f t="shared" si="2"/>
        <v>1</v>
      </c>
      <c r="AS22" s="143">
        <f>SUM(Y22,AD22,AI22,AN22)</f>
        <v>0.74669999999999992</v>
      </c>
      <c r="AT22" s="113">
        <f>AS22/AR22</f>
        <v>0.74669999999999992</v>
      </c>
      <c r="AU22" s="62" t="s">
        <v>174</v>
      </c>
    </row>
    <row r="23" spans="1:47" s="73" customFormat="1" ht="135" x14ac:dyDescent="0.25">
      <c r="A23" s="38">
        <v>7</v>
      </c>
      <c r="B23" s="39" t="s">
        <v>113</v>
      </c>
      <c r="C23" s="40">
        <v>1</v>
      </c>
      <c r="D23" s="38" t="s">
        <v>135</v>
      </c>
      <c r="E23" s="31" t="s">
        <v>136</v>
      </c>
      <c r="F23" s="41">
        <f>+(0.333333333333333)*20%</f>
        <v>6.6666666666666596E-2</v>
      </c>
      <c r="G23" s="31" t="s">
        <v>116</v>
      </c>
      <c r="H23" s="39" t="s">
        <v>137</v>
      </c>
      <c r="I23" s="39" t="s">
        <v>138</v>
      </c>
      <c r="J23" s="39" t="s">
        <v>139</v>
      </c>
      <c r="K23" s="38"/>
      <c r="L23" s="42" t="s">
        <v>73</v>
      </c>
      <c r="M23" s="43" t="s">
        <v>140</v>
      </c>
      <c r="N23" s="44" t="s">
        <v>79</v>
      </c>
      <c r="O23" s="44">
        <v>1</v>
      </c>
      <c r="P23" s="44" t="s">
        <v>141</v>
      </c>
      <c r="Q23" s="44">
        <v>1</v>
      </c>
      <c r="R23" s="44">
        <v>1</v>
      </c>
      <c r="S23" s="38" t="s">
        <v>121</v>
      </c>
      <c r="T23" s="38" t="s">
        <v>142</v>
      </c>
      <c r="U23" s="38" t="s">
        <v>143</v>
      </c>
      <c r="V23" s="30" t="s">
        <v>123</v>
      </c>
      <c r="W23" s="45" t="s">
        <v>144</v>
      </c>
      <c r="X23" s="91" t="str">
        <f>N23</f>
        <v>No programada</v>
      </c>
      <c r="Y23" s="42" t="s">
        <v>79</v>
      </c>
      <c r="Z23" s="101" t="s">
        <v>79</v>
      </c>
      <c r="AA23" s="38" t="s">
        <v>82</v>
      </c>
      <c r="AB23" s="62" t="s">
        <v>79</v>
      </c>
      <c r="AC23" s="140">
        <f t="shared" si="3"/>
        <v>1</v>
      </c>
      <c r="AD23" s="114">
        <v>1</v>
      </c>
      <c r="AE23" s="113">
        <v>1</v>
      </c>
      <c r="AF23" s="38" t="s">
        <v>157</v>
      </c>
      <c r="AG23" s="45" t="s">
        <v>158</v>
      </c>
      <c r="AH23" s="103" t="str">
        <f t="shared" si="4"/>
        <v>No  programada</v>
      </c>
      <c r="AI23" s="42" t="s">
        <v>79</v>
      </c>
      <c r="AJ23" s="42" t="s">
        <v>79</v>
      </c>
      <c r="AK23" s="42" t="s">
        <v>171</v>
      </c>
      <c r="AL23" s="170" t="s">
        <v>79</v>
      </c>
      <c r="AM23" s="181">
        <f t="shared" si="1"/>
        <v>1</v>
      </c>
      <c r="AN23" s="74"/>
      <c r="AO23" s="38"/>
      <c r="AP23" s="38"/>
      <c r="AQ23" s="62"/>
      <c r="AR23" s="103">
        <f t="shared" si="2"/>
        <v>1</v>
      </c>
      <c r="AS23" s="114">
        <v>0.5</v>
      </c>
      <c r="AT23" s="113">
        <v>0.5</v>
      </c>
      <c r="AU23" s="62" t="s">
        <v>157</v>
      </c>
    </row>
    <row r="24" spans="1:47" s="75" customFormat="1" ht="15.75" x14ac:dyDescent="0.25">
      <c r="A24" s="46"/>
      <c r="B24" s="46"/>
      <c r="C24" s="46"/>
      <c r="D24" s="46"/>
      <c r="E24" s="47" t="s">
        <v>145</v>
      </c>
      <c r="F24" s="48">
        <f>SUM(F21:F23)</f>
        <v>0.19999999999999979</v>
      </c>
      <c r="G24" s="47"/>
      <c r="H24" s="47"/>
      <c r="I24" s="47"/>
      <c r="J24" s="47"/>
      <c r="K24" s="47"/>
      <c r="L24" s="49"/>
      <c r="M24" s="47"/>
      <c r="N24" s="50"/>
      <c r="O24" s="50"/>
      <c r="P24" s="50"/>
      <c r="Q24" s="50"/>
      <c r="R24" s="50">
        <f>AVERAGE(R22:R23)</f>
        <v>1</v>
      </c>
      <c r="S24" s="47"/>
      <c r="T24" s="46"/>
      <c r="U24" s="46"/>
      <c r="V24" s="46"/>
      <c r="W24" s="51"/>
      <c r="X24" s="92"/>
      <c r="Y24" s="93"/>
      <c r="Z24" s="115">
        <f>AVERAGE(Z21:Z23)*20%</f>
        <v>0.2</v>
      </c>
      <c r="AA24" s="46"/>
      <c r="AB24" s="64"/>
      <c r="AC24" s="141"/>
      <c r="AD24" s="93"/>
      <c r="AE24" s="159">
        <f>AVERAGE(AE21:AE23)*20%</f>
        <v>0.2</v>
      </c>
      <c r="AF24" s="46"/>
      <c r="AG24" s="51"/>
      <c r="AH24" s="58"/>
      <c r="AI24" s="63"/>
      <c r="AJ24" s="159">
        <f>AVERAGE(AJ21:AJ23)*20%</f>
        <v>0.2</v>
      </c>
      <c r="AK24" s="46"/>
      <c r="AL24" s="64"/>
      <c r="AM24" s="182"/>
      <c r="AN24" s="63"/>
      <c r="AO24" s="46"/>
      <c r="AP24" s="46"/>
      <c r="AQ24" s="64"/>
      <c r="AR24" s="92"/>
      <c r="AS24" s="93"/>
      <c r="AT24" s="159">
        <f>AVERAGE(AT21:AT23)*20%</f>
        <v>0.11728</v>
      </c>
      <c r="AU24" s="64"/>
    </row>
    <row r="25" spans="1:47" s="76" customFormat="1" ht="19.5" thickBot="1" x14ac:dyDescent="0.35">
      <c r="A25" s="52"/>
      <c r="B25" s="52"/>
      <c r="C25" s="52"/>
      <c r="D25" s="52"/>
      <c r="E25" s="53" t="s">
        <v>146</v>
      </c>
      <c r="F25" s="54">
        <f>F24+F20</f>
        <v>0.99999999999999978</v>
      </c>
      <c r="G25" s="52"/>
      <c r="H25" s="52"/>
      <c r="I25" s="52"/>
      <c r="J25" s="52"/>
      <c r="K25" s="52"/>
      <c r="L25" s="55"/>
      <c r="M25" s="52"/>
      <c r="N25" s="56"/>
      <c r="O25" s="56"/>
      <c r="P25" s="56"/>
      <c r="Q25" s="56"/>
      <c r="R25" s="56">
        <f>R24*$F$24</f>
        <v>0.19999999999999979</v>
      </c>
      <c r="S25" s="52"/>
      <c r="T25" s="52"/>
      <c r="U25" s="52"/>
      <c r="V25" s="52"/>
      <c r="W25" s="57"/>
      <c r="X25" s="94"/>
      <c r="Y25" s="95"/>
      <c r="Z25" s="116">
        <f>Z20+Z24</f>
        <v>1</v>
      </c>
      <c r="AA25" s="66"/>
      <c r="AB25" s="67"/>
      <c r="AC25" s="142"/>
      <c r="AD25" s="95"/>
      <c r="AE25" s="160">
        <f>AE20+AE24</f>
        <v>1</v>
      </c>
      <c r="AF25" s="66"/>
      <c r="AG25" s="174"/>
      <c r="AH25" s="59"/>
      <c r="AI25" s="65"/>
      <c r="AJ25" s="160">
        <f>AJ20+AJ24</f>
        <v>1</v>
      </c>
      <c r="AK25" s="66"/>
      <c r="AL25" s="67"/>
      <c r="AM25" s="183"/>
      <c r="AN25" s="65"/>
      <c r="AO25" s="66"/>
      <c r="AP25" s="66"/>
      <c r="AQ25" s="67"/>
      <c r="AR25" s="94"/>
      <c r="AS25" s="95"/>
      <c r="AT25" s="160">
        <f>AT20+AT24</f>
        <v>0.75728000000000018</v>
      </c>
      <c r="AU25" s="67"/>
    </row>
  </sheetData>
  <sheetProtection formatColumns="0" formatRows="0"/>
  <mergeCells count="25">
    <mergeCell ref="I13:J13"/>
    <mergeCell ref="AM11:AQ11"/>
    <mergeCell ref="AR11:AU11"/>
    <mergeCell ref="X12:AB12"/>
    <mergeCell ref="AC12:AG12"/>
    <mergeCell ref="AH12:AL12"/>
    <mergeCell ref="AM12:AQ12"/>
    <mergeCell ref="AR12:AU12"/>
    <mergeCell ref="AH11:AL11"/>
    <mergeCell ref="S11:W12"/>
    <mergeCell ref="X11:AB11"/>
    <mergeCell ref="AC11:AG11"/>
    <mergeCell ref="A11:B12"/>
    <mergeCell ref="C11:R12"/>
    <mergeCell ref="A1:M1"/>
    <mergeCell ref="N1:R1"/>
    <mergeCell ref="A2:R2"/>
    <mergeCell ref="A4:B8"/>
    <mergeCell ref="C4:E8"/>
    <mergeCell ref="G4:M4"/>
    <mergeCell ref="I5:M5"/>
    <mergeCell ref="I6:M6"/>
    <mergeCell ref="I7:M7"/>
    <mergeCell ref="I8:M8"/>
    <mergeCell ref="I9:M9"/>
  </mergeCells>
  <dataValidations count="4">
    <dataValidation type="list" allowBlank="1" showInputMessage="1" showErrorMessage="1" sqref="G15:G19" xr:uid="{00000000-0002-0000-0000-000000000000}">
      <formula1>$CL$11:$CL$12</formula1>
    </dataValidation>
    <dataValidation type="list" allowBlank="1" showInputMessage="1" showErrorMessage="1" sqref="L15:L19" xr:uid="{00000000-0002-0000-0000-000001000000}">
      <formula1>$CM$11:$CM$14</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AA21:AA23 AA15:AA16 AA18:AA19 AU16" xr:uid="{00000000-0002-0000-0000-000002000000}">
      <formula1>2500</formula1>
    </dataValidation>
    <dataValidation type="textLength" operator="lessThanOrEqual" allowBlank="1" showInputMessage="1" showErrorMessage="1" error="Por favor ingresar menos de 2.500 caracteres, incluyendo espacios." sqref="AB18 AB21:AB23 Y21:Z23 AB15:AB16 Y15:Z16 Y18:Z19 AE19" xr:uid="{00000000-0002-0000-0000-000003000000}">
      <formula1>2500</formula1>
    </dataValidation>
  </dataValidations>
  <hyperlinks>
    <hyperlink ref="AG19" r:id="rId1" xr:uid="{06199D79-BC06-4920-B187-12BE2819B43A}"/>
    <hyperlink ref="AG18" r:id="rId2" xr:uid="{798EFB0E-74AF-4E30-9A4D-230F501E3B5D}"/>
    <hyperlink ref="AG15" r:id="rId3" xr:uid="{314E10F7-3938-4A70-A5A2-D3F89086E31D}"/>
    <hyperlink ref="AL15" r:id="rId4" display="https://gobiernobogota-my.sharepoint.com/personal/miguel_cardozo_gobiernobogota_gov_co/_layouts/15/onedrive.aspx?FolderCTID=0x012000D7E43D632354B64BA9F4D5A0C830B3DC&amp;id=%2Fpersonal%2Fmiguel%5Fcardozo%5Fgobiernobogota%5Fgov%5Fco%2FDocuments%2FSEGUIMENTO%20ACTIVIDADES%20PROYECTOS%2FInformes%20SEGPLAN%2F2021%2FREPORTES%20SEGPLAN" xr:uid="{A7F7BDC9-DEDA-4806-9B0B-0388793C264B}"/>
    <hyperlink ref="AL18" r:id="rId5" xr:uid="{2BCDB37C-8A14-4932-B7EC-05BEA7641181}"/>
    <hyperlink ref="AL19" r:id="rId6" xr:uid="{67B26513-1856-4982-BF4F-F44BEAA41FB0}"/>
  </hyperlinks>
  <pageMargins left="0.7" right="0.7" top="0.75" bottom="0.75" header="0.3" footer="0.3"/>
  <pageSetup paperSize="9" scale="43" orientation="portrait" r:id="rId7"/>
  <colBreaks count="1" manualBreakCount="1">
    <brk id="14" max="1048575" man="1"/>
  </col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planeacion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Camilo Bautista Beltran</cp:lastModifiedBy>
  <cp:revision/>
  <dcterms:created xsi:type="dcterms:W3CDTF">2021-03-05T20:19:49Z</dcterms:created>
  <dcterms:modified xsi:type="dcterms:W3CDTF">2021-11-05T18:29:54Z</dcterms:modified>
  <cp:category/>
  <cp:contentStatus/>
</cp:coreProperties>
</file>