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I TRIMESTRE/Publicaciones/"/>
    </mc:Choice>
  </mc:AlternateContent>
  <xr:revisionPtr revIDLastSave="0" documentId="8_{1AB0A801-711F-4CC3-B003-717C2D747265}" xr6:coauthVersionLast="47" xr6:coauthVersionMax="47" xr10:uidLastSave="{00000000-0000-0000-0000-000000000000}"/>
  <workbookProtection lockStructure="1"/>
  <bookViews>
    <workbookView xWindow="-120" yWindow="-120" windowWidth="29040" windowHeight="15840" xr2:uid="{00000000-000D-0000-FFFF-FFFF00000000}"/>
  </bookViews>
  <sheets>
    <sheet name="2021 Bos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6" i="1" l="1"/>
  <c r="AQ35" i="1"/>
  <c r="AQ32" i="1"/>
  <c r="AQ31" i="1"/>
  <c r="AQ30" i="1"/>
  <c r="AQ29" i="1"/>
  <c r="AQ28" i="1"/>
  <c r="AQ27" i="1"/>
  <c r="AQ26" i="1"/>
  <c r="AQ25" i="1"/>
  <c r="AQ24" i="1"/>
  <c r="AQ23" i="1"/>
  <c r="AQ22" i="1"/>
  <c r="AQ34" i="1" l="1"/>
  <c r="AM39" i="1" l="1"/>
  <c r="X39" i="1"/>
  <c r="E32" i="1"/>
  <c r="E31" i="1"/>
  <c r="E30" i="1"/>
  <c r="E29" i="1"/>
  <c r="E28" i="1"/>
  <c r="E27" i="1"/>
  <c r="E26" i="1"/>
  <c r="E25" i="1"/>
  <c r="E24" i="1"/>
  <c r="E23" i="1"/>
  <c r="E22" i="1"/>
  <c r="E21" i="1"/>
  <c r="E20" i="1"/>
  <c r="E19" i="1"/>
  <c r="E18" i="1"/>
  <c r="E17" i="1"/>
  <c r="E16" i="1"/>
  <c r="P32" i="1"/>
  <c r="P31" i="1"/>
  <c r="AP31" i="1" s="1"/>
  <c r="AR31" i="1" s="1"/>
  <c r="P30" i="1"/>
  <c r="AP30" i="1" s="1"/>
  <c r="AR30" i="1" s="1"/>
  <c r="E15" i="1"/>
  <c r="E33" i="1" s="1"/>
  <c r="P29" i="1"/>
  <c r="P28" i="1"/>
  <c r="AP28" i="1" s="1"/>
  <c r="AR28" i="1" s="1"/>
  <c r="P27" i="1"/>
  <c r="P26" i="1"/>
  <c r="P25" i="1"/>
  <c r="L39" i="1"/>
  <c r="P39" i="1"/>
  <c r="O39" i="1"/>
  <c r="O40" i="1" s="1"/>
  <c r="N39" i="1"/>
  <c r="M39" i="1"/>
  <c r="AP38" i="1"/>
  <c r="AR38" i="1" s="1"/>
  <c r="AP37" i="1"/>
  <c r="AR37" i="1" s="1"/>
  <c r="AP36" i="1"/>
  <c r="AR36" i="1" s="1"/>
  <c r="AP35" i="1"/>
  <c r="AR35" i="1" s="1"/>
  <c r="AP34" i="1"/>
  <c r="AR34" i="1" s="1"/>
  <c r="AP32" i="1"/>
  <c r="AR32" i="1" s="1"/>
  <c r="AP29" i="1"/>
  <c r="AR29"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P15" i="1"/>
  <c r="AR15" i="1" s="1"/>
  <c r="AK38" i="1"/>
  <c r="AK37" i="1"/>
  <c r="AK36" i="1"/>
  <c r="AK35" i="1"/>
  <c r="AK34" i="1"/>
  <c r="AK32" i="1"/>
  <c r="AM32" i="1" s="1"/>
  <c r="AK31" i="1"/>
  <c r="AM31"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F38" i="1"/>
  <c r="AH38" i="1" s="1"/>
  <c r="AF36" i="1"/>
  <c r="AH36" i="1" s="1"/>
  <c r="AF35" i="1"/>
  <c r="AH35" i="1" s="1"/>
  <c r="AH39" i="1" s="1"/>
  <c r="AF32" i="1"/>
  <c r="AH32" i="1" s="1"/>
  <c r="AF31" i="1"/>
  <c r="AH31" i="1" s="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H15" i="1"/>
  <c r="AA38" i="1"/>
  <c r="AC38" i="1" s="1"/>
  <c r="AA37" i="1"/>
  <c r="AC37" i="1" s="1"/>
  <c r="AA36" i="1"/>
  <c r="AC36" i="1" s="1"/>
  <c r="AA35" i="1"/>
  <c r="AC35" i="1" s="1"/>
  <c r="AA34" i="1"/>
  <c r="AC34" i="1" s="1"/>
  <c r="AA32" i="1"/>
  <c r="AC32" i="1" s="1"/>
  <c r="AA31" i="1"/>
  <c r="AC31"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5" i="1"/>
  <c r="AC15" i="1" s="1"/>
  <c r="V38" i="1"/>
  <c r="V35" i="1"/>
  <c r="V32" i="1"/>
  <c r="V31" i="1"/>
  <c r="V30" i="1"/>
  <c r="V29" i="1"/>
  <c r="X29" i="1" s="1"/>
  <c r="V28" i="1"/>
  <c r="V27" i="1"/>
  <c r="V26" i="1"/>
  <c r="X26" i="1" s="1"/>
  <c r="V25" i="1"/>
  <c r="V24" i="1"/>
  <c r="V23" i="1"/>
  <c r="X23" i="1" s="1"/>
  <c r="V22" i="1"/>
  <c r="V21" i="1"/>
  <c r="V20" i="1"/>
  <c r="V19" i="1"/>
  <c r="X19" i="1" s="1"/>
  <c r="V18" i="1"/>
  <c r="X18" i="1" s="1"/>
  <c r="V17" i="1"/>
  <c r="E39" i="1"/>
  <c r="P40" i="1"/>
  <c r="N40" i="1"/>
  <c r="L40" i="1"/>
  <c r="AM33" i="1" l="1"/>
  <c r="AM40" i="1" s="1"/>
  <c r="AR33" i="1"/>
  <c r="X33" i="1"/>
  <c r="X40" i="1" s="1"/>
  <c r="E40" i="1"/>
  <c r="M40" i="1"/>
  <c r="AH33" i="1"/>
  <c r="AH40" i="1" s="1"/>
  <c r="AC33" i="1"/>
  <c r="AC39" i="1"/>
  <c r="AR39" i="1"/>
  <c r="AC40" i="1"/>
  <c r="AR40" i="1" l="1"/>
</calcChain>
</file>

<file path=xl/sharedStrings.xml><?xml version="1.0" encoding="utf-8"?>
<sst xmlns="http://schemas.openxmlformats.org/spreadsheetml/2006/main" count="567" uniqueCount="306">
  <si>
    <r>
      <t xml:space="preserve">ALCALDÍA LOCAL DE </t>
    </r>
    <r>
      <rPr>
        <b/>
        <u/>
        <sz val="11"/>
        <color indexed="8"/>
        <rFont val="Calibri Light"/>
        <family val="2"/>
      </rPr>
      <t>BOSA</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</si>
  <si>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</si>
  <si>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</si>
  <si>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</si>
  <si>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</si>
  <si>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</si>
  <si>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</si>
  <si>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</si>
  <si>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</si>
  <si>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 de febrero de 2021</t>
  </si>
  <si>
    <t>Publicación del plan de gestión aprobado. Caso HOLA: 152074</t>
  </si>
  <si>
    <t>28 de abril de 2021</t>
  </si>
  <si>
    <t>Para el primer trimestre de la vigencia 2021, el plan de gestión de la Alcaldía Local alcanzó un nivel de desempeño del 83% de acuerdo con lo programado, y del 22%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</si>
  <si>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</si>
  <si>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95,41% de acuerdo con lo programado, y del 58,21% acumulado para la vigencia.</t>
  </si>
  <si>
    <t>24 de agosto de 2021</t>
  </si>
  <si>
    <t>Se realiza ajuste al reporte de la meta transversal de acciones de mejora, de acuerdo con los soportes suministrados por la Alcaldía Local y el registro disponible en MIMEC. El desempeño para el II Trimestre de 2021 es del 98,08% y del 58,88%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</si>
  <si>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</si>
  <si>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</si>
  <si>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</si>
  <si>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</si>
  <si>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</si>
  <si>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</si>
  <si>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</si>
  <si>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</si>
  <si>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</si>
  <si>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</si>
  <si>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</si>
  <si>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</si>
  <si>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</si>
  <si>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</si>
  <si>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</si>
  <si>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</si>
  <si>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</si>
  <si>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</si>
  <si>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</si>
  <si>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</si>
  <si>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</si>
  <si>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</si>
  <si>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</si>
  <si>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</si>
  <si>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</si>
  <si>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</si>
  <si>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</si>
  <si>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</si>
  <si>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</si>
  <si>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</si>
  <si>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</si>
  <si>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</si>
  <si>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</si>
  <si>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</si>
  <si>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</si>
  <si>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</si>
  <si>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</si>
  <si>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</si>
  <si>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</si>
  <si>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</si>
  <si>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</si>
  <si>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</si>
  <si>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</si>
  <si>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</si>
  <si>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</si>
  <si>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</si>
  <si>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</si>
  <si>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</si>
  <si>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</si>
  <si>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</si>
  <si>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</si>
  <si>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</si>
  <si>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2,3%</t>
  </si>
  <si>
    <t>Reporte de ejecución de la meta aportado por la DGDL proveniente de la MUSI</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</si>
  <si>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</si>
  <si>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</si>
  <si>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</si>
  <si>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</si>
  <si>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</si>
  <si>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</si>
  <si>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</si>
  <si>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</si>
  <si>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</si>
  <si>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 para el III Trimestre de 2021</t>
  </si>
  <si>
    <r>
      <t xml:space="preserve">3. Lograr que el </t>
    </r>
    <r>
      <rPr>
        <b/>
        <sz val="11"/>
        <rFont val="Calibri Light"/>
        <family val="2"/>
      </rPr>
      <t xml:space="preserve">100% </t>
    </r>
    <r>
      <rPr>
        <sz val="11"/>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</si>
  <si>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</si>
  <si>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</si>
  <si>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</si>
  <si>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</si>
  <si>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</si>
  <si>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</si>
  <si>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</si>
  <si>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Soporte DGDL</t>
  </si>
  <si>
    <t>La Alcaldía Local de Bosa logró la ejecución de 28 propuestas ganadoras de presupuestos participativos (Fase II), de las 74 propuestas ganadoras.</t>
  </si>
  <si>
    <t>Reporte Dirección para la Gestión del Desarrollo Local</t>
  </si>
  <si>
    <t>La Alcaldía Local de Bosa logró la ejecución de 52 propuestas ganadoras de presupuestos participativos (Fase II), de las 74 propuestas ganadoras.</t>
  </si>
  <si>
    <t>Gestión corporativa institucional (local)</t>
  </si>
  <si>
    <r>
      <t xml:space="preserve">4. Girar mínimo el </t>
    </r>
    <r>
      <rPr>
        <b/>
        <sz val="11"/>
        <color indexed="8"/>
        <rFont val="Calibri Light"/>
        <family val="2"/>
      </rPr>
      <t>64%</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</si>
  <si>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</si>
  <si>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</si>
  <si>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</si>
  <si>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</si>
  <si>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</si>
  <si>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</si>
  <si>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 xml:space="preserve">Se logró el 5,58% del giro en el presupuuesto comprometido debido a que la mayoria de los contratos suscritos para la vigencia, tiene programados los pagos hasta despues del  primer trimestre. </t>
  </si>
  <si>
    <t xml:space="preserve">Reporte de ejecución de la meta aportado por la DGDL. </t>
  </si>
  <si>
    <t xml:space="preserve">La Alcaldía Local Bosa giró $10.534.777.498 del presupuesto comprometido constituido como obligaciones por pagar de la vigencia 2020, equivalente a $32.918.992.261, lo cual corresponde a un nivel de ejecución del 32%. 
Se logró el 32% de los giros en presupuesto comprometido para las vigencias 2020 anteriores, debido los contratos con mayores saldos son contratos de infraestructura y se debe esperar un concepto para la aprobación de su pago. </t>
  </si>
  <si>
    <t xml:space="preserve">La Alcaldía Local Bosa giró $15.110.364.946 del presupuesto comprometido constituido como obligaciones por pagar de la vigencia 2020, equivalente a $32.897.023.754, lo cual corresponde a un nivel de ejecución del 45,93%. 
Se logró el 45,93% de los giros en presupuesto comprometido para las vigencias 2020 anteriores, debido los contratos con mayores saldos son contratos de infraestructura y se debe esperar un concepto para la aprobación de su pago. </t>
  </si>
  <si>
    <t xml:space="preserve">La Alcaldía Local Bosa giró $15.110.364.946 del presupuesto comprometido constituido como obligaciones por pagar de la vigencia 2020, equivalente a $32.897.023.754, lo cual corresponde a un nivel de ejecución del 45,93%. </t>
  </si>
  <si>
    <r>
      <t>5. Girar mínimo el </t>
    </r>
    <r>
      <rPr>
        <b/>
        <sz val="11"/>
        <color indexed="8"/>
        <rFont val="Calibri Light"/>
        <family val="2"/>
      </rPr>
      <t xml:space="preserve"> 64%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</si>
  <si>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</si>
  <si>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</si>
  <si>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 xml:space="preserve">Se logró el 15,46% de los giros en presupuesto comprometido para las vigencias 2019 anteriores, debido los contratos con mayores saldos son contratos de infraestructura y se debe esperar un concepto para la aprobación de su pago. </t>
  </si>
  <si>
    <t xml:space="preserve">Para el II Trimestre de 2021, la Alcaldía Local Bosa ha girado $14.200.091.163 del presupuesto comprometido constituido como obligaciones por pagar de la vigencia 2019 y anteriores, equivalente a $28.293.077.027, lo que representa un nivel de ejecución del 50,19%.
Se logró el 50,19% de los giros en presupuesto comprometido para las vigencias 2019 anteriores, debido los contratos con mayores saldos son contratos de infraestructura y se debe esperar un concepto para la aprobación de su pago. </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</si>
  <si>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97%</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</si>
  <si>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</si>
  <si>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</si>
  <si>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</si>
  <si>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 logró comprometer el 25% del presupuesto de inversión directa para la vigencia 2021.</t>
  </si>
  <si>
    <t xml:space="preserve">Para el II Trimestre de 2021, la Alcaldía Local de Bosa comprometió $34.167.652.528 de los $76.497.960.000 asignados como presupuesto de inversión directa de la vigencia 2021, lo que representa un nivel de ejecución del 44,66%. </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</si>
  <si>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</si>
  <si>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</si>
  <si>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</si>
  <si>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Se logró girar el 10% del presupuesto de inversión directa de la vigencia para la vigencia 2021.</t>
  </si>
  <si>
    <t xml:space="preserve">La Alcaldía Local de Bosa giró $15.065.968.806 de los $76.497.960.000 asignados comopresupuesto disponible de inversión directa de la vigencia, lo que representa un nivel de ejecución acumulado del 19,69%. </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</si>
  <si>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</si>
  <si>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</si>
  <si>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</si>
  <si>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</si>
  <si>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</si>
  <si>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Se logró registrar en el sistema SIPSE Local para el primer trimestre el 97, 80% de los contratos publicados en SECOP I y SECOP II.</t>
  </si>
  <si>
    <t>Se logró registrar en el sistema SIPSE Local para el segundo trimestre el 98, 89% de los contratos publicados en SECOP I y SECOP II.</t>
  </si>
  <si>
    <t>Se logró registrar en el sistema SIPSE Local para el tercer trimestre el 100% de los contratos publicados en SECOP I y SECOP II.</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</si>
  <si>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</si>
  <si>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</si>
  <si>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</si>
  <si>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</si>
  <si>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</si>
  <si>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La Alcaldía Bosa logro registrar el 96,4% de los contratos celebrados en estado de ejecución  dentro del sistema SIPSE.</t>
  </si>
  <si>
    <t>La Alcaldía Local de Bosa ha registrado 264 contratos en SIPSE Local en estado ejecución de los contratos registrados en SIPSE Local.</t>
  </si>
  <si>
    <t>La Alcaldía Local de Bosa ha registrado 331 contratos en SIPSE Local en estado ejecución de los contratos registrados en SIPSE Local.</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</si>
  <si>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</si>
  <si>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</si>
  <si>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</si>
  <si>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</si>
  <si>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</si>
  <si>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Reporte SIPSE Local</t>
  </si>
  <si>
    <t>La Alcaldía de Bosa logró registrar y actualizar el 97,7% de la información en SIPSE</t>
  </si>
  <si>
    <t>Informe de semaforos SIPSE</t>
  </si>
  <si>
    <t>La Alcaldía de Bosa logró registrar y actualizar el 99,6% de la información en SIPSE</t>
  </si>
  <si>
    <t>La Alcaldía de Bosa logró registrar y actualizar el 95% de la información en SIPSE</t>
  </si>
  <si>
    <t>Inspección, vigilancia y control</t>
  </si>
  <si>
    <r>
      <t xml:space="preserve">11. Impulsar procesalmente (avocar, rechazar, enviar al competente y todo lo que derive del desarrollo de la actuación), </t>
    </r>
    <r>
      <rPr>
        <b/>
        <sz val="11"/>
        <color indexed="8"/>
        <rFont val="Calibri Light"/>
        <family val="2"/>
      </rPr>
      <t>7.680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</si>
  <si>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</si>
  <si>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</si>
  <si>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</si>
  <si>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</si>
  <si>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</si>
  <si>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</si>
  <si>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Para el primer trimestre, se logró impulsar procesalmente( avocar, rechazar, enviar al competente y todo los que derive del desarrollo de la actuación) 2372 expedientes, obteniendo un 100% de cumplimiento.</t>
  </si>
  <si>
    <t>Reporte de la DGP, cargados en la meta 11 de la carpeta SharePoint</t>
  </si>
  <si>
    <t xml:space="preserve">Para el segundo trimestre, se logró impulsar procesalmente (avocar, rechazar, enviar al competente y todo los que derive del desarrollo de la actuación) 20.601 expedientes, obteniendo un 100% de cumplimiento.
En el segundo trimestre de 2021, la alcaldía local de Bosa impulsó procesalmente 20601 expedientes a cargo de las inspecciones de policía, lo que representa un resultado de ___% para el periodo. </t>
  </si>
  <si>
    <t xml:space="preserve">Para el tercer trimestre, se logró impulsar procesalmente (avocar, rechazar, enviar al competente y todo los que derive del desarrollo de la actuación) 17.229 expedientes, obteniendo un 100% de cumplimiento.
 </t>
  </si>
  <si>
    <r>
      <t xml:space="preserve">12. Proferir </t>
    </r>
    <r>
      <rPr>
        <b/>
        <sz val="11"/>
        <color indexed="8"/>
        <rFont val="Calibri Light"/>
        <family val="2"/>
      </rPr>
      <t>3.840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</si>
  <si>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</si>
  <si>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</si>
  <si>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</si>
  <si>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Para el segundo trimestre, se logró proferir 518 fallos en primera instancia sobre los expedientes a cargo de las inspecciones de policía, obteniendo un 54% de cumplimiento.</t>
  </si>
  <si>
    <t>Reporte de la DGP, cargados en la meta 12 de la carpeta SharePoint</t>
  </si>
  <si>
    <t>Para el segundo trimestre, se logró proferir 7806 fallos en primera instancia sobre los expedientes a cargo de las inspecciones de policía, obteniendo un 100% de cumplimiento.</t>
  </si>
  <si>
    <t>Para el tercer trimestre, se logró proferir 4592 fallos en primera instancia sobre los expedientes a cargo de las inspecciones de policía, obteniendo un 100% de cumplimiento.</t>
  </si>
  <si>
    <r>
      <t xml:space="preserve">13. Terminar (archivar), </t>
    </r>
    <r>
      <rPr>
        <b/>
        <sz val="11"/>
        <color indexed="8"/>
        <rFont val="Calibri Light"/>
        <family val="2"/>
      </rPr>
      <t xml:space="preserve">219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</si>
  <si>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</si>
  <si>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</si>
  <si>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</si>
  <si>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</si>
  <si>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</si>
  <si>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Para el primer trimestre se logró terminar de archivar 63 actuaciones administrativas, obteniendose un 100% de cumplimiento.</t>
  </si>
  <si>
    <t>Reporte de la DGP, cargados en la meta 13 de la carpeta SharePoint</t>
  </si>
  <si>
    <t>Para el segundo trimestre se logró terminar de archivar 81 actuaciones administrativas, obteniendose un 100% de cumplimiento.</t>
  </si>
  <si>
    <r>
      <t xml:space="preserve">14. Terminar </t>
    </r>
    <r>
      <rPr>
        <b/>
        <sz val="11"/>
        <color indexed="8"/>
        <rFont val="Calibri Light"/>
        <family val="2"/>
      </rPr>
      <t>141</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</si>
  <si>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</si>
  <si>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</si>
  <si>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 xml:space="preserve">Durante el primer trimestre la Alcaldía Local genero una estrategia encaminada a terminar de archivar las actuaciones administrativas. </t>
  </si>
  <si>
    <t>Reporte de la DGP, cargados en la meta 14 de la carpeta SharePoint</t>
  </si>
  <si>
    <t>Para el segundo trimestre se logró terminar de archivar 107 actuaciones administrativas en primera instancia, obteniendose un 100% de cumplimiento.</t>
  </si>
  <si>
    <t>Para el tercer trimestre se logró terminar de archivar 109 actuaciones administrativas en primera instancia, obteniendose un 100% de cumplimiento.</t>
  </si>
  <si>
    <r>
      <t xml:space="preserve">15. Realizar </t>
    </r>
    <r>
      <rPr>
        <b/>
        <sz val="11"/>
        <color indexed="8"/>
        <rFont val="Calibri Light"/>
        <family val="2"/>
      </rPr>
      <t>70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</si>
  <si>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</si>
  <si>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</si>
  <si>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</si>
  <si>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</si>
  <si>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</si>
  <si>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 xml:space="preserve">La Alcaldía Local de Bosa durante el primer trimestre de la vigencia realizó 16 operativos en materia de integridad del espacio público, obteniendose un 100% de cumplimiento. </t>
  </si>
  <si>
    <t>Soportes de operativos en el formato evidencia de reunión GDI-GPD-F029, cargados en la meta 15 de la carpeta SharePoint.</t>
  </si>
  <si>
    <t xml:space="preserve">La Alcaldía Local de Bosa durante el segundo  trimestre de la vigencia realizó 17 operativos en materia de integridad del espacio público, obteniendose un 94,44% de cumplimiento. </t>
  </si>
  <si>
    <t xml:space="preserve">La Alcaldía Local de Bosa durante el tercer  trimestre de la vigencia realizó 18 operativos en materia de integridad del espacio público, obteniendose un 100% de cumplimiento. </t>
  </si>
  <si>
    <r>
      <t xml:space="preserve">16. Realizar </t>
    </r>
    <r>
      <rPr>
        <b/>
        <sz val="11"/>
        <color indexed="8"/>
        <rFont val="Calibri Light"/>
        <family val="2"/>
      </rPr>
      <t>126</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</si>
  <si>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</si>
  <si>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</si>
  <si>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Para el primer trimestre, se logró realizar 31 operativos en materia de actividad económica,obteniendose un 100% de cumpliminento.</t>
  </si>
  <si>
    <t>Soportes de operativos  en los formatos evidencia de reunión GDI-GPD- F029 y formato Acta de Visita GET- IVC- F035, cargados en la meta 16 de la carpeta SharePoint.</t>
  </si>
  <si>
    <t>Para el segundo trimestre, se logró realizar 36 operativos en materia de actividad económica,obteniendose un 100% de cumpliminento.</t>
  </si>
  <si>
    <t>Para el tercer trimestre, se logró realizar 69 operativos en materia de actividad económica,obteniendose un 100% de cumpliminento.</t>
  </si>
  <si>
    <r>
      <t xml:space="preserve">17. Realizar </t>
    </r>
    <r>
      <rPr>
        <b/>
        <sz val="11"/>
        <color indexed="8"/>
        <rFont val="Calibri Light"/>
        <family val="2"/>
      </rPr>
      <t>60</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</si>
  <si>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</si>
  <si>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</si>
  <si>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Para el primer trimestre, se logró realizar 38 acciones y operativos en materia de obras y urbanismo, obteniendo un 100% de cumplimiento.</t>
  </si>
  <si>
    <t>Soportes  de 38 acciones y operativos en los formatos GET-IVC-F034 y formato de reunión GDI-GPD-F029,cargados en la meta 17 de la carpeta SharePoint</t>
  </si>
  <si>
    <t>Para el segundo trimestre, se logró realizar 17 acciones y operativos en materia de obras y urbanismo, obteniendo un 100% de cumplimiento.</t>
  </si>
  <si>
    <t>Soportes  de 17 acciones y operativos en los formatos GET-IVC-F034 y formato de reunión GDI-GPD-F029,cargados en la meta 17 de la carpeta SharePoint</t>
  </si>
  <si>
    <t>Para el tercer trimestre, se logró realizar 13 acciones y operativos en materia de obras y urbanismo, obteniendo un 76,47% de cumplimiento.</t>
  </si>
  <si>
    <r>
      <t xml:space="preserve">18. Realizar </t>
    </r>
    <r>
      <rPr>
        <b/>
        <sz val="11"/>
        <color indexed="8"/>
        <rFont val="Calibri Light"/>
        <family val="2"/>
      </rPr>
      <t>10</t>
    </r>
    <r>
      <rPr>
        <sz val="11"/>
        <color indexed="8"/>
        <rFont val="Calibri Light"/>
        <family val="2"/>
      </rPr>
      <t xml:space="preserve"> operativos de inspección, vigilancia y control para dar cumplimiento a los fallos Río Bogotá </t>
    </r>
  </si>
  <si>
    <t>Acciones de control u operativos para el cumplimiento de los fallos de río Bogotá realizadas</t>
  </si>
  <si>
    <t>Número de Acciones de control u operativos para el cumplimiento de los fallos de río Bogotá realizadas</t>
  </si>
  <si>
    <t>Acta de asistencia e informe de la actividad</t>
  </si>
  <si>
    <t>Acta de asistencia e informe de la actividad y registros fotográficos</t>
  </si>
  <si>
    <t>Para el primer trimestre, se logró realizar 5 operativos  en relación al cumplimiento de los fallos Río Bogotá, el resultado de la medición fue de un 100% de cumplimiento.</t>
  </si>
  <si>
    <t>Soportes de 5 operativos en el formato de reunión  GDI-GPD-F029, cargados en la meta 18 de la carpeta SharePoint.</t>
  </si>
  <si>
    <t>Para el segundo trimestre, se logró realizar 6 operativos  en relación al cumplimiento de los fallos Río Bogotá, el resultado de la medición fue de un 100% de cumplimiento.</t>
  </si>
  <si>
    <t>Soportes de 6 operativos en el formato de reunión  GDI-GPD-F029, cargados en la meta 18 de la carpeta SharePoint.</t>
  </si>
  <si>
    <t>Para el tercer trimestre, se logró realizar 5 operativos  en relación al cumplimiento de los fallos Río Bogotá, el resultado de la medición fue de un 100% de cumplimiento.</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</si>
  <si>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</si>
  <si>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</si>
  <si>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</si>
  <si>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</si>
  <si>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</si>
  <si>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</si>
  <si>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</si>
  <si>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</si>
  <si>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</si>
  <si>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</si>
  <si>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</si>
  <si>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</si>
  <si>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</si>
  <si>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99%, resultados obtenidos de la inspección ambiental realizada el 19 de abril de 2021, empleando el formato: PLE-PIN-F012 Formato inspecciones ambientales para verificación de implementación del plan institucional de gestión ambiental.</t>
  </si>
  <si>
    <t>Reporte de gestión ambiental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</si>
  <si>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</si>
  <si>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</si>
  <si>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</si>
  <si>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</si>
  <si>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</si>
  <si>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</si>
  <si>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</si>
  <si>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</si>
  <si>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presenta un nivel de gestión de las acciones de mejora del 92%. Tiene 3 acciones vencidas</t>
  </si>
  <si>
    <t>La localidad tiene 3 acciones de mejora, las cuales 1  presenta vencimiento (Plan 80). El porcentaje de ejecución muestra el avance en el cierre o cumplimiento de acciones frente a las acciones asignadas en aplicativo MIMEC para los planes de mejora en ejecución. Nota: No se incluyen las acciones repetidas del plan 177.</t>
  </si>
  <si>
    <t>Reporte de acciones de mejora MIMEC.</t>
  </si>
  <si>
    <t xml:space="preserve">La localidad tiene 3 acciones de mejora, las cuales 1 presenta vencimiento. </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</si>
  <si>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</si>
  <si>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</si>
  <si>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</si>
  <si>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</si>
  <si>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</si>
  <si>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</si>
  <si>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</si>
  <si>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</si>
  <si>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</si>
  <si>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Bosa ha cumplido con 113 de los 115 requisitos de publicación de información en su página web, de acuerdo con lo previsto en la Ley 1712 de 2014, según lo informado por la Oficina Asesora de Comunicaciones de la SDG mediante memorando No. 20211400241773, lo que representa un avance del 98,26% para el II Trimestre de 2021</t>
  </si>
  <si>
    <t>http://www.bosa.gov.co/tabla_archivos/107-registros-publicaciones</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</si>
  <si>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</si>
  <si>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</si>
  <si>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</si>
  <si>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</si>
  <si>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</si>
  <si>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</si>
  <si>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La Alcaldía Local de Bosa asistió a la capacitación brindada a los promotores de mejora, en la que se brindaron lineamientos sobre la gestión de riesgos, planes de mejora, planeación institucional y PAAC.</t>
  </si>
  <si>
    <t xml:space="preserve">Registro de asistencia Teams.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</si>
  <si>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</si>
  <si>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</si>
  <si>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</si>
  <si>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</si>
  <si>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</si>
  <si>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</si>
  <si>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</si>
  <si>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</si>
  <si>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</si>
  <si>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</si>
  <si>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atendido 6-301 requerimientos ciudadanos del periodo 2017 a 2020.</t>
  </si>
  <si>
    <t>Reporte CRONOS</t>
  </si>
  <si>
    <t xml:space="preserve">La Localidad de Bosa ha atendido 6.634 requerimientos ciudadanos, de los 6.950 recibidos, lo que representa un 95,5% de gestión frente a la meta prevista. </t>
  </si>
  <si>
    <t>Reporte de requerimientos ciudadanos Subsecretaría de Gestión Institucional</t>
  </si>
  <si>
    <t>Total metas transversales (20%)</t>
  </si>
  <si>
    <t xml:space="preserve">Total plan de gestión </t>
  </si>
  <si>
    <t xml:space="preserve">El avance de metas entregado es una información que se reporta oficialmente por la Dirección de Planes de Desarrollo y fortalecimiento local de la Secretaria Distrital de Planeación, a través de la Matriz Unificada de Seguimiento a la Inversión MUSI, disponible en la página web de la SDP y aquí se reportan los datos al corte del segundo trimestre (junio 30 del 2021).
Nota: se ajusta la programación de la meta para el III Trimestre de 2021, dado que la información disponible corresponde al II Trimestre. </t>
  </si>
  <si>
    <t>El avance de metas entregado es una información que se reporta oficialmente por la Dirección de Planes de Desarrollo y fortalecimiento local de la Secretaria Distrital de Planeación, a través de la Matriz Unificada de Seguimiento a la Inversión MUSI, disponible en la página web de la SDP y aquí se reportan los datos al corte del segundo trimestre (junio 30 del 2021)</t>
  </si>
  <si>
    <t xml:space="preserve">Para el III Trimestre de 2021, la Alcaldía Local Bosa ha girado $18.534.366.396 del presupuesto comprometido constituido como obligaciones por pagar de la vigencia 2019 y anteriores, equivalente a $28.265.613.808.
Se logró el 65,57% de los giros en presupuesto comprometido para las vigencias 2019 anteriores, debido los contratos con mayores saldos son contratos de infraestructura y se debe esperar un concepto para la aprobación de su pago. </t>
  </si>
  <si>
    <t xml:space="preserve">Se comprometieron $59.990.941.276 de los $84.266.532.581 establecidos como presupuesto de inversión directa de la vigencia 2021. </t>
  </si>
  <si>
    <t>Reporte DGDL</t>
  </si>
  <si>
    <t xml:space="preserve">La Alcaldía Local de Bosa giró $36.588.924.445 de los $84.266.532.581 asignados como presupuesto disponible de inversión directa de la vigencia, lo que representa un nivel de ejecución acumulado del 43,42%. </t>
  </si>
  <si>
    <t>Se logró registrar en el sistema SIPSE Local para el segundo trimestre el 100% de los contratos publicados en SECOP I y SECOP II. La meta presenta un avance acumulado del 78,08%</t>
  </si>
  <si>
    <t xml:space="preserve">La Alcaldía Local de Bosa ha registrado 331 contratos en SIPSE Local en estado ejecución de los contratos registrados en SIPSE Local, logrando un avance acumulado de la meta del 97,93% para el tercer trimestre y un acumulado del 75,58% para la vigencia. </t>
  </si>
  <si>
    <t xml:space="preserve">Para el tercer trimestre, se logró impulsar procesalmente (avocar, rechazar, enviar al competente y todo los que derive del desarrollo de la actuación) 40.202 expedientes, obteniendo un 100% de cumplimiento.
 </t>
  </si>
  <si>
    <t>Para el segundo trimestre, se logró proferir 12.916 fallos en primera instancia sobre los expedientes a cargo de las inspecciones de policía, obteniendo un 100% de cumplimiento.</t>
  </si>
  <si>
    <t>Para el tercer trimestre se logró terminar de archivar 103 actuaciones administrativas, obteniendose un 100% de cumplimiento.</t>
  </si>
  <si>
    <t>Se logró terminar de archivar 247 actuaciones administrativas, obteniendose un 100% de cumplimiento.</t>
  </si>
  <si>
    <t>Para el tercer trimestre se logró terminar de archivar 216 actuaciones administrativas en primera instancia, obteniendose un 100% de cumplimiento.</t>
  </si>
  <si>
    <t xml:space="preserve">La Alcaldía Local de Bosa durante el tercer  trimestre de la vigencia realizó 51 operativos en materia de integridad del espacio público, obteniendose un 72,86% de cumplimiento. </t>
  </si>
  <si>
    <t>Se logró realizar 136 operativos en materia de actividad económica,obteniendose un 100% de cumpliminento.</t>
  </si>
  <si>
    <t>Para el tercer trimestre, se logró realizar 68 acciones y operativos en materia de obras y urbanismo, obteniendo un 100% de cumplimiento.</t>
  </si>
  <si>
    <t>Para el tercer trimestre, se logró realizar 16 operativos  en relación al cumplimiento de los fallos Río Bogotá, el resultado de la medición fue de un 100% de cumplimiento.</t>
  </si>
  <si>
    <t>Implementación del Sistema de Gestión Ambiental en un porcentaje de 99%, resultados obtenidos de la inspección ambiental realizada el 19 de abril de 2021, empleando el formato: PLE-PIN-F012 Formato inspecciones ambientales para verificación de implementación del plan institucional de gestión ambiental. La meta presenta un avance acumulado del 61,88%.</t>
  </si>
  <si>
    <t>La localidad cuenta con 13 acciones de mejora abiertas, de las cuales 3 presentan vencimiento.</t>
  </si>
  <si>
    <t>Reporte MIMEC</t>
  </si>
  <si>
    <t>La localidad de Bosa ha atendido 1892 requerimientos ciudadanos, de los 1922 recibidos, lo que representan un avance acumulado del 98,44% de gestión frente a la meta prevista.</t>
  </si>
  <si>
    <t>Reporte de requerimientos ciudadanos SGI</t>
  </si>
  <si>
    <t>La Alcaldía Local de Bosa ha cumpido 115 de los 115 requisitos de publicación de información en su página web, de acuerdo con lo previsto en la Ley 1712 de 2014, según lo informado por la Oficina Asesora de Comunicaciones de la SDG mediante memorando No. 20211400349573</t>
  </si>
  <si>
    <t>Para el tercer trimestre de la vigencia 2021, el plan de gestión de la Alcaldía Local alcanzó un nivel de desempeño del 96,58% de acuerdo con lo programado, y del 78,36% acumulado para la vigencia.</t>
  </si>
  <si>
    <t>3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</si>
</sst>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7"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2"/>
      <color rgb="FF0070C0"/>
      <name val="Calibri Light"/>
      <family val="2"/>
      <scheme val="major"/>
    </font>
    <font>
      <b/>
      <sz val="11"/>
      <name val="Calibri Light"/>
      <family val="2"/>
    </font>
    <font>
      <sz val="11"/>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47">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protection hidden="1"/>
    </xf>
    <xf numFmtId="9" fontId="9" fillId="2" borderId="1" xfId="2"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righ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2" applyNumberFormat="1" applyFont="1" applyFill="1" applyBorder="1" applyAlignment="1" applyProtection="1">
      <alignment horizontal="right" vertical="top" wrapText="1"/>
      <protection hidden="1"/>
    </xf>
    <xf numFmtId="9" fontId="10" fillId="3" borderId="1" xfId="2" applyFont="1" applyFill="1" applyBorder="1" applyAlignment="1" applyProtection="1">
      <alignment horizontal="right" vertical="top"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2"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5" fillId="0" borderId="1" xfId="0" applyNumberFormat="1" applyFont="1" applyBorder="1" applyAlignment="1" applyProtection="1">
      <alignment horizontal="right" vertical="top"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41" fontId="5" fillId="0" borderId="1" xfId="1" applyFont="1" applyBorder="1" applyAlignment="1" applyProtection="1">
      <alignment vertical="top"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9"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locked="0"/>
    </xf>
    <xf numFmtId="10" fontId="5" fillId="0" borderId="1" xfId="0" applyNumberFormat="1" applyFont="1" applyBorder="1" applyAlignment="1" applyProtection="1">
      <alignment horizontal="center" vertical="top" wrapText="1"/>
      <protection locked="0"/>
    </xf>
    <xf numFmtId="164" fontId="5" fillId="0" borderId="1" xfId="0" applyNumberFormat="1" applyFont="1" applyBorder="1" applyAlignment="1" applyProtection="1">
      <alignment horizontal="center" vertical="top" wrapText="1"/>
      <protection locked="0"/>
    </xf>
    <xf numFmtId="41" fontId="5" fillId="0" borderId="1" xfId="1" applyFont="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locked="0"/>
    </xf>
    <xf numFmtId="9" fontId="5" fillId="0" borderId="1" xfId="2" applyFont="1" applyBorder="1" applyAlignment="1" applyProtection="1">
      <alignment horizontal="center" vertical="top" wrapText="1"/>
      <protection locked="0"/>
    </xf>
    <xf numFmtId="9" fontId="9" fillId="2" borderId="1" xfId="2" applyFont="1" applyFill="1" applyBorder="1" applyAlignment="1" applyProtection="1">
      <alignment horizontal="center" wrapText="1"/>
      <protection hidden="1"/>
    </xf>
    <xf numFmtId="9" fontId="10" fillId="0" borderId="1" xfId="2"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9" fontId="11" fillId="2" borderId="1" xfId="0" applyNumberFormat="1" applyFont="1" applyFill="1" applyBorder="1" applyAlignment="1" applyProtection="1">
      <alignment horizontal="center" wrapText="1"/>
      <protection hidden="1"/>
    </xf>
    <xf numFmtId="9" fontId="12" fillId="4" borderId="1" xfId="2" applyFont="1" applyFill="1" applyBorder="1" applyAlignment="1" applyProtection="1">
      <alignment horizontal="center" wrapText="1"/>
      <protection hidden="1"/>
    </xf>
    <xf numFmtId="9" fontId="13" fillId="4" borderId="1" xfId="0" applyNumberFormat="1" applyFont="1" applyFill="1" applyBorder="1" applyAlignment="1" applyProtection="1">
      <alignment horizontal="center" wrapText="1"/>
      <protection hidden="1"/>
    </xf>
    <xf numFmtId="10" fontId="5" fillId="0" borderId="1" xfId="0" applyNumberFormat="1" applyFont="1" applyBorder="1" applyAlignment="1" applyProtection="1">
      <alignment horizontal="center" vertical="top" wrapText="1"/>
      <protection hidden="1"/>
    </xf>
    <xf numFmtId="10" fontId="5" fillId="0" borderId="1" xfId="2" applyNumberFormat="1" applyFont="1" applyBorder="1" applyAlignment="1" applyProtection="1">
      <alignment horizontal="center" vertical="top" wrapText="1"/>
      <protection hidden="1"/>
    </xf>
    <xf numFmtId="164" fontId="5" fillId="0" borderId="1" xfId="2" applyNumberFormat="1" applyFont="1" applyBorder="1" applyAlignment="1" applyProtection="1">
      <alignment horizontal="center" vertical="top" wrapText="1"/>
      <protection hidden="1"/>
    </xf>
    <xf numFmtId="164"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9" fontId="5" fillId="0" borderId="1" xfId="0" applyNumberFormat="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locked="0"/>
    </xf>
    <xf numFmtId="0" fontId="8" fillId="2" borderId="1" xfId="0" applyFont="1" applyFill="1" applyBorder="1" applyAlignment="1" applyProtection="1">
      <alignment horizontal="justify" wrapText="1"/>
      <protection hidden="1"/>
    </xf>
    <xf numFmtId="9" fontId="10" fillId="0" borderId="1" xfId="2" applyFont="1" applyBorder="1" applyAlignment="1" applyProtection="1">
      <alignment horizontal="justify" vertical="top" wrapText="1"/>
      <protection hidden="1"/>
    </xf>
    <xf numFmtId="0" fontId="10" fillId="0" borderId="1" xfId="0" applyFont="1" applyBorder="1" applyAlignment="1" applyProtection="1">
      <alignment horizontal="justify" vertical="top" wrapText="1"/>
      <protection hidden="1"/>
    </xf>
    <xf numFmtId="0" fontId="12" fillId="4" borderId="1" xfId="0" applyFont="1" applyFill="1" applyBorder="1" applyAlignment="1" applyProtection="1">
      <alignment horizontal="justify" wrapText="1"/>
      <protection hidden="1"/>
    </xf>
    <xf numFmtId="0" fontId="5" fillId="0" borderId="1" xfId="0" applyFont="1" applyBorder="1" applyAlignment="1" applyProtection="1">
      <alignment horizontal="justify" vertical="top" wrapText="1"/>
      <protection hidden="1"/>
    </xf>
    <xf numFmtId="9" fontId="5" fillId="0" borderId="1" xfId="2" applyFont="1" applyBorder="1" applyAlignment="1">
      <alignment horizontal="right" vertical="top" wrapText="1"/>
    </xf>
    <xf numFmtId="10" fontId="5" fillId="0" borderId="1" xfId="2" applyNumberFormat="1" applyFont="1" applyBorder="1" applyAlignment="1">
      <alignment horizontal="center" vertical="top" wrapText="1"/>
    </xf>
    <xf numFmtId="1" fontId="5" fillId="0" borderId="1" xfId="0" applyNumberFormat="1" applyFont="1" applyBorder="1" applyAlignment="1">
      <alignment horizontal="right" vertical="top" wrapText="1"/>
    </xf>
    <xf numFmtId="9" fontId="9" fillId="2" borderId="1" xfId="2" applyFont="1" applyFill="1" applyBorder="1" applyAlignment="1" applyProtection="1">
      <alignment horizontal="center" vertical="top" wrapText="1"/>
      <protection hidden="1"/>
    </xf>
    <xf numFmtId="9" fontId="11" fillId="2" borderId="1" xfId="0" applyNumberFormat="1" applyFont="1" applyFill="1" applyBorder="1" applyAlignment="1" applyProtection="1">
      <alignment horizontal="center" vertical="top" wrapText="1"/>
      <protection hidden="1"/>
    </xf>
    <xf numFmtId="9" fontId="12" fillId="4" borderId="1" xfId="2" applyFont="1" applyFill="1" applyBorder="1" applyAlignment="1" applyProtection="1">
      <alignment horizontal="center" vertical="top" wrapText="1"/>
      <protection hidden="1"/>
    </xf>
    <xf numFmtId="164" fontId="5" fillId="0" borderId="1" xfId="0" applyNumberFormat="1" applyFont="1" applyBorder="1" applyAlignment="1" applyProtection="1">
      <alignment horizontal="left" vertical="top" wrapText="1"/>
      <protection hidden="1"/>
    </xf>
    <xf numFmtId="10" fontId="9" fillId="2" borderId="1" xfId="2" applyNumberFormat="1" applyFont="1" applyFill="1" applyBorder="1" applyAlignment="1" applyProtection="1">
      <alignment horizontal="center" vertical="top" wrapText="1"/>
      <protection hidden="1"/>
    </xf>
    <xf numFmtId="10" fontId="10" fillId="0" borderId="1" xfId="2" applyNumberFormat="1" applyFont="1" applyBorder="1" applyAlignment="1">
      <alignment horizontal="center" vertical="top" wrapText="1"/>
    </xf>
    <xf numFmtId="0" fontId="10" fillId="0" borderId="0" xfId="0" applyFont="1" applyAlignment="1" applyProtection="1">
      <alignment wrapText="1"/>
      <protection hidden="1"/>
    </xf>
    <xf numFmtId="164" fontId="5" fillId="0" borderId="1" xfId="2" applyNumberFormat="1" applyFont="1" applyBorder="1" applyAlignment="1">
      <alignment horizontal="center" vertical="top" wrapText="1"/>
    </xf>
    <xf numFmtId="9" fontId="5" fillId="0" borderId="1" xfId="2" applyFont="1" applyBorder="1" applyAlignment="1">
      <alignment horizontal="center" vertical="top" wrapText="1"/>
    </xf>
    <xf numFmtId="1" fontId="5" fillId="0" borderId="1" xfId="0" applyNumberFormat="1" applyFont="1" applyBorder="1" applyAlignment="1">
      <alignment horizontal="center" vertical="top" wrapText="1"/>
    </xf>
    <xf numFmtId="10" fontId="11" fillId="2" borderId="1" xfId="0" applyNumberFormat="1" applyFont="1" applyFill="1" applyBorder="1" applyAlignment="1" applyProtection="1">
      <alignment horizontal="center" vertical="top" wrapText="1"/>
      <protection hidden="1"/>
    </xf>
    <xf numFmtId="10" fontId="13" fillId="4" borderId="1" xfId="0" applyNumberFormat="1" applyFont="1" applyFill="1" applyBorder="1" applyAlignment="1" applyProtection="1">
      <alignment horizontal="center" vertical="top" wrapText="1"/>
      <protection hidden="1"/>
    </xf>
    <xf numFmtId="0" fontId="14" fillId="2" borderId="1" xfId="0" applyFont="1" applyFill="1" applyBorder="1" applyAlignment="1" applyProtection="1">
      <alignment wrapText="1"/>
      <protection hidden="1"/>
    </xf>
    <xf numFmtId="0" fontId="14" fillId="2" borderId="1" xfId="0" applyFont="1" applyFill="1" applyBorder="1" applyAlignment="1" applyProtection="1">
      <alignment horizontal="justify" wrapText="1"/>
      <protection hidden="1"/>
    </xf>
    <xf numFmtId="0" fontId="14" fillId="0" borderId="0" xfId="0" applyFont="1" applyAlignment="1" applyProtection="1">
      <alignment wrapText="1"/>
      <protection hidden="1"/>
    </xf>
    <xf numFmtId="10" fontId="7" fillId="0" borderId="1" xfId="2" applyNumberFormat="1" applyFont="1" applyBorder="1" applyAlignment="1" applyProtection="1">
      <alignment horizontal="right" vertical="top" wrapText="1"/>
      <protection hidden="1"/>
    </xf>
    <xf numFmtId="9" fontId="7" fillId="0" borderId="1" xfId="0"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center" vertical="top" wrapText="1"/>
      <protection hidden="1"/>
    </xf>
    <xf numFmtId="9" fontId="7" fillId="0" borderId="1" xfId="0" applyNumberFormat="1" applyFont="1" applyBorder="1" applyAlignment="1" applyProtection="1">
      <alignment horizontal="center" vertical="top" wrapText="1"/>
      <protection locked="0"/>
    </xf>
    <xf numFmtId="0" fontId="7" fillId="0" borderId="1" xfId="0" applyFont="1" applyBorder="1" applyAlignment="1" applyProtection="1">
      <alignment horizontal="justify" vertical="top" wrapText="1"/>
      <protection locked="0"/>
    </xf>
    <xf numFmtId="10" fontId="7" fillId="0" borderId="1" xfId="0" applyNumberFormat="1" applyFont="1" applyBorder="1" applyAlignment="1" applyProtection="1">
      <alignment horizontal="center" vertical="top" wrapText="1"/>
      <protection hidden="1"/>
    </xf>
    <xf numFmtId="10" fontId="7" fillId="0" borderId="1" xfId="2" applyNumberFormat="1" applyFont="1" applyBorder="1" applyAlignment="1">
      <alignment horizontal="center" vertical="top" wrapText="1"/>
    </xf>
    <xf numFmtId="9" fontId="7" fillId="0" borderId="1" xfId="0" applyNumberFormat="1" applyFont="1" applyBorder="1" applyAlignment="1" applyProtection="1">
      <alignment horizontal="justify" vertical="top" wrapText="1"/>
      <protection hidden="1"/>
    </xf>
    <xf numFmtId="9" fontId="7" fillId="0" borderId="1" xfId="0" applyNumberFormat="1" applyFont="1" applyBorder="1" applyAlignment="1" applyProtection="1">
      <alignment horizontal="right" vertical="top" wrapText="1"/>
      <protection hidden="1"/>
    </xf>
    <xf numFmtId="9" fontId="7" fillId="0" borderId="1" xfId="2" applyFont="1" applyBorder="1" applyAlignment="1">
      <alignment horizontal="right" vertical="top" wrapText="1"/>
    </xf>
    <xf numFmtId="0" fontId="7" fillId="0" borderId="0" xfId="0" applyFont="1" applyAlignment="1" applyProtection="1">
      <alignment horizontal="left" vertical="top" wrapText="1"/>
      <protection hidden="1"/>
    </xf>
    <xf numFmtId="0" fontId="6" fillId="7" borderId="1" xfId="0" applyFont="1" applyFill="1" applyBorder="1" applyAlignment="1" applyProtection="1">
      <alignment horizontal="justify" vertical="center" wrapText="1"/>
      <protection hidden="1"/>
    </xf>
    <xf numFmtId="0" fontId="6" fillId="5" borderId="1" xfId="0" applyFont="1" applyFill="1" applyBorder="1" applyAlignment="1" applyProtection="1">
      <alignment horizontal="justify" vertical="center" wrapText="1"/>
      <protection hidden="1"/>
    </xf>
    <xf numFmtId="0" fontId="6"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left" vertical="top"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wrapText="1"/>
      <protection hidden="1"/>
    </xf>
    <xf numFmtId="0" fontId="5" fillId="3" borderId="0" xfId="0" applyFont="1" applyFill="1" applyAlignment="1" applyProtection="1">
      <alignment horizontal="justify" wrapText="1"/>
      <protection hidden="1"/>
    </xf>
    <xf numFmtId="10" fontId="0" fillId="0" borderId="1" xfId="2" applyNumberFormat="1" applyFont="1" applyBorder="1" applyAlignment="1">
      <alignment horizontal="center" vertical="top"/>
    </xf>
    <xf numFmtId="0" fontId="0" fillId="3" borderId="1" xfId="2" applyNumberFormat="1" applyFont="1" applyFill="1" applyBorder="1" applyAlignment="1">
      <alignment horizontal="center" vertical="top"/>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6"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10" fontId="0" fillId="0" borderId="1" xfId="0" applyNumberFormat="1" applyBorder="1" applyAlignment="1">
      <alignment horizontal="center" vertical="top"/>
    </xf>
    <xf numFmtId="0" fontId="5" fillId="0" borderId="0" xfId="0" applyFont="1" applyAlignment="1" applyProtection="1">
      <alignment vertical="top" wrapText="1"/>
      <protection hidden="1"/>
    </xf>
    <xf numFmtId="0" fontId="5" fillId="0" borderId="0" xfId="0" applyFont="1" applyAlignment="1" applyProtection="1">
      <alignment horizontal="center" vertical="top" wrapText="1"/>
      <protection hidden="1"/>
    </xf>
    <xf numFmtId="0" fontId="5" fillId="0" borderId="0" xfId="0" applyFont="1" applyAlignment="1" applyProtection="1">
      <alignment horizontal="justify" vertical="top" wrapText="1"/>
      <protection hidden="1"/>
    </xf>
    <xf numFmtId="0" fontId="5" fillId="3" borderId="0" xfId="0" applyFont="1" applyFill="1" applyAlignment="1" applyProtection="1">
      <alignment vertical="top" wrapText="1"/>
      <protection hidden="1"/>
    </xf>
    <xf numFmtId="0" fontId="5" fillId="3" borderId="0" xfId="0" applyFont="1" applyFill="1" applyAlignment="1" applyProtection="1">
      <alignment horizontal="center" vertical="top" wrapText="1"/>
      <protection hidden="1"/>
    </xf>
    <xf numFmtId="0" fontId="5" fillId="3" borderId="0" xfId="0" applyFont="1" applyFill="1" applyAlignment="1" applyProtection="1">
      <alignment horizontal="justify" vertical="top" wrapText="1"/>
      <protection hidden="1"/>
    </xf>
    <xf numFmtId="9" fontId="9" fillId="2" borderId="1" xfId="2" applyFont="1" applyFill="1" applyBorder="1" applyAlignment="1" applyProtection="1">
      <alignment vertical="top" wrapText="1"/>
      <protection hidden="1"/>
    </xf>
    <xf numFmtId="0" fontId="8" fillId="2" borderId="1" xfId="0" applyFont="1" applyFill="1" applyBorder="1" applyAlignment="1" applyProtection="1">
      <alignment vertical="top" wrapText="1"/>
      <protection hidden="1"/>
    </xf>
    <xf numFmtId="9" fontId="9" fillId="2" borderId="1" xfId="2" applyFont="1" applyFill="1" applyBorder="1" applyAlignment="1" applyProtection="1">
      <alignment horizontal="right" vertical="top" wrapText="1"/>
      <protection hidden="1"/>
    </xf>
    <xf numFmtId="0" fontId="8" fillId="2" borderId="1" xfId="0" applyFont="1" applyFill="1" applyBorder="1" applyAlignment="1" applyProtection="1">
      <alignment horizontal="justify" vertical="top" wrapText="1"/>
      <protection hidden="1"/>
    </xf>
    <xf numFmtId="0" fontId="14" fillId="2" borderId="1" xfId="0" applyFont="1" applyFill="1" applyBorder="1" applyAlignment="1" applyProtection="1">
      <alignment horizontal="justify" vertical="top" wrapText="1"/>
      <protection hidden="1"/>
    </xf>
    <xf numFmtId="0" fontId="12" fillId="4" borderId="1" xfId="0" applyFont="1" applyFill="1" applyBorder="1" applyAlignment="1" applyProtection="1">
      <alignment horizontal="justify" vertical="top" wrapText="1"/>
      <protection hidden="1"/>
    </xf>
    <xf numFmtId="0" fontId="10" fillId="0" borderId="1" xfId="0" applyFont="1" applyBorder="1" applyAlignment="1" applyProtection="1">
      <alignment horizontal="center" vertical="top" wrapText="1"/>
      <protection hidden="1"/>
    </xf>
    <xf numFmtId="41" fontId="5" fillId="0" borderId="1" xfId="0" applyNumberFormat="1" applyFont="1" applyBorder="1" applyAlignment="1" applyProtection="1">
      <alignment horizontal="center" vertical="top" wrapText="1"/>
      <protection hidden="1"/>
    </xf>
    <xf numFmtId="10" fontId="14" fillId="2" borderId="1" xfId="0" applyNumberFormat="1" applyFont="1" applyFill="1" applyBorder="1" applyAlignment="1" applyProtection="1">
      <alignment vertical="top" wrapText="1"/>
      <protection hidden="1"/>
    </xf>
    <xf numFmtId="10" fontId="11" fillId="2" borderId="1" xfId="0" applyNumberFormat="1" applyFont="1" applyFill="1" applyBorder="1" applyAlignment="1" applyProtection="1">
      <alignment vertical="top" wrapText="1"/>
      <protection hidden="1"/>
    </xf>
    <xf numFmtId="10" fontId="12" fillId="4" borderId="1" xfId="0" applyNumberFormat="1" applyFont="1" applyFill="1" applyBorder="1" applyAlignment="1" applyProtection="1">
      <alignment vertical="top" wrapText="1"/>
      <protection hidden="1"/>
    </xf>
    <xf numFmtId="10" fontId="12" fillId="4" borderId="1" xfId="2" applyNumberFormat="1" applyFont="1" applyFill="1" applyBorder="1" applyAlignment="1" applyProtection="1">
      <alignment vertical="top" wrapText="1"/>
      <protection hidden="1"/>
    </xf>
    <xf numFmtId="10" fontId="12" fillId="4" borderId="1" xfId="2" applyNumberFormat="1" applyFont="1" applyFill="1" applyBorder="1" applyAlignment="1" applyProtection="1">
      <alignment horizontal="center" vertical="top" wrapText="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5"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398D58D0-5BFF-4900-80F9-C74CDA829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osa.gov.co/tabla_archivos/107-registros-publ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0"/>
  <sheetViews>
    <sheetView showGridLines="0" tabSelected="1" zoomScale="80" zoomScaleNormal="80" workbookViewId="0">
      <selection activeCell="G11" sqref="G11"/>
    </sheetView>
  </sheetViews>
  <sheetFormatPr baseColWidth="10" defaultColWidth="10.85546875" defaultRowHeight="15" zeroHeight="1" x14ac:dyDescent="0.25"/>
  <cols>
    <col min="1" max="1" width="4.140625" style="1" customWidth="1"/>
    <col min="2" max="2" width="25.42578125" style="1" customWidth="1"/>
    <col min="3" max="3" width="13.85546875" style="1" customWidth="1"/>
    <col min="4" max="4" width="44.28515625" style="1" bestFit="1" customWidth="1"/>
    <col min="5" max="5" width="15.42578125" style="1" customWidth="1"/>
    <col min="6" max="6" width="21" style="1" customWidth="1"/>
    <col min="7" max="7" width="18.42578125" style="1" customWidth="1"/>
    <col min="8" max="8" width="23.42578125" style="1" customWidth="1"/>
    <col min="9" max="9" width="8.140625" style="1" customWidth="1"/>
    <col min="10" max="10" width="20.85546875" style="1" customWidth="1"/>
    <col min="11" max="11" width="15.85546875" style="1" customWidth="1"/>
    <col min="12" max="14" width="7.28515625" style="1" customWidth="1"/>
    <col min="15" max="15" width="9.85546875" style="1" customWidth="1"/>
    <col min="16" max="16" width="17.42578125" style="1" customWidth="1"/>
    <col min="17" max="21" width="17.85546875" style="1" customWidth="1"/>
    <col min="22" max="22" width="22" style="34" customWidth="1"/>
    <col min="23" max="24" width="16.42578125" style="34" customWidth="1"/>
    <col min="25" max="25" width="41.42578125" style="54" customWidth="1"/>
    <col min="26" max="26" width="17.85546875" style="54" customWidth="1"/>
    <col min="27" max="29" width="16.42578125" style="34" customWidth="1"/>
    <col min="30" max="30" width="53.42578125" style="54" customWidth="1"/>
    <col min="31" max="31" width="23.42578125" style="54" customWidth="1"/>
    <col min="32" max="34" width="16.42578125" style="113" customWidth="1"/>
    <col min="35" max="35" width="41.5703125" style="112" customWidth="1"/>
    <col min="36" max="36" width="22" style="112" customWidth="1"/>
    <col min="37" max="40" width="16.42578125" style="112" hidden="1" customWidth="1"/>
    <col min="41" max="41" width="20.85546875" style="112" hidden="1" customWidth="1"/>
    <col min="42" max="43" width="16.42578125" style="113" customWidth="1"/>
    <col min="44" max="44" width="21.42578125" style="113" customWidth="1"/>
    <col min="45" max="45" width="48.42578125" style="114" customWidth="1"/>
    <col min="46" max="16384" width="10.85546875" style="1"/>
  </cols>
  <sheetData>
    <row r="1" spans="1:45" ht="70.5" customHeight="1" x14ac:dyDescent="0.25">
      <c r="A1" s="142" t="s">
        <v>0</v>
      </c>
      <c r="B1" s="143"/>
      <c r="C1" s="143"/>
      <c r="D1" s="143"/>
      <c r="E1" s="143"/>
      <c r="F1" s="143"/>
      <c r="G1" s="143"/>
      <c r="H1" s="143"/>
      <c r="I1" s="143"/>
      <c r="J1" s="143"/>
      <c r="K1" s="143"/>
      <c r="L1" s="144" t="s">
        <v>1</v>
      </c>
      <c r="M1" s="144"/>
      <c r="N1" s="144"/>
      <c r="O1" s="144"/>
      <c r="P1" s="144"/>
    </row>
    <row r="2" spans="1:45" s="2" customFormat="1" ht="23.45" customHeight="1" x14ac:dyDescent="0.25">
      <c r="A2" s="145" t="s">
        <v>2</v>
      </c>
      <c r="B2" s="146"/>
      <c r="C2" s="146"/>
      <c r="D2" s="146"/>
      <c r="E2" s="146"/>
      <c r="F2" s="146"/>
      <c r="G2" s="146"/>
      <c r="H2" s="146"/>
      <c r="I2" s="146"/>
      <c r="J2" s="146"/>
      <c r="K2" s="146"/>
      <c r="L2" s="146"/>
      <c r="M2" s="146"/>
      <c r="N2" s="146"/>
      <c r="O2" s="146"/>
      <c r="P2" s="146"/>
      <c r="V2" s="35"/>
      <c r="W2" s="35"/>
      <c r="X2" s="35"/>
      <c r="Y2" s="55"/>
      <c r="Z2" s="55"/>
      <c r="AA2" s="35"/>
      <c r="AB2" s="35"/>
      <c r="AC2" s="35"/>
      <c r="AD2" s="55"/>
      <c r="AE2" s="55"/>
      <c r="AF2" s="113"/>
      <c r="AG2" s="113"/>
      <c r="AH2" s="113"/>
      <c r="AI2" s="112"/>
      <c r="AJ2" s="112"/>
      <c r="AK2" s="112"/>
      <c r="AL2" s="112"/>
      <c r="AM2" s="112"/>
      <c r="AN2" s="112"/>
      <c r="AO2" s="112"/>
      <c r="AP2" s="113"/>
      <c r="AQ2" s="113"/>
      <c r="AR2" s="113"/>
      <c r="AS2" s="114"/>
    </row>
    <row r="3" spans="1:45" x14ac:dyDescent="0.25"/>
    <row r="4" spans="1:45" ht="29.1" customHeight="1" x14ac:dyDescent="0.25">
      <c r="A4" s="135" t="s">
        <v>3</v>
      </c>
      <c r="B4" s="135"/>
      <c r="C4" s="144" t="s">
        <v>4</v>
      </c>
      <c r="D4" s="144"/>
      <c r="F4" s="135" t="s">
        <v>5</v>
      </c>
      <c r="G4" s="135"/>
      <c r="H4" s="135"/>
      <c r="I4" s="135"/>
      <c r="J4" s="135"/>
      <c r="K4" s="135"/>
    </row>
    <row r="5" spans="1:45" x14ac:dyDescent="0.25">
      <c r="A5" s="135"/>
      <c r="B5" s="135"/>
      <c r="C5" s="144"/>
      <c r="D5" s="144"/>
      <c r="F5" s="3" t="s">
        <v>6</v>
      </c>
      <c r="G5" s="3" t="s">
        <v>7</v>
      </c>
      <c r="H5" s="136" t="s">
        <v>8</v>
      </c>
      <c r="I5" s="136"/>
      <c r="J5" s="136"/>
      <c r="K5" s="136"/>
    </row>
    <row r="6" spans="1:45" ht="30" customHeight="1" x14ac:dyDescent="0.25">
      <c r="A6" s="135"/>
      <c r="B6" s="135"/>
      <c r="C6" s="144"/>
      <c r="D6" s="144"/>
      <c r="F6" s="102">
        <v>1</v>
      </c>
      <c r="G6" s="102" t="s">
        <v>9</v>
      </c>
      <c r="H6" s="137" t="s">
        <v>10</v>
      </c>
      <c r="I6" s="137"/>
      <c r="J6" s="137"/>
      <c r="K6" s="137"/>
    </row>
    <row r="7" spans="1:45" ht="199.5" customHeight="1" x14ac:dyDescent="0.25">
      <c r="A7" s="135"/>
      <c r="B7" s="135"/>
      <c r="C7" s="144"/>
      <c r="D7" s="144"/>
      <c r="F7" s="102">
        <v>2</v>
      </c>
      <c r="G7" s="102" t="s">
        <v>11</v>
      </c>
      <c r="H7" s="137" t="s">
        <v>12</v>
      </c>
      <c r="I7" s="137"/>
      <c r="J7" s="137"/>
      <c r="K7" s="137"/>
    </row>
    <row r="8" spans="1:45" ht="78" customHeight="1" x14ac:dyDescent="0.25">
      <c r="A8" s="135"/>
      <c r="B8" s="135"/>
      <c r="C8" s="144"/>
      <c r="D8" s="144"/>
      <c r="F8" s="102">
        <v>3</v>
      </c>
      <c r="G8" s="102" t="s">
        <v>13</v>
      </c>
      <c r="H8" s="137" t="s">
        <v>14</v>
      </c>
      <c r="I8" s="137"/>
      <c r="J8" s="137"/>
      <c r="K8" s="137"/>
    </row>
    <row r="9" spans="1:45" s="96" customFormat="1" ht="87.75" customHeight="1" x14ac:dyDescent="0.25">
      <c r="A9" s="94"/>
      <c r="B9" s="94"/>
      <c r="C9" s="95"/>
      <c r="D9" s="95"/>
      <c r="F9" s="102">
        <v>4</v>
      </c>
      <c r="G9" s="102" t="s">
        <v>15</v>
      </c>
      <c r="H9" s="137" t="s">
        <v>16</v>
      </c>
      <c r="I9" s="137"/>
      <c r="J9" s="137"/>
      <c r="K9" s="137"/>
      <c r="V9" s="97"/>
      <c r="W9" s="97"/>
      <c r="X9" s="97"/>
      <c r="Y9" s="98"/>
      <c r="Z9" s="98"/>
      <c r="AA9" s="97"/>
      <c r="AB9" s="97"/>
      <c r="AC9" s="97"/>
      <c r="AD9" s="98"/>
      <c r="AE9" s="98"/>
      <c r="AF9" s="116"/>
      <c r="AG9" s="116"/>
      <c r="AH9" s="116"/>
      <c r="AI9" s="115"/>
      <c r="AJ9" s="115"/>
      <c r="AK9" s="115"/>
      <c r="AL9" s="115"/>
      <c r="AM9" s="115"/>
      <c r="AN9" s="115"/>
      <c r="AO9" s="115"/>
      <c r="AP9" s="116"/>
      <c r="AQ9" s="116"/>
      <c r="AR9" s="116"/>
      <c r="AS9" s="117"/>
    </row>
    <row r="10" spans="1:45" s="96" customFormat="1" ht="87.75" customHeight="1" x14ac:dyDescent="0.25">
      <c r="A10" s="94"/>
      <c r="B10" s="94"/>
      <c r="C10" s="95"/>
      <c r="D10" s="95"/>
      <c r="F10" s="109">
        <v>5</v>
      </c>
      <c r="G10" s="109" t="s">
        <v>305</v>
      </c>
      <c r="H10" s="137" t="s">
        <v>304</v>
      </c>
      <c r="I10" s="137"/>
      <c r="J10" s="137"/>
      <c r="K10" s="137"/>
      <c r="V10" s="97"/>
      <c r="W10" s="97"/>
      <c r="X10" s="97"/>
      <c r="Y10" s="98"/>
      <c r="Z10" s="98"/>
      <c r="AA10" s="97"/>
      <c r="AB10" s="97"/>
      <c r="AC10" s="97"/>
      <c r="AD10" s="98"/>
      <c r="AE10" s="98"/>
      <c r="AF10" s="116"/>
      <c r="AG10" s="116"/>
      <c r="AH10" s="116"/>
      <c r="AI10" s="115"/>
      <c r="AJ10" s="115"/>
      <c r="AK10" s="115"/>
      <c r="AL10" s="115"/>
      <c r="AM10" s="115"/>
      <c r="AN10" s="115"/>
      <c r="AO10" s="115"/>
      <c r="AP10" s="116"/>
      <c r="AQ10" s="116"/>
      <c r="AR10" s="116"/>
      <c r="AS10" s="117"/>
    </row>
    <row r="11" spans="1:45" x14ac:dyDescent="0.25"/>
    <row r="12" spans="1:45" ht="14.45" customHeight="1" x14ac:dyDescent="0.25">
      <c r="A12" s="135" t="s">
        <v>17</v>
      </c>
      <c r="B12" s="135"/>
      <c r="C12" s="135" t="s">
        <v>18</v>
      </c>
      <c r="D12" s="135" t="s">
        <v>19</v>
      </c>
      <c r="E12" s="135"/>
      <c r="F12" s="135"/>
      <c r="G12" s="135"/>
      <c r="H12" s="135"/>
      <c r="I12" s="135"/>
      <c r="J12" s="135"/>
      <c r="K12" s="135"/>
      <c r="L12" s="135"/>
      <c r="M12" s="135"/>
      <c r="N12" s="135"/>
      <c r="O12" s="135"/>
      <c r="P12" s="135"/>
      <c r="Q12" s="138" t="s">
        <v>20</v>
      </c>
      <c r="R12" s="138"/>
      <c r="S12" s="138"/>
      <c r="T12" s="138"/>
      <c r="U12" s="138"/>
      <c r="V12" s="134" t="s">
        <v>21</v>
      </c>
      <c r="W12" s="134"/>
      <c r="X12" s="134"/>
      <c r="Y12" s="134"/>
      <c r="Z12" s="134"/>
      <c r="AA12" s="139" t="s">
        <v>21</v>
      </c>
      <c r="AB12" s="139"/>
      <c r="AC12" s="139"/>
      <c r="AD12" s="139"/>
      <c r="AE12" s="139"/>
      <c r="AF12" s="140" t="s">
        <v>21</v>
      </c>
      <c r="AG12" s="140"/>
      <c r="AH12" s="140"/>
      <c r="AI12" s="140"/>
      <c r="AJ12" s="140"/>
      <c r="AK12" s="141" t="s">
        <v>21</v>
      </c>
      <c r="AL12" s="141"/>
      <c r="AM12" s="141"/>
      <c r="AN12" s="141"/>
      <c r="AO12" s="141"/>
      <c r="AP12" s="131" t="s">
        <v>22</v>
      </c>
      <c r="AQ12" s="132"/>
      <c r="AR12" s="132"/>
      <c r="AS12" s="133"/>
    </row>
    <row r="13" spans="1:45" ht="14.45" customHeight="1" x14ac:dyDescent="0.25">
      <c r="A13" s="135"/>
      <c r="B13" s="135"/>
      <c r="C13" s="135"/>
      <c r="D13" s="135"/>
      <c r="E13" s="135"/>
      <c r="F13" s="135"/>
      <c r="G13" s="135"/>
      <c r="H13" s="135"/>
      <c r="I13" s="135"/>
      <c r="J13" s="135"/>
      <c r="K13" s="135"/>
      <c r="L13" s="135"/>
      <c r="M13" s="135"/>
      <c r="N13" s="135"/>
      <c r="O13" s="135"/>
      <c r="P13" s="135"/>
      <c r="Q13" s="138"/>
      <c r="R13" s="138"/>
      <c r="S13" s="138"/>
      <c r="T13" s="138"/>
      <c r="U13" s="138"/>
      <c r="V13" s="134" t="s">
        <v>23</v>
      </c>
      <c r="W13" s="134"/>
      <c r="X13" s="134"/>
      <c r="Y13" s="134"/>
      <c r="Z13" s="134"/>
      <c r="AA13" s="139" t="s">
        <v>24</v>
      </c>
      <c r="AB13" s="139"/>
      <c r="AC13" s="139"/>
      <c r="AD13" s="139"/>
      <c r="AE13" s="139"/>
      <c r="AF13" s="140" t="s">
        <v>25</v>
      </c>
      <c r="AG13" s="140"/>
      <c r="AH13" s="140"/>
      <c r="AI13" s="140"/>
      <c r="AJ13" s="140"/>
      <c r="AK13" s="141" t="s">
        <v>26</v>
      </c>
      <c r="AL13" s="141"/>
      <c r="AM13" s="141"/>
      <c r="AN13" s="141"/>
      <c r="AO13" s="141"/>
      <c r="AP13" s="131" t="s">
        <v>27</v>
      </c>
      <c r="AQ13" s="132"/>
      <c r="AR13" s="132"/>
      <c r="AS13" s="133"/>
    </row>
    <row r="14" spans="1:45" ht="60" x14ac:dyDescent="0.25">
      <c r="A14" s="101" t="s">
        <v>28</v>
      </c>
      <c r="B14" s="101" t="s">
        <v>29</v>
      </c>
      <c r="C14" s="135"/>
      <c r="D14" s="101" t="s">
        <v>30</v>
      </c>
      <c r="E14" s="101" t="s">
        <v>31</v>
      </c>
      <c r="F14" s="101" t="s">
        <v>32</v>
      </c>
      <c r="G14" s="101" t="s">
        <v>33</v>
      </c>
      <c r="H14" s="101" t="s">
        <v>34</v>
      </c>
      <c r="I14" s="101" t="s">
        <v>35</v>
      </c>
      <c r="J14" s="101" t="s">
        <v>36</v>
      </c>
      <c r="K14" s="101" t="s">
        <v>37</v>
      </c>
      <c r="L14" s="101" t="s">
        <v>38</v>
      </c>
      <c r="M14" s="101" t="s">
        <v>39</v>
      </c>
      <c r="N14" s="101" t="s">
        <v>40</v>
      </c>
      <c r="O14" s="101" t="s">
        <v>41</v>
      </c>
      <c r="P14" s="101" t="s">
        <v>42</v>
      </c>
      <c r="Q14" s="105" t="s">
        <v>43</v>
      </c>
      <c r="R14" s="105" t="s">
        <v>44</v>
      </c>
      <c r="S14" s="105" t="s">
        <v>45</v>
      </c>
      <c r="T14" s="105" t="s">
        <v>46</v>
      </c>
      <c r="U14" s="105" t="s">
        <v>47</v>
      </c>
      <c r="V14" s="104" t="s">
        <v>48</v>
      </c>
      <c r="W14" s="104" t="s">
        <v>49</v>
      </c>
      <c r="X14" s="104" t="s">
        <v>50</v>
      </c>
      <c r="Y14" s="104" t="s">
        <v>51</v>
      </c>
      <c r="Z14" s="104" t="s">
        <v>52</v>
      </c>
      <c r="AA14" s="106" t="s">
        <v>48</v>
      </c>
      <c r="AB14" s="106" t="s">
        <v>49</v>
      </c>
      <c r="AC14" s="106" t="s">
        <v>50</v>
      </c>
      <c r="AD14" s="92" t="s">
        <v>51</v>
      </c>
      <c r="AE14" s="92" t="s">
        <v>52</v>
      </c>
      <c r="AF14" s="107" t="s">
        <v>48</v>
      </c>
      <c r="AG14" s="107" t="s">
        <v>49</v>
      </c>
      <c r="AH14" s="107" t="s">
        <v>50</v>
      </c>
      <c r="AI14" s="107" t="s">
        <v>51</v>
      </c>
      <c r="AJ14" s="107" t="s">
        <v>52</v>
      </c>
      <c r="AK14" s="108" t="s">
        <v>48</v>
      </c>
      <c r="AL14" s="108" t="s">
        <v>49</v>
      </c>
      <c r="AM14" s="108" t="s">
        <v>50</v>
      </c>
      <c r="AN14" s="108" t="s">
        <v>51</v>
      </c>
      <c r="AO14" s="108" t="s">
        <v>52</v>
      </c>
      <c r="AP14" s="29" t="s">
        <v>48</v>
      </c>
      <c r="AQ14" s="29" t="s">
        <v>49</v>
      </c>
      <c r="AR14" s="29" t="s">
        <v>50</v>
      </c>
      <c r="AS14" s="93" t="s">
        <v>53</v>
      </c>
    </row>
    <row r="15" spans="1:45" s="30" customFormat="1" ht="210" x14ac:dyDescent="0.25">
      <c r="A15" s="103">
        <v>4</v>
      </c>
      <c r="B15" s="103" t="s">
        <v>54</v>
      </c>
      <c r="C15" s="103" t="s">
        <v>55</v>
      </c>
      <c r="D15" s="103" t="s">
        <v>56</v>
      </c>
      <c r="E15" s="4">
        <f t="shared" ref="E15:E32" si="0">+(5.55555555555556%*80%)/100%</f>
        <v>4.4444444444444481E-2</v>
      </c>
      <c r="F15" s="103" t="s">
        <v>57</v>
      </c>
      <c r="G15" s="103" t="s">
        <v>58</v>
      </c>
      <c r="H15" s="103" t="s">
        <v>59</v>
      </c>
      <c r="I15" s="5">
        <v>6.6000000000000003E-2</v>
      </c>
      <c r="J15" s="103" t="s">
        <v>60</v>
      </c>
      <c r="K15" s="103" t="s">
        <v>61</v>
      </c>
      <c r="L15" s="6">
        <v>0</v>
      </c>
      <c r="M15" s="69">
        <v>2.3E-2</v>
      </c>
      <c r="N15" s="6">
        <v>0.06</v>
      </c>
      <c r="O15" s="6">
        <v>0.1</v>
      </c>
      <c r="P15" s="6">
        <v>0.1</v>
      </c>
      <c r="Q15" s="103" t="s">
        <v>62</v>
      </c>
      <c r="R15" s="103" t="s">
        <v>63</v>
      </c>
      <c r="S15" s="103" t="s">
        <v>64</v>
      </c>
      <c r="T15" s="103" t="s">
        <v>65</v>
      </c>
      <c r="U15" s="103" t="s">
        <v>66</v>
      </c>
      <c r="V15" s="36">
        <v>0.02</v>
      </c>
      <c r="W15" s="36" t="s">
        <v>67</v>
      </c>
      <c r="X15" s="36" t="s">
        <v>67</v>
      </c>
      <c r="Y15" s="56" t="s">
        <v>68</v>
      </c>
      <c r="Z15" s="56" t="s">
        <v>67</v>
      </c>
      <c r="AA15" s="36">
        <f>M15</f>
        <v>2.3E-2</v>
      </c>
      <c r="AB15" s="73">
        <v>2.3E-2</v>
      </c>
      <c r="AC15" s="64">
        <f t="shared" ref="AC15" si="1">IF(AB15/AA15&gt;100%,100%,AB15/AA15)</f>
        <v>1</v>
      </c>
      <c r="AD15" s="62" t="s">
        <v>69</v>
      </c>
      <c r="AE15" s="62" t="s">
        <v>70</v>
      </c>
      <c r="AF15" s="99">
        <v>3.7999999999999999E-2</v>
      </c>
      <c r="AG15" s="99">
        <v>3.7999999999999999E-2</v>
      </c>
      <c r="AH15" s="64">
        <f>IF(AG15/AF15&gt;100%,100%,AG15/AF15)</f>
        <v>1</v>
      </c>
      <c r="AI15" s="57" t="s">
        <v>281</v>
      </c>
      <c r="AJ15" s="57" t="s">
        <v>70</v>
      </c>
      <c r="AK15" s="28">
        <f>O15</f>
        <v>0.1</v>
      </c>
      <c r="AL15" s="63"/>
      <c r="AM15" s="64">
        <f>IF(AL15/AK15&gt;100%,100%,AL15/AK15)</f>
        <v>0</v>
      </c>
      <c r="AN15" s="110"/>
      <c r="AO15" s="110"/>
      <c r="AP15" s="36">
        <f>P15</f>
        <v>0.1</v>
      </c>
      <c r="AQ15" s="53">
        <v>3.7999999999999999E-2</v>
      </c>
      <c r="AR15" s="50">
        <f>IF(AQ15/AP15&gt;100%,100%,AQ15/AP15)</f>
        <v>0.37999999999999995</v>
      </c>
      <c r="AS15" s="57" t="s">
        <v>282</v>
      </c>
    </row>
    <row r="16" spans="1:45" s="30" customFormat="1" ht="120" x14ac:dyDescent="0.25">
      <c r="A16" s="103">
        <v>4</v>
      </c>
      <c r="B16" s="103" t="s">
        <v>54</v>
      </c>
      <c r="C16" s="103" t="s">
        <v>55</v>
      </c>
      <c r="D16" s="103" t="s">
        <v>71</v>
      </c>
      <c r="E16" s="4">
        <f t="shared" si="0"/>
        <v>4.4444444444444481E-2</v>
      </c>
      <c r="F16" s="103" t="s">
        <v>57</v>
      </c>
      <c r="G16" s="103" t="s">
        <v>72</v>
      </c>
      <c r="H16" s="103" t="s">
        <v>73</v>
      </c>
      <c r="I16" s="103" t="s">
        <v>74</v>
      </c>
      <c r="J16" s="103" t="s">
        <v>75</v>
      </c>
      <c r="K16" s="103" t="s">
        <v>61</v>
      </c>
      <c r="L16" s="6">
        <v>0</v>
      </c>
      <c r="M16" s="6">
        <v>0</v>
      </c>
      <c r="N16" s="6">
        <v>0</v>
      </c>
      <c r="O16" s="6">
        <v>0.15</v>
      </c>
      <c r="P16" s="6">
        <v>0.15</v>
      </c>
      <c r="Q16" s="103" t="s">
        <v>62</v>
      </c>
      <c r="R16" s="103" t="s">
        <v>76</v>
      </c>
      <c r="S16" s="103" t="s">
        <v>77</v>
      </c>
      <c r="T16" s="103" t="s">
        <v>65</v>
      </c>
      <c r="U16" s="103" t="s">
        <v>78</v>
      </c>
      <c r="V16" s="36" t="s">
        <v>67</v>
      </c>
      <c r="W16" s="36" t="s">
        <v>67</v>
      </c>
      <c r="X16" s="36" t="s">
        <v>67</v>
      </c>
      <c r="Y16" s="56" t="s">
        <v>68</v>
      </c>
      <c r="Z16" s="56" t="s">
        <v>67</v>
      </c>
      <c r="AA16" s="36" t="s">
        <v>67</v>
      </c>
      <c r="AB16" s="36" t="s">
        <v>67</v>
      </c>
      <c r="AC16" s="36" t="s">
        <v>67</v>
      </c>
      <c r="AD16" s="56" t="s">
        <v>79</v>
      </c>
      <c r="AE16" s="56" t="s">
        <v>67</v>
      </c>
      <c r="AF16" s="36" t="s">
        <v>67</v>
      </c>
      <c r="AG16" s="36" t="s">
        <v>67</v>
      </c>
      <c r="AH16" s="36" t="s">
        <v>67</v>
      </c>
      <c r="AI16" s="57" t="s">
        <v>80</v>
      </c>
      <c r="AJ16" s="57" t="s">
        <v>80</v>
      </c>
      <c r="AK16" s="28">
        <f t="shared" ref="AK16:AK38" si="2">O16</f>
        <v>0.15</v>
      </c>
      <c r="AL16" s="63">
        <v>0</v>
      </c>
      <c r="AM16" s="64">
        <f>IF(AL16/AK16&gt;100%,100%,AL16/AK16)</f>
        <v>0</v>
      </c>
      <c r="AN16" s="110"/>
      <c r="AO16" s="110"/>
      <c r="AP16" s="36">
        <f t="shared" ref="AP16:AP38" si="3">P16</f>
        <v>0.15</v>
      </c>
      <c r="AQ16" s="36">
        <v>0</v>
      </c>
      <c r="AR16" s="50">
        <f t="shared" ref="AR16:AR32" si="4">IF(AQ16/AP16&gt;100%,100%,AQ16/AP16)</f>
        <v>0</v>
      </c>
      <c r="AS16" s="57" t="s">
        <v>80</v>
      </c>
    </row>
    <row r="17" spans="1:45" s="91" customFormat="1" ht="120" x14ac:dyDescent="0.25">
      <c r="A17" s="8">
        <v>4</v>
      </c>
      <c r="B17" s="8" t="s">
        <v>54</v>
      </c>
      <c r="C17" s="8" t="s">
        <v>55</v>
      </c>
      <c r="D17" s="8" t="s">
        <v>81</v>
      </c>
      <c r="E17" s="81">
        <f t="shared" si="0"/>
        <v>4.4444444444444481E-2</v>
      </c>
      <c r="F17" s="8" t="s">
        <v>82</v>
      </c>
      <c r="G17" s="8" t="s">
        <v>83</v>
      </c>
      <c r="H17" s="8" t="s">
        <v>84</v>
      </c>
      <c r="I17" s="8" t="s">
        <v>74</v>
      </c>
      <c r="J17" s="8" t="s">
        <v>60</v>
      </c>
      <c r="K17" s="8" t="s">
        <v>61</v>
      </c>
      <c r="L17" s="82">
        <v>0.05</v>
      </c>
      <c r="M17" s="82">
        <v>0.4</v>
      </c>
      <c r="N17" s="82">
        <v>0.8</v>
      </c>
      <c r="O17" s="82">
        <v>1</v>
      </c>
      <c r="P17" s="82">
        <v>1</v>
      </c>
      <c r="Q17" s="8" t="s">
        <v>62</v>
      </c>
      <c r="R17" s="8" t="s">
        <v>85</v>
      </c>
      <c r="S17" s="8" t="s">
        <v>86</v>
      </c>
      <c r="T17" s="8" t="s">
        <v>65</v>
      </c>
      <c r="U17" s="8" t="s">
        <v>87</v>
      </c>
      <c r="V17" s="83">
        <f t="shared" ref="V17:V32" si="5">L17</f>
        <v>0.05</v>
      </c>
      <c r="W17" s="84">
        <v>0</v>
      </c>
      <c r="X17" s="84">
        <v>0</v>
      </c>
      <c r="Y17" s="85" t="s">
        <v>88</v>
      </c>
      <c r="Z17" s="85" t="s">
        <v>89</v>
      </c>
      <c r="AA17" s="83">
        <f t="shared" ref="AA17:AA38" si="6">M17</f>
        <v>0.4</v>
      </c>
      <c r="AB17" s="86">
        <v>0.37840000000000001</v>
      </c>
      <c r="AC17" s="87">
        <f t="shared" ref="AC17:AC38" si="7">IF(AB17/AA17&gt;100%,100%,AB17/AA17)</f>
        <v>0.94599999999999995</v>
      </c>
      <c r="AD17" s="88" t="s">
        <v>90</v>
      </c>
      <c r="AE17" s="88" t="s">
        <v>91</v>
      </c>
      <c r="AF17" s="83">
        <f t="shared" ref="AF17:AF38" si="8">N17</f>
        <v>0.8</v>
      </c>
      <c r="AG17" s="111">
        <v>0.70269999999999999</v>
      </c>
      <c r="AH17" s="64">
        <f t="shared" ref="AH17:AH32" si="9">IF(AG17/AF17&gt;100%,100%,AG17/AF17)</f>
        <v>0.87837499999999991</v>
      </c>
      <c r="AI17" s="57" t="s">
        <v>92</v>
      </c>
      <c r="AJ17" s="57" t="s">
        <v>91</v>
      </c>
      <c r="AK17" s="89">
        <f t="shared" si="2"/>
        <v>1</v>
      </c>
      <c r="AL17" s="90"/>
      <c r="AM17" s="87">
        <f t="shared" ref="AM17:AM31" si="10">IF(AL17/AK17&gt;100%,100%,AL17/AK17)</f>
        <v>0</v>
      </c>
      <c r="AN17" s="8"/>
      <c r="AO17" s="8"/>
      <c r="AP17" s="83">
        <f t="shared" si="3"/>
        <v>1</v>
      </c>
      <c r="AQ17" s="86">
        <v>0.70269999999999999</v>
      </c>
      <c r="AR17" s="50">
        <f t="shared" si="4"/>
        <v>0.70269999999999999</v>
      </c>
      <c r="AS17" s="57" t="s">
        <v>92</v>
      </c>
    </row>
    <row r="18" spans="1:45" s="30" customFormat="1" ht="195" x14ac:dyDescent="0.25">
      <c r="A18" s="103">
        <v>4</v>
      </c>
      <c r="B18" s="103" t="s">
        <v>54</v>
      </c>
      <c r="C18" s="103" t="s">
        <v>93</v>
      </c>
      <c r="D18" s="103" t="s">
        <v>94</v>
      </c>
      <c r="E18" s="4">
        <f t="shared" si="0"/>
        <v>4.4444444444444481E-2</v>
      </c>
      <c r="F18" s="103" t="s">
        <v>57</v>
      </c>
      <c r="G18" s="103" t="s">
        <v>95</v>
      </c>
      <c r="H18" s="103" t="s">
        <v>96</v>
      </c>
      <c r="I18" s="6">
        <v>0.5</v>
      </c>
      <c r="J18" s="103" t="s">
        <v>60</v>
      </c>
      <c r="K18" s="103" t="s">
        <v>61</v>
      </c>
      <c r="L18" s="6">
        <v>0.17</v>
      </c>
      <c r="M18" s="6">
        <v>0.3</v>
      </c>
      <c r="N18" s="7">
        <v>0.45</v>
      </c>
      <c r="O18" s="7">
        <v>0.64</v>
      </c>
      <c r="P18" s="6">
        <v>0.64</v>
      </c>
      <c r="Q18" s="103" t="s">
        <v>97</v>
      </c>
      <c r="R18" s="103" t="s">
        <v>98</v>
      </c>
      <c r="S18" s="103" t="s">
        <v>99</v>
      </c>
      <c r="T18" s="103" t="s">
        <v>65</v>
      </c>
      <c r="U18" s="103" t="s">
        <v>100</v>
      </c>
      <c r="V18" s="36">
        <f t="shared" si="5"/>
        <v>0.17</v>
      </c>
      <c r="W18" s="38">
        <v>5.5800000000000002E-2</v>
      </c>
      <c r="X18" s="38">
        <f>W18/V18</f>
        <v>0.32823529411764707</v>
      </c>
      <c r="Y18" s="57" t="s">
        <v>101</v>
      </c>
      <c r="Z18" s="57" t="s">
        <v>102</v>
      </c>
      <c r="AA18" s="36">
        <f t="shared" si="6"/>
        <v>0.3</v>
      </c>
      <c r="AB18" s="74">
        <v>0.32</v>
      </c>
      <c r="AC18" s="64">
        <f t="shared" si="7"/>
        <v>1</v>
      </c>
      <c r="AD18" s="57" t="s">
        <v>103</v>
      </c>
      <c r="AE18" s="57" t="s">
        <v>102</v>
      </c>
      <c r="AF18" s="36">
        <f t="shared" si="8"/>
        <v>0.45</v>
      </c>
      <c r="AG18" s="99">
        <v>0.45929999999999999</v>
      </c>
      <c r="AH18" s="64">
        <f t="shared" si="9"/>
        <v>1</v>
      </c>
      <c r="AI18" s="57" t="s">
        <v>104</v>
      </c>
      <c r="AJ18" s="57" t="s">
        <v>102</v>
      </c>
      <c r="AK18" s="28">
        <f t="shared" si="2"/>
        <v>0.64</v>
      </c>
      <c r="AL18" s="63"/>
      <c r="AM18" s="64">
        <f t="shared" si="10"/>
        <v>0</v>
      </c>
      <c r="AN18" s="110"/>
      <c r="AO18" s="110"/>
      <c r="AP18" s="36">
        <f t="shared" si="3"/>
        <v>0.64</v>
      </c>
      <c r="AQ18" s="50">
        <v>0.45929999999999999</v>
      </c>
      <c r="AR18" s="50">
        <f t="shared" si="4"/>
        <v>0.71765625</v>
      </c>
      <c r="AS18" s="57" t="s">
        <v>105</v>
      </c>
    </row>
    <row r="19" spans="1:45" s="30" customFormat="1" ht="180" x14ac:dyDescent="0.25">
      <c r="A19" s="103">
        <v>4</v>
      </c>
      <c r="B19" s="103" t="s">
        <v>54</v>
      </c>
      <c r="C19" s="103" t="s">
        <v>93</v>
      </c>
      <c r="D19" s="103" t="s">
        <v>106</v>
      </c>
      <c r="E19" s="4">
        <f t="shared" si="0"/>
        <v>4.4444444444444481E-2</v>
      </c>
      <c r="F19" s="103" t="s">
        <v>57</v>
      </c>
      <c r="G19" s="103" t="s">
        <v>107</v>
      </c>
      <c r="H19" s="103" t="s">
        <v>108</v>
      </c>
      <c r="I19" s="6">
        <v>0.6</v>
      </c>
      <c r="J19" s="103" t="s">
        <v>60</v>
      </c>
      <c r="K19" s="103" t="s">
        <v>61</v>
      </c>
      <c r="L19" s="6">
        <v>0.17</v>
      </c>
      <c r="M19" s="6">
        <v>0.3</v>
      </c>
      <c r="N19" s="7">
        <v>0.45</v>
      </c>
      <c r="O19" s="7">
        <v>0.64</v>
      </c>
      <c r="P19" s="6">
        <v>0.64</v>
      </c>
      <c r="Q19" s="103" t="s">
        <v>97</v>
      </c>
      <c r="R19" s="103" t="s">
        <v>98</v>
      </c>
      <c r="S19" s="103" t="s">
        <v>99</v>
      </c>
      <c r="T19" s="103" t="s">
        <v>65</v>
      </c>
      <c r="U19" s="103" t="s">
        <v>100</v>
      </c>
      <c r="V19" s="36">
        <f t="shared" si="5"/>
        <v>0.17</v>
      </c>
      <c r="W19" s="38">
        <v>0.15459999999999999</v>
      </c>
      <c r="X19" s="38">
        <f>W19/V19</f>
        <v>0.90941176470588225</v>
      </c>
      <c r="Y19" s="57" t="s">
        <v>109</v>
      </c>
      <c r="Z19" s="57" t="s">
        <v>102</v>
      </c>
      <c r="AA19" s="36">
        <f t="shared" si="6"/>
        <v>0.3</v>
      </c>
      <c r="AB19" s="64">
        <v>0.50190000000000001</v>
      </c>
      <c r="AC19" s="64">
        <f t="shared" si="7"/>
        <v>1</v>
      </c>
      <c r="AD19" s="57" t="s">
        <v>110</v>
      </c>
      <c r="AE19" s="57" t="s">
        <v>102</v>
      </c>
      <c r="AF19" s="36">
        <f t="shared" si="8"/>
        <v>0.45</v>
      </c>
      <c r="AG19" s="99">
        <v>0.65569999999999995</v>
      </c>
      <c r="AH19" s="64">
        <f t="shared" si="9"/>
        <v>1</v>
      </c>
      <c r="AI19" s="57" t="s">
        <v>283</v>
      </c>
      <c r="AJ19" s="57" t="s">
        <v>102</v>
      </c>
      <c r="AK19" s="28">
        <f t="shared" si="2"/>
        <v>0.64</v>
      </c>
      <c r="AL19" s="63"/>
      <c r="AM19" s="64">
        <f t="shared" si="10"/>
        <v>0</v>
      </c>
      <c r="AN19" s="110"/>
      <c r="AO19" s="110"/>
      <c r="AP19" s="36">
        <f t="shared" si="3"/>
        <v>0.64</v>
      </c>
      <c r="AQ19" s="50">
        <v>0.65569999999999995</v>
      </c>
      <c r="AR19" s="50">
        <f t="shared" si="4"/>
        <v>1</v>
      </c>
      <c r="AS19" s="57" t="s">
        <v>283</v>
      </c>
    </row>
    <row r="20" spans="1:45" s="30" customFormat="1" ht="90" x14ac:dyDescent="0.25">
      <c r="A20" s="103">
        <v>4</v>
      </c>
      <c r="B20" s="103" t="s">
        <v>54</v>
      </c>
      <c r="C20" s="103" t="s">
        <v>93</v>
      </c>
      <c r="D20" s="103" t="s">
        <v>111</v>
      </c>
      <c r="E20" s="4">
        <f t="shared" si="0"/>
        <v>4.4444444444444481E-2</v>
      </c>
      <c r="F20" s="103" t="s">
        <v>82</v>
      </c>
      <c r="G20" s="103" t="s">
        <v>112</v>
      </c>
      <c r="H20" s="103" t="s">
        <v>113</v>
      </c>
      <c r="I20" s="103"/>
      <c r="J20" s="103" t="s">
        <v>60</v>
      </c>
      <c r="K20" s="103" t="s">
        <v>61</v>
      </c>
      <c r="L20" s="6">
        <v>0.03</v>
      </c>
      <c r="M20" s="6">
        <v>0.25</v>
      </c>
      <c r="N20" s="6">
        <v>0.65</v>
      </c>
      <c r="O20" s="6">
        <v>0.97</v>
      </c>
      <c r="P20" s="6">
        <v>0.97</v>
      </c>
      <c r="Q20" s="103" t="s">
        <v>97</v>
      </c>
      <c r="R20" s="103" t="s">
        <v>98</v>
      </c>
      <c r="S20" s="103" t="s">
        <v>99</v>
      </c>
      <c r="T20" s="103" t="s">
        <v>65</v>
      </c>
      <c r="U20" s="103" t="s">
        <v>114</v>
      </c>
      <c r="V20" s="36">
        <f t="shared" si="5"/>
        <v>0.03</v>
      </c>
      <c r="W20" s="37">
        <v>0.25</v>
      </c>
      <c r="X20" s="38">
        <v>1</v>
      </c>
      <c r="Y20" s="57" t="s">
        <v>115</v>
      </c>
      <c r="Z20" s="57" t="s">
        <v>102</v>
      </c>
      <c r="AA20" s="36">
        <f t="shared" si="6"/>
        <v>0.25</v>
      </c>
      <c r="AB20" s="64">
        <v>0.4466</v>
      </c>
      <c r="AC20" s="64">
        <f t="shared" si="7"/>
        <v>1</v>
      </c>
      <c r="AD20" s="57" t="s">
        <v>116</v>
      </c>
      <c r="AE20" s="57" t="s">
        <v>102</v>
      </c>
      <c r="AF20" s="36">
        <f t="shared" si="8"/>
        <v>0.65</v>
      </c>
      <c r="AG20" s="64">
        <v>0.71189999999999998</v>
      </c>
      <c r="AH20" s="64">
        <f t="shared" si="9"/>
        <v>1</v>
      </c>
      <c r="AI20" s="57" t="s">
        <v>284</v>
      </c>
      <c r="AJ20" s="57" t="s">
        <v>285</v>
      </c>
      <c r="AK20" s="28">
        <f t="shared" si="2"/>
        <v>0.97</v>
      </c>
      <c r="AL20" s="63"/>
      <c r="AM20" s="64">
        <f t="shared" si="10"/>
        <v>0</v>
      </c>
      <c r="AN20" s="110"/>
      <c r="AO20" s="110"/>
      <c r="AP20" s="36">
        <f t="shared" si="3"/>
        <v>0.97</v>
      </c>
      <c r="AQ20" s="50">
        <v>0.71189999999999998</v>
      </c>
      <c r="AR20" s="50">
        <f t="shared" si="4"/>
        <v>0.73391752577319591</v>
      </c>
      <c r="AS20" s="57" t="s">
        <v>284</v>
      </c>
    </row>
    <row r="21" spans="1:45" s="30" customFormat="1" ht="90" x14ac:dyDescent="0.25">
      <c r="A21" s="103">
        <v>4</v>
      </c>
      <c r="B21" s="103" t="s">
        <v>54</v>
      </c>
      <c r="C21" s="103" t="s">
        <v>93</v>
      </c>
      <c r="D21" s="103" t="s">
        <v>117</v>
      </c>
      <c r="E21" s="4">
        <f t="shared" si="0"/>
        <v>4.4444444444444481E-2</v>
      </c>
      <c r="F21" s="103" t="s">
        <v>57</v>
      </c>
      <c r="G21" s="103" t="s">
        <v>118</v>
      </c>
      <c r="H21" s="103" t="s">
        <v>119</v>
      </c>
      <c r="I21" s="103"/>
      <c r="J21" s="103" t="s">
        <v>60</v>
      </c>
      <c r="K21" s="103" t="s">
        <v>61</v>
      </c>
      <c r="L21" s="6">
        <v>0.01</v>
      </c>
      <c r="M21" s="6">
        <v>0.04</v>
      </c>
      <c r="N21" s="6">
        <v>0.2</v>
      </c>
      <c r="O21" s="6">
        <v>0.4</v>
      </c>
      <c r="P21" s="6">
        <v>0.4</v>
      </c>
      <c r="Q21" s="103" t="s">
        <v>97</v>
      </c>
      <c r="R21" s="103" t="s">
        <v>98</v>
      </c>
      <c r="S21" s="103" t="s">
        <v>99</v>
      </c>
      <c r="T21" s="103" t="s">
        <v>65</v>
      </c>
      <c r="U21" s="103" t="s">
        <v>114</v>
      </c>
      <c r="V21" s="36">
        <f t="shared" si="5"/>
        <v>0.01</v>
      </c>
      <c r="W21" s="37">
        <v>0.1</v>
      </c>
      <c r="X21" s="37">
        <v>1</v>
      </c>
      <c r="Y21" s="57" t="s">
        <v>120</v>
      </c>
      <c r="Z21" s="57" t="s">
        <v>102</v>
      </c>
      <c r="AA21" s="36">
        <f t="shared" si="6"/>
        <v>0.04</v>
      </c>
      <c r="AB21" s="64">
        <v>0.19689999999999999</v>
      </c>
      <c r="AC21" s="64">
        <f t="shared" si="7"/>
        <v>1</v>
      </c>
      <c r="AD21" s="57" t="s">
        <v>121</v>
      </c>
      <c r="AE21" s="57" t="s">
        <v>102</v>
      </c>
      <c r="AF21" s="36">
        <f t="shared" si="8"/>
        <v>0.2</v>
      </c>
      <c r="AG21" s="64">
        <v>0.43419999999999997</v>
      </c>
      <c r="AH21" s="64">
        <f t="shared" si="9"/>
        <v>1</v>
      </c>
      <c r="AI21" s="57" t="s">
        <v>286</v>
      </c>
      <c r="AJ21" s="57" t="s">
        <v>102</v>
      </c>
      <c r="AK21" s="28">
        <f t="shared" si="2"/>
        <v>0.4</v>
      </c>
      <c r="AL21" s="63"/>
      <c r="AM21" s="64">
        <f t="shared" si="10"/>
        <v>0</v>
      </c>
      <c r="AN21" s="110"/>
      <c r="AO21" s="110"/>
      <c r="AP21" s="36">
        <f t="shared" si="3"/>
        <v>0.4</v>
      </c>
      <c r="AQ21" s="50">
        <v>0.43419999999999997</v>
      </c>
      <c r="AR21" s="50">
        <f t="shared" si="4"/>
        <v>1</v>
      </c>
      <c r="AS21" s="57" t="s">
        <v>286</v>
      </c>
    </row>
    <row r="22" spans="1:45" s="30" customFormat="1" ht="90" x14ac:dyDescent="0.25">
      <c r="A22" s="103">
        <v>4</v>
      </c>
      <c r="B22" s="103" t="s">
        <v>54</v>
      </c>
      <c r="C22" s="103" t="s">
        <v>93</v>
      </c>
      <c r="D22" s="103" t="s">
        <v>122</v>
      </c>
      <c r="E22" s="4">
        <f t="shared" si="0"/>
        <v>4.4444444444444481E-2</v>
      </c>
      <c r="F22" s="103" t="s">
        <v>82</v>
      </c>
      <c r="G22" s="103" t="s">
        <v>123</v>
      </c>
      <c r="H22" s="103" t="s">
        <v>124</v>
      </c>
      <c r="I22" s="103"/>
      <c r="J22" s="103" t="s">
        <v>75</v>
      </c>
      <c r="K22" s="103" t="s">
        <v>61</v>
      </c>
      <c r="L22" s="6">
        <v>0.95</v>
      </c>
      <c r="M22" s="6">
        <v>0.95</v>
      </c>
      <c r="N22" s="6">
        <v>0.95</v>
      </c>
      <c r="O22" s="6">
        <v>0.95</v>
      </c>
      <c r="P22" s="6">
        <v>0.95</v>
      </c>
      <c r="Q22" s="103" t="s">
        <v>97</v>
      </c>
      <c r="R22" s="103" t="s">
        <v>98</v>
      </c>
      <c r="S22" s="103" t="s">
        <v>125</v>
      </c>
      <c r="T22" s="103" t="s">
        <v>65</v>
      </c>
      <c r="U22" s="8" t="s">
        <v>126</v>
      </c>
      <c r="V22" s="36">
        <f t="shared" si="5"/>
        <v>0.95</v>
      </c>
      <c r="W22" s="38">
        <v>0.97799999999999998</v>
      </c>
      <c r="X22" s="37">
        <v>1</v>
      </c>
      <c r="Y22" s="57" t="s">
        <v>127</v>
      </c>
      <c r="Z22" s="57" t="s">
        <v>102</v>
      </c>
      <c r="AA22" s="36">
        <f t="shared" si="6"/>
        <v>0.95</v>
      </c>
      <c r="AB22" s="64">
        <v>0.9889</v>
      </c>
      <c r="AC22" s="64">
        <f t="shared" si="7"/>
        <v>1</v>
      </c>
      <c r="AD22" s="57" t="s">
        <v>128</v>
      </c>
      <c r="AE22" s="57" t="s">
        <v>102</v>
      </c>
      <c r="AF22" s="36">
        <f t="shared" si="8"/>
        <v>0.95</v>
      </c>
      <c r="AG22" s="99">
        <v>0.95</v>
      </c>
      <c r="AH22" s="64">
        <f t="shared" si="9"/>
        <v>1</v>
      </c>
      <c r="AI22" s="57" t="s">
        <v>129</v>
      </c>
      <c r="AJ22" s="57" t="s">
        <v>102</v>
      </c>
      <c r="AK22" s="28">
        <f t="shared" si="2"/>
        <v>0.95</v>
      </c>
      <c r="AL22" s="63"/>
      <c r="AM22" s="64">
        <f t="shared" si="10"/>
        <v>0</v>
      </c>
      <c r="AN22" s="110"/>
      <c r="AO22" s="110"/>
      <c r="AP22" s="36">
        <f t="shared" si="3"/>
        <v>0.95</v>
      </c>
      <c r="AQ22" s="51">
        <f>(97.8%*25%)+(98.89%*25%)+(100%*25%)</f>
        <v>0.74172499999999997</v>
      </c>
      <c r="AR22" s="50">
        <f t="shared" si="4"/>
        <v>0.78076315789473683</v>
      </c>
      <c r="AS22" s="57" t="s">
        <v>287</v>
      </c>
    </row>
    <row r="23" spans="1:45" s="30" customFormat="1" ht="90" x14ac:dyDescent="0.25">
      <c r="A23" s="103">
        <v>4</v>
      </c>
      <c r="B23" s="103" t="s">
        <v>54</v>
      </c>
      <c r="C23" s="103" t="s">
        <v>93</v>
      </c>
      <c r="D23" s="103" t="s">
        <v>130</v>
      </c>
      <c r="E23" s="4">
        <f t="shared" si="0"/>
        <v>4.4444444444444481E-2</v>
      </c>
      <c r="F23" s="103" t="s">
        <v>57</v>
      </c>
      <c r="G23" s="103" t="s">
        <v>131</v>
      </c>
      <c r="H23" s="103" t="s">
        <v>132</v>
      </c>
      <c r="I23" s="103"/>
      <c r="J23" s="103" t="s">
        <v>75</v>
      </c>
      <c r="K23" s="103" t="s">
        <v>61</v>
      </c>
      <c r="L23" s="6">
        <v>1</v>
      </c>
      <c r="M23" s="6">
        <v>1</v>
      </c>
      <c r="N23" s="6">
        <v>1</v>
      </c>
      <c r="O23" s="6">
        <v>1</v>
      </c>
      <c r="P23" s="6">
        <v>1</v>
      </c>
      <c r="Q23" s="103" t="s">
        <v>97</v>
      </c>
      <c r="R23" s="8" t="s">
        <v>98</v>
      </c>
      <c r="S23" s="8" t="s">
        <v>133</v>
      </c>
      <c r="T23" s="8" t="s">
        <v>65</v>
      </c>
      <c r="U23" s="8" t="s">
        <v>134</v>
      </c>
      <c r="V23" s="36">
        <f t="shared" si="5"/>
        <v>1</v>
      </c>
      <c r="W23" s="39">
        <v>0.96399999999999997</v>
      </c>
      <c r="X23" s="39">
        <f>W23/V23</f>
        <v>0.96399999999999997</v>
      </c>
      <c r="Y23" s="57" t="s">
        <v>135</v>
      </c>
      <c r="Z23" s="57" t="s">
        <v>102</v>
      </c>
      <c r="AA23" s="36">
        <f t="shared" si="6"/>
        <v>1</v>
      </c>
      <c r="AB23" s="73">
        <v>1.0820000000000001</v>
      </c>
      <c r="AC23" s="64">
        <f t="shared" si="7"/>
        <v>1</v>
      </c>
      <c r="AD23" s="57" t="s">
        <v>136</v>
      </c>
      <c r="AE23" s="57" t="s">
        <v>102</v>
      </c>
      <c r="AF23" s="36">
        <f t="shared" si="8"/>
        <v>1</v>
      </c>
      <c r="AG23" s="64">
        <v>0.97929999999999995</v>
      </c>
      <c r="AH23" s="64">
        <f t="shared" si="9"/>
        <v>0.97929999999999995</v>
      </c>
      <c r="AI23" s="57" t="s">
        <v>137</v>
      </c>
      <c r="AJ23" s="57" t="s">
        <v>102</v>
      </c>
      <c r="AK23" s="28">
        <f t="shared" si="2"/>
        <v>1</v>
      </c>
      <c r="AL23" s="63"/>
      <c r="AM23" s="64">
        <f t="shared" si="10"/>
        <v>0</v>
      </c>
      <c r="AN23" s="110"/>
      <c r="AO23" s="110"/>
      <c r="AP23" s="36">
        <f t="shared" si="3"/>
        <v>1</v>
      </c>
      <c r="AQ23" s="52">
        <f>(96.4%*25%)+(108%*25%)+(97.93%*25%)</f>
        <v>0.75582499999999997</v>
      </c>
      <c r="AR23" s="50">
        <f t="shared" si="4"/>
        <v>0.75582499999999997</v>
      </c>
      <c r="AS23" s="57" t="s">
        <v>288</v>
      </c>
    </row>
    <row r="24" spans="1:45" s="30" customFormat="1" ht="135" x14ac:dyDescent="0.25">
      <c r="A24" s="103">
        <v>4</v>
      </c>
      <c r="B24" s="103" t="s">
        <v>54</v>
      </c>
      <c r="C24" s="103" t="s">
        <v>93</v>
      </c>
      <c r="D24" s="103" t="s">
        <v>138</v>
      </c>
      <c r="E24" s="4">
        <f t="shared" si="0"/>
        <v>4.4444444444444481E-2</v>
      </c>
      <c r="F24" s="103" t="s">
        <v>57</v>
      </c>
      <c r="G24" s="103" t="s">
        <v>139</v>
      </c>
      <c r="H24" s="103" t="s">
        <v>140</v>
      </c>
      <c r="I24" s="103"/>
      <c r="J24" s="103" t="s">
        <v>75</v>
      </c>
      <c r="K24" s="103" t="s">
        <v>61</v>
      </c>
      <c r="L24" s="6">
        <v>0.95</v>
      </c>
      <c r="M24" s="6">
        <v>0.95</v>
      </c>
      <c r="N24" s="6">
        <v>0.95</v>
      </c>
      <c r="O24" s="6">
        <v>0.95</v>
      </c>
      <c r="P24" s="6">
        <v>0.95</v>
      </c>
      <c r="Q24" s="103" t="s">
        <v>97</v>
      </c>
      <c r="R24" s="103" t="s">
        <v>141</v>
      </c>
      <c r="S24" s="103" t="s">
        <v>142</v>
      </c>
      <c r="T24" s="103" t="s">
        <v>65</v>
      </c>
      <c r="U24" s="8" t="s">
        <v>143</v>
      </c>
      <c r="V24" s="36">
        <f t="shared" si="5"/>
        <v>0.95</v>
      </c>
      <c r="W24" s="38">
        <v>0.97699999999999998</v>
      </c>
      <c r="X24" s="37">
        <v>1</v>
      </c>
      <c r="Y24" s="57" t="s">
        <v>144</v>
      </c>
      <c r="Z24" s="57" t="s">
        <v>145</v>
      </c>
      <c r="AA24" s="36">
        <f t="shared" si="6"/>
        <v>0.95</v>
      </c>
      <c r="AB24" s="73">
        <v>0.996</v>
      </c>
      <c r="AC24" s="64">
        <f t="shared" si="7"/>
        <v>1</v>
      </c>
      <c r="AD24" s="57" t="s">
        <v>146</v>
      </c>
      <c r="AE24" s="57" t="s">
        <v>145</v>
      </c>
      <c r="AF24" s="36">
        <f t="shared" si="8"/>
        <v>0.95</v>
      </c>
      <c r="AG24" s="74">
        <v>0.95</v>
      </c>
      <c r="AH24" s="64">
        <f t="shared" si="9"/>
        <v>1</v>
      </c>
      <c r="AI24" s="57" t="s">
        <v>147</v>
      </c>
      <c r="AJ24" s="57" t="s">
        <v>145</v>
      </c>
      <c r="AK24" s="28">
        <f t="shared" si="2"/>
        <v>0.95</v>
      </c>
      <c r="AL24" s="63"/>
      <c r="AM24" s="64">
        <f t="shared" si="10"/>
        <v>0</v>
      </c>
      <c r="AN24" s="110"/>
      <c r="AO24" s="110"/>
      <c r="AP24" s="36">
        <f t="shared" si="3"/>
        <v>0.95</v>
      </c>
      <c r="AQ24" s="50">
        <f>(97.7%*25%)+(99.6%*25%)+(95%*25%)</f>
        <v>0.73075000000000001</v>
      </c>
      <c r="AR24" s="50">
        <f t="shared" si="4"/>
        <v>0.76921052631578957</v>
      </c>
      <c r="AS24" s="57" t="s">
        <v>147</v>
      </c>
    </row>
    <row r="25" spans="1:45" s="30" customFormat="1" ht="135" x14ac:dyDescent="0.25">
      <c r="A25" s="103">
        <v>4</v>
      </c>
      <c r="B25" s="103" t="s">
        <v>54</v>
      </c>
      <c r="C25" s="103" t="s">
        <v>148</v>
      </c>
      <c r="D25" s="103" t="s">
        <v>149</v>
      </c>
      <c r="E25" s="4">
        <f t="shared" si="0"/>
        <v>4.4444444444444481E-2</v>
      </c>
      <c r="F25" s="103" t="s">
        <v>82</v>
      </c>
      <c r="G25" s="103" t="s">
        <v>150</v>
      </c>
      <c r="H25" s="103" t="s">
        <v>151</v>
      </c>
      <c r="I25" s="103"/>
      <c r="J25" s="103" t="s">
        <v>152</v>
      </c>
      <c r="K25" s="103" t="s">
        <v>153</v>
      </c>
      <c r="L25" s="9">
        <v>1920</v>
      </c>
      <c r="M25" s="9">
        <v>1920</v>
      </c>
      <c r="N25" s="9">
        <v>1920</v>
      </c>
      <c r="O25" s="9">
        <v>1920</v>
      </c>
      <c r="P25" s="10">
        <f>SUM(L25:O25)</f>
        <v>7680</v>
      </c>
      <c r="Q25" s="103" t="s">
        <v>97</v>
      </c>
      <c r="R25" s="103" t="s">
        <v>154</v>
      </c>
      <c r="S25" s="103" t="s">
        <v>155</v>
      </c>
      <c r="T25" s="103" t="s">
        <v>65</v>
      </c>
      <c r="U25" s="103" t="s">
        <v>155</v>
      </c>
      <c r="V25" s="40">
        <f t="shared" si="5"/>
        <v>1920</v>
      </c>
      <c r="W25" s="41">
        <v>2372</v>
      </c>
      <c r="X25" s="37">
        <v>1</v>
      </c>
      <c r="Y25" s="57" t="s">
        <v>156</v>
      </c>
      <c r="Z25" s="57" t="s">
        <v>157</v>
      </c>
      <c r="AA25" s="40">
        <f t="shared" si="6"/>
        <v>1920</v>
      </c>
      <c r="AB25" s="40">
        <v>20601</v>
      </c>
      <c r="AC25" s="64">
        <f t="shared" si="7"/>
        <v>1</v>
      </c>
      <c r="AD25" s="57" t="s">
        <v>158</v>
      </c>
      <c r="AE25" s="57" t="s">
        <v>157</v>
      </c>
      <c r="AF25" s="40">
        <f t="shared" si="8"/>
        <v>1920</v>
      </c>
      <c r="AG25" s="100">
        <v>17229</v>
      </c>
      <c r="AH25" s="64">
        <f t="shared" si="9"/>
        <v>1</v>
      </c>
      <c r="AI25" s="57" t="s">
        <v>159</v>
      </c>
      <c r="AJ25" s="57" t="s">
        <v>157</v>
      </c>
      <c r="AK25" s="31">
        <f t="shared" si="2"/>
        <v>1920</v>
      </c>
      <c r="AL25" s="65"/>
      <c r="AM25" s="64">
        <f t="shared" si="10"/>
        <v>0</v>
      </c>
      <c r="AN25" s="110"/>
      <c r="AO25" s="110"/>
      <c r="AP25" s="40">
        <f t="shared" si="3"/>
        <v>7680</v>
      </c>
      <c r="AQ25" s="125">
        <f t="shared" ref="AQ25:AQ32" si="11">W25+AB25+AG25</f>
        <v>40202</v>
      </c>
      <c r="AR25" s="50">
        <f t="shared" si="4"/>
        <v>1</v>
      </c>
      <c r="AS25" s="57" t="s">
        <v>289</v>
      </c>
    </row>
    <row r="26" spans="1:45" s="30" customFormat="1" ht="75" x14ac:dyDescent="0.25">
      <c r="A26" s="103">
        <v>4</v>
      </c>
      <c r="B26" s="103" t="s">
        <v>54</v>
      </c>
      <c r="C26" s="103" t="s">
        <v>148</v>
      </c>
      <c r="D26" s="103" t="s">
        <v>160</v>
      </c>
      <c r="E26" s="4">
        <f t="shared" si="0"/>
        <v>4.4444444444444481E-2</v>
      </c>
      <c r="F26" s="103" t="s">
        <v>57</v>
      </c>
      <c r="G26" s="103" t="s">
        <v>161</v>
      </c>
      <c r="H26" s="103" t="s">
        <v>162</v>
      </c>
      <c r="I26" s="103"/>
      <c r="J26" s="103" t="s">
        <v>152</v>
      </c>
      <c r="K26" s="103" t="s">
        <v>163</v>
      </c>
      <c r="L26" s="9">
        <v>960</v>
      </c>
      <c r="M26" s="9">
        <v>960</v>
      </c>
      <c r="N26" s="9">
        <v>960</v>
      </c>
      <c r="O26" s="9">
        <v>960</v>
      </c>
      <c r="P26" s="10">
        <f>SUM(L26:O26)</f>
        <v>3840</v>
      </c>
      <c r="Q26" s="103" t="s">
        <v>97</v>
      </c>
      <c r="R26" s="103" t="s">
        <v>163</v>
      </c>
      <c r="S26" s="103" t="s">
        <v>155</v>
      </c>
      <c r="T26" s="103" t="s">
        <v>65</v>
      </c>
      <c r="U26" s="103" t="s">
        <v>155</v>
      </c>
      <c r="V26" s="40">
        <f t="shared" si="5"/>
        <v>960</v>
      </c>
      <c r="W26" s="41">
        <v>518</v>
      </c>
      <c r="X26" s="42">
        <f>W26/V26</f>
        <v>0.5395833333333333</v>
      </c>
      <c r="Y26" s="57" t="s">
        <v>164</v>
      </c>
      <c r="Z26" s="57" t="s">
        <v>165</v>
      </c>
      <c r="AA26" s="40">
        <f t="shared" si="6"/>
        <v>960</v>
      </c>
      <c r="AB26" s="40">
        <v>7806</v>
      </c>
      <c r="AC26" s="64">
        <f t="shared" si="7"/>
        <v>1</v>
      </c>
      <c r="AD26" s="57" t="s">
        <v>166</v>
      </c>
      <c r="AE26" s="57" t="s">
        <v>165</v>
      </c>
      <c r="AF26" s="40">
        <f t="shared" si="8"/>
        <v>960</v>
      </c>
      <c r="AG26" s="75">
        <v>4592</v>
      </c>
      <c r="AH26" s="64">
        <f t="shared" si="9"/>
        <v>1</v>
      </c>
      <c r="AI26" s="57" t="s">
        <v>167</v>
      </c>
      <c r="AJ26" s="57" t="s">
        <v>165</v>
      </c>
      <c r="AK26" s="31">
        <f t="shared" si="2"/>
        <v>960</v>
      </c>
      <c r="AL26" s="65"/>
      <c r="AM26" s="64">
        <f t="shared" si="10"/>
        <v>0</v>
      </c>
      <c r="AN26" s="110"/>
      <c r="AO26" s="110"/>
      <c r="AP26" s="40">
        <f t="shared" si="3"/>
        <v>3840</v>
      </c>
      <c r="AQ26" s="125">
        <f t="shared" si="11"/>
        <v>12916</v>
      </c>
      <c r="AR26" s="50">
        <f t="shared" si="4"/>
        <v>1</v>
      </c>
      <c r="AS26" s="57" t="s">
        <v>290</v>
      </c>
    </row>
    <row r="27" spans="1:45" s="30" customFormat="1" ht="60" x14ac:dyDescent="0.25">
      <c r="A27" s="103">
        <v>4</v>
      </c>
      <c r="B27" s="103" t="s">
        <v>54</v>
      </c>
      <c r="C27" s="103" t="s">
        <v>148</v>
      </c>
      <c r="D27" s="103" t="s">
        <v>168</v>
      </c>
      <c r="E27" s="4">
        <f t="shared" si="0"/>
        <v>4.4444444444444481E-2</v>
      </c>
      <c r="F27" s="103" t="s">
        <v>57</v>
      </c>
      <c r="G27" s="103" t="s">
        <v>169</v>
      </c>
      <c r="H27" s="103" t="s">
        <v>170</v>
      </c>
      <c r="I27" s="103"/>
      <c r="J27" s="103" t="s">
        <v>152</v>
      </c>
      <c r="K27" s="103" t="s">
        <v>171</v>
      </c>
      <c r="L27" s="11">
        <v>27</v>
      </c>
      <c r="M27" s="11">
        <v>67</v>
      </c>
      <c r="N27" s="11">
        <v>68</v>
      </c>
      <c r="O27" s="11">
        <v>57</v>
      </c>
      <c r="P27" s="10">
        <f t="shared" ref="P27:P32" si="12">SUM(L27:O27)</f>
        <v>219</v>
      </c>
      <c r="Q27" s="103" t="s">
        <v>97</v>
      </c>
      <c r="R27" s="103" t="s">
        <v>172</v>
      </c>
      <c r="S27" s="103" t="s">
        <v>173</v>
      </c>
      <c r="T27" s="103" t="s">
        <v>65</v>
      </c>
      <c r="U27" s="103" t="s">
        <v>173</v>
      </c>
      <c r="V27" s="40">
        <f t="shared" si="5"/>
        <v>27</v>
      </c>
      <c r="W27" s="41">
        <v>63</v>
      </c>
      <c r="X27" s="42">
        <v>1</v>
      </c>
      <c r="Y27" s="57" t="s">
        <v>174</v>
      </c>
      <c r="Z27" s="57" t="s">
        <v>175</v>
      </c>
      <c r="AA27" s="40">
        <f t="shared" si="6"/>
        <v>67</v>
      </c>
      <c r="AB27" s="40">
        <v>81</v>
      </c>
      <c r="AC27" s="64">
        <f t="shared" si="7"/>
        <v>1</v>
      </c>
      <c r="AD27" s="57" t="s">
        <v>176</v>
      </c>
      <c r="AE27" s="57" t="s">
        <v>175</v>
      </c>
      <c r="AF27" s="40">
        <f t="shared" si="8"/>
        <v>68</v>
      </c>
      <c r="AG27" s="75">
        <v>103</v>
      </c>
      <c r="AH27" s="64">
        <f t="shared" si="9"/>
        <v>1</v>
      </c>
      <c r="AI27" s="57" t="s">
        <v>291</v>
      </c>
      <c r="AJ27" s="57" t="s">
        <v>175</v>
      </c>
      <c r="AK27" s="31">
        <f t="shared" si="2"/>
        <v>57</v>
      </c>
      <c r="AL27" s="65"/>
      <c r="AM27" s="64">
        <f t="shared" si="10"/>
        <v>0</v>
      </c>
      <c r="AN27" s="110"/>
      <c r="AO27" s="110"/>
      <c r="AP27" s="40">
        <f t="shared" si="3"/>
        <v>219</v>
      </c>
      <c r="AQ27" s="125">
        <f t="shared" si="11"/>
        <v>247</v>
      </c>
      <c r="AR27" s="50">
        <f t="shared" si="4"/>
        <v>1</v>
      </c>
      <c r="AS27" s="57" t="s">
        <v>292</v>
      </c>
    </row>
    <row r="28" spans="1:45" s="30" customFormat="1" ht="60" x14ac:dyDescent="0.25">
      <c r="A28" s="103">
        <v>4</v>
      </c>
      <c r="B28" s="103" t="s">
        <v>54</v>
      </c>
      <c r="C28" s="103" t="s">
        <v>148</v>
      </c>
      <c r="D28" s="103" t="s">
        <v>177</v>
      </c>
      <c r="E28" s="4">
        <f t="shared" si="0"/>
        <v>4.4444444444444481E-2</v>
      </c>
      <c r="F28" s="103" t="s">
        <v>82</v>
      </c>
      <c r="G28" s="103" t="s">
        <v>178</v>
      </c>
      <c r="H28" s="103" t="s">
        <v>179</v>
      </c>
      <c r="I28" s="103"/>
      <c r="J28" s="103" t="s">
        <v>152</v>
      </c>
      <c r="K28" s="103" t="s">
        <v>172</v>
      </c>
      <c r="L28" s="11">
        <v>17</v>
      </c>
      <c r="M28" s="11">
        <v>43</v>
      </c>
      <c r="N28" s="11">
        <v>44</v>
      </c>
      <c r="O28" s="11">
        <v>37</v>
      </c>
      <c r="P28" s="10">
        <f t="shared" si="12"/>
        <v>141</v>
      </c>
      <c r="Q28" s="103" t="s">
        <v>97</v>
      </c>
      <c r="R28" s="103" t="s">
        <v>172</v>
      </c>
      <c r="S28" s="103" t="s">
        <v>173</v>
      </c>
      <c r="T28" s="103" t="s">
        <v>65</v>
      </c>
      <c r="U28" s="103" t="s">
        <v>173</v>
      </c>
      <c r="V28" s="40">
        <f t="shared" si="5"/>
        <v>17</v>
      </c>
      <c r="W28" s="41">
        <v>0</v>
      </c>
      <c r="X28" s="37">
        <v>0</v>
      </c>
      <c r="Y28" s="57" t="s">
        <v>180</v>
      </c>
      <c r="Z28" s="57" t="s">
        <v>181</v>
      </c>
      <c r="AA28" s="40">
        <f t="shared" si="6"/>
        <v>43</v>
      </c>
      <c r="AB28" s="40">
        <v>107</v>
      </c>
      <c r="AC28" s="64">
        <f t="shared" si="7"/>
        <v>1</v>
      </c>
      <c r="AD28" s="57" t="s">
        <v>182</v>
      </c>
      <c r="AE28" s="57" t="s">
        <v>181</v>
      </c>
      <c r="AF28" s="40">
        <f t="shared" si="8"/>
        <v>44</v>
      </c>
      <c r="AG28" s="75">
        <v>109</v>
      </c>
      <c r="AH28" s="64">
        <f t="shared" si="9"/>
        <v>1</v>
      </c>
      <c r="AI28" s="57" t="s">
        <v>183</v>
      </c>
      <c r="AJ28" s="57" t="s">
        <v>181</v>
      </c>
      <c r="AK28" s="31">
        <f t="shared" si="2"/>
        <v>37</v>
      </c>
      <c r="AL28" s="65"/>
      <c r="AM28" s="64">
        <f t="shared" si="10"/>
        <v>0</v>
      </c>
      <c r="AN28" s="110"/>
      <c r="AO28" s="110"/>
      <c r="AP28" s="40">
        <f t="shared" si="3"/>
        <v>141</v>
      </c>
      <c r="AQ28" s="125">
        <f t="shared" si="11"/>
        <v>216</v>
      </c>
      <c r="AR28" s="50">
        <f t="shared" si="4"/>
        <v>1</v>
      </c>
      <c r="AS28" s="57" t="s">
        <v>293</v>
      </c>
    </row>
    <row r="29" spans="1:45" s="30" customFormat="1" ht="135" x14ac:dyDescent="0.25">
      <c r="A29" s="103">
        <v>4</v>
      </c>
      <c r="B29" s="103" t="s">
        <v>54</v>
      </c>
      <c r="C29" s="103" t="s">
        <v>148</v>
      </c>
      <c r="D29" s="103" t="s">
        <v>184</v>
      </c>
      <c r="E29" s="4">
        <f t="shared" si="0"/>
        <v>4.4444444444444481E-2</v>
      </c>
      <c r="F29" s="103" t="s">
        <v>82</v>
      </c>
      <c r="G29" s="103" t="s">
        <v>185</v>
      </c>
      <c r="H29" s="103" t="s">
        <v>186</v>
      </c>
      <c r="I29" s="103"/>
      <c r="J29" s="103" t="s">
        <v>152</v>
      </c>
      <c r="K29" s="103" t="s">
        <v>187</v>
      </c>
      <c r="L29" s="11">
        <v>16</v>
      </c>
      <c r="M29" s="11">
        <v>18</v>
      </c>
      <c r="N29" s="11">
        <v>18</v>
      </c>
      <c r="O29" s="11">
        <v>18</v>
      </c>
      <c r="P29" s="10">
        <f t="shared" si="12"/>
        <v>70</v>
      </c>
      <c r="Q29" s="103" t="s">
        <v>97</v>
      </c>
      <c r="R29" s="103" t="s">
        <v>188</v>
      </c>
      <c r="S29" s="103" t="s">
        <v>189</v>
      </c>
      <c r="T29" s="103" t="s">
        <v>65</v>
      </c>
      <c r="U29" s="103" t="s">
        <v>188</v>
      </c>
      <c r="V29" s="40">
        <f t="shared" si="5"/>
        <v>16</v>
      </c>
      <c r="W29" s="41">
        <v>16</v>
      </c>
      <c r="X29" s="42">
        <f>W29/V29</f>
        <v>1</v>
      </c>
      <c r="Y29" s="57" t="s">
        <v>190</v>
      </c>
      <c r="Z29" s="57" t="s">
        <v>191</v>
      </c>
      <c r="AA29" s="40">
        <f t="shared" si="6"/>
        <v>18</v>
      </c>
      <c r="AB29" s="75">
        <v>17</v>
      </c>
      <c r="AC29" s="64">
        <f t="shared" si="7"/>
        <v>0.94444444444444442</v>
      </c>
      <c r="AD29" s="57" t="s">
        <v>192</v>
      </c>
      <c r="AE29" s="57" t="s">
        <v>191</v>
      </c>
      <c r="AF29" s="40">
        <f t="shared" si="8"/>
        <v>18</v>
      </c>
      <c r="AG29" s="75">
        <v>18</v>
      </c>
      <c r="AH29" s="64">
        <f t="shared" si="9"/>
        <v>1</v>
      </c>
      <c r="AI29" s="57" t="s">
        <v>193</v>
      </c>
      <c r="AJ29" s="57" t="s">
        <v>191</v>
      </c>
      <c r="AK29" s="31">
        <f t="shared" si="2"/>
        <v>18</v>
      </c>
      <c r="AL29" s="65"/>
      <c r="AM29" s="64">
        <f t="shared" si="10"/>
        <v>0</v>
      </c>
      <c r="AN29" s="110"/>
      <c r="AO29" s="110"/>
      <c r="AP29" s="40">
        <f t="shared" si="3"/>
        <v>70</v>
      </c>
      <c r="AQ29" s="125">
        <f t="shared" si="11"/>
        <v>51</v>
      </c>
      <c r="AR29" s="50">
        <f t="shared" si="4"/>
        <v>0.72857142857142854</v>
      </c>
      <c r="AS29" s="57" t="s">
        <v>294</v>
      </c>
    </row>
    <row r="30" spans="1:45" s="30" customFormat="1" ht="165" x14ac:dyDescent="0.25">
      <c r="A30" s="103">
        <v>4</v>
      </c>
      <c r="B30" s="103" t="s">
        <v>54</v>
      </c>
      <c r="C30" s="103" t="s">
        <v>148</v>
      </c>
      <c r="D30" s="103" t="s">
        <v>194</v>
      </c>
      <c r="E30" s="4">
        <f t="shared" si="0"/>
        <v>4.4444444444444481E-2</v>
      </c>
      <c r="F30" s="103" t="s">
        <v>82</v>
      </c>
      <c r="G30" s="103" t="s">
        <v>195</v>
      </c>
      <c r="H30" s="103" t="s">
        <v>196</v>
      </c>
      <c r="I30" s="103"/>
      <c r="J30" s="103" t="s">
        <v>152</v>
      </c>
      <c r="K30" s="103" t="s">
        <v>187</v>
      </c>
      <c r="L30" s="11">
        <v>22</v>
      </c>
      <c r="M30" s="11">
        <v>36</v>
      </c>
      <c r="N30" s="11">
        <v>36</v>
      </c>
      <c r="O30" s="11">
        <v>32</v>
      </c>
      <c r="P30" s="10">
        <f t="shared" si="12"/>
        <v>126</v>
      </c>
      <c r="Q30" s="103" t="s">
        <v>97</v>
      </c>
      <c r="R30" s="103" t="s">
        <v>188</v>
      </c>
      <c r="S30" s="103" t="s">
        <v>189</v>
      </c>
      <c r="T30" s="103" t="s">
        <v>65</v>
      </c>
      <c r="U30" s="103" t="s">
        <v>188</v>
      </c>
      <c r="V30" s="40">
        <f t="shared" si="5"/>
        <v>22</v>
      </c>
      <c r="W30" s="41">
        <v>31</v>
      </c>
      <c r="X30" s="42">
        <v>1</v>
      </c>
      <c r="Y30" s="57" t="s">
        <v>197</v>
      </c>
      <c r="Z30" s="57" t="s">
        <v>198</v>
      </c>
      <c r="AA30" s="40">
        <f t="shared" si="6"/>
        <v>36</v>
      </c>
      <c r="AB30" s="75">
        <v>36</v>
      </c>
      <c r="AC30" s="64">
        <f t="shared" si="7"/>
        <v>1</v>
      </c>
      <c r="AD30" s="57" t="s">
        <v>199</v>
      </c>
      <c r="AE30" s="57" t="s">
        <v>198</v>
      </c>
      <c r="AF30" s="40">
        <f t="shared" si="8"/>
        <v>36</v>
      </c>
      <c r="AG30" s="75">
        <v>69</v>
      </c>
      <c r="AH30" s="64">
        <f t="shared" si="9"/>
        <v>1</v>
      </c>
      <c r="AI30" s="57" t="s">
        <v>200</v>
      </c>
      <c r="AJ30" s="57" t="s">
        <v>198</v>
      </c>
      <c r="AK30" s="31">
        <f t="shared" si="2"/>
        <v>32</v>
      </c>
      <c r="AL30" s="65"/>
      <c r="AM30" s="64">
        <f t="shared" si="10"/>
        <v>0</v>
      </c>
      <c r="AN30" s="110"/>
      <c r="AO30" s="110"/>
      <c r="AP30" s="40">
        <f t="shared" si="3"/>
        <v>126</v>
      </c>
      <c r="AQ30" s="125">
        <f t="shared" si="11"/>
        <v>136</v>
      </c>
      <c r="AR30" s="50">
        <f t="shared" si="4"/>
        <v>1</v>
      </c>
      <c r="AS30" s="57" t="s">
        <v>295</v>
      </c>
    </row>
    <row r="31" spans="1:45" s="30" customFormat="1" ht="135" x14ac:dyDescent="0.25">
      <c r="A31" s="103">
        <v>4</v>
      </c>
      <c r="B31" s="103" t="s">
        <v>54</v>
      </c>
      <c r="C31" s="103" t="s">
        <v>148</v>
      </c>
      <c r="D31" s="103" t="s">
        <v>201</v>
      </c>
      <c r="E31" s="4">
        <f t="shared" si="0"/>
        <v>4.4444444444444481E-2</v>
      </c>
      <c r="F31" s="103" t="s">
        <v>82</v>
      </c>
      <c r="G31" s="103" t="s">
        <v>202</v>
      </c>
      <c r="H31" s="103" t="s">
        <v>203</v>
      </c>
      <c r="I31" s="103"/>
      <c r="J31" s="103" t="s">
        <v>152</v>
      </c>
      <c r="K31" s="103" t="s">
        <v>187</v>
      </c>
      <c r="L31" s="11">
        <v>11</v>
      </c>
      <c r="M31" s="11">
        <v>17</v>
      </c>
      <c r="N31" s="11">
        <v>17</v>
      </c>
      <c r="O31" s="11">
        <v>15</v>
      </c>
      <c r="P31" s="10">
        <f t="shared" si="12"/>
        <v>60</v>
      </c>
      <c r="Q31" s="103" t="s">
        <v>97</v>
      </c>
      <c r="R31" s="103" t="s">
        <v>188</v>
      </c>
      <c r="S31" s="103" t="s">
        <v>189</v>
      </c>
      <c r="T31" s="103" t="s">
        <v>65</v>
      </c>
      <c r="U31" s="103" t="s">
        <v>188</v>
      </c>
      <c r="V31" s="40">
        <f t="shared" si="5"/>
        <v>11</v>
      </c>
      <c r="W31" s="41">
        <v>38</v>
      </c>
      <c r="X31" s="37">
        <v>1</v>
      </c>
      <c r="Y31" s="57" t="s">
        <v>204</v>
      </c>
      <c r="Z31" s="57" t="s">
        <v>205</v>
      </c>
      <c r="AA31" s="40">
        <f t="shared" si="6"/>
        <v>17</v>
      </c>
      <c r="AB31" s="75">
        <v>17</v>
      </c>
      <c r="AC31" s="64">
        <f t="shared" si="7"/>
        <v>1</v>
      </c>
      <c r="AD31" s="57" t="s">
        <v>206</v>
      </c>
      <c r="AE31" s="57" t="s">
        <v>207</v>
      </c>
      <c r="AF31" s="40">
        <f t="shared" si="8"/>
        <v>17</v>
      </c>
      <c r="AG31" s="75">
        <v>13</v>
      </c>
      <c r="AH31" s="64">
        <f t="shared" si="9"/>
        <v>0.76470588235294112</v>
      </c>
      <c r="AI31" s="57" t="s">
        <v>208</v>
      </c>
      <c r="AJ31" s="57" t="s">
        <v>207</v>
      </c>
      <c r="AK31" s="31">
        <f t="shared" si="2"/>
        <v>15</v>
      </c>
      <c r="AL31" s="65"/>
      <c r="AM31" s="64">
        <f t="shared" si="10"/>
        <v>0</v>
      </c>
      <c r="AN31" s="110"/>
      <c r="AO31" s="110"/>
      <c r="AP31" s="40">
        <f t="shared" si="3"/>
        <v>60</v>
      </c>
      <c r="AQ31" s="125">
        <f t="shared" si="11"/>
        <v>68</v>
      </c>
      <c r="AR31" s="50">
        <f t="shared" si="4"/>
        <v>1</v>
      </c>
      <c r="AS31" s="57" t="s">
        <v>296</v>
      </c>
    </row>
    <row r="32" spans="1:45" s="30" customFormat="1" ht="120" x14ac:dyDescent="0.25">
      <c r="A32" s="103">
        <v>4</v>
      </c>
      <c r="B32" s="103" t="s">
        <v>54</v>
      </c>
      <c r="C32" s="103" t="s">
        <v>148</v>
      </c>
      <c r="D32" s="103" t="s">
        <v>209</v>
      </c>
      <c r="E32" s="4">
        <f t="shared" si="0"/>
        <v>4.4444444444444481E-2</v>
      </c>
      <c r="F32" s="103" t="s">
        <v>82</v>
      </c>
      <c r="G32" s="103" t="s">
        <v>210</v>
      </c>
      <c r="H32" s="103" t="s">
        <v>211</v>
      </c>
      <c r="I32" s="103"/>
      <c r="J32" s="103" t="s">
        <v>152</v>
      </c>
      <c r="K32" s="103" t="s">
        <v>187</v>
      </c>
      <c r="L32" s="11">
        <v>2</v>
      </c>
      <c r="M32" s="11">
        <v>3</v>
      </c>
      <c r="N32" s="11">
        <v>3</v>
      </c>
      <c r="O32" s="11">
        <v>2</v>
      </c>
      <c r="P32" s="10">
        <f t="shared" si="12"/>
        <v>10</v>
      </c>
      <c r="Q32" s="103" t="s">
        <v>97</v>
      </c>
      <c r="R32" s="103" t="s">
        <v>212</v>
      </c>
      <c r="S32" s="103" t="s">
        <v>189</v>
      </c>
      <c r="T32" s="103" t="s">
        <v>65</v>
      </c>
      <c r="U32" s="103" t="s">
        <v>213</v>
      </c>
      <c r="V32" s="40">
        <f t="shared" si="5"/>
        <v>2</v>
      </c>
      <c r="W32" s="41">
        <v>5</v>
      </c>
      <c r="X32" s="37">
        <v>1</v>
      </c>
      <c r="Y32" s="57" t="s">
        <v>214</v>
      </c>
      <c r="Z32" s="57" t="s">
        <v>215</v>
      </c>
      <c r="AA32" s="40">
        <f t="shared" si="6"/>
        <v>3</v>
      </c>
      <c r="AB32" s="75">
        <v>6</v>
      </c>
      <c r="AC32" s="64">
        <f t="shared" si="7"/>
        <v>1</v>
      </c>
      <c r="AD32" s="57" t="s">
        <v>216</v>
      </c>
      <c r="AE32" s="57" t="s">
        <v>217</v>
      </c>
      <c r="AF32" s="40">
        <f t="shared" si="8"/>
        <v>3</v>
      </c>
      <c r="AG32" s="75">
        <v>5</v>
      </c>
      <c r="AH32" s="64">
        <f t="shared" si="9"/>
        <v>1</v>
      </c>
      <c r="AI32" s="57" t="s">
        <v>218</v>
      </c>
      <c r="AJ32" s="57" t="s">
        <v>217</v>
      </c>
      <c r="AK32" s="31">
        <f t="shared" si="2"/>
        <v>2</v>
      </c>
      <c r="AL32" s="65"/>
      <c r="AM32" s="64">
        <f>IF(AL32/AK32&gt;100%,100%,AL32/AK32)</f>
        <v>0</v>
      </c>
      <c r="AN32" s="110"/>
      <c r="AO32" s="110"/>
      <c r="AP32" s="40">
        <f t="shared" si="3"/>
        <v>10</v>
      </c>
      <c r="AQ32" s="125">
        <f t="shared" si="11"/>
        <v>16</v>
      </c>
      <c r="AR32" s="50">
        <f t="shared" si="4"/>
        <v>1</v>
      </c>
      <c r="AS32" s="57" t="s">
        <v>297</v>
      </c>
    </row>
    <row r="33" spans="1:45" s="32" customFormat="1" ht="15.75" x14ac:dyDescent="0.25">
      <c r="A33" s="12"/>
      <c r="B33" s="12"/>
      <c r="C33" s="12"/>
      <c r="D33" s="13" t="s">
        <v>219</v>
      </c>
      <c r="E33" s="14">
        <f>SUM(E15:E32)</f>
        <v>0.80000000000000093</v>
      </c>
      <c r="F33" s="12"/>
      <c r="G33" s="12"/>
      <c r="H33" s="12"/>
      <c r="I33" s="12"/>
      <c r="J33" s="12"/>
      <c r="K33" s="12"/>
      <c r="L33" s="14"/>
      <c r="M33" s="14"/>
      <c r="N33" s="14"/>
      <c r="O33" s="14"/>
      <c r="P33" s="14"/>
      <c r="Q33" s="12"/>
      <c r="R33" s="12"/>
      <c r="S33" s="12"/>
      <c r="T33" s="12"/>
      <c r="U33" s="12"/>
      <c r="V33" s="43"/>
      <c r="W33" s="43"/>
      <c r="X33" s="43">
        <f>AVERAGE(X15:X32)*80%</f>
        <v>0.63706151960784307</v>
      </c>
      <c r="Y33" s="58"/>
      <c r="Z33" s="58"/>
      <c r="AA33" s="43"/>
      <c r="AB33" s="43"/>
      <c r="AC33" s="70">
        <f>AVERAGE(AC15:AC32)*80%</f>
        <v>0.79484444444444446</v>
      </c>
      <c r="AD33" s="58"/>
      <c r="AE33" s="58"/>
      <c r="AF33" s="66"/>
      <c r="AG33" s="66"/>
      <c r="AH33" s="70">
        <f>AVERAGE(AH15:AH32)*80%</f>
        <v>0.78222968858131503</v>
      </c>
      <c r="AI33" s="119"/>
      <c r="AJ33" s="119"/>
      <c r="AK33" s="120"/>
      <c r="AL33" s="118"/>
      <c r="AM33" s="66">
        <f>AVERAGE(AM15:AM32)*80%</f>
        <v>0</v>
      </c>
      <c r="AN33" s="119"/>
      <c r="AO33" s="119"/>
      <c r="AP33" s="66"/>
      <c r="AQ33" s="66"/>
      <c r="AR33" s="70">
        <f>AVERAGE(AR15:AR32)*80%</f>
        <v>0.64749528393578437</v>
      </c>
      <c r="AS33" s="121"/>
    </row>
    <row r="34" spans="1:45" s="72" customFormat="1" ht="140.25" customHeight="1" x14ac:dyDescent="0.25">
      <c r="A34" s="15">
        <v>7</v>
      </c>
      <c r="B34" s="15" t="s">
        <v>220</v>
      </c>
      <c r="C34" s="15" t="s">
        <v>221</v>
      </c>
      <c r="D34" s="15" t="s">
        <v>222</v>
      </c>
      <c r="E34" s="16">
        <v>0.04</v>
      </c>
      <c r="F34" s="15" t="s">
        <v>223</v>
      </c>
      <c r="G34" s="15" t="s">
        <v>224</v>
      </c>
      <c r="H34" s="15" t="s">
        <v>225</v>
      </c>
      <c r="I34" s="15"/>
      <c r="J34" s="17" t="s">
        <v>226</v>
      </c>
      <c r="K34" s="17" t="s">
        <v>227</v>
      </c>
      <c r="L34" s="18">
        <v>0</v>
      </c>
      <c r="M34" s="18">
        <v>0.8</v>
      </c>
      <c r="N34" s="18">
        <v>0</v>
      </c>
      <c r="O34" s="18">
        <v>0.8</v>
      </c>
      <c r="P34" s="18">
        <v>0.8</v>
      </c>
      <c r="Q34" s="15" t="s">
        <v>97</v>
      </c>
      <c r="R34" s="15" t="s">
        <v>228</v>
      </c>
      <c r="S34" s="15" t="s">
        <v>229</v>
      </c>
      <c r="T34" s="15" t="s">
        <v>230</v>
      </c>
      <c r="U34" s="15" t="s">
        <v>231</v>
      </c>
      <c r="V34" s="44" t="s">
        <v>67</v>
      </c>
      <c r="W34" s="44" t="s">
        <v>67</v>
      </c>
      <c r="X34" s="44" t="s">
        <v>67</v>
      </c>
      <c r="Y34" s="59" t="s">
        <v>68</v>
      </c>
      <c r="Z34" s="59" t="s">
        <v>67</v>
      </c>
      <c r="AA34" s="44">
        <f t="shared" si="6"/>
        <v>0.8</v>
      </c>
      <c r="AB34" s="45">
        <v>0.99</v>
      </c>
      <c r="AC34" s="71">
        <f t="shared" si="7"/>
        <v>1</v>
      </c>
      <c r="AD34" s="60" t="s">
        <v>232</v>
      </c>
      <c r="AE34" s="60" t="s">
        <v>233</v>
      </c>
      <c r="AF34" s="45" t="s">
        <v>67</v>
      </c>
      <c r="AG34" s="124" t="s">
        <v>67</v>
      </c>
      <c r="AH34" s="124" t="s">
        <v>67</v>
      </c>
      <c r="AI34" s="60" t="s">
        <v>80</v>
      </c>
      <c r="AJ34" s="60" t="s">
        <v>80</v>
      </c>
      <c r="AK34" s="16">
        <f t="shared" si="2"/>
        <v>0.8</v>
      </c>
      <c r="AL34" s="15"/>
      <c r="AM34" s="15"/>
      <c r="AN34" s="15"/>
      <c r="AO34" s="15"/>
      <c r="AP34" s="45">
        <f t="shared" si="3"/>
        <v>0.8</v>
      </c>
      <c r="AQ34" s="45">
        <f>(99%*50%)</f>
        <v>0.495</v>
      </c>
      <c r="AR34" s="46">
        <f t="shared" ref="AR34:AR38" si="13">IF(AQ34/AP34&gt;100%,100%,AQ34/AP34)</f>
        <v>0.61874999999999991</v>
      </c>
      <c r="AS34" s="60" t="s">
        <v>298</v>
      </c>
    </row>
    <row r="35" spans="1:45" s="72" customFormat="1" ht="120" x14ac:dyDescent="0.25">
      <c r="A35" s="15">
        <v>7</v>
      </c>
      <c r="B35" s="15" t="s">
        <v>220</v>
      </c>
      <c r="C35" s="15" t="s">
        <v>221</v>
      </c>
      <c r="D35" s="15" t="s">
        <v>234</v>
      </c>
      <c r="E35" s="16">
        <v>0.04</v>
      </c>
      <c r="F35" s="15" t="s">
        <v>223</v>
      </c>
      <c r="G35" s="15" t="s">
        <v>235</v>
      </c>
      <c r="H35" s="15" t="s">
        <v>236</v>
      </c>
      <c r="I35" s="15"/>
      <c r="J35" s="17" t="s">
        <v>226</v>
      </c>
      <c r="K35" s="17" t="s">
        <v>237</v>
      </c>
      <c r="L35" s="19">
        <v>1</v>
      </c>
      <c r="M35" s="20">
        <v>1</v>
      </c>
      <c r="N35" s="20">
        <v>1</v>
      </c>
      <c r="O35" s="20">
        <v>1</v>
      </c>
      <c r="P35" s="20">
        <v>1</v>
      </c>
      <c r="Q35" s="15" t="s">
        <v>97</v>
      </c>
      <c r="R35" s="15" t="s">
        <v>238</v>
      </c>
      <c r="S35" s="15" t="s">
        <v>239</v>
      </c>
      <c r="T35" s="15" t="s">
        <v>240</v>
      </c>
      <c r="U35" s="15" t="s">
        <v>241</v>
      </c>
      <c r="V35" s="44">
        <f>L35</f>
        <v>1</v>
      </c>
      <c r="W35" s="45">
        <v>0.92</v>
      </c>
      <c r="X35" s="45">
        <v>0.92</v>
      </c>
      <c r="Y35" s="60" t="s">
        <v>242</v>
      </c>
      <c r="Z35" s="60"/>
      <c r="AA35" s="44">
        <f t="shared" si="6"/>
        <v>1</v>
      </c>
      <c r="AB35" s="46">
        <v>0.66669999999999996</v>
      </c>
      <c r="AC35" s="71">
        <f t="shared" si="7"/>
        <v>0.66669999999999996</v>
      </c>
      <c r="AD35" s="60" t="s">
        <v>243</v>
      </c>
      <c r="AE35" s="60" t="s">
        <v>244</v>
      </c>
      <c r="AF35" s="45">
        <f t="shared" si="8"/>
        <v>1</v>
      </c>
      <c r="AG35" s="46">
        <v>0.76919999999999999</v>
      </c>
      <c r="AH35" s="71">
        <f t="shared" ref="AH35:AH38" si="14">IF(AG35/AF35&gt;100%,100%,AG35/AF35)</f>
        <v>0.76919999999999999</v>
      </c>
      <c r="AI35" s="60" t="s">
        <v>299</v>
      </c>
      <c r="AJ35" s="60" t="s">
        <v>300</v>
      </c>
      <c r="AK35" s="16">
        <f t="shared" si="2"/>
        <v>1</v>
      </c>
      <c r="AL35" s="15"/>
      <c r="AM35" s="15"/>
      <c r="AN35" s="15"/>
      <c r="AO35" s="15"/>
      <c r="AP35" s="45">
        <f t="shared" si="3"/>
        <v>1</v>
      </c>
      <c r="AQ35" s="44">
        <f>(92%*25%)+(66.67%*25%)+(96.92%*25%)</f>
        <v>0.63897500000000007</v>
      </c>
      <c r="AR35" s="46">
        <f t="shared" si="13"/>
        <v>0.63897500000000007</v>
      </c>
      <c r="AS35" s="60" t="s">
        <v>245</v>
      </c>
    </row>
    <row r="36" spans="1:45" s="72" customFormat="1" ht="120" x14ac:dyDescent="0.25">
      <c r="A36" s="15">
        <v>7</v>
      </c>
      <c r="B36" s="15" t="s">
        <v>220</v>
      </c>
      <c r="C36" s="15" t="s">
        <v>246</v>
      </c>
      <c r="D36" s="15" t="s">
        <v>247</v>
      </c>
      <c r="E36" s="16">
        <v>0.04</v>
      </c>
      <c r="F36" s="15" t="s">
        <v>223</v>
      </c>
      <c r="G36" s="15" t="s">
        <v>248</v>
      </c>
      <c r="H36" s="15" t="s">
        <v>249</v>
      </c>
      <c r="I36" s="15"/>
      <c r="J36" s="17" t="s">
        <v>226</v>
      </c>
      <c r="K36" s="17" t="s">
        <v>250</v>
      </c>
      <c r="L36" s="19">
        <v>0</v>
      </c>
      <c r="M36" s="20">
        <v>1</v>
      </c>
      <c r="N36" s="20">
        <v>1</v>
      </c>
      <c r="O36" s="20">
        <v>1</v>
      </c>
      <c r="P36" s="20">
        <v>1</v>
      </c>
      <c r="Q36" s="15" t="s">
        <v>97</v>
      </c>
      <c r="R36" s="15" t="s">
        <v>251</v>
      </c>
      <c r="S36" s="15" t="s">
        <v>252</v>
      </c>
      <c r="T36" s="15" t="s">
        <v>253</v>
      </c>
      <c r="U36" s="15" t="s">
        <v>254</v>
      </c>
      <c r="V36" s="44" t="s">
        <v>67</v>
      </c>
      <c r="W36" s="44" t="s">
        <v>67</v>
      </c>
      <c r="X36" s="44" t="s">
        <v>67</v>
      </c>
      <c r="Y36" s="59" t="s">
        <v>68</v>
      </c>
      <c r="Z36" s="59" t="s">
        <v>67</v>
      </c>
      <c r="AA36" s="44">
        <f t="shared" si="6"/>
        <v>1</v>
      </c>
      <c r="AB36" s="46">
        <v>0.98260000000000003</v>
      </c>
      <c r="AC36" s="71">
        <f t="shared" si="7"/>
        <v>0.98260000000000003</v>
      </c>
      <c r="AD36" s="60" t="s">
        <v>255</v>
      </c>
      <c r="AE36" s="60" t="s">
        <v>256</v>
      </c>
      <c r="AF36" s="45">
        <f t="shared" si="8"/>
        <v>1</v>
      </c>
      <c r="AG36" s="45">
        <v>1</v>
      </c>
      <c r="AH36" s="71">
        <f t="shared" si="14"/>
        <v>1</v>
      </c>
      <c r="AI36" s="60" t="s">
        <v>303</v>
      </c>
      <c r="AJ36" s="60" t="s">
        <v>256</v>
      </c>
      <c r="AK36" s="16">
        <f t="shared" si="2"/>
        <v>1</v>
      </c>
      <c r="AL36" s="15"/>
      <c r="AM36" s="15"/>
      <c r="AN36" s="15"/>
      <c r="AO36" s="15"/>
      <c r="AP36" s="45">
        <f t="shared" si="3"/>
        <v>1</v>
      </c>
      <c r="AQ36" s="45">
        <f>(98.26%*33.3%)+(100%*33.3%)</f>
        <v>0.66020579999999995</v>
      </c>
      <c r="AR36" s="46">
        <f t="shared" si="13"/>
        <v>0.66020579999999995</v>
      </c>
      <c r="AS36" s="60" t="s">
        <v>255</v>
      </c>
    </row>
    <row r="37" spans="1:45" s="72" customFormat="1" ht="105" x14ac:dyDescent="0.25">
      <c r="A37" s="15">
        <v>7</v>
      </c>
      <c r="B37" s="15" t="s">
        <v>220</v>
      </c>
      <c r="C37" s="15" t="s">
        <v>221</v>
      </c>
      <c r="D37" s="15" t="s">
        <v>257</v>
      </c>
      <c r="E37" s="16">
        <v>0.04</v>
      </c>
      <c r="F37" s="15" t="s">
        <v>223</v>
      </c>
      <c r="G37" s="15" t="s">
        <v>258</v>
      </c>
      <c r="H37" s="15" t="s">
        <v>259</v>
      </c>
      <c r="I37" s="15"/>
      <c r="J37" s="17" t="s">
        <v>226</v>
      </c>
      <c r="K37" s="17" t="s">
        <v>260</v>
      </c>
      <c r="L37" s="19">
        <v>0</v>
      </c>
      <c r="M37" s="20">
        <v>1</v>
      </c>
      <c r="N37" s="20">
        <v>1</v>
      </c>
      <c r="O37" s="20">
        <v>0</v>
      </c>
      <c r="P37" s="20">
        <v>1</v>
      </c>
      <c r="Q37" s="15" t="s">
        <v>97</v>
      </c>
      <c r="R37" s="15" t="s">
        <v>261</v>
      </c>
      <c r="S37" s="15" t="s">
        <v>262</v>
      </c>
      <c r="T37" s="15" t="s">
        <v>240</v>
      </c>
      <c r="U37" s="15" t="s">
        <v>262</v>
      </c>
      <c r="V37" s="44" t="s">
        <v>67</v>
      </c>
      <c r="W37" s="44" t="s">
        <v>67</v>
      </c>
      <c r="X37" s="44" t="s">
        <v>67</v>
      </c>
      <c r="Y37" s="59" t="s">
        <v>68</v>
      </c>
      <c r="Z37" s="59" t="s">
        <v>67</v>
      </c>
      <c r="AA37" s="44">
        <f t="shared" si="6"/>
        <v>1</v>
      </c>
      <c r="AB37" s="45">
        <v>1</v>
      </c>
      <c r="AC37" s="71">
        <f t="shared" si="7"/>
        <v>1</v>
      </c>
      <c r="AD37" s="60" t="s">
        <v>263</v>
      </c>
      <c r="AE37" s="60" t="s">
        <v>264</v>
      </c>
      <c r="AF37" s="45" t="s">
        <v>67</v>
      </c>
      <c r="AG37" s="124" t="s">
        <v>67</v>
      </c>
      <c r="AH37" s="71" t="s">
        <v>67</v>
      </c>
      <c r="AI37" s="60" t="s">
        <v>80</v>
      </c>
      <c r="AJ37" s="60" t="s">
        <v>80</v>
      </c>
      <c r="AK37" s="16">
        <f t="shared" si="2"/>
        <v>0</v>
      </c>
      <c r="AL37" s="15"/>
      <c r="AM37" s="15"/>
      <c r="AN37" s="15"/>
      <c r="AO37" s="15"/>
      <c r="AP37" s="45">
        <f t="shared" si="3"/>
        <v>1</v>
      </c>
      <c r="AQ37" s="45">
        <v>0.5</v>
      </c>
      <c r="AR37" s="46">
        <f t="shared" si="13"/>
        <v>0.5</v>
      </c>
      <c r="AS37" s="60" t="s">
        <v>263</v>
      </c>
    </row>
    <row r="38" spans="1:45" s="72" customFormat="1" ht="120" x14ac:dyDescent="0.25">
      <c r="A38" s="15">
        <v>5</v>
      </c>
      <c r="B38" s="15" t="s">
        <v>265</v>
      </c>
      <c r="C38" s="15" t="s">
        <v>266</v>
      </c>
      <c r="D38" s="15" t="s">
        <v>267</v>
      </c>
      <c r="E38" s="16">
        <v>0.04</v>
      </c>
      <c r="F38" s="15" t="s">
        <v>223</v>
      </c>
      <c r="G38" s="15" t="s">
        <v>268</v>
      </c>
      <c r="H38" s="15" t="s">
        <v>269</v>
      </c>
      <c r="I38" s="15"/>
      <c r="J38" s="17" t="s">
        <v>270</v>
      </c>
      <c r="K38" s="17" t="s">
        <v>271</v>
      </c>
      <c r="L38" s="18">
        <v>0.33</v>
      </c>
      <c r="M38" s="18">
        <v>0.67</v>
      </c>
      <c r="N38" s="18">
        <v>1</v>
      </c>
      <c r="O38" s="18">
        <v>0</v>
      </c>
      <c r="P38" s="18">
        <v>1</v>
      </c>
      <c r="Q38" s="15" t="s">
        <v>97</v>
      </c>
      <c r="R38" s="15" t="s">
        <v>272</v>
      </c>
      <c r="S38" s="15" t="s">
        <v>273</v>
      </c>
      <c r="T38" s="15" t="s">
        <v>274</v>
      </c>
      <c r="U38" s="15" t="s">
        <v>273</v>
      </c>
      <c r="V38" s="44">
        <f>L38</f>
        <v>0.33</v>
      </c>
      <c r="W38" s="46">
        <v>0.90659999999999996</v>
      </c>
      <c r="X38" s="45">
        <v>1</v>
      </c>
      <c r="Y38" s="60" t="s">
        <v>275</v>
      </c>
      <c r="Z38" s="60" t="s">
        <v>276</v>
      </c>
      <c r="AA38" s="44">
        <f t="shared" si="6"/>
        <v>0.67</v>
      </c>
      <c r="AB38" s="46">
        <v>0.95499999999999996</v>
      </c>
      <c r="AC38" s="71">
        <f t="shared" si="7"/>
        <v>1</v>
      </c>
      <c r="AD38" s="60" t="s">
        <v>277</v>
      </c>
      <c r="AE38" s="60" t="s">
        <v>278</v>
      </c>
      <c r="AF38" s="45">
        <f t="shared" si="8"/>
        <v>1</v>
      </c>
      <c r="AG38" s="46">
        <v>0.98440000000000005</v>
      </c>
      <c r="AH38" s="71">
        <f t="shared" si="14"/>
        <v>0.98440000000000005</v>
      </c>
      <c r="AI38" s="60" t="s">
        <v>301</v>
      </c>
      <c r="AJ38" s="60" t="s">
        <v>302</v>
      </c>
      <c r="AK38" s="16">
        <f t="shared" si="2"/>
        <v>0</v>
      </c>
      <c r="AL38" s="15"/>
      <c r="AM38" s="15"/>
      <c r="AN38" s="15"/>
      <c r="AO38" s="15"/>
      <c r="AP38" s="45">
        <f t="shared" si="3"/>
        <v>1</v>
      </c>
      <c r="AQ38" s="46">
        <v>0.98440000000000005</v>
      </c>
      <c r="AR38" s="46">
        <f t="shared" si="13"/>
        <v>0.98440000000000005</v>
      </c>
      <c r="AS38" s="60" t="s">
        <v>301</v>
      </c>
    </row>
    <row r="39" spans="1:45" s="80" customFormat="1" ht="15.75" x14ac:dyDescent="0.25">
      <c r="A39" s="78"/>
      <c r="B39" s="78"/>
      <c r="C39" s="78"/>
      <c r="D39" s="21" t="s">
        <v>279</v>
      </c>
      <c r="E39" s="22">
        <f>SUM(E34:E38)</f>
        <v>0.2</v>
      </c>
      <c r="F39" s="21"/>
      <c r="G39" s="21"/>
      <c r="H39" s="21"/>
      <c r="I39" s="21"/>
      <c r="J39" s="21"/>
      <c r="K39" s="21"/>
      <c r="L39" s="23">
        <f>AVERAGE(L35:L38)</f>
        <v>0.33250000000000002</v>
      </c>
      <c r="M39" s="23">
        <f>AVERAGE(M35:M38)</f>
        <v>0.91749999999999998</v>
      </c>
      <c r="N39" s="23">
        <f>AVERAGE(N35:N38)</f>
        <v>1</v>
      </c>
      <c r="O39" s="23">
        <f>AVERAGE(O35:O38)</f>
        <v>0.5</v>
      </c>
      <c r="P39" s="23">
        <f>AVERAGE(P35:P38)</f>
        <v>1</v>
      </c>
      <c r="Q39" s="21"/>
      <c r="R39" s="78"/>
      <c r="S39" s="78"/>
      <c r="T39" s="78"/>
      <c r="U39" s="78"/>
      <c r="V39" s="47"/>
      <c r="W39" s="47"/>
      <c r="X39" s="47">
        <f>AVERAGE(X34:X38)*20%</f>
        <v>0.192</v>
      </c>
      <c r="Y39" s="79"/>
      <c r="Z39" s="79"/>
      <c r="AA39" s="47"/>
      <c r="AB39" s="67"/>
      <c r="AC39" s="76">
        <f>AVERAGE(AC34:AC38)*20%</f>
        <v>0.18597200000000003</v>
      </c>
      <c r="AD39" s="79"/>
      <c r="AE39" s="79"/>
      <c r="AF39" s="67"/>
      <c r="AG39" s="67"/>
      <c r="AH39" s="76">
        <f>AVERAGE(AH34:AH38)*20%</f>
        <v>0.18357333333333337</v>
      </c>
      <c r="AI39" s="126"/>
      <c r="AJ39" s="126"/>
      <c r="AK39" s="127"/>
      <c r="AL39" s="76"/>
      <c r="AM39" s="76" t="e">
        <f>AVERAGE(AM34:AM38)*20%</f>
        <v>#DIV/0!</v>
      </c>
      <c r="AN39" s="126"/>
      <c r="AO39" s="126"/>
      <c r="AP39" s="76"/>
      <c r="AQ39" s="76"/>
      <c r="AR39" s="76">
        <f>AVERAGE(AR34:AR38)*20%</f>
        <v>0.13609323199999998</v>
      </c>
      <c r="AS39" s="122"/>
    </row>
    <row r="40" spans="1:45" s="33" customFormat="1" ht="18.75" x14ac:dyDescent="0.3">
      <c r="A40" s="24"/>
      <c r="B40" s="24"/>
      <c r="C40" s="24"/>
      <c r="D40" s="25" t="s">
        <v>280</v>
      </c>
      <c r="E40" s="26">
        <f>E39+E33</f>
        <v>1.0000000000000009</v>
      </c>
      <c r="F40" s="24"/>
      <c r="G40" s="24"/>
      <c r="H40" s="24"/>
      <c r="I40" s="24"/>
      <c r="J40" s="24"/>
      <c r="K40" s="24"/>
      <c r="L40" s="27">
        <f>L39*$E$39</f>
        <v>6.6500000000000004E-2</v>
      </c>
      <c r="M40" s="27">
        <f>M39*$E$39</f>
        <v>0.1835</v>
      </c>
      <c r="N40" s="27">
        <f>N39*$E$39</f>
        <v>0.2</v>
      </c>
      <c r="O40" s="27">
        <f>O39*$E$39</f>
        <v>0.1</v>
      </c>
      <c r="P40" s="27">
        <f>P39*$E$39</f>
        <v>0.2</v>
      </c>
      <c r="Q40" s="24"/>
      <c r="R40" s="24"/>
      <c r="S40" s="24"/>
      <c r="T40" s="24"/>
      <c r="U40" s="24"/>
      <c r="V40" s="48"/>
      <c r="W40" s="48"/>
      <c r="X40" s="49">
        <f>X33+X39</f>
        <v>0.82906151960784302</v>
      </c>
      <c r="Y40" s="61"/>
      <c r="Z40" s="61"/>
      <c r="AA40" s="48"/>
      <c r="AB40" s="68"/>
      <c r="AC40" s="77">
        <f>AC33+AC39</f>
        <v>0.98081644444444449</v>
      </c>
      <c r="AD40" s="61"/>
      <c r="AE40" s="61"/>
      <c r="AF40" s="68"/>
      <c r="AG40" s="68"/>
      <c r="AH40" s="77">
        <f>AH33+AH39</f>
        <v>0.9658030219146484</v>
      </c>
      <c r="AI40" s="128"/>
      <c r="AJ40" s="128"/>
      <c r="AK40" s="129"/>
      <c r="AL40" s="130"/>
      <c r="AM40" s="77" t="e">
        <f>AM33+AM39</f>
        <v>#DIV/0!</v>
      </c>
      <c r="AN40" s="128"/>
      <c r="AO40" s="128"/>
      <c r="AP40" s="130"/>
      <c r="AQ40" s="130"/>
      <c r="AR40" s="77">
        <f>AR33+AR39</f>
        <v>0.78358851593578438</v>
      </c>
      <c r="AS40" s="123"/>
    </row>
  </sheetData>
  <sheetProtection formatColumns="0" formatRows="0"/>
  <mergeCells count="26">
    <mergeCell ref="A12:B13"/>
    <mergeCell ref="C12:C14"/>
    <mergeCell ref="D12:P13"/>
    <mergeCell ref="A1:K1"/>
    <mergeCell ref="L1:P1"/>
    <mergeCell ref="A2:P2"/>
    <mergeCell ref="A4:B8"/>
    <mergeCell ref="C4:D8"/>
    <mergeCell ref="H9:K9"/>
    <mergeCell ref="H10:K10"/>
    <mergeCell ref="AP12:AS12"/>
    <mergeCell ref="AP13:AS13"/>
    <mergeCell ref="V12:Z12"/>
    <mergeCell ref="F4:K4"/>
    <mergeCell ref="H5:K5"/>
    <mergeCell ref="H6:K6"/>
    <mergeCell ref="H7:K7"/>
    <mergeCell ref="H8:K8"/>
    <mergeCell ref="Q12:U13"/>
    <mergeCell ref="V13:Z13"/>
    <mergeCell ref="AA13:AE13"/>
    <mergeCell ref="AF13:AJ13"/>
    <mergeCell ref="AK13:AO13"/>
    <mergeCell ref="AK12:AO12"/>
    <mergeCell ref="AF12:AJ12"/>
    <mergeCell ref="AA12:AE12"/>
  </mergeCells>
  <dataValidations count="4">
    <dataValidation allowBlank="1" showInputMessage="1" showErrorMessage="1" error="Escriba un texto " promptTitle="Cualquier contenido" sqref="F15:F32"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 sqref="Y17:Y32 AD18:AD32 AI18:AI32 AS18:AS32" xr:uid="{00000000-0002-0000-0000-000001000000}">
      <formula1>2500</formula1>
    </dataValidation>
    <dataValidation type="textLength" operator="lessThanOrEqual" allowBlank="1" showInputMessage="1" showErrorMessage="1" error="Por favor ingresar menos de 2.500 caracteres, incluyendo espacios." prompt="Recuerde que este campo tiene máximo 2.500 caracteres, incluyendo espacios." sqref="Y35 Y38" xr:uid="{00000000-0002-0000-0000-000002000000}">
      <formula1>2500</formula1>
    </dataValidation>
    <dataValidation type="textLength" operator="lessThanOrEqual" allowBlank="1" showInputMessage="1" showErrorMessage="1" error="Por favor ingresar menos de 2.500 caracteres, incluyendo espacios." sqref="Z17:Z32 Z38 W17:X32 Z35 W35:X35 W38:X38 AE15 AE18:AE32 AJ15 AJ18:AJ32" xr:uid="{00000000-0002-0000-0000-000003000000}">
      <formula1>2500</formula1>
    </dataValidation>
  </dataValidations>
  <hyperlinks>
    <hyperlink ref="AJ36" r:id="rId1" xr:uid="{91A047B6-5530-47B1-9EB0-03E2126368E1}"/>
  </hyperlinks>
  <pageMargins left="0.7" right="0.7" top="0.75" bottom="0.75" header="0.3" footer="0.3"/>
  <pageSetup paperSize="9" scale="43" orientation="portrait" r:id="rId2"/>
  <colBreaks count="1" manualBreakCount="1">
    <brk id="12" max="1048575" man="1"/>
  </colBreaks>
  <ignoredErrors>
    <ignoredError sqref="M39:P39"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Bosa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2021-11-03T00:03:47Z</dcterms:modified>
  <cp:category/>
  <cp:contentStatus/>
</cp:coreProperties>
</file>