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I TRIMESTRE/Publicaciones/"/>
    </mc:Choice>
  </mc:AlternateContent>
  <xr:revisionPtr revIDLastSave="0" documentId="8_{B8A5786A-599A-4153-9599-E9B6EF620A71}" xr6:coauthVersionLast="47" xr6:coauthVersionMax="47" xr10:uidLastSave="{00000000-0000-0000-0000-000000000000}"/>
  <bookViews>
    <workbookView xWindow="-120" yWindow="-120" windowWidth="29040" windowHeight="15840" xr2:uid="{00000000-000D-0000-FFFF-FFFF00000000}"/>
  </bookViews>
  <sheets>
    <sheet name="2021 Tunjuelit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6" i="1" l="1"/>
  <c r="AH42" i="1"/>
  <c r="AQ38" i="1"/>
  <c r="AG38" i="1"/>
  <c r="AQ37" i="1"/>
  <c r="AH35" i="1"/>
  <c r="AQ25" i="1"/>
  <c r="AR18" i="1"/>
  <c r="AQ34" i="1"/>
  <c r="AQ33" i="1"/>
  <c r="AQ32" i="1"/>
  <c r="AQ31" i="1"/>
  <c r="AQ30" i="1"/>
  <c r="AQ29" i="1"/>
  <c r="AQ28" i="1"/>
  <c r="AQ27" i="1"/>
  <c r="AQ23" i="1"/>
  <c r="AQ18" i="1"/>
  <c r="AQ24" i="1"/>
  <c r="AA18" i="1" l="1"/>
  <c r="AQ39" i="1" l="1"/>
  <c r="AQ36" i="1"/>
  <c r="AM41" i="1" l="1"/>
  <c r="AM35" i="1"/>
  <c r="X41" i="1"/>
  <c r="AA28" i="1"/>
  <c r="AC28" i="1" s="1"/>
  <c r="AA29" i="1"/>
  <c r="AC29" i="1" s="1"/>
  <c r="AA30" i="1"/>
  <c r="AC30" i="1" s="1"/>
  <c r="AA31" i="1"/>
  <c r="AC31" i="1" s="1"/>
  <c r="AA32" i="1"/>
  <c r="AC32" i="1" s="1"/>
  <c r="AA33" i="1"/>
  <c r="AC33" i="1" s="1"/>
  <c r="AA34" i="1"/>
  <c r="AC34" i="1" s="1"/>
  <c r="AA20" i="1"/>
  <c r="AC20" i="1" s="1"/>
  <c r="E34" i="1"/>
  <c r="E33" i="1"/>
  <c r="E32" i="1"/>
  <c r="E31" i="1"/>
  <c r="E30" i="1"/>
  <c r="E29" i="1"/>
  <c r="E28" i="1"/>
  <c r="E27" i="1"/>
  <c r="E26" i="1"/>
  <c r="E25" i="1"/>
  <c r="E24" i="1"/>
  <c r="E23" i="1"/>
  <c r="E22" i="1"/>
  <c r="E35" i="1" s="1"/>
  <c r="E42" i="1" s="1"/>
  <c r="E21" i="1"/>
  <c r="E20" i="1"/>
  <c r="E19" i="1"/>
  <c r="E18" i="1"/>
  <c r="P34" i="1"/>
  <c r="AP34" i="1" s="1"/>
  <c r="AR34" i="1" s="1"/>
  <c r="P33" i="1"/>
  <c r="AP33" i="1" s="1"/>
  <c r="AR33" i="1" s="1"/>
  <c r="P32" i="1"/>
  <c r="AP32" i="1" s="1"/>
  <c r="AR32" i="1" s="1"/>
  <c r="P31" i="1"/>
  <c r="AP31" i="1" s="1"/>
  <c r="AR31" i="1" s="1"/>
  <c r="P30" i="1"/>
  <c r="AP30" i="1" s="1"/>
  <c r="AR30" i="1" s="1"/>
  <c r="P29" i="1"/>
  <c r="P28" i="1"/>
  <c r="AP28" i="1" s="1"/>
  <c r="AR28" i="1" s="1"/>
  <c r="L41" i="1"/>
  <c r="P41" i="1"/>
  <c r="O41" i="1"/>
  <c r="N41" i="1"/>
  <c r="N42" i="1" s="1"/>
  <c r="M41" i="1"/>
  <c r="M42" i="1" s="1"/>
  <c r="AP40" i="1"/>
  <c r="AR40" i="1" s="1"/>
  <c r="AP39" i="1"/>
  <c r="AR39" i="1" s="1"/>
  <c r="AP38" i="1"/>
  <c r="AR38" i="1" s="1"/>
  <c r="AP37" i="1"/>
  <c r="AR37" i="1" s="1"/>
  <c r="AP36" i="1"/>
  <c r="AR36" i="1" s="1"/>
  <c r="AR41" i="1" s="1"/>
  <c r="AP29" i="1"/>
  <c r="AR29" i="1" s="1"/>
  <c r="AP27" i="1"/>
  <c r="AR27" i="1" s="1"/>
  <c r="AP26" i="1"/>
  <c r="AR26" i="1" s="1"/>
  <c r="AP25" i="1"/>
  <c r="AR25" i="1" s="1"/>
  <c r="AP24" i="1"/>
  <c r="AR24" i="1" s="1"/>
  <c r="AP23" i="1"/>
  <c r="AR23" i="1" s="1"/>
  <c r="AP22" i="1"/>
  <c r="AR22" i="1" s="1"/>
  <c r="AP21" i="1"/>
  <c r="AR21" i="1" s="1"/>
  <c r="AP20" i="1"/>
  <c r="AR20" i="1" s="1"/>
  <c r="AP19" i="1"/>
  <c r="AR19" i="1" s="1"/>
  <c r="AP18" i="1"/>
  <c r="AK40" i="1"/>
  <c r="AK39" i="1"/>
  <c r="AK38" i="1"/>
  <c r="AK37" i="1"/>
  <c r="AK36" i="1"/>
  <c r="AK34" i="1"/>
  <c r="AK33" i="1"/>
  <c r="AK32" i="1"/>
  <c r="AK31" i="1"/>
  <c r="AK30" i="1"/>
  <c r="AK29" i="1"/>
  <c r="AK28" i="1"/>
  <c r="AK27" i="1"/>
  <c r="AK26" i="1"/>
  <c r="AK25" i="1"/>
  <c r="AK24" i="1"/>
  <c r="AK23" i="1"/>
  <c r="AK22" i="1"/>
  <c r="AK21" i="1"/>
  <c r="AK20" i="1"/>
  <c r="AK19" i="1"/>
  <c r="AK18" i="1"/>
  <c r="AF40" i="1"/>
  <c r="AH40" i="1" s="1"/>
  <c r="AF38" i="1"/>
  <c r="AH38" i="1" s="1"/>
  <c r="AF37" i="1"/>
  <c r="AH37" i="1" s="1"/>
  <c r="AH41" i="1" s="1"/>
  <c r="AF34" i="1"/>
  <c r="AH34" i="1" s="1"/>
  <c r="AF33" i="1"/>
  <c r="AH33" i="1" s="1"/>
  <c r="AF32" i="1"/>
  <c r="AH32" i="1" s="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H18" i="1"/>
  <c r="AA40" i="1"/>
  <c r="AC40" i="1" s="1"/>
  <c r="AA39" i="1"/>
  <c r="AC39" i="1" s="1"/>
  <c r="AA38" i="1"/>
  <c r="AC38" i="1" s="1"/>
  <c r="AA37" i="1"/>
  <c r="AC37" i="1" s="1"/>
  <c r="AA36" i="1"/>
  <c r="AC36" i="1" s="1"/>
  <c r="AA27" i="1"/>
  <c r="AC27" i="1" s="1"/>
  <c r="AA26" i="1"/>
  <c r="AC26" i="1" s="1"/>
  <c r="AA25" i="1"/>
  <c r="AC25" i="1" s="1"/>
  <c r="AA24" i="1"/>
  <c r="AC24" i="1" s="1"/>
  <c r="AA23" i="1"/>
  <c r="AC23" i="1" s="1"/>
  <c r="AA22" i="1"/>
  <c r="AC22" i="1" s="1"/>
  <c r="AA21" i="1"/>
  <c r="AC21" i="1" s="1"/>
  <c r="AC18" i="1"/>
  <c r="V40" i="1"/>
  <c r="V37" i="1"/>
  <c r="V34" i="1"/>
  <c r="X34" i="1" s="1"/>
  <c r="V33" i="1"/>
  <c r="X33" i="1"/>
  <c r="V32" i="1"/>
  <c r="X32" i="1" s="1"/>
  <c r="V31" i="1"/>
  <c r="X31" i="1"/>
  <c r="V30" i="1"/>
  <c r="V29" i="1"/>
  <c r="V28" i="1"/>
  <c r="V27" i="1"/>
  <c r="X27" i="1"/>
  <c r="V26" i="1"/>
  <c r="V25" i="1"/>
  <c r="X25" i="1"/>
  <c r="V24" i="1"/>
  <c r="V23" i="1"/>
  <c r="V22" i="1"/>
  <c r="V21" i="1"/>
  <c r="E41" i="1"/>
  <c r="O42" i="1" s="1"/>
  <c r="L42" i="1" l="1"/>
  <c r="AC41" i="1"/>
  <c r="X35" i="1"/>
  <c r="X42" i="1" s="1"/>
  <c r="AM42" i="1"/>
  <c r="P42" i="1"/>
  <c r="AR35" i="1"/>
  <c r="AR42" i="1" s="1"/>
  <c r="AC35" i="1"/>
  <c r="AC42" i="1" l="1"/>
</calcChain>
</file>

<file path=xl/sharedStrings.xml><?xml version="1.0" encoding="utf-8"?>
<sst xmlns="http://schemas.openxmlformats.org/spreadsheetml/2006/main" count="549" uniqueCount="300">
  <si>
    <r>
      <t xml:space="preserve">ALCALDÍA LOCAL DE </t>
    </r>
    <r>
      <rPr>
        <b/>
        <u/>
        <sz val="11"/>
        <color theme="1"/>
        <rFont val="Calibri Light"/>
        <family val="2"/>
        <scheme val="major"/>
      </rPr>
      <t>TUNJUELITO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</si>
  <si>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</si>
  <si>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</si>
  <si>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</si>
  <si>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</si>
  <si>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</si>
  <si>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</si>
  <si>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</si>
  <si>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</si>
  <si>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 xml:space="preserve">Publicación del plan de gestión aprobado. Caso HOLA: </t>
  </si>
  <si>
    <t>28 de abril de 2021</t>
  </si>
  <si>
    <t>Para el primer trimestre de la vigencia 2021, el plan de gestión de la Alcaldía Local alcanzó un nivel de desempeño del 73% de acuerdo con lo programado, y del 28%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</si>
  <si>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8 de julio de 2021</t>
  </si>
  <si>
    <t xml:space="preserve">Se realiza la modificación al plan de gestión de acuerdo con la solicitud de la Alcaldía Local y la autorización dada por la Subsecretaría de Gestión Local. </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</si>
  <si>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</si>
  <si>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</si>
  <si>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</si>
  <si>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</si>
  <si>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</si>
  <si>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</si>
  <si>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</si>
  <si>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</si>
  <si>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</si>
  <si>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</si>
  <si>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</si>
  <si>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</si>
  <si>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</si>
  <si>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</si>
  <si>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</si>
  <si>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</si>
  <si>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</si>
  <si>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</si>
  <si>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</si>
  <si>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</si>
  <si>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</si>
  <si>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</si>
  <si>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</si>
  <si>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</si>
  <si>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</si>
  <si>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</si>
  <si>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</si>
  <si>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</si>
  <si>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</si>
  <si>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</si>
  <si>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</si>
  <si>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</si>
  <si>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</si>
  <si>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</si>
  <si>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</si>
  <si>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</si>
  <si>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</si>
  <si>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</si>
  <si>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</si>
  <si>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</si>
  <si>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</si>
  <si>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</si>
  <si>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</si>
  <si>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</si>
  <si>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</si>
  <si>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</si>
  <si>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</si>
  <si>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</si>
  <si>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</si>
  <si>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</si>
  <si>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</si>
  <si>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</si>
  <si>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2. Incrementar en 15</t>
    </r>
    <r>
      <rPr>
        <b/>
        <sz val="11"/>
        <color theme="1"/>
        <rFont val="Calibri Light"/>
        <family val="2"/>
        <scheme val="major"/>
      </rPr>
      <t xml:space="preserve">% </t>
    </r>
    <r>
      <rPr>
        <sz val="11"/>
        <color theme="1"/>
        <rFont val="Calibri Light"/>
        <family val="2"/>
        <scheme val="major"/>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</si>
  <si>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</si>
  <si>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</si>
  <si>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</si>
  <si>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</si>
  <si>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</si>
  <si>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</si>
  <si>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</si>
  <si>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</si>
  <si>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</si>
  <si>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</si>
  <si>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</si>
  <si>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</si>
  <si>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</si>
  <si>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</si>
  <si>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</si>
  <si>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Ejecución presupuestal</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</si>
  <si>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</si>
  <si>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</si>
  <si>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</si>
  <si>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</si>
  <si>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</si>
  <si>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</si>
  <si>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</si>
  <si>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</si>
  <si>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Para el periodo se giró el 17,99% del presupuesto comprometido constituido como obligaciones por pagar de la vigencia 2020</t>
  </si>
  <si>
    <t>EJECUCIÓN PRESUPUESTAL A 31/03/2021
Soporte DGDL</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</si>
  <si>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</si>
  <si>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</si>
  <si>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</si>
  <si>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Para el periodo se giró el 30,83% del presupuesto comprometido constituido como obligaciones por pagar de la vigencia 2019 y anteriores</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</si>
  <si>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</si>
  <si>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</si>
  <si>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</si>
  <si>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</si>
  <si>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Para el periodo el FDL comprometió el 29% del presupuesto de inversión directa de la vigencia 2021.</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</si>
  <si>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</si>
  <si>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</si>
  <si>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</si>
  <si>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Para el periodo el FDL giró el  9% del presupuesto de inversión directa de la vigencia.</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</si>
  <si>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</si>
  <si>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</si>
  <si>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</si>
  <si>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</si>
  <si>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</si>
  <si>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De los 110 contratos en SECOP 84 se registraron en SIPSE se han presentado 15 casos HOLA para solucionar los inconvenientes de cargue</t>
  </si>
  <si>
    <t>Plaforma SIPSE y semaforo de seguimiento 
Reporte DGDL</t>
  </si>
  <si>
    <t>De los 147 contratos en SECOP 128 se registraron en SIPSE se han presentado casos HOLA para solucionar los inconvenientes de cargue, toda vez que el cargue se CRP se enruta a una estación diferente al usuario Financiero de la Alcaldia Local de Tunjuelito</t>
  </si>
  <si>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</si>
  <si>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</si>
  <si>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</si>
  <si>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</si>
  <si>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</si>
  <si>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Del total de 84 contratos registrados en SIPSE el 64,28 se encuentran en estado de ejecución</t>
  </si>
  <si>
    <t>Plaforma SIPSE y semaforo de seguimiento</t>
  </si>
  <si>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</si>
  <si>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</si>
  <si>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</si>
  <si>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</si>
  <si>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</si>
  <si>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</si>
  <si>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Inspección, vigilancia y control</t>
  </si>
  <si>
    <r>
      <t xml:space="preserve">11. Impulsar procesalmente (avocar, rechazar, enviar al competente y todo lo que derive del desarrollo de la actuación), </t>
    </r>
    <r>
      <rPr>
        <b/>
        <sz val="11"/>
        <color theme="1"/>
        <rFont val="Calibri Light"/>
        <family val="2"/>
        <scheme val="major"/>
      </rPr>
      <t>3.800</t>
    </r>
    <r>
      <rPr>
        <sz val="11"/>
        <color theme="1"/>
        <rFont val="Calibri Light"/>
        <family val="2"/>
        <scheme val="major"/>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</si>
  <si>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</si>
  <si>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</si>
  <si>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</si>
  <si>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</si>
  <si>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</si>
  <si>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</si>
  <si>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Para el primer trimestre de 2021 se impulsó procesalmente 1.591 expedientes</t>
  </si>
  <si>
    <t>Reporte DGP</t>
  </si>
  <si>
    <r>
      <t xml:space="preserve">12. Proferir </t>
    </r>
    <r>
      <rPr>
        <b/>
        <sz val="11"/>
        <color theme="1"/>
        <rFont val="Calibri Light"/>
        <family val="2"/>
        <scheme val="major"/>
      </rPr>
      <t>2.340</t>
    </r>
    <r>
      <rPr>
        <sz val="11"/>
        <color theme="1"/>
        <rFont val="Calibri Light"/>
        <family val="2"/>
        <scheme val="major"/>
      </rPr>
      <t xml:space="preserve"> de fallos en primera instancia sobre los expedientes a cargo de las inspecciones de policía</t>
    </r>
  </si>
  <si>
    <t>Fallos de fondo en primera instancia proferidos</t>
  </si>
  <si>
    <t>Número de Fallos de fondo en primera instancia proferidos</t>
  </si>
  <si>
    <t>Fallos de fondo</t>
  </si>
  <si>
    <t>Para el primer trimestre de 2021 se profirieron 1.121 fallos en primera instancia</t>
  </si>
  <si>
    <r>
      <t xml:space="preserve">13. Terminar (archivar), </t>
    </r>
    <r>
      <rPr>
        <b/>
        <sz val="11"/>
        <color theme="1"/>
        <rFont val="Calibri Light"/>
        <family val="2"/>
        <scheme val="major"/>
      </rPr>
      <t xml:space="preserve">33 </t>
    </r>
    <r>
      <rPr>
        <sz val="11"/>
        <color theme="1"/>
        <rFont val="Calibri Light"/>
        <family val="2"/>
        <scheme val="major"/>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</si>
  <si>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</si>
  <si>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</si>
  <si>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</si>
  <si>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</si>
  <si>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</si>
  <si>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Para el primer trimestre de 2021 se terminaron 14 actuaciones administrativas</t>
  </si>
  <si>
    <r>
      <t xml:space="preserve">14. Terminar </t>
    </r>
    <r>
      <rPr>
        <b/>
        <sz val="11"/>
        <color theme="1"/>
        <rFont val="Calibri Light"/>
        <family val="2"/>
        <scheme val="major"/>
      </rPr>
      <t>30</t>
    </r>
    <r>
      <rPr>
        <sz val="11"/>
        <color theme="1"/>
        <rFont val="Calibri Light"/>
        <family val="2"/>
        <scheme val="major"/>
      </rPr>
      <t xml:space="preserve"> actuaciones administrativas en primera instancia</t>
    </r>
  </si>
  <si>
    <t>Actuaciones Administrativas terminadas hasta la primera instancia</t>
  </si>
  <si>
    <t>Número de Actuaciones Administrativas terminadas hasta la primera instancia</t>
  </si>
  <si>
    <t>Para el primer trimestre de 2021 se terminó 1 actuación administrativa en primera instancia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</si>
  <si>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</si>
  <si>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</si>
  <si>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</si>
  <si>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</si>
  <si>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</si>
  <si>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realizaron 4 operativos de inspección, vigilancia y control en materia de integridad del espacio público</t>
  </si>
  <si>
    <t>Operativos IVC 2021,PDF</t>
  </si>
  <si>
    <t>Se realizaron 12 operativos de inspección, vigilancia y control en materia de integridad del espacio público</t>
  </si>
  <si>
    <t>Acciones de control u operativos en materia actividad económica realizadas</t>
  </si>
  <si>
    <t>Número de Acciones de control u operativos en materia actividad económica realizadas</t>
  </si>
  <si>
    <t xml:space="preserve">Se realizaron 3 operativos de inspección, vigilancia y control en materia de actividad económica </t>
  </si>
  <si>
    <t xml:space="preserve">Se realizaron 26 operativos de inspección, vigilancia y control en materia de actividad económica </t>
  </si>
  <si>
    <t>Acciones de control u operativos en materia de obras y urbanismo realizadas</t>
  </si>
  <si>
    <t>Número de Acciones de control u operativos en materia de obras y urbanismo realizadas</t>
  </si>
  <si>
    <t xml:space="preserve">Se realizaron 2 operativos de inspección, vigilancia y control en materia de obras y urbanismo </t>
  </si>
  <si>
    <t xml:space="preserve">Se realizaron 3 operativos de inspección, vigilancia y control en materia de obras y urbanismo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</si>
  <si>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</si>
  <si>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</si>
  <si>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</si>
  <si>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</si>
  <si>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</si>
  <si>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</si>
  <si>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</si>
  <si>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</si>
  <si>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</si>
  <si>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</si>
  <si>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</si>
  <si>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</si>
  <si>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</si>
  <si>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</si>
  <si>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</si>
  <si>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</si>
  <si>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</si>
  <si>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</si>
  <si>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</si>
  <si>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</si>
  <si>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</si>
  <si>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23 acciones de mejoramiento sin vencer</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</si>
  <si>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</si>
  <si>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</si>
  <si>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</si>
  <si>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</si>
  <si>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</si>
  <si>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</si>
  <si>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</si>
  <si>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</si>
  <si>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</si>
  <si>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</si>
  <si>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</si>
  <si>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</si>
  <si>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</si>
  <si>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</si>
  <si>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</si>
  <si>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</si>
  <si>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</si>
  <si>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</si>
  <si>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</si>
  <si>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</si>
  <si>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</si>
  <si>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</si>
  <si>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</si>
  <si>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</si>
  <si>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</si>
  <si>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</si>
  <si>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dado respuesta a 5.901 requerimientos ciudadanos correspondientes a las vigencias 2017 a 2020</t>
  </si>
  <si>
    <t>Reporte CRONOS</t>
  </si>
  <si>
    <t>Total metas transversales (20%)</t>
  </si>
  <si>
    <t xml:space="preserve">Total plan de gestión </t>
  </si>
  <si>
    <t>Reporte de ejecución de la meta aportado por la DGDL proveniente de la MUSI</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</si>
  <si>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0,9%. 
Nota: se ajusta la programación de la meta para el II Trimestre de 2021, dado que la información disponible corresponde al I Trimestre. </t>
  </si>
  <si>
    <t>No programada para el II Trimestre de 2021. En este momento la Alcaldía Local se encuentra a la espera de los lineamientos por parte de la coordinación de presupuestos participativos, para iniciar su desarrollo.</t>
  </si>
  <si>
    <t>La Alcaldía Local Tunjuelito giró $4.004.234.575 del presupuesto comprometido constituido como obligaciones por pagar de la vigencia 2020, equivalente a $13.522.429.123, lo cual corresponde a un nivel de ejecución del 29,61%.
El FDLT se encuentra realizando las acciones tendientes al cumplimiento de la ejecución y giro de las Obligaciones por pagar de la vigencia 2020</t>
  </si>
  <si>
    <t>Reporte de seguimiento presentado por la Dirección para la Gestión del Desarrollo Local.</t>
  </si>
  <si>
    <t>Para el II Trimestre de 2021, la Alcaldía Local Tunjuelito ha girado $9.844.919.021 del presupuesto comprometido constituido como obligaciones por pagar de la vigencia 2019 y anteriores, equivalente a $16.037.605.073, lo que representa un nivel de ejecución del 61,39%.</t>
  </si>
  <si>
    <t xml:space="preserve">Para el II Trimestre de 2021, la Alcaldía Local de Tunjuelito comprometió $11.567.204.529 de los $25.190.864.000 asignados como presupuesto de inversión directa de la vigencia 2021, lo que representa un nivel de ejecución del 45,92%. </t>
  </si>
  <si>
    <t xml:space="preserve">La Alcaldía Local de Tunjuelito giró $5.279.084.836 de los $25.190.864.000 asignados como depuesto disponible de inversión directa de la vigencia, lo que representa un nivel de ejecución acumulado del 20,96%. </t>
  </si>
  <si>
    <t>La Alcaldía Local de Tunjuelito ha registrado 128 contratos de los 147 contratos publicados en la plataforma SECOP I y II, lo que representa un nivel de cumplimiento del 87,07% para el periodo. 
De los 147 contratos en SECOP, 128 se registraron en SIPSE; se han presentado casos HOLA para solucionar los inconvenientes de cargue, toda vez que el cargue se CRP se enruta a una estación diferente al usuario Financiero de la Alcaldia Local de Tunjuelito</t>
  </si>
  <si>
    <t>Plaforma SIPSE y semaforo de seguimiento 
Reporte DGDL
Reporte de seguimiento presentado por la Dirección para la Gestión del Desarrollo Local.</t>
  </si>
  <si>
    <t xml:space="preserve">La Alcaldía Local de Tunjuelito ha registrado 113 contratos en SIPSE Local en estado ejecución de los 133 contratos registrados en SIPSE Local, lo que equivale al 84,96%. </t>
  </si>
  <si>
    <t>La meta presenta un avance acumulado del 43,02%.</t>
  </si>
  <si>
    <t>Reporte de seguimiento presentado por la Dirección para la Gestión Policiva</t>
  </si>
  <si>
    <t xml:space="preserve">En el segundo trimestre de 2021, la alcaldía local de Tunjuelito impulsó procesalmente 1705 expedientes a cargo de las inspecciones de policía, lo que representa un resultado de 100% para el periodo. </t>
  </si>
  <si>
    <t xml:space="preserve">En el segundo trimestre de 2021, la alcaldía local de Tunjuelito profirió 774 fallos en primera instancia sobre los expedientes a cargo de las inspecciones de policía, lo que representa un resultado de 100% para el periodo. </t>
  </si>
  <si>
    <t xml:space="preserve">En el II trimestre de 2021, la alcaldía local de Tunjuelito terminó 3 actuaciones administrativas, lo que representa un resultado de ___% para el periodo. </t>
  </si>
  <si>
    <t xml:space="preserve">En el segundo trimestre de 2021, la alcaldía local de Tunjuelito terminó 30 actuaciones administrativas en primera instancia, lo que representa un resultado de 100% para el periodo. </t>
  </si>
  <si>
    <t>Implementación del Sistema de Gestión Ambiental en un porcentaje de 68%, resultados obtenidos de la inspección ambiental realizada el 18 de mayo 2021, empleando el formato: PLE-PIN-F012 Formato inspecciones ambientales para verificación de implementación del plan institucional de gestión ambiental.</t>
  </si>
  <si>
    <t>Reporte de gestión ambiental OAP</t>
  </si>
  <si>
    <t>La localidad tiene 47 acciones de las cuales 23 presentan vencimiento. El porcentaje que muestra el avance en el cierre o cumplimiento de acciones vencidas frente a las acciones asignadas en aplicativo MIMEC para los planes de mejora en ejecución.</t>
  </si>
  <si>
    <t>Reporte de acciones de mejora MIMEC.</t>
  </si>
  <si>
    <t>http://www.tunjuelito.gov.co/tabla_archivos/107-registro-publicaciones</t>
  </si>
  <si>
    <t>La Alcaldía Local Tunjuelito ha cumplido con 109 de los 115 requisitos de publicación de información en su página web, de acuerdo con lo previsto en la Ley 1712 de 2014, según lo informado por la Oficina Asesora de Comunicaciones de la SDG mediante memorando No. 20211400241773, lo que representa un avance del 94,78% para el II Trimestre de 2021.</t>
  </si>
  <si>
    <t>La alcaldía local de Tunjuelito asistió a la capacitación brindada a los promotores de mejora, en la que se brindaron lineamientos sobre la gestión de riesgos, planes de mejora, planeación institucional y PAAC.</t>
  </si>
  <si>
    <t xml:space="preserve">Registro de asistencia Teams. </t>
  </si>
  <si>
    <t xml:space="preserve">La Localidad de Tunjuelito ha atendido 5941 requerimientos ciudadanos, de los 6112 recibidos, lo que representa un 97,2% de gestión frente a la meta prevista. </t>
  </si>
  <si>
    <t>Reporte de atención de requerimientos ciudadanos Subsecretaría de Gestión Institucional</t>
  </si>
  <si>
    <t>La Alcaldía Local de Tunjuelito logró la ejecución de 8 propuestas ganadoras de presupuestos participativos (Fase II), de las 36 propuestas ganadoras.
Sin embargo, la alcaldía local de Tunjuelito manifiesta que se identificó que de las 36 iniciativas, 1 es por gestión, 2 son inviables y 4 fueron retiradas por los constructores, quedando 29 iniciativas vigentes, de las cuales 2 se encuentran en la fase de ejecución.</t>
  </si>
  <si>
    <r>
      <t xml:space="preserve">3. Lograr que el </t>
    </r>
    <r>
      <rPr>
        <b/>
        <sz val="11"/>
        <rFont val="Calibri Light"/>
        <family val="2"/>
        <scheme val="major"/>
      </rPr>
      <t xml:space="preserve">100% </t>
    </r>
    <r>
      <rPr>
        <sz val="11"/>
        <rFont val="Calibri Light"/>
        <family val="2"/>
        <scheme val="major"/>
      </rPr>
      <t xml:space="preserve"> de las propuestas ganadoras (viables) de  presupuestos participativos (Fase II) cuenten con todos los recursos comprometidos en la vigencia.</t>
    </r>
  </si>
  <si>
    <t>30 de julio de 2021</t>
  </si>
  <si>
    <t>Para el segundo trimestre de la vigencia 2021, el plan de gestión de la Alcaldía Local alcanzó un nivel de desempeño del 82,13% de acuerdo con lo programado, y del 49,13% acumulado para la vigencia.</t>
  </si>
  <si>
    <t>24 de agosto de 2021</t>
  </si>
  <si>
    <t xml:space="preserve">Se ajusta el avance acumulado de la meta contenido en el capítulo de Evaluación Final, por error de digitación. El resultado acumulado de la vigencia es de 46,84%. </t>
  </si>
  <si>
    <t>27 de septiembre de 2021</t>
  </si>
  <si>
    <r>
      <t xml:space="preserve">15. Realizar </t>
    </r>
    <r>
      <rPr>
        <b/>
        <sz val="11"/>
        <color theme="1"/>
        <rFont val="Calibri Light"/>
        <family val="2"/>
        <scheme val="major"/>
      </rPr>
      <t>60</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</si>
  <si>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77</t>
    </r>
    <r>
      <rPr>
        <sz val="11"/>
        <color theme="1"/>
        <rFont val="Calibri Light"/>
        <family val="2"/>
        <scheme val="major"/>
      </rPr>
      <t xml:space="preserve"> operativos de inspección, vigilancia y control en materia de actividad económica </t>
    </r>
  </si>
  <si>
    <r>
      <t xml:space="preserve">17.Realizar </t>
    </r>
    <r>
      <rPr>
        <b/>
        <sz val="11"/>
        <color theme="1"/>
        <rFont val="Calibri Light"/>
        <family val="2"/>
        <scheme val="major"/>
      </rPr>
      <t>20</t>
    </r>
    <r>
      <rPr>
        <sz val="11"/>
        <color theme="1"/>
        <rFont val="Calibri Light"/>
        <family val="2"/>
        <scheme val="major"/>
      </rPr>
      <t xml:space="preserve"> operativos de inspección, vigilancia y control en materia de obras y urbanismo </t>
    </r>
  </si>
  <si>
    <t xml:space="preserve">Se realiza la modificación de la magnitud total y programación de las metas No. 15, 16 y 17 del plan de gestión, de acuerdo con la solicitud de la Alcaldía Local y la autorización dada por la Dirección para la gestión policiva, así: Meta No. 15. "Realizar 112 operativos de inspección, vigilancia y control en materia de integridad del espacio público", se modifica a 60 operativos; meta No. 16. "Realizar 130 operativos de inspección, vigilancia y control en materia de actividad económica", se modifica a 77 operativos; y Meta No. 17."Realizar 34 operativos de inspección, vigilancia y control en materia de obras y urbanismo", se modifica a 20 operativos. </t>
  </si>
  <si>
    <t>Informe IAPDL con corte a 30.06.2021 entregado por la SDP.</t>
  </si>
  <si>
    <t>Ejecución presupuestal y reportes de matrices de control con SDG.</t>
  </si>
  <si>
    <t>SEMADFORO RANKING SIPSE CORTE 21.09.2021</t>
  </si>
  <si>
    <t>De los 165 contratos registrados en SIPSE 31 corresponden a estado suscrito o legalizado, 118 a contratos en ejecución y 16 a contratos terminados que no requieren liquidación para un cumplimiento del 98,5%</t>
  </si>
  <si>
    <t>Ejecución Presupuestal a 30 de Septiembre de 2021</t>
  </si>
  <si>
    <t xml:space="preserve">En el III trimestre de 2021, la alcaldía local de Tunjuelito impulsó procesalmente 6.266 expedientes a cargo de las inspecciones de policía, lo que representa un resultado de 100% para el periodo. </t>
  </si>
  <si>
    <t>Reporte de seguimiento presentado por la Dirección para la Gestión Policiva.</t>
  </si>
  <si>
    <t xml:space="preserve">En el III trimestre de 2021, la alcaldía local de Tunjuelito profirió 696 fallos en primera instancia sobre los expedientes a cargo de las inspecciones de policía, lo que representa un resultado de 100% para el periodo. </t>
  </si>
  <si>
    <t xml:space="preserve">En el III trimestre de 2021, la alcaldía local de Tunjuelito terminó 24 actuaciones administrativas en primera instancia, lo que representa un resultado de 100% para el periodo. </t>
  </si>
  <si>
    <t xml:space="preserve">Se realizaron 36 operativos de inspección, vigilancia y control en materia de integridad del espacio público, dando cumplimiento al 100% de la meta trimestral. </t>
  </si>
  <si>
    <t>Actas Operativos Espacio.PDF</t>
  </si>
  <si>
    <t xml:space="preserve">Se realizaron 45 operativos de inspección, vigilancia y control en materia de actividad económica, dando cumplimiento al 100% de la meta trimestral. </t>
  </si>
  <si>
    <t>Actas Operativos Actividad E.PDF</t>
  </si>
  <si>
    <t xml:space="preserve">Se realizaron 5 operativos de inspección, vigilancia y control en materia de obras y urbanismo, dando cumplimiento al 100% de la meta trimestral. </t>
  </si>
  <si>
    <t>Actas Operativos Obras.PDF</t>
  </si>
  <si>
    <t xml:space="preserve">El avance de la meta corresponde al valor del segundo trimestre de 2021, por cuanto esta informqación es reportada oficialmente por la Dirección de Planes de Desarrollo y Fortalecimiento Local de la Secretaría Distrital de PLaneación a travesa de la Matriz Unificada de Seguimiento a la Inversión MIUSI y teniendo en cuenta los tiempos de reporte y cierre de la revisión de los planes de gestión no es posible contar oportunamente con la información correspondiente al III trimestre. La Alcaldía Local alcanzó un avance acumulado entregado del 1,3%, no obstante al hacer el analisis de los recuros comprometidos con corte a 30 de septiembre mediante los procesos de contratación se infiere que entre los productos entregados se puede superar el nivel avance del periodo.  
Nota: se ajusta la programación de la meta para el III Trimestre de 2021, dado que la información disponible corresponde al II Trimestre. </t>
  </si>
  <si>
    <t>No programada para el III Trimestre de 2021</t>
  </si>
  <si>
    <t xml:space="preserve">La Alcaldía Local de Tunjuelito Se logró la ejecución de 18 propuestas de las 34 propuestas ganadoras de presupuestos participativos (Fase II). De la meta, se descontaron 2 propuestas que son inviables. Una (1) propuesta se va a ejecutar con gestión. </t>
  </si>
  <si>
    <t>La Alcaldía Local de Tunjuelito realizó el giro de $6.267.486.992 de los $13.511.562.456 constituidos como obligaciones por pagar de la vigencia 2020.
El FDLT continua realizando las acciones tendientes al cumplimiento de la ejecución y giro de las obligaciones por pagar de la vigencia 2020.</t>
  </si>
  <si>
    <t>La Alcaldía Local de Tunjuelito realizó el giro de $10.592.222.586 de los $16.037.605.073 constituidos como obligaciones por pagar de la vigencia 2019 y anteriores. 
El FDLT continua realizando las acciones tendientes al cumplimiento de la ejecución y giro de las Obligaciones por pagar de la vigencia 2019 y anteriores.</t>
  </si>
  <si>
    <t>Se comprometieron $15.568.443.155 de los $25.716.075.150 establecidos como presupuesto de inversión directa de la vigencia 2021. 
El FDLT ha comprometido el 60,54% del presupuesto de inversión directa de la vigencia 2021.</t>
  </si>
  <si>
    <t>Se giraron $11.492.366.803 de los $25.716.075.150 establecidos como presupuesto disponible de inversión directa de la vigencia.  El FDLT ha girado el 44,69% del presupuesto de inversión directa de la vigencia 2021</t>
  </si>
  <si>
    <t>Se registraron 165 contratos en el sistema SIPSE Local, de los 182 contratos publicados en la plataforma SECOP I y II de la vigencia. Para los contratos restantes se han presentado casos HOLA para solucionar los inconvenientes de cargue, toda vez que el cargue de CRP se enruta a una estación diferente al usuario Financiero de la Alcaldia Local de Tunjuelito.</t>
  </si>
  <si>
    <t>SEMAFORO RANKING SIPSE CORTE 21.09.2021
Reporte DGDL</t>
  </si>
  <si>
    <t>Se logró que 154 contratos registrados en SIPSE Local, de los 165 contratos celebrados, se encuentren en estado Ejecución dentro del sistema SIPSE Local.</t>
  </si>
  <si>
    <t xml:space="preserve">La alcaldía local de Tunjuelito impulsó procesalmente 9.562 expedientes a cargo de las inspecciones de policía, lo que representa un resultado acumulado del 100%. </t>
  </si>
  <si>
    <t xml:space="preserve">La alcaldía local de Tunjuelito profirió 2.591 fallos en primera instancia sobre los expedientes a cargo de las inspecciones de policía, lo que representa un resultado acumulado del 100%. </t>
  </si>
  <si>
    <t xml:space="preserve">En el III trimestre de 2021, la alcaldía local de Tunjuelito terminó 2 actuaciones administrativas de regimen de obras, lo que representa un resultado de 20% para el periodo. </t>
  </si>
  <si>
    <t>La alcaldía local de Tunjuelito terminó 17 actuaciones administrativas, lo que representa un resultado acumulado del 57,58%</t>
  </si>
  <si>
    <t xml:space="preserve">La alcaldía local de Tunjuelito terminó 55 actuaciones administrativas en primera instancia, lo que representa un resultado acumulado del 100%. </t>
  </si>
  <si>
    <t>Se realizaron 52 operativos de inspección, vigilancia y control en materia de integridad del espacio público</t>
  </si>
  <si>
    <t xml:space="preserve">Se realizaron 74 operativos de inspección, vigilancia y control en materia de actividad económica </t>
  </si>
  <si>
    <t xml:space="preserve">Se realizaron 10 operativos de inspección, vigilancia y control en materia de obras y urbanismo </t>
  </si>
  <si>
    <t xml:space="preserve">Implementación del Sistema de Gestión Ambiental en un porcentaje de 68%, resultados obtenidos de la inspección ambiental realizada el 18 de mayo 2021, empleando el formato: PLE-PIN-F012 Formato inspecciones ambientales para verificación de implementación del plan institucional de gestión ambiental. La meta presenta un resultado acumulado del 42,5%. </t>
  </si>
  <si>
    <t>La localidad tiene 20 acciones de mejora vencidas de las 43 acciones abiertas, de acuerdo con lo revisado en MIMEC</t>
  </si>
  <si>
    <t>La Alcaldía Local de Tunjuelito ha cumpido 115 de los 115 requisitos de publicación de información en su página web, de acuerdo con lo previsto en la Ley 1712 de 2014, según lo informado por la Oficina Asesora de Comunicaciones de la SDG mediante memorando No. 20211400349573</t>
  </si>
  <si>
    <t>La localidad de Tunjuelito ha atendido 290 requerimientos ciudadanos, de los 401 recibidos, lo que representan un avance acumulado del 72,32% de gestión frente a la meta prevista.</t>
  </si>
  <si>
    <t>Reporte de requerimientos ciudadanos SGI</t>
  </si>
  <si>
    <t>Para el tercer trimestre de la vigencia 2021, el plan de gestión de la Alcaldía Local alcanzó un nivel de desempeño del 88,46% de acuerdo con lo programado, y del 67,41% acumulado para la vigencia.</t>
  </si>
  <si>
    <t>Semáforo ranking SIPSE corte a 21.09.2021</t>
  </si>
  <si>
    <t>3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</si>
</sst>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4"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
      <b/>
      <sz val="11"/>
      <color rgb="FF0070C0"/>
      <name val="Calibri Light"/>
      <family val="2"/>
      <scheme val="major"/>
    </font>
    <font>
      <b/>
      <sz val="1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56">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8" borderId="1" xfId="0" applyFont="1" applyFill="1" applyBorder="1" applyAlignment="1">
      <alignment horizontal="center" vertical="center" wrapText="1"/>
    </xf>
    <xf numFmtId="0" fontId="3" fillId="0" borderId="1" xfId="0" applyFont="1" applyBorder="1" applyAlignment="1">
      <alignment horizontal="left" vertical="top" wrapText="1"/>
    </xf>
    <xf numFmtId="9" fontId="1" fillId="0" borderId="1" xfId="0" applyNumberFormat="1" applyFont="1" applyBorder="1" applyAlignment="1">
      <alignment horizontal="left" vertical="top" wrapText="1"/>
    </xf>
    <xf numFmtId="0" fontId="1" fillId="0" borderId="0" xfId="0" applyFont="1" applyAlignment="1">
      <alignment horizontal="left" vertical="top" wrapText="1"/>
    </xf>
    <xf numFmtId="0" fontId="5" fillId="9" borderId="1" xfId="0" applyFont="1" applyFill="1" applyBorder="1" applyAlignment="1">
      <alignment horizontal="left" vertical="top" wrapText="1"/>
    </xf>
    <xf numFmtId="9" fontId="5" fillId="9" borderId="1" xfId="1" applyNumberFormat="1" applyFont="1" applyFill="1" applyBorder="1" applyAlignment="1">
      <alignment horizontal="right" vertical="top" wrapText="1"/>
    </xf>
    <xf numFmtId="9" fontId="5" fillId="9" borderId="1" xfId="1" applyFont="1" applyFill="1" applyBorder="1" applyAlignment="1">
      <alignment horizontal="right" vertical="top" wrapText="1"/>
    </xf>
    <xf numFmtId="9" fontId="5" fillId="9" borderId="1" xfId="0" applyNumberFormat="1" applyFont="1" applyFill="1" applyBorder="1" applyAlignment="1">
      <alignment horizontal="right" vertical="top" wrapText="1"/>
    </xf>
    <xf numFmtId="0" fontId="5" fillId="0" borderId="1" xfId="0" applyFont="1" applyBorder="1" applyAlignment="1">
      <alignment horizontal="left" vertical="top" wrapText="1"/>
    </xf>
    <xf numFmtId="0" fontId="5" fillId="9" borderId="1" xfId="0" applyFont="1" applyFill="1" applyBorder="1" applyAlignment="1" applyProtection="1">
      <alignment horizontal="left" vertical="top" wrapText="1"/>
      <protection locked="0"/>
    </xf>
    <xf numFmtId="9" fontId="5" fillId="9" borderId="1" xfId="0" applyNumberFormat="1" applyFont="1" applyFill="1" applyBorder="1" applyAlignment="1" applyProtection="1">
      <alignment horizontal="right" vertical="top" wrapText="1"/>
      <protection locked="0"/>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1"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applyAlignment="1"/>
    <xf numFmtId="9" fontId="7" fillId="3" borderId="1" xfId="1" applyFont="1" applyFill="1" applyBorder="1" applyAlignment="1">
      <alignment wrapText="1"/>
    </xf>
    <xf numFmtId="9" fontId="9" fillId="2" borderId="1" xfId="1" applyFont="1" applyFill="1" applyBorder="1" applyAlignment="1">
      <alignment wrapText="1"/>
    </xf>
    <xf numFmtId="10" fontId="1" fillId="0" borderId="1" xfId="0" applyNumberFormat="1" applyFont="1" applyBorder="1" applyAlignment="1">
      <alignment horizontal="left" vertical="top" wrapText="1"/>
    </xf>
    <xf numFmtId="9" fontId="1" fillId="0" borderId="1" xfId="1" applyFont="1" applyBorder="1" applyAlignment="1">
      <alignment horizontal="left" vertical="top" wrapText="1"/>
    </xf>
    <xf numFmtId="41" fontId="1" fillId="0" borderId="1" xfId="2" applyFont="1" applyBorder="1" applyAlignment="1">
      <alignment horizontal="left" vertical="top" wrapText="1"/>
    </xf>
    <xf numFmtId="41" fontId="1" fillId="0" borderId="1" xfId="0" applyNumberFormat="1" applyFont="1" applyBorder="1" applyAlignment="1">
      <alignment horizontal="left" vertical="top" wrapText="1"/>
    </xf>
    <xf numFmtId="0" fontId="1" fillId="0" borderId="1" xfId="0" applyFont="1" applyBorder="1" applyAlignment="1">
      <alignment horizontal="right" vertical="top" wrapText="1"/>
    </xf>
    <xf numFmtId="9" fontId="1" fillId="0" borderId="1" xfId="0" applyNumberFormat="1" applyFont="1" applyBorder="1" applyAlignment="1">
      <alignment horizontal="right" vertical="top" wrapText="1"/>
    </xf>
    <xf numFmtId="9"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41" fontId="1" fillId="0" borderId="1" xfId="2" applyFont="1" applyBorder="1" applyAlignment="1">
      <alignment vertical="top" wrapText="1"/>
    </xf>
    <xf numFmtId="10" fontId="1" fillId="0" borderId="1" xfId="1" applyNumberFormat="1" applyFont="1" applyBorder="1" applyAlignment="1">
      <alignment horizontal="right" vertical="top" wrapText="1"/>
    </xf>
    <xf numFmtId="0" fontId="1" fillId="0" borderId="1" xfId="0" applyFont="1" applyFill="1" applyBorder="1" applyAlignment="1">
      <alignment horizontal="left" vertical="top" wrapText="1"/>
    </xf>
    <xf numFmtId="9" fontId="1" fillId="0" borderId="1" xfId="0" applyNumberFormat="1" applyFont="1" applyFill="1" applyBorder="1" applyAlignment="1">
      <alignment horizontal="left" vertical="top" wrapText="1"/>
    </xf>
    <xf numFmtId="0" fontId="1" fillId="0" borderId="0" xfId="0" applyFont="1" applyAlignment="1">
      <alignment horizontal="center" vertical="top" wrapText="1"/>
    </xf>
    <xf numFmtId="9" fontId="1" fillId="0" borderId="1" xfId="0" applyNumberFormat="1" applyFont="1" applyBorder="1" applyAlignment="1">
      <alignment horizontal="center" vertical="top" wrapText="1"/>
    </xf>
    <xf numFmtId="1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41" fontId="1" fillId="0" borderId="1" xfId="2" applyFont="1" applyBorder="1" applyAlignment="1">
      <alignment horizontal="center" vertical="top" wrapText="1"/>
    </xf>
    <xf numFmtId="0" fontId="1" fillId="0" borderId="1" xfId="0" applyNumberFormat="1" applyFont="1" applyBorder="1" applyAlignment="1">
      <alignment horizontal="center" vertical="top" wrapText="1"/>
    </xf>
    <xf numFmtId="9" fontId="1" fillId="0" borderId="1" xfId="1" applyFont="1" applyBorder="1" applyAlignment="1">
      <alignment horizontal="center" vertical="top" wrapText="1"/>
    </xf>
    <xf numFmtId="0" fontId="1" fillId="0" borderId="1" xfId="0" applyFont="1" applyBorder="1" applyAlignment="1">
      <alignment horizontal="center" vertical="top" wrapText="1"/>
    </xf>
    <xf numFmtId="9" fontId="5" fillId="0" borderId="1" xfId="1" applyFont="1" applyBorder="1" applyAlignment="1">
      <alignment horizontal="center" vertical="top" wrapText="1"/>
    </xf>
    <xf numFmtId="9"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0" fontId="1" fillId="0" borderId="0" xfId="0" applyFont="1" applyAlignment="1">
      <alignment horizontal="justify" wrapText="1"/>
    </xf>
    <xf numFmtId="9" fontId="1" fillId="0" borderId="1" xfId="0" applyNumberFormat="1" applyFont="1" applyBorder="1" applyAlignment="1">
      <alignment horizontal="justify" vertical="top" wrapText="1"/>
    </xf>
    <xf numFmtId="0" fontId="1" fillId="0" borderId="1" xfId="0" applyFont="1" applyFill="1" applyBorder="1" applyAlignment="1">
      <alignment horizontal="justify" vertical="top" wrapText="1"/>
    </xf>
    <xf numFmtId="0" fontId="1" fillId="0" borderId="1" xfId="0" applyFont="1" applyBorder="1" applyAlignment="1">
      <alignment horizontal="justify" vertical="top" wrapText="1"/>
    </xf>
    <xf numFmtId="9" fontId="5" fillId="0" borderId="1" xfId="1" applyFont="1" applyBorder="1" applyAlignment="1">
      <alignment horizontal="justify" vertical="top" wrapText="1"/>
    </xf>
    <xf numFmtId="0" fontId="5" fillId="0" borderId="1" xfId="0" applyFont="1" applyBorder="1" applyAlignment="1">
      <alignment horizontal="justify" vertical="top" wrapText="1"/>
    </xf>
    <xf numFmtId="10" fontId="2" fillId="5" borderId="1" xfId="1" applyNumberFormat="1" applyFont="1" applyFill="1" applyBorder="1" applyAlignment="1">
      <alignment horizontal="center" vertical="center" wrapText="1"/>
    </xf>
    <xf numFmtId="10" fontId="1" fillId="0" borderId="0" xfId="1" applyNumberFormat="1" applyFont="1" applyAlignment="1">
      <alignment horizontal="center" wrapText="1"/>
    </xf>
    <xf numFmtId="10" fontId="1" fillId="0" borderId="1" xfId="1" applyNumberFormat="1" applyFont="1" applyBorder="1" applyAlignment="1">
      <alignment horizontal="center" vertical="top" wrapText="1"/>
    </xf>
    <xf numFmtId="10" fontId="5" fillId="0" borderId="1" xfId="1" applyNumberFormat="1" applyFont="1" applyBorder="1" applyAlignment="1">
      <alignment horizontal="center" vertical="top"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1" fillId="0" borderId="0" xfId="0" applyFont="1" applyAlignment="1">
      <alignment horizontal="center" wrapText="1"/>
    </xf>
    <xf numFmtId="9" fontId="2" fillId="3" borderId="1" xfId="1" applyFont="1" applyFill="1" applyBorder="1" applyAlignment="1">
      <alignment horizontal="center" wrapText="1"/>
    </xf>
    <xf numFmtId="9" fontId="2" fillId="3" borderId="1" xfId="1" applyFont="1" applyFill="1" applyBorder="1" applyAlignment="1">
      <alignment horizontal="center" vertical="top" wrapText="1"/>
    </xf>
    <xf numFmtId="0" fontId="1" fillId="3" borderId="1" xfId="0" applyFont="1" applyFill="1" applyBorder="1" applyAlignment="1">
      <alignment wrapText="1"/>
    </xf>
    <xf numFmtId="9" fontId="2" fillId="3" borderId="1" xfId="1" applyFont="1" applyFill="1" applyBorder="1" applyAlignment="1">
      <alignment horizontal="right" wrapText="1"/>
    </xf>
    <xf numFmtId="0" fontId="1" fillId="3" borderId="1" xfId="0" applyFont="1" applyFill="1" applyBorder="1" applyAlignment="1">
      <alignment horizontal="justify" wrapText="1"/>
    </xf>
    <xf numFmtId="9" fontId="12" fillId="3" borderId="1" xfId="0" applyNumberFormat="1" applyFont="1" applyFill="1" applyBorder="1" applyAlignment="1">
      <alignment horizontal="center" wrapText="1"/>
    </xf>
    <xf numFmtId="9" fontId="2" fillId="3" borderId="1" xfId="0" applyNumberFormat="1" applyFont="1" applyFill="1" applyBorder="1" applyAlignment="1">
      <alignment horizontal="center" vertical="top" wrapText="1"/>
    </xf>
    <xf numFmtId="9" fontId="12" fillId="3" borderId="1" xfId="0" applyNumberFormat="1" applyFont="1" applyFill="1" applyBorder="1" applyAlignment="1">
      <alignment wrapText="1"/>
    </xf>
    <xf numFmtId="9" fontId="12" fillId="3" borderId="1" xfId="0" applyNumberFormat="1" applyFont="1" applyFill="1" applyBorder="1" applyAlignment="1">
      <alignment horizontal="center" vertical="top" wrapText="1"/>
    </xf>
    <xf numFmtId="9" fontId="1" fillId="2" borderId="1" xfId="1" applyFont="1" applyFill="1" applyBorder="1" applyAlignment="1">
      <alignment horizontal="center" wrapText="1"/>
    </xf>
    <xf numFmtId="9" fontId="2" fillId="2" borderId="1" xfId="0" applyNumberFormat="1" applyFont="1" applyFill="1" applyBorder="1" applyAlignment="1">
      <alignment horizontal="center" vertical="top" wrapText="1"/>
    </xf>
    <xf numFmtId="0" fontId="1" fillId="2" borderId="1" xfId="0" applyFont="1" applyFill="1" applyBorder="1" applyAlignment="1">
      <alignment wrapText="1"/>
    </xf>
    <xf numFmtId="9" fontId="1" fillId="2" borderId="1" xfId="1" applyFont="1" applyFill="1" applyBorder="1" applyAlignment="1">
      <alignment wrapText="1"/>
    </xf>
    <xf numFmtId="9" fontId="1" fillId="2" borderId="1" xfId="1" applyFont="1" applyFill="1" applyBorder="1" applyAlignment="1">
      <alignment horizontal="center" vertical="top" wrapText="1"/>
    </xf>
    <xf numFmtId="0" fontId="1" fillId="2" borderId="1" xfId="0" applyFont="1" applyFill="1" applyBorder="1" applyAlignment="1">
      <alignment horizontal="justify" wrapText="1"/>
    </xf>
    <xf numFmtId="164" fontId="5" fillId="0" borderId="1" xfId="1" applyNumberFormat="1" applyFont="1" applyBorder="1" applyAlignment="1">
      <alignment horizontal="center" vertical="top" wrapText="1"/>
    </xf>
    <xf numFmtId="0" fontId="2" fillId="4"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10" fontId="3" fillId="0" borderId="1" xfId="1" applyNumberFormat="1" applyFont="1" applyBorder="1" applyAlignment="1">
      <alignment horizontal="right" vertical="top" wrapText="1"/>
    </xf>
    <xf numFmtId="9" fontId="3" fillId="0" borderId="1" xfId="0" applyNumberFormat="1" applyFont="1" applyBorder="1" applyAlignment="1">
      <alignment horizontal="left" vertical="top" wrapText="1"/>
    </xf>
    <xf numFmtId="9" fontId="3" fillId="0" borderId="1" xfId="0" applyNumberFormat="1" applyFont="1" applyFill="1" applyBorder="1" applyAlignment="1">
      <alignment horizontal="center" vertical="top" wrapText="1"/>
    </xf>
    <xf numFmtId="9" fontId="3" fillId="0" borderId="1" xfId="0" applyNumberFormat="1" applyFont="1" applyBorder="1" applyAlignment="1">
      <alignment horizontal="center" vertical="top" wrapText="1"/>
    </xf>
    <xf numFmtId="0" fontId="3" fillId="0" borderId="1" xfId="0" applyFont="1" applyFill="1" applyBorder="1" applyAlignment="1">
      <alignment horizontal="justify" vertical="top" wrapText="1"/>
    </xf>
    <xf numFmtId="10" fontId="3" fillId="0" borderId="1" xfId="1" applyNumberFormat="1" applyFont="1" applyBorder="1" applyAlignment="1">
      <alignment horizontal="center" vertical="top" wrapText="1"/>
    </xf>
    <xf numFmtId="9" fontId="3" fillId="0" borderId="1" xfId="0" applyNumberFormat="1" applyFont="1" applyBorder="1" applyAlignment="1">
      <alignment horizontal="right" vertical="top" wrapText="1"/>
    </xf>
    <xf numFmtId="0" fontId="3" fillId="0" borderId="1" xfId="0" applyFont="1" applyBorder="1" applyAlignment="1">
      <alignment horizontal="right" vertical="top" wrapText="1"/>
    </xf>
    <xf numFmtId="0" fontId="3" fillId="0" borderId="0" xfId="0" applyFont="1" applyAlignment="1">
      <alignment horizontal="left" vertical="top" wrapText="1"/>
    </xf>
    <xf numFmtId="0" fontId="2" fillId="5"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3" fillId="0" borderId="1" xfId="0" applyFont="1" applyBorder="1" applyAlignment="1">
      <alignment horizontal="justify" vertical="top" wrapText="1"/>
    </xf>
    <xf numFmtId="10" fontId="2" fillId="3" borderId="1" xfId="0" applyNumberFormat="1" applyFont="1" applyFill="1" applyBorder="1" applyAlignment="1">
      <alignment horizontal="center" vertical="top" wrapText="1"/>
    </xf>
    <xf numFmtId="10" fontId="2" fillId="2" borderId="1" xfId="0" applyNumberFormat="1" applyFont="1" applyFill="1" applyBorder="1" applyAlignment="1">
      <alignment horizontal="center" vertical="top" wrapText="1"/>
    </xf>
    <xf numFmtId="10" fontId="2" fillId="3" borderId="1" xfId="1" applyNumberFormat="1" applyFont="1" applyFill="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1" fillId="0" borderId="1" xfId="0" applyFont="1" applyBorder="1" applyAlignment="1">
      <alignment horizontal="left" vertical="top" wrapText="1"/>
    </xf>
    <xf numFmtId="9" fontId="2" fillId="6" borderId="1" xfId="1" applyFont="1" applyFill="1" applyBorder="1" applyAlignment="1">
      <alignment horizontal="center" vertical="center" wrapText="1"/>
    </xf>
    <xf numFmtId="164" fontId="1" fillId="0" borderId="1" xfId="1" applyNumberFormat="1" applyFont="1" applyFill="1" applyBorder="1" applyAlignment="1">
      <alignment horizontal="center" vertical="top" wrapText="1"/>
    </xf>
    <xf numFmtId="10" fontId="3" fillId="0" borderId="1" xfId="0" applyNumberFormat="1" applyFont="1" applyFill="1" applyBorder="1" applyAlignment="1">
      <alignment horizontal="center" vertical="top"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6" borderId="1" xfId="0" applyFont="1" applyFill="1" applyBorder="1" applyAlignment="1">
      <alignment horizontal="center" vertical="center" wrapText="1"/>
    </xf>
    <xf numFmtId="164" fontId="1" fillId="0" borderId="1" xfId="0" applyNumberFormat="1" applyFont="1" applyBorder="1" applyAlignment="1">
      <alignment horizontal="right" vertical="top" wrapText="1"/>
    </xf>
    <xf numFmtId="10" fontId="1" fillId="0" borderId="1"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9" fontId="1" fillId="0" borderId="0" xfId="1" applyFont="1" applyAlignment="1">
      <alignment horizontal="center" wrapText="1"/>
    </xf>
    <xf numFmtId="164" fontId="1" fillId="0" borderId="1" xfId="1" applyNumberFormat="1" applyFont="1" applyBorder="1" applyAlignment="1">
      <alignment horizontal="center" vertical="top" wrapText="1"/>
    </xf>
    <xf numFmtId="1" fontId="1" fillId="0" borderId="1" xfId="1" applyNumberFormat="1" applyFont="1" applyBorder="1" applyAlignment="1">
      <alignment horizontal="center" vertical="top" wrapText="1"/>
    </xf>
    <xf numFmtId="9" fontId="12" fillId="3" borderId="1" xfId="1" applyFont="1" applyFill="1" applyBorder="1" applyAlignment="1">
      <alignment horizontal="center" wrapText="1"/>
    </xf>
    <xf numFmtId="10" fontId="1" fillId="0" borderId="1" xfId="1" applyNumberFormat="1" applyFont="1" applyFill="1" applyBorder="1" applyAlignment="1">
      <alignment horizontal="center" vertical="top" wrapText="1"/>
    </xf>
    <xf numFmtId="9" fontId="1"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9" fontId="1" fillId="0" borderId="1" xfId="0" applyNumberFormat="1" applyFont="1" applyFill="1" applyBorder="1" applyAlignment="1">
      <alignment horizontal="center" vertical="top" wrapText="1"/>
    </xf>
    <xf numFmtId="0" fontId="1" fillId="9" borderId="0" xfId="0" applyFont="1" applyFill="1" applyAlignment="1">
      <alignment vertical="center" wrapText="1"/>
    </xf>
    <xf numFmtId="0" fontId="1" fillId="9" borderId="0" xfId="0" applyFont="1" applyFill="1" applyAlignment="1">
      <alignment horizontal="center" vertical="top" wrapText="1"/>
    </xf>
    <xf numFmtId="0" fontId="1" fillId="9" borderId="0" xfId="0" applyFont="1" applyFill="1" applyAlignment="1">
      <alignment horizontal="justify" vertical="center" wrapText="1"/>
    </xf>
    <xf numFmtId="0" fontId="1" fillId="9" borderId="0" xfId="0" applyFont="1" applyFill="1" applyAlignment="1">
      <alignment horizontal="center" vertical="center" wrapText="1"/>
    </xf>
    <xf numFmtId="10" fontId="1" fillId="9" borderId="0" xfId="1" applyNumberFormat="1" applyFont="1" applyFill="1" applyAlignment="1">
      <alignment horizontal="center" vertical="center" wrapText="1"/>
    </xf>
    <xf numFmtId="9" fontId="1" fillId="9" borderId="0" xfId="1" applyFont="1" applyFill="1" applyAlignment="1">
      <alignment horizontal="center" vertical="center" wrapText="1"/>
    </xf>
    <xf numFmtId="0" fontId="1" fillId="9" borderId="0" xfId="0" applyFont="1" applyFill="1" applyAlignment="1">
      <alignment wrapText="1"/>
    </xf>
    <xf numFmtId="0" fontId="1" fillId="9" borderId="0" xfId="0" applyFont="1" applyFill="1" applyAlignment="1">
      <alignment horizontal="justify" wrapText="1"/>
    </xf>
    <xf numFmtId="0" fontId="1" fillId="9" borderId="0" xfId="0" applyFont="1" applyFill="1" applyAlignment="1">
      <alignment horizontal="center" wrapText="1"/>
    </xf>
    <xf numFmtId="10" fontId="1" fillId="9" borderId="0" xfId="1" applyNumberFormat="1" applyFont="1" applyFill="1" applyAlignment="1">
      <alignment horizontal="center" wrapText="1"/>
    </xf>
    <xf numFmtId="9" fontId="1" fillId="9" borderId="0" xfId="1" applyFont="1" applyFill="1" applyAlignment="1">
      <alignment horizontal="center" wrapText="1"/>
    </xf>
    <xf numFmtId="0" fontId="1" fillId="9" borderId="0" xfId="0" applyFont="1" applyFill="1" applyBorder="1" applyAlignment="1">
      <alignment horizontal="center" vertical="center" wrapText="1"/>
    </xf>
    <xf numFmtId="0" fontId="1" fillId="9" borderId="0"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9" borderId="5"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pplyProtection="1">
      <alignment horizontal="justify" vertical="center" wrapText="1"/>
      <protection hidden="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0" borderId="1" xfId="0" applyFont="1" applyBorder="1" applyAlignment="1">
      <alignment horizont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4">
    <cellStyle name="Millares [0]" xfId="2" builtinId="6"/>
    <cellStyle name="Millares [0] 2" xfId="3"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unjuelito.gov.co/tabla_archivos/107-registro-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A3" zoomScale="85" zoomScaleNormal="85" workbookViewId="0">
      <selection activeCell="H13" sqref="H13"/>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0.8554687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38" customWidth="1"/>
    <col min="25" max="25" width="39.42578125" style="49" customWidth="1"/>
    <col min="26" max="26" width="19" style="49" customWidth="1"/>
    <col min="27" max="28" width="16.5703125" style="63" customWidth="1"/>
    <col min="29" max="29" width="16.5703125" style="56" customWidth="1"/>
    <col min="30" max="30" width="48.140625" style="49" customWidth="1"/>
    <col min="31" max="31" width="22.28515625" style="49" customWidth="1"/>
    <col min="32" max="32" width="16.5703125" style="63" customWidth="1"/>
    <col min="33" max="33" width="16.5703125" style="116" customWidth="1"/>
    <col min="34" max="34" width="16.5703125" style="63" customWidth="1"/>
    <col min="35" max="35" width="58.28515625" style="1" customWidth="1"/>
    <col min="36" max="36" width="17.28515625" style="1" customWidth="1"/>
    <col min="37" max="40" width="16.5703125" style="1" hidden="1" customWidth="1"/>
    <col min="41" max="41" width="1.85546875" style="1" hidden="1" customWidth="1"/>
    <col min="42" max="43" width="16.5703125" style="38" customWidth="1"/>
    <col min="44" max="44" width="21.5703125" style="38" customWidth="1"/>
    <col min="45" max="45" width="45" style="49" customWidth="1"/>
    <col min="46" max="16384" width="10.85546875" style="1"/>
  </cols>
  <sheetData>
    <row r="1" spans="1:45" s="130" customFormat="1" ht="70.5" customHeight="1" x14ac:dyDescent="0.25">
      <c r="A1" s="138" t="s">
        <v>0</v>
      </c>
      <c r="B1" s="139"/>
      <c r="C1" s="139"/>
      <c r="D1" s="139"/>
      <c r="E1" s="139"/>
      <c r="F1" s="139"/>
      <c r="G1" s="139"/>
      <c r="H1" s="139"/>
      <c r="I1" s="139"/>
      <c r="J1" s="139"/>
      <c r="K1" s="139"/>
      <c r="L1" s="140" t="s">
        <v>1</v>
      </c>
      <c r="M1" s="140"/>
      <c r="N1" s="140"/>
      <c r="O1" s="140"/>
      <c r="P1" s="140"/>
      <c r="V1" s="125"/>
      <c r="W1" s="125"/>
      <c r="X1" s="125"/>
      <c r="Y1" s="131"/>
      <c r="Z1" s="131"/>
      <c r="AA1" s="132"/>
      <c r="AB1" s="132"/>
      <c r="AC1" s="133"/>
      <c r="AD1" s="131"/>
      <c r="AE1" s="131"/>
      <c r="AF1" s="132"/>
      <c r="AG1" s="134"/>
      <c r="AH1" s="132"/>
      <c r="AP1" s="125"/>
      <c r="AQ1" s="125"/>
      <c r="AR1" s="125"/>
      <c r="AS1" s="131"/>
    </row>
    <row r="2" spans="1:45" s="124" customFormat="1" ht="23.45" customHeight="1" x14ac:dyDescent="0.25">
      <c r="A2" s="141" t="s">
        <v>2</v>
      </c>
      <c r="B2" s="142"/>
      <c r="C2" s="142"/>
      <c r="D2" s="142"/>
      <c r="E2" s="142"/>
      <c r="F2" s="142"/>
      <c r="G2" s="142"/>
      <c r="H2" s="142"/>
      <c r="I2" s="142"/>
      <c r="J2" s="142"/>
      <c r="K2" s="142"/>
      <c r="L2" s="142"/>
      <c r="M2" s="142"/>
      <c r="N2" s="142"/>
      <c r="O2" s="142"/>
      <c r="P2" s="142"/>
      <c r="V2" s="125"/>
      <c r="W2" s="125"/>
      <c r="X2" s="125"/>
      <c r="Y2" s="126"/>
      <c r="Z2" s="126"/>
      <c r="AA2" s="127"/>
      <c r="AB2" s="127"/>
      <c r="AC2" s="128"/>
      <c r="AD2" s="126"/>
      <c r="AE2" s="126"/>
      <c r="AF2" s="127"/>
      <c r="AG2" s="129"/>
      <c r="AH2" s="127"/>
      <c r="AP2" s="125"/>
      <c r="AQ2" s="125"/>
      <c r="AR2" s="125"/>
      <c r="AS2" s="126"/>
    </row>
    <row r="3" spans="1:45" s="130" customFormat="1" x14ac:dyDescent="0.25">
      <c r="V3" s="125"/>
      <c r="W3" s="125"/>
      <c r="X3" s="125"/>
      <c r="Y3" s="131"/>
      <c r="Z3" s="131"/>
      <c r="AA3" s="132"/>
      <c r="AB3" s="132"/>
      <c r="AC3" s="133"/>
      <c r="AD3" s="131"/>
      <c r="AE3" s="131"/>
      <c r="AF3" s="132"/>
      <c r="AG3" s="134"/>
      <c r="AH3" s="132"/>
      <c r="AP3" s="125"/>
      <c r="AQ3" s="125"/>
      <c r="AR3" s="125"/>
      <c r="AS3" s="131"/>
    </row>
    <row r="4" spans="1:45" ht="29.1" customHeight="1" x14ac:dyDescent="0.25">
      <c r="A4" s="137" t="s">
        <v>3</v>
      </c>
      <c r="B4" s="137"/>
      <c r="C4" s="143" t="s">
        <v>4</v>
      </c>
      <c r="D4" s="143"/>
      <c r="E4" s="130"/>
      <c r="F4" s="137" t="s">
        <v>5</v>
      </c>
      <c r="G4" s="137"/>
      <c r="H4" s="137"/>
      <c r="I4" s="137"/>
      <c r="J4" s="137"/>
      <c r="K4" s="137"/>
      <c r="L4" s="130"/>
      <c r="M4" s="130"/>
      <c r="N4" s="130"/>
      <c r="O4" s="130"/>
      <c r="P4" s="130"/>
      <c r="Q4" s="130"/>
      <c r="R4" s="130"/>
      <c r="S4" s="130"/>
      <c r="T4" s="130"/>
      <c r="U4" s="130"/>
      <c r="V4" s="125"/>
      <c r="W4" s="125"/>
      <c r="X4" s="125"/>
      <c r="Y4" s="131"/>
      <c r="Z4" s="131"/>
      <c r="AA4" s="132"/>
      <c r="AB4" s="132"/>
      <c r="AC4" s="133"/>
      <c r="AD4" s="131"/>
      <c r="AE4" s="131"/>
      <c r="AF4" s="132"/>
      <c r="AG4" s="134"/>
      <c r="AH4" s="132"/>
      <c r="AI4" s="130"/>
      <c r="AJ4" s="130"/>
      <c r="AK4" s="130"/>
      <c r="AL4" s="130"/>
      <c r="AM4" s="130"/>
      <c r="AN4" s="130"/>
      <c r="AO4" s="130"/>
      <c r="AP4" s="125"/>
    </row>
    <row r="5" spans="1:45" x14ac:dyDescent="0.25">
      <c r="A5" s="137"/>
      <c r="B5" s="137"/>
      <c r="C5" s="143"/>
      <c r="D5" s="143"/>
      <c r="E5" s="130"/>
      <c r="F5" s="2" t="s">
        <v>6</v>
      </c>
      <c r="G5" s="2" t="s">
        <v>7</v>
      </c>
      <c r="H5" s="150" t="s">
        <v>8</v>
      </c>
      <c r="I5" s="150"/>
      <c r="J5" s="150"/>
      <c r="K5" s="150"/>
      <c r="L5" s="130"/>
      <c r="M5" s="130"/>
      <c r="N5" s="130"/>
      <c r="O5" s="130"/>
      <c r="P5" s="130"/>
      <c r="Q5" s="130"/>
      <c r="R5" s="130"/>
      <c r="S5" s="130"/>
      <c r="T5" s="130"/>
      <c r="U5" s="130"/>
      <c r="V5" s="125"/>
      <c r="W5" s="125"/>
      <c r="X5" s="125"/>
      <c r="Y5" s="131"/>
      <c r="Z5" s="131"/>
      <c r="AA5" s="132"/>
      <c r="AB5" s="132"/>
      <c r="AC5" s="133"/>
      <c r="AD5" s="131"/>
      <c r="AE5" s="131"/>
      <c r="AF5" s="132"/>
      <c r="AG5" s="134"/>
      <c r="AH5" s="132"/>
      <c r="AI5" s="130"/>
      <c r="AJ5" s="130"/>
      <c r="AK5" s="130"/>
      <c r="AL5" s="130"/>
      <c r="AM5" s="130"/>
      <c r="AN5" s="130"/>
      <c r="AO5" s="130"/>
      <c r="AP5" s="125"/>
      <c r="AQ5" s="125"/>
      <c r="AR5" s="125"/>
      <c r="AS5" s="131"/>
    </row>
    <row r="6" spans="1:45" x14ac:dyDescent="0.25">
      <c r="A6" s="137"/>
      <c r="B6" s="137"/>
      <c r="C6" s="143"/>
      <c r="D6" s="143"/>
      <c r="E6" s="130"/>
      <c r="F6" s="60">
        <v>1</v>
      </c>
      <c r="G6" s="60"/>
      <c r="H6" s="151" t="s">
        <v>9</v>
      </c>
      <c r="I6" s="151"/>
      <c r="J6" s="151"/>
      <c r="K6" s="151"/>
      <c r="L6" s="130"/>
      <c r="M6" s="130"/>
      <c r="N6" s="130"/>
      <c r="O6" s="130"/>
      <c r="P6" s="130"/>
      <c r="Q6" s="130"/>
      <c r="R6" s="130"/>
      <c r="S6" s="130"/>
      <c r="T6" s="130"/>
      <c r="U6" s="130"/>
      <c r="V6" s="125"/>
      <c r="W6" s="125"/>
      <c r="X6" s="125"/>
      <c r="Y6" s="131"/>
      <c r="Z6" s="131"/>
      <c r="AA6" s="132"/>
      <c r="AB6" s="132"/>
      <c r="AC6" s="133"/>
      <c r="AD6" s="131"/>
      <c r="AE6" s="131"/>
      <c r="AF6" s="132"/>
      <c r="AG6" s="134"/>
      <c r="AH6" s="132"/>
      <c r="AI6" s="130"/>
      <c r="AJ6" s="130"/>
      <c r="AK6" s="130"/>
      <c r="AL6" s="130"/>
      <c r="AM6" s="130"/>
      <c r="AN6" s="130"/>
      <c r="AO6" s="130"/>
      <c r="AP6" s="125"/>
      <c r="AQ6" s="125"/>
      <c r="AR6" s="125"/>
      <c r="AS6" s="131"/>
    </row>
    <row r="7" spans="1:45" ht="181.5" customHeight="1" x14ac:dyDescent="0.25">
      <c r="A7" s="137"/>
      <c r="B7" s="137"/>
      <c r="C7" s="143"/>
      <c r="D7" s="143"/>
      <c r="E7" s="130"/>
      <c r="F7" s="60">
        <v>2</v>
      </c>
      <c r="G7" s="60" t="s">
        <v>10</v>
      </c>
      <c r="H7" s="144" t="s">
        <v>11</v>
      </c>
      <c r="I7" s="144"/>
      <c r="J7" s="144"/>
      <c r="K7" s="144"/>
      <c r="L7" s="130"/>
      <c r="M7" s="130"/>
      <c r="N7" s="130"/>
      <c r="O7" s="130"/>
      <c r="P7" s="130"/>
      <c r="Q7" s="130"/>
      <c r="R7" s="130"/>
      <c r="S7" s="130"/>
      <c r="T7" s="130"/>
      <c r="U7" s="130"/>
      <c r="V7" s="125"/>
      <c r="W7" s="125"/>
      <c r="X7" s="125"/>
      <c r="Y7" s="131"/>
      <c r="Z7" s="131"/>
      <c r="AA7" s="132"/>
      <c r="AB7" s="132"/>
      <c r="AC7" s="133"/>
      <c r="AD7" s="131"/>
      <c r="AE7" s="131"/>
      <c r="AF7" s="132"/>
      <c r="AG7" s="134"/>
      <c r="AH7" s="132"/>
      <c r="AI7" s="130"/>
      <c r="AJ7" s="130"/>
      <c r="AK7" s="130"/>
      <c r="AL7" s="130"/>
      <c r="AM7" s="130"/>
      <c r="AN7" s="130"/>
      <c r="AO7" s="130"/>
      <c r="AP7" s="125"/>
      <c r="AQ7" s="125"/>
      <c r="AR7" s="125"/>
      <c r="AS7" s="131"/>
    </row>
    <row r="8" spans="1:45" ht="45.75" customHeight="1" x14ac:dyDescent="0.25">
      <c r="A8" s="137"/>
      <c r="B8" s="137"/>
      <c r="C8" s="143"/>
      <c r="D8" s="143"/>
      <c r="E8" s="130"/>
      <c r="F8" s="60">
        <v>3</v>
      </c>
      <c r="G8" s="60" t="s">
        <v>12</v>
      </c>
      <c r="H8" s="144" t="s">
        <v>13</v>
      </c>
      <c r="I8" s="144"/>
      <c r="J8" s="144"/>
      <c r="K8" s="144"/>
      <c r="L8" s="130"/>
      <c r="M8" s="130"/>
      <c r="N8" s="130"/>
      <c r="O8" s="130"/>
      <c r="P8" s="130"/>
      <c r="Q8" s="130"/>
      <c r="R8" s="130"/>
      <c r="S8" s="130"/>
      <c r="T8" s="130"/>
      <c r="U8" s="130"/>
      <c r="V8" s="125"/>
      <c r="W8" s="125"/>
      <c r="X8" s="125"/>
      <c r="Y8" s="131"/>
      <c r="Z8" s="131"/>
      <c r="AA8" s="132"/>
      <c r="AB8" s="132"/>
      <c r="AC8" s="133"/>
      <c r="AD8" s="131"/>
      <c r="AE8" s="131"/>
      <c r="AF8" s="132"/>
      <c r="AG8" s="134"/>
      <c r="AH8" s="132"/>
      <c r="AI8" s="130"/>
      <c r="AJ8" s="130"/>
      <c r="AK8" s="130"/>
      <c r="AL8" s="130"/>
      <c r="AM8" s="130"/>
      <c r="AN8" s="130"/>
      <c r="AO8" s="130"/>
      <c r="AP8" s="125"/>
      <c r="AQ8" s="125"/>
      <c r="AR8" s="125"/>
      <c r="AS8" s="131"/>
    </row>
    <row r="9" spans="1:45" ht="81.75" customHeight="1" x14ac:dyDescent="0.25">
      <c r="A9" s="135"/>
      <c r="B9" s="135"/>
      <c r="C9" s="135"/>
      <c r="D9" s="135"/>
      <c r="E9" s="130"/>
      <c r="F9" s="85">
        <v>4</v>
      </c>
      <c r="G9" s="85" t="s">
        <v>250</v>
      </c>
      <c r="H9" s="144" t="s">
        <v>251</v>
      </c>
      <c r="I9" s="144"/>
      <c r="J9" s="144"/>
      <c r="K9" s="144"/>
      <c r="L9" s="130"/>
      <c r="M9" s="130"/>
      <c r="N9" s="130"/>
      <c r="O9" s="130"/>
      <c r="P9" s="130"/>
      <c r="Q9" s="130"/>
      <c r="R9" s="130"/>
      <c r="S9" s="130"/>
      <c r="T9" s="130"/>
      <c r="U9" s="130"/>
      <c r="V9" s="125"/>
      <c r="W9" s="125"/>
      <c r="X9" s="125"/>
      <c r="Y9" s="131"/>
      <c r="Z9" s="131"/>
      <c r="AA9" s="132"/>
      <c r="AB9" s="132"/>
      <c r="AC9" s="133"/>
      <c r="AD9" s="131"/>
      <c r="AE9" s="131"/>
      <c r="AF9" s="132"/>
      <c r="AG9" s="134"/>
      <c r="AH9" s="132"/>
      <c r="AI9" s="130"/>
      <c r="AJ9" s="130"/>
      <c r="AK9" s="130"/>
      <c r="AL9" s="130"/>
      <c r="AM9" s="130"/>
      <c r="AN9" s="130"/>
      <c r="AO9" s="130"/>
      <c r="AP9" s="125"/>
      <c r="AQ9" s="125"/>
      <c r="AR9" s="125"/>
      <c r="AS9" s="131"/>
    </row>
    <row r="10" spans="1:45" ht="49.5" customHeight="1" x14ac:dyDescent="0.25">
      <c r="A10" s="135"/>
      <c r="B10" s="135"/>
      <c r="C10" s="135"/>
      <c r="D10" s="135"/>
      <c r="E10" s="130"/>
      <c r="F10" s="87">
        <v>5</v>
      </c>
      <c r="G10" s="104" t="s">
        <v>252</v>
      </c>
      <c r="H10" s="145" t="s">
        <v>253</v>
      </c>
      <c r="I10" s="145"/>
      <c r="J10" s="145"/>
      <c r="K10" s="145"/>
      <c r="L10" s="130"/>
      <c r="M10" s="130"/>
      <c r="N10" s="130"/>
      <c r="O10" s="130"/>
      <c r="P10" s="130"/>
      <c r="Q10" s="130"/>
      <c r="R10" s="130"/>
      <c r="S10" s="130"/>
      <c r="T10" s="130"/>
      <c r="U10" s="130"/>
      <c r="V10" s="125"/>
      <c r="W10" s="125"/>
      <c r="X10" s="125"/>
      <c r="Y10" s="131"/>
      <c r="Z10" s="131"/>
      <c r="AA10" s="132"/>
      <c r="AB10" s="132"/>
      <c r="AC10" s="133"/>
      <c r="AD10" s="131"/>
      <c r="AE10" s="131"/>
      <c r="AF10" s="132"/>
      <c r="AG10" s="134"/>
      <c r="AH10" s="132"/>
      <c r="AI10" s="130"/>
      <c r="AJ10" s="130"/>
      <c r="AK10" s="130"/>
      <c r="AL10" s="130"/>
      <c r="AM10" s="130"/>
      <c r="AN10" s="130"/>
      <c r="AO10" s="130"/>
      <c r="AP10" s="125"/>
      <c r="AQ10" s="125"/>
      <c r="AR10" s="125"/>
      <c r="AS10" s="131"/>
    </row>
    <row r="11" spans="1:45" ht="150.75" customHeight="1" x14ac:dyDescent="0.25">
      <c r="A11" s="135"/>
      <c r="B11" s="135"/>
      <c r="C11" s="135"/>
      <c r="D11" s="135"/>
      <c r="E11" s="130"/>
      <c r="F11" s="103">
        <v>6</v>
      </c>
      <c r="G11" s="104" t="s">
        <v>254</v>
      </c>
      <c r="H11" s="144" t="s">
        <v>258</v>
      </c>
      <c r="I11" s="144"/>
      <c r="J11" s="144"/>
      <c r="K11" s="144"/>
      <c r="L11" s="130"/>
      <c r="M11" s="130"/>
      <c r="N11" s="130"/>
      <c r="O11" s="130"/>
      <c r="P11" s="130"/>
      <c r="Q11" s="130"/>
      <c r="R11" s="130"/>
      <c r="S11" s="130"/>
      <c r="T11" s="130"/>
      <c r="U11" s="130"/>
      <c r="V11" s="125"/>
      <c r="W11" s="125"/>
      <c r="X11" s="125"/>
      <c r="Y11" s="131"/>
      <c r="Z11" s="131"/>
      <c r="AA11" s="132"/>
      <c r="AB11" s="132"/>
      <c r="AC11" s="133"/>
      <c r="AD11" s="131"/>
      <c r="AE11" s="131"/>
      <c r="AF11" s="132"/>
      <c r="AG11" s="134"/>
      <c r="AH11" s="132"/>
      <c r="AI11" s="130"/>
      <c r="AJ11" s="130"/>
      <c r="AK11" s="130"/>
      <c r="AL11" s="130"/>
      <c r="AM11" s="130"/>
      <c r="AN11" s="130"/>
      <c r="AO11" s="130"/>
      <c r="AP11" s="125"/>
      <c r="AQ11" s="125"/>
      <c r="AR11" s="125"/>
      <c r="AS11" s="131"/>
    </row>
    <row r="12" spans="1:45" ht="66" customHeight="1" x14ac:dyDescent="0.25">
      <c r="A12" s="135"/>
      <c r="B12" s="135"/>
      <c r="C12" s="135"/>
      <c r="D12" s="135"/>
      <c r="E12" s="130"/>
      <c r="F12" s="110">
        <v>7</v>
      </c>
      <c r="G12" s="104" t="s">
        <v>299</v>
      </c>
      <c r="H12" s="144" t="s">
        <v>297</v>
      </c>
      <c r="I12" s="144"/>
      <c r="J12" s="144"/>
      <c r="K12" s="144"/>
      <c r="L12" s="130"/>
      <c r="M12" s="130"/>
      <c r="N12" s="130"/>
      <c r="O12" s="130"/>
      <c r="P12" s="130"/>
      <c r="Q12" s="130"/>
      <c r="R12" s="130"/>
      <c r="S12" s="130"/>
      <c r="T12" s="130"/>
      <c r="U12" s="130"/>
      <c r="V12" s="125"/>
      <c r="W12" s="125"/>
      <c r="X12" s="125"/>
      <c r="Y12" s="131"/>
      <c r="Z12" s="131"/>
      <c r="AA12" s="132"/>
      <c r="AB12" s="132"/>
      <c r="AC12" s="133"/>
      <c r="AD12" s="131"/>
      <c r="AE12" s="131"/>
      <c r="AF12" s="132"/>
      <c r="AG12" s="134"/>
      <c r="AH12" s="132"/>
      <c r="AI12" s="130"/>
      <c r="AJ12" s="130"/>
      <c r="AK12" s="130"/>
      <c r="AL12" s="130"/>
      <c r="AM12" s="130"/>
      <c r="AN12" s="130"/>
      <c r="AO12" s="130"/>
      <c r="AP12" s="125"/>
      <c r="AQ12" s="125"/>
      <c r="AR12" s="125"/>
      <c r="AS12" s="131"/>
    </row>
    <row r="13" spans="1:45" x14ac:dyDescent="0.25">
      <c r="A13" s="135"/>
      <c r="B13" s="135"/>
      <c r="C13" s="135"/>
      <c r="D13" s="135"/>
      <c r="E13" s="130"/>
      <c r="F13" s="135"/>
      <c r="G13" s="135"/>
      <c r="H13" s="136"/>
      <c r="I13" s="136"/>
      <c r="J13" s="136"/>
      <c r="K13" s="136"/>
      <c r="L13" s="130"/>
      <c r="M13" s="130"/>
      <c r="N13" s="130"/>
      <c r="O13" s="130"/>
      <c r="P13" s="130"/>
      <c r="Q13" s="130"/>
      <c r="R13" s="130"/>
      <c r="S13" s="130"/>
      <c r="T13" s="130"/>
      <c r="U13" s="130"/>
      <c r="V13" s="125"/>
      <c r="W13" s="125"/>
      <c r="X13" s="125"/>
      <c r="Y13" s="131"/>
      <c r="Z13" s="131"/>
      <c r="AA13" s="132"/>
      <c r="AB13" s="132"/>
      <c r="AC13" s="133"/>
      <c r="AD13" s="131"/>
      <c r="AE13" s="131"/>
      <c r="AF13" s="132"/>
      <c r="AG13" s="134"/>
      <c r="AH13" s="132"/>
      <c r="AI13" s="130"/>
      <c r="AJ13" s="130"/>
      <c r="AK13" s="130"/>
      <c r="AL13" s="130"/>
      <c r="AM13" s="130"/>
      <c r="AN13" s="130"/>
      <c r="AO13" s="130"/>
      <c r="AP13" s="125"/>
      <c r="AQ13" s="125"/>
      <c r="AR13" s="125"/>
      <c r="AS13" s="131"/>
    </row>
    <row r="14" spans="1:45" x14ac:dyDescent="0.25">
      <c r="A14" s="130"/>
      <c r="B14" s="130"/>
      <c r="C14" s="130"/>
      <c r="D14" s="130"/>
      <c r="E14" s="130"/>
      <c r="F14" s="130"/>
      <c r="G14" s="130"/>
      <c r="H14" s="130"/>
      <c r="I14" s="130"/>
      <c r="J14" s="130"/>
      <c r="K14" s="130"/>
      <c r="L14" s="130"/>
      <c r="M14" s="130"/>
      <c r="N14" s="130"/>
      <c r="O14" s="130"/>
      <c r="P14" s="130"/>
      <c r="Q14" s="130"/>
      <c r="R14" s="130"/>
      <c r="S14" s="130"/>
      <c r="T14" s="130"/>
      <c r="U14" s="130"/>
      <c r="V14" s="125"/>
      <c r="W14" s="125"/>
      <c r="X14" s="125"/>
      <c r="Y14" s="131"/>
      <c r="Z14" s="131"/>
      <c r="AA14" s="132"/>
      <c r="AB14" s="132"/>
      <c r="AC14" s="133"/>
      <c r="AD14" s="131"/>
      <c r="AE14" s="131"/>
      <c r="AF14" s="132"/>
      <c r="AG14" s="134"/>
      <c r="AH14" s="132"/>
      <c r="AI14" s="130"/>
      <c r="AJ14" s="130"/>
      <c r="AK14" s="130"/>
      <c r="AL14" s="130"/>
      <c r="AM14" s="130"/>
      <c r="AN14" s="130"/>
      <c r="AO14" s="130"/>
      <c r="AP14" s="125"/>
    </row>
    <row r="15" spans="1:45" ht="14.45" customHeight="1" x14ac:dyDescent="0.25">
      <c r="A15" s="137" t="s">
        <v>14</v>
      </c>
      <c r="B15" s="137"/>
      <c r="C15" s="137" t="s">
        <v>15</v>
      </c>
      <c r="D15" s="137" t="s">
        <v>16</v>
      </c>
      <c r="E15" s="137"/>
      <c r="F15" s="137"/>
      <c r="G15" s="137"/>
      <c r="H15" s="137"/>
      <c r="I15" s="137"/>
      <c r="J15" s="137"/>
      <c r="K15" s="137"/>
      <c r="L15" s="137"/>
      <c r="M15" s="137"/>
      <c r="N15" s="137"/>
      <c r="O15" s="137"/>
      <c r="P15" s="137"/>
      <c r="Q15" s="152" t="s">
        <v>17</v>
      </c>
      <c r="R15" s="152"/>
      <c r="S15" s="152"/>
      <c r="T15" s="152"/>
      <c r="U15" s="152"/>
      <c r="V15" s="149" t="s">
        <v>18</v>
      </c>
      <c r="W15" s="149"/>
      <c r="X15" s="149"/>
      <c r="Y15" s="149"/>
      <c r="Z15" s="149"/>
      <c r="AA15" s="153" t="s">
        <v>18</v>
      </c>
      <c r="AB15" s="153"/>
      <c r="AC15" s="153"/>
      <c r="AD15" s="153"/>
      <c r="AE15" s="153"/>
      <c r="AF15" s="154" t="s">
        <v>18</v>
      </c>
      <c r="AG15" s="154"/>
      <c r="AH15" s="154"/>
      <c r="AI15" s="154"/>
      <c r="AJ15" s="154"/>
      <c r="AK15" s="155" t="s">
        <v>18</v>
      </c>
      <c r="AL15" s="155"/>
      <c r="AM15" s="155"/>
      <c r="AN15" s="155"/>
      <c r="AO15" s="155"/>
      <c r="AP15" s="146" t="s">
        <v>19</v>
      </c>
      <c r="AQ15" s="147"/>
      <c r="AR15" s="147"/>
      <c r="AS15" s="148"/>
    </row>
    <row r="16" spans="1:45" ht="14.45" customHeight="1" x14ac:dyDescent="0.25">
      <c r="A16" s="137"/>
      <c r="B16" s="137"/>
      <c r="C16" s="137"/>
      <c r="D16" s="137"/>
      <c r="E16" s="137"/>
      <c r="F16" s="137"/>
      <c r="G16" s="137"/>
      <c r="H16" s="137"/>
      <c r="I16" s="137"/>
      <c r="J16" s="137"/>
      <c r="K16" s="137"/>
      <c r="L16" s="137"/>
      <c r="M16" s="137"/>
      <c r="N16" s="137"/>
      <c r="O16" s="137"/>
      <c r="P16" s="137"/>
      <c r="Q16" s="152"/>
      <c r="R16" s="152"/>
      <c r="S16" s="152"/>
      <c r="T16" s="152"/>
      <c r="U16" s="152"/>
      <c r="V16" s="149" t="s">
        <v>20</v>
      </c>
      <c r="W16" s="149"/>
      <c r="X16" s="149"/>
      <c r="Y16" s="149"/>
      <c r="Z16" s="149"/>
      <c r="AA16" s="153" t="s">
        <v>21</v>
      </c>
      <c r="AB16" s="153"/>
      <c r="AC16" s="153"/>
      <c r="AD16" s="153"/>
      <c r="AE16" s="153"/>
      <c r="AF16" s="154" t="s">
        <v>22</v>
      </c>
      <c r="AG16" s="154"/>
      <c r="AH16" s="154"/>
      <c r="AI16" s="154"/>
      <c r="AJ16" s="154"/>
      <c r="AK16" s="155" t="s">
        <v>23</v>
      </c>
      <c r="AL16" s="155"/>
      <c r="AM16" s="155"/>
      <c r="AN16" s="155"/>
      <c r="AO16" s="155"/>
      <c r="AP16" s="146" t="s">
        <v>24</v>
      </c>
      <c r="AQ16" s="147"/>
      <c r="AR16" s="147"/>
      <c r="AS16" s="148"/>
    </row>
    <row r="17" spans="1:45" ht="123.75" customHeight="1" x14ac:dyDescent="0.25">
      <c r="A17" s="59" t="s">
        <v>25</v>
      </c>
      <c r="B17" s="59" t="s">
        <v>26</v>
      </c>
      <c r="C17" s="137"/>
      <c r="D17" s="59" t="s">
        <v>27</v>
      </c>
      <c r="E17" s="59" t="s">
        <v>28</v>
      </c>
      <c r="F17" s="59" t="s">
        <v>29</v>
      </c>
      <c r="G17" s="59" t="s">
        <v>30</v>
      </c>
      <c r="H17" s="59" t="s">
        <v>31</v>
      </c>
      <c r="I17" s="59" t="s">
        <v>32</v>
      </c>
      <c r="J17" s="59" t="s">
        <v>33</v>
      </c>
      <c r="K17" s="59" t="s">
        <v>34</v>
      </c>
      <c r="L17" s="59" t="s">
        <v>35</v>
      </c>
      <c r="M17" s="59" t="s">
        <v>36</v>
      </c>
      <c r="N17" s="59" t="s">
        <v>37</v>
      </c>
      <c r="O17" s="59" t="s">
        <v>38</v>
      </c>
      <c r="P17" s="59" t="s">
        <v>39</v>
      </c>
      <c r="Q17" s="62" t="s">
        <v>40</v>
      </c>
      <c r="R17" s="62" t="s">
        <v>41</v>
      </c>
      <c r="S17" s="62" t="s">
        <v>42</v>
      </c>
      <c r="T17" s="62" t="s">
        <v>43</v>
      </c>
      <c r="U17" s="62" t="s">
        <v>44</v>
      </c>
      <c r="V17" s="80" t="s">
        <v>45</v>
      </c>
      <c r="W17" s="80" t="s">
        <v>46</v>
      </c>
      <c r="X17" s="80" t="s">
        <v>47</v>
      </c>
      <c r="Y17" s="80" t="s">
        <v>48</v>
      </c>
      <c r="Z17" s="80" t="s">
        <v>49</v>
      </c>
      <c r="AA17" s="82" t="s">
        <v>45</v>
      </c>
      <c r="AB17" s="82" t="s">
        <v>46</v>
      </c>
      <c r="AC17" s="55" t="s">
        <v>47</v>
      </c>
      <c r="AD17" s="97" t="s">
        <v>48</v>
      </c>
      <c r="AE17" s="97" t="s">
        <v>49</v>
      </c>
      <c r="AF17" s="112" t="s">
        <v>45</v>
      </c>
      <c r="AG17" s="106" t="s">
        <v>46</v>
      </c>
      <c r="AH17" s="112" t="s">
        <v>47</v>
      </c>
      <c r="AI17" s="83" t="s">
        <v>48</v>
      </c>
      <c r="AJ17" s="83" t="s">
        <v>49</v>
      </c>
      <c r="AK17" s="84" t="s">
        <v>45</v>
      </c>
      <c r="AL17" s="84" t="s">
        <v>46</v>
      </c>
      <c r="AM17" s="84" t="s">
        <v>47</v>
      </c>
      <c r="AN17" s="84" t="s">
        <v>48</v>
      </c>
      <c r="AO17" s="84" t="s">
        <v>49</v>
      </c>
      <c r="AP17" s="3" t="s">
        <v>45</v>
      </c>
      <c r="AQ17" s="3" t="s">
        <v>46</v>
      </c>
      <c r="AR17" s="3" t="s">
        <v>47</v>
      </c>
      <c r="AS17" s="98" t="s">
        <v>50</v>
      </c>
    </row>
    <row r="18" spans="1:45" s="6" customFormat="1" ht="300" x14ac:dyDescent="0.25">
      <c r="A18" s="61">
        <v>4</v>
      </c>
      <c r="B18" s="61" t="s">
        <v>51</v>
      </c>
      <c r="C18" s="61" t="s">
        <v>52</v>
      </c>
      <c r="D18" s="36" t="s">
        <v>53</v>
      </c>
      <c r="E18" s="35">
        <f>+((1/17)*80%)/100%</f>
        <v>4.7058823529411764E-2</v>
      </c>
      <c r="F18" s="61" t="s">
        <v>54</v>
      </c>
      <c r="G18" s="61" t="s">
        <v>55</v>
      </c>
      <c r="H18" s="61" t="s">
        <v>56</v>
      </c>
      <c r="I18" s="26">
        <v>6.6000000000000003E-2</v>
      </c>
      <c r="J18" s="61" t="s">
        <v>57</v>
      </c>
      <c r="K18" s="61" t="s">
        <v>58</v>
      </c>
      <c r="L18" s="5">
        <v>0</v>
      </c>
      <c r="M18" s="5">
        <v>0.02</v>
      </c>
      <c r="N18" s="5">
        <v>0.06</v>
      </c>
      <c r="O18" s="5">
        <v>0.1</v>
      </c>
      <c r="P18" s="5">
        <v>0.1</v>
      </c>
      <c r="Q18" s="61" t="s">
        <v>59</v>
      </c>
      <c r="R18" s="61" t="s">
        <v>60</v>
      </c>
      <c r="S18" s="61" t="s">
        <v>61</v>
      </c>
      <c r="T18" s="61" t="s">
        <v>62</v>
      </c>
      <c r="U18" s="61" t="s">
        <v>63</v>
      </c>
      <c r="V18" s="39" t="s">
        <v>64</v>
      </c>
      <c r="W18" s="39" t="s">
        <v>64</v>
      </c>
      <c r="X18" s="39" t="s">
        <v>64</v>
      </c>
      <c r="Y18" s="50" t="s">
        <v>65</v>
      </c>
      <c r="Z18" s="50" t="s">
        <v>64</v>
      </c>
      <c r="AA18" s="91">
        <f t="shared" ref="AA18:AA40" si="0">M18</f>
        <v>0.02</v>
      </c>
      <c r="AB18" s="107">
        <v>8.9999999999999993E-3</v>
      </c>
      <c r="AC18" s="57">
        <f>IF((AB18/AA18)&gt;100%,100%,AB18/AA18)</f>
        <v>0.44999999999999996</v>
      </c>
      <c r="AD18" s="52" t="s">
        <v>222</v>
      </c>
      <c r="AE18" s="52" t="s">
        <v>221</v>
      </c>
      <c r="AF18" s="41">
        <v>1.2999999999999999E-2</v>
      </c>
      <c r="AG18" s="117">
        <v>1.2999999999999999E-2</v>
      </c>
      <c r="AH18" s="57">
        <f>IF((AG18/AF18)&gt;100%,100%,AG18/AF18)</f>
        <v>1</v>
      </c>
      <c r="AI18" s="86" t="s">
        <v>274</v>
      </c>
      <c r="AJ18" s="86" t="s">
        <v>259</v>
      </c>
      <c r="AK18" s="31">
        <f>O18</f>
        <v>0.1</v>
      </c>
      <c r="AL18" s="30"/>
      <c r="AM18" s="86"/>
      <c r="AN18" s="86"/>
      <c r="AO18" s="86"/>
      <c r="AP18" s="39">
        <f>P18</f>
        <v>0.1</v>
      </c>
      <c r="AQ18" s="113">
        <f t="shared" ref="AQ18:AQ23" si="1">+AG18</f>
        <v>1.2999999999999999E-2</v>
      </c>
      <c r="AR18" s="57">
        <f>IF((AQ18/AP18)&gt;100%,100%,AQ18/AP18)</f>
        <v>0.12999999999999998</v>
      </c>
      <c r="AS18" s="111" t="s">
        <v>274</v>
      </c>
    </row>
    <row r="19" spans="1:45" s="6" customFormat="1" ht="81" customHeight="1" x14ac:dyDescent="0.25">
      <c r="A19" s="61">
        <v>4</v>
      </c>
      <c r="B19" s="61" t="s">
        <v>51</v>
      </c>
      <c r="C19" s="61" t="s">
        <v>52</v>
      </c>
      <c r="D19" s="36" t="s">
        <v>66</v>
      </c>
      <c r="E19" s="35">
        <f t="shared" ref="E19:E34" si="2">+((1/17)*80%)/100%</f>
        <v>4.7058823529411764E-2</v>
      </c>
      <c r="F19" s="61" t="s">
        <v>54</v>
      </c>
      <c r="G19" s="61" t="s">
        <v>67</v>
      </c>
      <c r="H19" s="61" t="s">
        <v>68</v>
      </c>
      <c r="I19" s="61" t="s">
        <v>69</v>
      </c>
      <c r="J19" s="61" t="s">
        <v>70</v>
      </c>
      <c r="K19" s="61" t="s">
        <v>58</v>
      </c>
      <c r="L19" s="5">
        <v>0</v>
      </c>
      <c r="M19" s="5">
        <v>0</v>
      </c>
      <c r="N19" s="5">
        <v>0</v>
      </c>
      <c r="O19" s="37">
        <v>0.15</v>
      </c>
      <c r="P19" s="37">
        <v>0.1</v>
      </c>
      <c r="Q19" s="61" t="s">
        <v>59</v>
      </c>
      <c r="R19" s="61" t="s">
        <v>71</v>
      </c>
      <c r="S19" s="61" t="s">
        <v>72</v>
      </c>
      <c r="T19" s="61" t="s">
        <v>62</v>
      </c>
      <c r="U19" s="61" t="s">
        <v>73</v>
      </c>
      <c r="V19" s="39" t="s">
        <v>64</v>
      </c>
      <c r="W19" s="39" t="s">
        <v>64</v>
      </c>
      <c r="X19" s="39" t="s">
        <v>64</v>
      </c>
      <c r="Y19" s="50" t="s">
        <v>65</v>
      </c>
      <c r="Z19" s="50" t="s">
        <v>64</v>
      </c>
      <c r="AA19" s="39" t="s">
        <v>64</v>
      </c>
      <c r="AB19" s="39" t="s">
        <v>64</v>
      </c>
      <c r="AC19" s="40" t="s">
        <v>64</v>
      </c>
      <c r="AD19" s="52" t="s">
        <v>223</v>
      </c>
      <c r="AE19" s="50" t="s">
        <v>64</v>
      </c>
      <c r="AF19" s="44" t="s">
        <v>64</v>
      </c>
      <c r="AG19" s="44" t="s">
        <v>64</v>
      </c>
      <c r="AH19" s="39" t="s">
        <v>64</v>
      </c>
      <c r="AI19" s="50" t="s">
        <v>275</v>
      </c>
      <c r="AJ19" s="40" t="s">
        <v>64</v>
      </c>
      <c r="AK19" s="31">
        <f t="shared" ref="AK19:AK40" si="3">O19</f>
        <v>0.15</v>
      </c>
      <c r="AL19" s="30"/>
      <c r="AM19" s="86"/>
      <c r="AN19" s="86"/>
      <c r="AO19" s="86"/>
      <c r="AP19" s="39">
        <f t="shared" ref="AP19:AP40" si="4">P19</f>
        <v>0.1</v>
      </c>
      <c r="AQ19" s="40">
        <v>0</v>
      </c>
      <c r="AR19" s="57">
        <f t="shared" ref="AR19:AR40" si="5">IF((AQ19/AP19)&gt;100%,100%,AQ19/AP19)</f>
        <v>0</v>
      </c>
      <c r="AS19" s="50" t="s">
        <v>275</v>
      </c>
    </row>
    <row r="20" spans="1:45" s="96" customFormat="1" ht="135" x14ac:dyDescent="0.25">
      <c r="A20" s="4">
        <v>4</v>
      </c>
      <c r="B20" s="4" t="s">
        <v>51</v>
      </c>
      <c r="C20" s="4" t="s">
        <v>52</v>
      </c>
      <c r="D20" s="4" t="s">
        <v>249</v>
      </c>
      <c r="E20" s="88">
        <f t="shared" si="2"/>
        <v>4.7058823529411764E-2</v>
      </c>
      <c r="F20" s="4" t="s">
        <v>74</v>
      </c>
      <c r="G20" s="4" t="s">
        <v>75</v>
      </c>
      <c r="H20" s="4" t="s">
        <v>76</v>
      </c>
      <c r="I20" s="4" t="s">
        <v>69</v>
      </c>
      <c r="J20" s="4" t="s">
        <v>57</v>
      </c>
      <c r="K20" s="4" t="s">
        <v>58</v>
      </c>
      <c r="L20" s="89">
        <v>0.05</v>
      </c>
      <c r="M20" s="89">
        <v>0.4</v>
      </c>
      <c r="N20" s="89">
        <v>0.8</v>
      </c>
      <c r="O20" s="89">
        <v>1</v>
      </c>
      <c r="P20" s="89">
        <v>1</v>
      </c>
      <c r="Q20" s="4" t="s">
        <v>59</v>
      </c>
      <c r="R20" s="4" t="s">
        <v>77</v>
      </c>
      <c r="S20" s="4" t="s">
        <v>78</v>
      </c>
      <c r="T20" s="4" t="s">
        <v>62</v>
      </c>
      <c r="U20" s="4" t="s">
        <v>79</v>
      </c>
      <c r="V20" s="90">
        <v>0.05</v>
      </c>
      <c r="W20" s="91">
        <v>0</v>
      </c>
      <c r="X20" s="90">
        <v>0</v>
      </c>
      <c r="Y20" s="92" t="s">
        <v>80</v>
      </c>
      <c r="Z20" s="92" t="s">
        <v>81</v>
      </c>
      <c r="AA20" s="91">
        <f t="shared" si="0"/>
        <v>0.4</v>
      </c>
      <c r="AB20" s="108">
        <v>0.22220000000000001</v>
      </c>
      <c r="AC20" s="93">
        <f t="shared" ref="AC20:AC40" si="6">IF((AB20/AA20)&gt;100%,100%,AB20/AA20)</f>
        <v>0.55549999999999999</v>
      </c>
      <c r="AD20" s="92" t="s">
        <v>248</v>
      </c>
      <c r="AE20" s="99" t="s">
        <v>82</v>
      </c>
      <c r="AF20" s="91">
        <f t="shared" ref="AF20:AG40" si="7">N20</f>
        <v>0.8</v>
      </c>
      <c r="AG20" s="93">
        <v>0.52939999999999998</v>
      </c>
      <c r="AH20" s="93">
        <f t="shared" ref="AH20:AH40" si="8">IF((AG20/AF20)&gt;100%,100%,AG20/AF20)</f>
        <v>0.66174999999999995</v>
      </c>
      <c r="AI20" s="4" t="s">
        <v>276</v>
      </c>
      <c r="AJ20" s="4" t="s">
        <v>260</v>
      </c>
      <c r="AK20" s="94">
        <f t="shared" si="3"/>
        <v>1</v>
      </c>
      <c r="AL20" s="95"/>
      <c r="AM20" s="4"/>
      <c r="AN20" s="4"/>
      <c r="AO20" s="4"/>
      <c r="AP20" s="91">
        <f t="shared" si="4"/>
        <v>1</v>
      </c>
      <c r="AQ20" s="88">
        <v>0.52939999999999998</v>
      </c>
      <c r="AR20" s="93">
        <f t="shared" si="5"/>
        <v>0.52939999999999998</v>
      </c>
      <c r="AS20" s="4" t="s">
        <v>276</v>
      </c>
    </row>
    <row r="21" spans="1:45" s="6" customFormat="1" ht="138" customHeight="1" x14ac:dyDescent="0.25">
      <c r="A21" s="61">
        <v>4</v>
      </c>
      <c r="B21" s="61" t="s">
        <v>51</v>
      </c>
      <c r="C21" s="61" t="s">
        <v>83</v>
      </c>
      <c r="D21" s="61" t="s">
        <v>84</v>
      </c>
      <c r="E21" s="35">
        <f t="shared" si="2"/>
        <v>4.7058823529411764E-2</v>
      </c>
      <c r="F21" s="61" t="s">
        <v>54</v>
      </c>
      <c r="G21" s="61" t="s">
        <v>85</v>
      </c>
      <c r="H21" s="61" t="s">
        <v>86</v>
      </c>
      <c r="I21" s="5">
        <v>0.5</v>
      </c>
      <c r="J21" s="61" t="s">
        <v>57</v>
      </c>
      <c r="K21" s="61" t="s">
        <v>58</v>
      </c>
      <c r="L21" s="5">
        <v>0.15</v>
      </c>
      <c r="M21" s="5">
        <v>0.3</v>
      </c>
      <c r="N21" s="27">
        <v>0.45</v>
      </c>
      <c r="O21" s="27">
        <v>0.6</v>
      </c>
      <c r="P21" s="5">
        <v>0.6</v>
      </c>
      <c r="Q21" s="61" t="s">
        <v>87</v>
      </c>
      <c r="R21" s="61" t="s">
        <v>88</v>
      </c>
      <c r="S21" s="61" t="s">
        <v>89</v>
      </c>
      <c r="T21" s="61" t="s">
        <v>62</v>
      </c>
      <c r="U21" s="61" t="s">
        <v>90</v>
      </c>
      <c r="V21" s="39">
        <f t="shared" ref="V21:V34" si="9">L21</f>
        <v>0.15</v>
      </c>
      <c r="W21" s="40">
        <v>0.1799</v>
      </c>
      <c r="X21" s="39">
        <v>1</v>
      </c>
      <c r="Y21" s="52" t="s">
        <v>91</v>
      </c>
      <c r="Z21" s="52" t="s">
        <v>92</v>
      </c>
      <c r="AA21" s="39">
        <f t="shared" si="0"/>
        <v>0.3</v>
      </c>
      <c r="AB21" s="57">
        <v>0.29609999999999997</v>
      </c>
      <c r="AC21" s="57">
        <f t="shared" si="6"/>
        <v>0.98699999999999999</v>
      </c>
      <c r="AD21" s="50" t="s">
        <v>224</v>
      </c>
      <c r="AE21" s="50" t="s">
        <v>225</v>
      </c>
      <c r="AF21" s="39">
        <f t="shared" si="7"/>
        <v>0.45</v>
      </c>
      <c r="AG21" s="57">
        <v>0.46389999999999998</v>
      </c>
      <c r="AH21" s="57">
        <f t="shared" si="8"/>
        <v>1</v>
      </c>
      <c r="AI21" s="86" t="s">
        <v>277</v>
      </c>
      <c r="AJ21" s="86" t="s">
        <v>263</v>
      </c>
      <c r="AK21" s="31">
        <f t="shared" si="3"/>
        <v>0.6</v>
      </c>
      <c r="AL21" s="30"/>
      <c r="AM21" s="86"/>
      <c r="AN21" s="86"/>
      <c r="AO21" s="86"/>
      <c r="AP21" s="39">
        <f t="shared" si="4"/>
        <v>0.6</v>
      </c>
      <c r="AQ21" s="40">
        <v>0.46389999999999998</v>
      </c>
      <c r="AR21" s="57">
        <f t="shared" si="5"/>
        <v>0.77316666666666667</v>
      </c>
      <c r="AS21" s="111" t="s">
        <v>277</v>
      </c>
    </row>
    <row r="22" spans="1:45" s="6" customFormat="1" ht="135" x14ac:dyDescent="0.25">
      <c r="A22" s="61">
        <v>4</v>
      </c>
      <c r="B22" s="61" t="s">
        <v>51</v>
      </c>
      <c r="C22" s="61" t="s">
        <v>83</v>
      </c>
      <c r="D22" s="61" t="s">
        <v>93</v>
      </c>
      <c r="E22" s="35">
        <f t="shared" si="2"/>
        <v>4.7058823529411764E-2</v>
      </c>
      <c r="F22" s="61" t="s">
        <v>54</v>
      </c>
      <c r="G22" s="61" t="s">
        <v>94</v>
      </c>
      <c r="H22" s="61" t="s">
        <v>95</v>
      </c>
      <c r="I22" s="5">
        <v>0.6</v>
      </c>
      <c r="J22" s="61" t="s">
        <v>57</v>
      </c>
      <c r="K22" s="61" t="s">
        <v>58</v>
      </c>
      <c r="L22" s="5">
        <v>0.15</v>
      </c>
      <c r="M22" s="5">
        <v>0.3</v>
      </c>
      <c r="N22" s="27">
        <v>0.45</v>
      </c>
      <c r="O22" s="27">
        <v>0.6</v>
      </c>
      <c r="P22" s="5">
        <v>0.6</v>
      </c>
      <c r="Q22" s="61" t="s">
        <v>87</v>
      </c>
      <c r="R22" s="61" t="s">
        <v>88</v>
      </c>
      <c r="S22" s="61" t="s">
        <v>89</v>
      </c>
      <c r="T22" s="61" t="s">
        <v>62</v>
      </c>
      <c r="U22" s="61" t="s">
        <v>90</v>
      </c>
      <c r="V22" s="39">
        <f t="shared" si="9"/>
        <v>0.15</v>
      </c>
      <c r="W22" s="40">
        <v>0.30830000000000002</v>
      </c>
      <c r="X22" s="39">
        <v>1</v>
      </c>
      <c r="Y22" s="52" t="s">
        <v>96</v>
      </c>
      <c r="Z22" s="52" t="s">
        <v>92</v>
      </c>
      <c r="AA22" s="39">
        <f t="shared" si="0"/>
        <v>0.3</v>
      </c>
      <c r="AB22" s="57">
        <v>0.6139</v>
      </c>
      <c r="AC22" s="57">
        <f t="shared" si="6"/>
        <v>1</v>
      </c>
      <c r="AD22" s="52" t="s">
        <v>226</v>
      </c>
      <c r="AE22" s="52" t="s">
        <v>225</v>
      </c>
      <c r="AF22" s="39">
        <f t="shared" si="7"/>
        <v>0.45</v>
      </c>
      <c r="AG22" s="57">
        <v>0.66049999999999998</v>
      </c>
      <c r="AH22" s="57">
        <f t="shared" si="8"/>
        <v>1</v>
      </c>
      <c r="AI22" s="86" t="s">
        <v>278</v>
      </c>
      <c r="AJ22" s="86" t="s">
        <v>263</v>
      </c>
      <c r="AK22" s="31">
        <f t="shared" si="3"/>
        <v>0.6</v>
      </c>
      <c r="AL22" s="30"/>
      <c r="AM22" s="86"/>
      <c r="AN22" s="86"/>
      <c r="AO22" s="86"/>
      <c r="AP22" s="39">
        <f t="shared" si="4"/>
        <v>0.6</v>
      </c>
      <c r="AQ22" s="40">
        <v>0.66049999999999998</v>
      </c>
      <c r="AR22" s="57">
        <f t="shared" si="5"/>
        <v>1</v>
      </c>
      <c r="AS22" s="111" t="s">
        <v>278</v>
      </c>
    </row>
    <row r="23" spans="1:45" s="6" customFormat="1" ht="105" customHeight="1" x14ac:dyDescent="0.25">
      <c r="A23" s="61">
        <v>4</v>
      </c>
      <c r="B23" s="61" t="s">
        <v>51</v>
      </c>
      <c r="C23" s="61" t="s">
        <v>83</v>
      </c>
      <c r="D23" s="61" t="s">
        <v>97</v>
      </c>
      <c r="E23" s="35">
        <f t="shared" si="2"/>
        <v>4.7058823529411764E-2</v>
      </c>
      <c r="F23" s="61" t="s">
        <v>74</v>
      </c>
      <c r="G23" s="61" t="s">
        <v>98</v>
      </c>
      <c r="H23" s="61" t="s">
        <v>99</v>
      </c>
      <c r="I23" s="61"/>
      <c r="J23" s="61" t="s">
        <v>57</v>
      </c>
      <c r="K23" s="61" t="s">
        <v>58</v>
      </c>
      <c r="L23" s="5">
        <v>0.1</v>
      </c>
      <c r="M23" s="5">
        <v>0.25</v>
      </c>
      <c r="N23" s="5">
        <v>0.65</v>
      </c>
      <c r="O23" s="5">
        <v>0.95</v>
      </c>
      <c r="P23" s="5">
        <v>0.95</v>
      </c>
      <c r="Q23" s="61" t="s">
        <v>87</v>
      </c>
      <c r="R23" s="61" t="s">
        <v>88</v>
      </c>
      <c r="S23" s="61" t="s">
        <v>89</v>
      </c>
      <c r="T23" s="61" t="s">
        <v>62</v>
      </c>
      <c r="U23" s="61" t="s">
        <v>100</v>
      </c>
      <c r="V23" s="39">
        <f t="shared" si="9"/>
        <v>0.1</v>
      </c>
      <c r="W23" s="39">
        <v>0.28999999999999998</v>
      </c>
      <c r="X23" s="39">
        <v>1</v>
      </c>
      <c r="Y23" s="52" t="s">
        <v>101</v>
      </c>
      <c r="Z23" s="52" t="s">
        <v>92</v>
      </c>
      <c r="AA23" s="39">
        <f t="shared" si="0"/>
        <v>0.25</v>
      </c>
      <c r="AB23" s="57">
        <v>0.4592</v>
      </c>
      <c r="AC23" s="57">
        <f t="shared" si="6"/>
        <v>1</v>
      </c>
      <c r="AD23" s="52" t="s">
        <v>227</v>
      </c>
      <c r="AE23" s="52" t="s">
        <v>225</v>
      </c>
      <c r="AF23" s="39">
        <f t="shared" si="7"/>
        <v>0.65</v>
      </c>
      <c r="AG23" s="57">
        <v>0.60540000000000005</v>
      </c>
      <c r="AH23" s="57">
        <f t="shared" si="8"/>
        <v>0.93138461538461548</v>
      </c>
      <c r="AI23" s="52" t="s">
        <v>279</v>
      </c>
      <c r="AJ23" s="86" t="s">
        <v>263</v>
      </c>
      <c r="AK23" s="31">
        <f t="shared" si="3"/>
        <v>0.95</v>
      </c>
      <c r="AL23" s="30"/>
      <c r="AM23" s="86"/>
      <c r="AN23" s="86"/>
      <c r="AO23" s="86"/>
      <c r="AP23" s="39">
        <f t="shared" si="4"/>
        <v>0.95</v>
      </c>
      <c r="AQ23" s="40">
        <f t="shared" si="1"/>
        <v>0.60540000000000005</v>
      </c>
      <c r="AR23" s="57">
        <f t="shared" si="5"/>
        <v>0.63726315789473698</v>
      </c>
      <c r="AS23" s="52" t="s">
        <v>279</v>
      </c>
    </row>
    <row r="24" spans="1:45" s="6" customFormat="1" ht="90" x14ac:dyDescent="0.25">
      <c r="A24" s="61">
        <v>4</v>
      </c>
      <c r="B24" s="61" t="s">
        <v>51</v>
      </c>
      <c r="C24" s="61" t="s">
        <v>83</v>
      </c>
      <c r="D24" s="36" t="s">
        <v>102</v>
      </c>
      <c r="E24" s="35">
        <f t="shared" si="2"/>
        <v>4.7058823529411764E-2</v>
      </c>
      <c r="F24" s="61" t="s">
        <v>54</v>
      </c>
      <c r="G24" s="61" t="s">
        <v>103</v>
      </c>
      <c r="H24" s="61" t="s">
        <v>104</v>
      </c>
      <c r="I24" s="61"/>
      <c r="J24" s="61" t="s">
        <v>57</v>
      </c>
      <c r="K24" s="61" t="s">
        <v>58</v>
      </c>
      <c r="L24" s="5">
        <v>0.02</v>
      </c>
      <c r="M24" s="5">
        <v>0.1</v>
      </c>
      <c r="N24" s="5">
        <v>0.2</v>
      </c>
      <c r="O24" s="5">
        <v>0.4</v>
      </c>
      <c r="P24" s="5">
        <v>0.4</v>
      </c>
      <c r="Q24" s="61" t="s">
        <v>87</v>
      </c>
      <c r="R24" s="61" t="s">
        <v>88</v>
      </c>
      <c r="S24" s="61" t="s">
        <v>89</v>
      </c>
      <c r="T24" s="61" t="s">
        <v>62</v>
      </c>
      <c r="U24" s="61" t="s">
        <v>100</v>
      </c>
      <c r="V24" s="39">
        <f t="shared" si="9"/>
        <v>0.02</v>
      </c>
      <c r="W24" s="40">
        <v>0.09</v>
      </c>
      <c r="X24" s="39">
        <v>1</v>
      </c>
      <c r="Y24" s="52" t="s">
        <v>105</v>
      </c>
      <c r="Z24" s="52" t="s">
        <v>92</v>
      </c>
      <c r="AA24" s="39">
        <f t="shared" si="0"/>
        <v>0.1</v>
      </c>
      <c r="AB24" s="57">
        <v>0.20960000000000001</v>
      </c>
      <c r="AC24" s="57">
        <f t="shared" si="6"/>
        <v>1</v>
      </c>
      <c r="AD24" s="52" t="s">
        <v>228</v>
      </c>
      <c r="AE24" s="52" t="s">
        <v>225</v>
      </c>
      <c r="AF24" s="39">
        <f t="shared" si="7"/>
        <v>0.2</v>
      </c>
      <c r="AG24" s="57">
        <v>0.44690000000000002</v>
      </c>
      <c r="AH24" s="57">
        <f t="shared" si="8"/>
        <v>1</v>
      </c>
      <c r="AI24" s="52" t="s">
        <v>280</v>
      </c>
      <c r="AJ24" s="86" t="s">
        <v>263</v>
      </c>
      <c r="AK24" s="31">
        <f t="shared" si="3"/>
        <v>0.4</v>
      </c>
      <c r="AL24" s="30"/>
      <c r="AM24" s="86"/>
      <c r="AN24" s="86"/>
      <c r="AO24" s="86"/>
      <c r="AP24" s="39">
        <f t="shared" si="4"/>
        <v>0.4</v>
      </c>
      <c r="AQ24" s="40">
        <f>+AG24</f>
        <v>0.44690000000000002</v>
      </c>
      <c r="AR24" s="57">
        <f t="shared" si="5"/>
        <v>1</v>
      </c>
      <c r="AS24" s="52" t="s">
        <v>280</v>
      </c>
    </row>
    <row r="25" spans="1:45" s="6" customFormat="1" ht="187.5" customHeight="1" x14ac:dyDescent="0.25">
      <c r="A25" s="61">
        <v>4</v>
      </c>
      <c r="B25" s="61" t="s">
        <v>51</v>
      </c>
      <c r="C25" s="61" t="s">
        <v>83</v>
      </c>
      <c r="D25" s="36" t="s">
        <v>106</v>
      </c>
      <c r="E25" s="35">
        <f t="shared" si="2"/>
        <v>4.7058823529411764E-2</v>
      </c>
      <c r="F25" s="61" t="s">
        <v>74</v>
      </c>
      <c r="G25" s="61" t="s">
        <v>107</v>
      </c>
      <c r="H25" s="61" t="s">
        <v>108</v>
      </c>
      <c r="I25" s="61"/>
      <c r="J25" s="61" t="s">
        <v>70</v>
      </c>
      <c r="K25" s="61" t="s">
        <v>58</v>
      </c>
      <c r="L25" s="5">
        <v>0.95</v>
      </c>
      <c r="M25" s="5">
        <v>0.95</v>
      </c>
      <c r="N25" s="5">
        <v>0.95</v>
      </c>
      <c r="O25" s="5">
        <v>0.95</v>
      </c>
      <c r="P25" s="5">
        <v>0.95</v>
      </c>
      <c r="Q25" s="61" t="s">
        <v>87</v>
      </c>
      <c r="R25" s="61" t="s">
        <v>88</v>
      </c>
      <c r="S25" s="61" t="s">
        <v>109</v>
      </c>
      <c r="T25" s="61" t="s">
        <v>62</v>
      </c>
      <c r="U25" s="4" t="s">
        <v>110</v>
      </c>
      <c r="V25" s="39">
        <f t="shared" si="9"/>
        <v>0.95</v>
      </c>
      <c r="W25" s="40">
        <v>0.76400000000000001</v>
      </c>
      <c r="X25" s="40">
        <f>W25/V25</f>
        <v>0.80421052631578949</v>
      </c>
      <c r="Y25" s="52" t="s">
        <v>111</v>
      </c>
      <c r="Z25" s="52" t="s">
        <v>112</v>
      </c>
      <c r="AA25" s="39">
        <f t="shared" si="0"/>
        <v>0.95</v>
      </c>
      <c r="AB25" s="57">
        <v>0.87070000000000003</v>
      </c>
      <c r="AC25" s="57">
        <f t="shared" si="6"/>
        <v>0.91652631578947374</v>
      </c>
      <c r="AD25" s="51" t="s">
        <v>229</v>
      </c>
      <c r="AE25" s="52" t="s">
        <v>230</v>
      </c>
      <c r="AF25" s="39">
        <f t="shared" si="7"/>
        <v>0.95</v>
      </c>
      <c r="AG25" s="57">
        <v>0.90659999999999996</v>
      </c>
      <c r="AH25" s="57">
        <f t="shared" si="8"/>
        <v>0.95431578947368423</v>
      </c>
      <c r="AI25" s="51" t="s">
        <v>281</v>
      </c>
      <c r="AJ25" s="105" t="s">
        <v>282</v>
      </c>
      <c r="AK25" s="31">
        <f t="shared" si="3"/>
        <v>0.95</v>
      </c>
      <c r="AL25" s="30"/>
      <c r="AM25" s="86"/>
      <c r="AN25" s="86"/>
      <c r="AO25" s="86"/>
      <c r="AP25" s="39">
        <f t="shared" si="4"/>
        <v>0.95</v>
      </c>
      <c r="AQ25" s="57">
        <f>(W25*25%)+(AB25*25%)+(AG25*25%)</f>
        <v>0.63532500000000003</v>
      </c>
      <c r="AR25" s="57">
        <f t="shared" si="5"/>
        <v>0.66876315789473695</v>
      </c>
      <c r="AS25" s="51" t="s">
        <v>281</v>
      </c>
    </row>
    <row r="26" spans="1:45" s="6" customFormat="1" ht="90" x14ac:dyDescent="0.25">
      <c r="A26" s="61">
        <v>4</v>
      </c>
      <c r="B26" s="61" t="s">
        <v>51</v>
      </c>
      <c r="C26" s="61" t="s">
        <v>83</v>
      </c>
      <c r="D26" s="61" t="s">
        <v>114</v>
      </c>
      <c r="E26" s="35">
        <f t="shared" si="2"/>
        <v>4.7058823529411764E-2</v>
      </c>
      <c r="F26" s="61" t="s">
        <v>54</v>
      </c>
      <c r="G26" s="61" t="s">
        <v>115</v>
      </c>
      <c r="H26" s="61" t="s">
        <v>116</v>
      </c>
      <c r="I26" s="61"/>
      <c r="J26" s="61" t="s">
        <v>70</v>
      </c>
      <c r="K26" s="61" t="s">
        <v>58</v>
      </c>
      <c r="L26" s="5">
        <v>1</v>
      </c>
      <c r="M26" s="5">
        <v>1</v>
      </c>
      <c r="N26" s="5">
        <v>1</v>
      </c>
      <c r="O26" s="5">
        <v>1</v>
      </c>
      <c r="P26" s="5">
        <v>1</v>
      </c>
      <c r="Q26" s="61" t="s">
        <v>87</v>
      </c>
      <c r="R26" s="4" t="s">
        <v>88</v>
      </c>
      <c r="S26" s="4" t="s">
        <v>117</v>
      </c>
      <c r="T26" s="4" t="s">
        <v>62</v>
      </c>
      <c r="U26" s="4" t="s">
        <v>118</v>
      </c>
      <c r="V26" s="39">
        <f t="shared" si="9"/>
        <v>1</v>
      </c>
      <c r="W26" s="41">
        <v>0.64280000000000004</v>
      </c>
      <c r="X26" s="41">
        <v>0.64280000000000004</v>
      </c>
      <c r="Y26" s="52" t="s">
        <v>119</v>
      </c>
      <c r="Z26" s="52" t="s">
        <v>120</v>
      </c>
      <c r="AA26" s="39">
        <f t="shared" si="0"/>
        <v>1</v>
      </c>
      <c r="AB26" s="57">
        <v>0.84960000000000002</v>
      </c>
      <c r="AC26" s="57">
        <f t="shared" si="6"/>
        <v>0.84960000000000002</v>
      </c>
      <c r="AD26" s="52" t="s">
        <v>231</v>
      </c>
      <c r="AE26" s="52" t="s">
        <v>225</v>
      </c>
      <c r="AF26" s="39">
        <f t="shared" si="7"/>
        <v>1</v>
      </c>
      <c r="AG26" s="57">
        <v>0.93330000000000002</v>
      </c>
      <c r="AH26" s="57">
        <f t="shared" si="8"/>
        <v>0.93330000000000002</v>
      </c>
      <c r="AI26" s="86" t="s">
        <v>283</v>
      </c>
      <c r="AJ26" s="86" t="s">
        <v>261</v>
      </c>
      <c r="AK26" s="31">
        <f t="shared" si="3"/>
        <v>1</v>
      </c>
      <c r="AL26" s="30"/>
      <c r="AM26" s="86"/>
      <c r="AN26" s="86"/>
      <c r="AO26" s="86"/>
      <c r="AP26" s="39">
        <f t="shared" si="4"/>
        <v>1</v>
      </c>
      <c r="AQ26" s="57">
        <f>(W26*25%)+(AB26*25%)+(AG26*25%)</f>
        <v>0.60642499999999999</v>
      </c>
      <c r="AR26" s="57">
        <f t="shared" si="5"/>
        <v>0.60642499999999999</v>
      </c>
      <c r="AS26" s="111" t="s">
        <v>283</v>
      </c>
    </row>
    <row r="27" spans="1:45" s="6" customFormat="1" ht="135" x14ac:dyDescent="0.25">
      <c r="A27" s="61">
        <v>4</v>
      </c>
      <c r="B27" s="61" t="s">
        <v>51</v>
      </c>
      <c r="C27" s="61" t="s">
        <v>83</v>
      </c>
      <c r="D27" s="61" t="s">
        <v>121</v>
      </c>
      <c r="E27" s="35">
        <f t="shared" si="2"/>
        <v>4.7058823529411764E-2</v>
      </c>
      <c r="F27" s="61" t="s">
        <v>54</v>
      </c>
      <c r="G27" s="61" t="s">
        <v>122</v>
      </c>
      <c r="H27" s="61" t="s">
        <v>123</v>
      </c>
      <c r="I27" s="61"/>
      <c r="J27" s="61" t="s">
        <v>70</v>
      </c>
      <c r="K27" s="61" t="s">
        <v>58</v>
      </c>
      <c r="L27" s="5">
        <v>0.95</v>
      </c>
      <c r="M27" s="5">
        <v>0.95</v>
      </c>
      <c r="N27" s="5">
        <v>0.95</v>
      </c>
      <c r="O27" s="5">
        <v>0.95</v>
      </c>
      <c r="P27" s="5">
        <v>0.95</v>
      </c>
      <c r="Q27" s="61" t="s">
        <v>87</v>
      </c>
      <c r="R27" s="61" t="s">
        <v>124</v>
      </c>
      <c r="S27" s="61" t="s">
        <v>125</v>
      </c>
      <c r="T27" s="61" t="s">
        <v>62</v>
      </c>
      <c r="U27" s="4" t="s">
        <v>126</v>
      </c>
      <c r="V27" s="39">
        <f t="shared" si="9"/>
        <v>0.95</v>
      </c>
      <c r="W27" s="41">
        <v>0.76400000000000001</v>
      </c>
      <c r="X27" s="41">
        <f>W27/V27</f>
        <v>0.80421052631578949</v>
      </c>
      <c r="Y27" s="52" t="s">
        <v>111</v>
      </c>
      <c r="Z27" s="52" t="s">
        <v>120</v>
      </c>
      <c r="AA27" s="39">
        <f t="shared" si="0"/>
        <v>0.95</v>
      </c>
      <c r="AB27" s="57">
        <v>0.87070000000000003</v>
      </c>
      <c r="AC27" s="57">
        <f t="shared" si="6"/>
        <v>0.91652631578947374</v>
      </c>
      <c r="AD27" s="51" t="s">
        <v>113</v>
      </c>
      <c r="AE27" s="52" t="s">
        <v>112</v>
      </c>
      <c r="AF27" s="39">
        <f t="shared" si="7"/>
        <v>0.95</v>
      </c>
      <c r="AG27" s="120">
        <v>0.98499999999999999</v>
      </c>
      <c r="AH27" s="120">
        <f t="shared" si="8"/>
        <v>1</v>
      </c>
      <c r="AI27" s="36" t="s">
        <v>262</v>
      </c>
      <c r="AJ27" s="36" t="s">
        <v>298</v>
      </c>
      <c r="AK27" s="121">
        <f t="shared" si="3"/>
        <v>0.95</v>
      </c>
      <c r="AL27" s="122"/>
      <c r="AM27" s="36"/>
      <c r="AN27" s="36"/>
      <c r="AO27" s="36"/>
      <c r="AP27" s="123">
        <f t="shared" si="4"/>
        <v>0.95</v>
      </c>
      <c r="AQ27" s="114">
        <f>(W27*25%)+(AB27*25%)+(AG27*25%)</f>
        <v>0.65492499999999998</v>
      </c>
      <c r="AR27" s="57">
        <f t="shared" si="5"/>
        <v>0.68939473684210528</v>
      </c>
      <c r="AS27" s="52" t="s">
        <v>232</v>
      </c>
    </row>
    <row r="28" spans="1:45" s="6" customFormat="1" ht="75" x14ac:dyDescent="0.25">
      <c r="A28" s="61">
        <v>4</v>
      </c>
      <c r="B28" s="61" t="s">
        <v>51</v>
      </c>
      <c r="C28" s="61" t="s">
        <v>127</v>
      </c>
      <c r="D28" s="61" t="s">
        <v>128</v>
      </c>
      <c r="E28" s="35">
        <f t="shared" si="2"/>
        <v>4.7058823529411764E-2</v>
      </c>
      <c r="F28" s="61" t="s">
        <v>74</v>
      </c>
      <c r="G28" s="61" t="s">
        <v>129</v>
      </c>
      <c r="H28" s="61" t="s">
        <v>130</v>
      </c>
      <c r="I28" s="61"/>
      <c r="J28" s="61" t="s">
        <v>131</v>
      </c>
      <c r="K28" s="61" t="s">
        <v>132</v>
      </c>
      <c r="L28" s="28">
        <v>950</v>
      </c>
      <c r="M28" s="28">
        <v>950</v>
      </c>
      <c r="N28" s="28">
        <v>950</v>
      </c>
      <c r="O28" s="28">
        <v>950</v>
      </c>
      <c r="P28" s="29">
        <f>SUM(L28:O28)</f>
        <v>3800</v>
      </c>
      <c r="Q28" s="61" t="s">
        <v>87</v>
      </c>
      <c r="R28" s="61" t="s">
        <v>133</v>
      </c>
      <c r="S28" s="61" t="s">
        <v>134</v>
      </c>
      <c r="T28" s="61" t="s">
        <v>62</v>
      </c>
      <c r="U28" s="61" t="s">
        <v>134</v>
      </c>
      <c r="V28" s="42">
        <f t="shared" si="9"/>
        <v>950</v>
      </c>
      <c r="W28" s="43">
        <v>1591</v>
      </c>
      <c r="X28" s="39">
        <v>1</v>
      </c>
      <c r="Y28" s="52" t="s">
        <v>135</v>
      </c>
      <c r="Z28" s="52" t="s">
        <v>136</v>
      </c>
      <c r="AA28" s="45">
        <f t="shared" si="0"/>
        <v>950</v>
      </c>
      <c r="AB28" s="45">
        <v>1705</v>
      </c>
      <c r="AC28" s="57">
        <f>IF((AB28/AA28)&gt;100%,100%,AB28/AA28)</f>
        <v>1</v>
      </c>
      <c r="AD28" s="51" t="s">
        <v>234</v>
      </c>
      <c r="AE28" s="52" t="s">
        <v>233</v>
      </c>
      <c r="AF28" s="42">
        <f t="shared" si="7"/>
        <v>950</v>
      </c>
      <c r="AG28" s="118">
        <v>6266</v>
      </c>
      <c r="AH28" s="57">
        <f>IF((AG28/AF28)&gt;100%,100%,AG28/AF28)</f>
        <v>1</v>
      </c>
      <c r="AI28" s="86" t="s">
        <v>264</v>
      </c>
      <c r="AJ28" s="86" t="s">
        <v>265</v>
      </c>
      <c r="AK28" s="34">
        <f t="shared" si="3"/>
        <v>950</v>
      </c>
      <c r="AL28" s="30"/>
      <c r="AM28" s="86"/>
      <c r="AN28" s="86"/>
      <c r="AO28" s="86"/>
      <c r="AP28" s="42">
        <f t="shared" si="4"/>
        <v>3800</v>
      </c>
      <c r="AQ28" s="109">
        <f>+W28+AB28+AG28</f>
        <v>9562</v>
      </c>
      <c r="AR28" s="57">
        <f t="shared" si="5"/>
        <v>1</v>
      </c>
      <c r="AS28" s="52" t="s">
        <v>284</v>
      </c>
    </row>
    <row r="29" spans="1:45" s="6" customFormat="1" ht="75" x14ac:dyDescent="0.25">
      <c r="A29" s="61">
        <v>4</v>
      </c>
      <c r="B29" s="61" t="s">
        <v>51</v>
      </c>
      <c r="C29" s="61" t="s">
        <v>127</v>
      </c>
      <c r="D29" s="61" t="s">
        <v>137</v>
      </c>
      <c r="E29" s="35">
        <f t="shared" si="2"/>
        <v>4.7058823529411764E-2</v>
      </c>
      <c r="F29" s="61" t="s">
        <v>54</v>
      </c>
      <c r="G29" s="61" t="s">
        <v>138</v>
      </c>
      <c r="H29" s="61" t="s">
        <v>139</v>
      </c>
      <c r="I29" s="61"/>
      <c r="J29" s="61" t="s">
        <v>131</v>
      </c>
      <c r="K29" s="61" t="s">
        <v>140</v>
      </c>
      <c r="L29" s="28">
        <v>585</v>
      </c>
      <c r="M29" s="28">
        <v>585</v>
      </c>
      <c r="N29" s="28">
        <v>585</v>
      </c>
      <c r="O29" s="28">
        <v>585</v>
      </c>
      <c r="P29" s="29">
        <f>SUM(L29:O29)</f>
        <v>2340</v>
      </c>
      <c r="Q29" s="61" t="s">
        <v>87</v>
      </c>
      <c r="R29" s="61" t="s">
        <v>140</v>
      </c>
      <c r="S29" s="61" t="s">
        <v>134</v>
      </c>
      <c r="T29" s="61" t="s">
        <v>62</v>
      </c>
      <c r="U29" s="61" t="s">
        <v>134</v>
      </c>
      <c r="V29" s="42">
        <f t="shared" si="9"/>
        <v>585</v>
      </c>
      <c r="W29" s="43">
        <v>1121</v>
      </c>
      <c r="X29" s="39">
        <v>1</v>
      </c>
      <c r="Y29" s="52" t="s">
        <v>141</v>
      </c>
      <c r="Z29" s="52"/>
      <c r="AA29" s="45">
        <f t="shared" si="0"/>
        <v>585</v>
      </c>
      <c r="AB29" s="45">
        <v>774</v>
      </c>
      <c r="AC29" s="57">
        <f t="shared" si="6"/>
        <v>1</v>
      </c>
      <c r="AD29" s="81" t="s">
        <v>235</v>
      </c>
      <c r="AE29" s="81" t="s">
        <v>233</v>
      </c>
      <c r="AF29" s="42">
        <f t="shared" si="7"/>
        <v>585</v>
      </c>
      <c r="AG29" s="118">
        <v>696</v>
      </c>
      <c r="AH29" s="57">
        <f t="shared" si="8"/>
        <v>1</v>
      </c>
      <c r="AI29" s="86" t="s">
        <v>266</v>
      </c>
      <c r="AJ29" s="86" t="s">
        <v>265</v>
      </c>
      <c r="AK29" s="34">
        <f t="shared" si="3"/>
        <v>585</v>
      </c>
      <c r="AL29" s="30"/>
      <c r="AM29" s="86"/>
      <c r="AN29" s="86"/>
      <c r="AO29" s="86"/>
      <c r="AP29" s="42">
        <f t="shared" si="4"/>
        <v>2340</v>
      </c>
      <c r="AQ29" s="109">
        <f t="shared" ref="AQ29:AQ34" si="10">+W29+AB29+AG29</f>
        <v>2591</v>
      </c>
      <c r="AR29" s="57">
        <f t="shared" si="5"/>
        <v>1</v>
      </c>
      <c r="AS29" s="52" t="s">
        <v>285</v>
      </c>
    </row>
    <row r="30" spans="1:45" s="6" customFormat="1" ht="75" x14ac:dyDescent="0.25">
      <c r="A30" s="61">
        <v>4</v>
      </c>
      <c r="B30" s="61" t="s">
        <v>51</v>
      </c>
      <c r="C30" s="61" t="s">
        <v>127</v>
      </c>
      <c r="D30" s="61" t="s">
        <v>142</v>
      </c>
      <c r="E30" s="35">
        <f t="shared" si="2"/>
        <v>4.7058823529411764E-2</v>
      </c>
      <c r="F30" s="61" t="s">
        <v>54</v>
      </c>
      <c r="G30" s="61" t="s">
        <v>143</v>
      </c>
      <c r="H30" s="61" t="s">
        <v>144</v>
      </c>
      <c r="I30" s="61"/>
      <c r="J30" s="61" t="s">
        <v>131</v>
      </c>
      <c r="K30" s="61" t="s">
        <v>145</v>
      </c>
      <c r="L30" s="30">
        <v>6</v>
      </c>
      <c r="M30" s="30">
        <v>9</v>
      </c>
      <c r="N30" s="30">
        <v>10</v>
      </c>
      <c r="O30" s="30">
        <v>8</v>
      </c>
      <c r="P30" s="29">
        <f t="shared" ref="P30:P34" si="11">SUM(L30:O30)</f>
        <v>33</v>
      </c>
      <c r="Q30" s="61" t="s">
        <v>87</v>
      </c>
      <c r="R30" s="61" t="s">
        <v>146</v>
      </c>
      <c r="S30" s="61" t="s">
        <v>147</v>
      </c>
      <c r="T30" s="61" t="s">
        <v>62</v>
      </c>
      <c r="U30" s="61" t="s">
        <v>147</v>
      </c>
      <c r="V30" s="42">
        <f t="shared" si="9"/>
        <v>6</v>
      </c>
      <c r="W30" s="43">
        <v>14</v>
      </c>
      <c r="X30" s="39">
        <v>1</v>
      </c>
      <c r="Y30" s="52" t="s">
        <v>148</v>
      </c>
      <c r="Z30" s="52"/>
      <c r="AA30" s="45">
        <f t="shared" si="0"/>
        <v>9</v>
      </c>
      <c r="AB30" s="45">
        <v>3</v>
      </c>
      <c r="AC30" s="57">
        <f t="shared" si="6"/>
        <v>0.33333333333333331</v>
      </c>
      <c r="AD30" s="52" t="s">
        <v>236</v>
      </c>
      <c r="AE30" s="81" t="s">
        <v>233</v>
      </c>
      <c r="AF30" s="42">
        <f t="shared" si="7"/>
        <v>10</v>
      </c>
      <c r="AG30" s="118">
        <v>2</v>
      </c>
      <c r="AH30" s="57">
        <f t="shared" si="8"/>
        <v>0.2</v>
      </c>
      <c r="AI30" s="86" t="s">
        <v>286</v>
      </c>
      <c r="AJ30" s="86" t="s">
        <v>265</v>
      </c>
      <c r="AK30" s="34">
        <f t="shared" si="3"/>
        <v>8</v>
      </c>
      <c r="AL30" s="30"/>
      <c r="AM30" s="86"/>
      <c r="AN30" s="86"/>
      <c r="AO30" s="86"/>
      <c r="AP30" s="42">
        <f t="shared" si="4"/>
        <v>33</v>
      </c>
      <c r="AQ30" s="115">
        <f t="shared" si="10"/>
        <v>19</v>
      </c>
      <c r="AR30" s="57">
        <f t="shared" si="5"/>
        <v>0.5757575757575758</v>
      </c>
      <c r="AS30" s="52" t="s">
        <v>287</v>
      </c>
    </row>
    <row r="31" spans="1:45" s="6" customFormat="1" ht="75" x14ac:dyDescent="0.25">
      <c r="A31" s="61">
        <v>4</v>
      </c>
      <c r="B31" s="61" t="s">
        <v>51</v>
      </c>
      <c r="C31" s="61" t="s">
        <v>127</v>
      </c>
      <c r="D31" s="61" t="s">
        <v>149</v>
      </c>
      <c r="E31" s="35">
        <f t="shared" si="2"/>
        <v>4.7058823529411764E-2</v>
      </c>
      <c r="F31" s="61" t="s">
        <v>74</v>
      </c>
      <c r="G31" s="61" t="s">
        <v>150</v>
      </c>
      <c r="H31" s="61" t="s">
        <v>151</v>
      </c>
      <c r="I31" s="61"/>
      <c r="J31" s="61" t="s">
        <v>131</v>
      </c>
      <c r="K31" s="61" t="s">
        <v>146</v>
      </c>
      <c r="L31" s="30">
        <v>6</v>
      </c>
      <c r="M31" s="30">
        <v>9</v>
      </c>
      <c r="N31" s="30">
        <v>9</v>
      </c>
      <c r="O31" s="30">
        <v>6</v>
      </c>
      <c r="P31" s="29">
        <f t="shared" si="11"/>
        <v>30</v>
      </c>
      <c r="Q31" s="61" t="s">
        <v>87</v>
      </c>
      <c r="R31" s="61" t="s">
        <v>146</v>
      </c>
      <c r="S31" s="61" t="s">
        <v>147</v>
      </c>
      <c r="T31" s="61" t="s">
        <v>62</v>
      </c>
      <c r="U31" s="61" t="s">
        <v>147</v>
      </c>
      <c r="V31" s="42">
        <f t="shared" si="9"/>
        <v>6</v>
      </c>
      <c r="W31" s="43">
        <v>1</v>
      </c>
      <c r="X31" s="44">
        <f>W31/V31</f>
        <v>0.16666666666666666</v>
      </c>
      <c r="Y31" s="52" t="s">
        <v>152</v>
      </c>
      <c r="Z31" s="52"/>
      <c r="AA31" s="45">
        <f t="shared" si="0"/>
        <v>9</v>
      </c>
      <c r="AB31" s="45">
        <v>30</v>
      </c>
      <c r="AC31" s="57">
        <f t="shared" si="6"/>
        <v>1</v>
      </c>
      <c r="AD31" s="81" t="s">
        <v>237</v>
      </c>
      <c r="AE31" s="81" t="s">
        <v>233</v>
      </c>
      <c r="AF31" s="42">
        <f t="shared" si="7"/>
        <v>9</v>
      </c>
      <c r="AG31" s="118">
        <v>24</v>
      </c>
      <c r="AH31" s="57">
        <f t="shared" si="8"/>
        <v>1</v>
      </c>
      <c r="AI31" s="86" t="s">
        <v>267</v>
      </c>
      <c r="AJ31" s="86" t="s">
        <v>233</v>
      </c>
      <c r="AK31" s="34">
        <f t="shared" si="3"/>
        <v>6</v>
      </c>
      <c r="AL31" s="30"/>
      <c r="AM31" s="86"/>
      <c r="AN31" s="86"/>
      <c r="AO31" s="86"/>
      <c r="AP31" s="42">
        <f t="shared" si="4"/>
        <v>30</v>
      </c>
      <c r="AQ31" s="109">
        <f t="shared" si="10"/>
        <v>55</v>
      </c>
      <c r="AR31" s="57">
        <f t="shared" si="5"/>
        <v>1</v>
      </c>
      <c r="AS31" s="52" t="s">
        <v>288</v>
      </c>
    </row>
    <row r="32" spans="1:45" s="6" customFormat="1" ht="90" x14ac:dyDescent="0.25">
      <c r="A32" s="61">
        <v>4</v>
      </c>
      <c r="B32" s="61" t="s">
        <v>51</v>
      </c>
      <c r="C32" s="61" t="s">
        <v>127</v>
      </c>
      <c r="D32" s="61" t="s">
        <v>255</v>
      </c>
      <c r="E32" s="35">
        <f t="shared" si="2"/>
        <v>4.7058823529411764E-2</v>
      </c>
      <c r="F32" s="61" t="s">
        <v>74</v>
      </c>
      <c r="G32" s="61" t="s">
        <v>153</v>
      </c>
      <c r="H32" s="61" t="s">
        <v>154</v>
      </c>
      <c r="I32" s="61"/>
      <c r="J32" s="61" t="s">
        <v>131</v>
      </c>
      <c r="K32" s="61" t="s">
        <v>155</v>
      </c>
      <c r="L32" s="30">
        <v>24</v>
      </c>
      <c r="M32" s="30">
        <v>30</v>
      </c>
      <c r="N32" s="30">
        <v>3</v>
      </c>
      <c r="O32" s="30">
        <v>3</v>
      </c>
      <c r="P32" s="29">
        <f t="shared" si="11"/>
        <v>60</v>
      </c>
      <c r="Q32" s="61" t="s">
        <v>87</v>
      </c>
      <c r="R32" s="61" t="s">
        <v>156</v>
      </c>
      <c r="S32" s="61" t="s">
        <v>157</v>
      </c>
      <c r="T32" s="61" t="s">
        <v>62</v>
      </c>
      <c r="U32" s="61" t="s">
        <v>156</v>
      </c>
      <c r="V32" s="42">
        <f t="shared" si="9"/>
        <v>24</v>
      </c>
      <c r="W32" s="45">
        <v>4</v>
      </c>
      <c r="X32" s="44">
        <f t="shared" ref="X32:X34" si="12">W32/V32</f>
        <v>0.16666666666666666</v>
      </c>
      <c r="Y32" s="52" t="s">
        <v>158</v>
      </c>
      <c r="Z32" s="52" t="s">
        <v>159</v>
      </c>
      <c r="AA32" s="45">
        <f t="shared" si="0"/>
        <v>30</v>
      </c>
      <c r="AB32" s="45">
        <v>12</v>
      </c>
      <c r="AC32" s="57">
        <f t="shared" si="6"/>
        <v>0.4</v>
      </c>
      <c r="AD32" s="52" t="s">
        <v>160</v>
      </c>
      <c r="AE32" s="52" t="s">
        <v>159</v>
      </c>
      <c r="AF32" s="42">
        <f t="shared" si="7"/>
        <v>3</v>
      </c>
      <c r="AG32" s="118">
        <v>36</v>
      </c>
      <c r="AH32" s="57">
        <f t="shared" si="8"/>
        <v>1</v>
      </c>
      <c r="AI32" s="86" t="s">
        <v>268</v>
      </c>
      <c r="AJ32" s="86" t="s">
        <v>269</v>
      </c>
      <c r="AK32" s="34">
        <f t="shared" si="3"/>
        <v>3</v>
      </c>
      <c r="AL32" s="30"/>
      <c r="AM32" s="86"/>
      <c r="AN32" s="86"/>
      <c r="AO32" s="86"/>
      <c r="AP32" s="42">
        <f t="shared" si="4"/>
        <v>60</v>
      </c>
      <c r="AQ32" s="115">
        <f t="shared" si="10"/>
        <v>52</v>
      </c>
      <c r="AR32" s="57">
        <f t="shared" si="5"/>
        <v>0.8666666666666667</v>
      </c>
      <c r="AS32" s="52" t="s">
        <v>289</v>
      </c>
    </row>
    <row r="33" spans="1:45" s="6" customFormat="1" ht="90" x14ac:dyDescent="0.25">
      <c r="A33" s="61">
        <v>4</v>
      </c>
      <c r="B33" s="61" t="s">
        <v>51</v>
      </c>
      <c r="C33" s="61" t="s">
        <v>127</v>
      </c>
      <c r="D33" s="61" t="s">
        <v>256</v>
      </c>
      <c r="E33" s="35">
        <f t="shared" si="2"/>
        <v>4.7058823529411764E-2</v>
      </c>
      <c r="F33" s="61" t="s">
        <v>74</v>
      </c>
      <c r="G33" s="61" t="s">
        <v>161</v>
      </c>
      <c r="H33" s="61" t="s">
        <v>162</v>
      </c>
      <c r="I33" s="61"/>
      <c r="J33" s="61" t="s">
        <v>131</v>
      </c>
      <c r="K33" s="61" t="s">
        <v>155</v>
      </c>
      <c r="L33" s="30">
        <v>26</v>
      </c>
      <c r="M33" s="30">
        <v>36</v>
      </c>
      <c r="N33" s="30">
        <v>9</v>
      </c>
      <c r="O33" s="30">
        <v>6</v>
      </c>
      <c r="P33" s="29">
        <f t="shared" si="11"/>
        <v>77</v>
      </c>
      <c r="Q33" s="61" t="s">
        <v>87</v>
      </c>
      <c r="R33" s="61" t="s">
        <v>156</v>
      </c>
      <c r="S33" s="61" t="s">
        <v>157</v>
      </c>
      <c r="T33" s="61" t="s">
        <v>62</v>
      </c>
      <c r="U33" s="61" t="s">
        <v>156</v>
      </c>
      <c r="V33" s="42">
        <f t="shared" si="9"/>
        <v>26</v>
      </c>
      <c r="W33" s="45">
        <v>3</v>
      </c>
      <c r="X33" s="44">
        <f t="shared" si="12"/>
        <v>0.11538461538461539</v>
      </c>
      <c r="Y33" s="52" t="s">
        <v>163</v>
      </c>
      <c r="Z33" s="52" t="s">
        <v>159</v>
      </c>
      <c r="AA33" s="45">
        <f t="shared" si="0"/>
        <v>36</v>
      </c>
      <c r="AB33" s="45">
        <v>26</v>
      </c>
      <c r="AC33" s="57">
        <f t="shared" si="6"/>
        <v>0.72222222222222221</v>
      </c>
      <c r="AD33" s="52" t="s">
        <v>164</v>
      </c>
      <c r="AE33" s="52" t="s">
        <v>159</v>
      </c>
      <c r="AF33" s="42">
        <f t="shared" si="7"/>
        <v>9</v>
      </c>
      <c r="AG33" s="118">
        <v>45</v>
      </c>
      <c r="AH33" s="57">
        <f t="shared" si="8"/>
        <v>1</v>
      </c>
      <c r="AI33" s="86" t="s">
        <v>270</v>
      </c>
      <c r="AJ33" s="86" t="s">
        <v>271</v>
      </c>
      <c r="AK33" s="34">
        <f t="shared" si="3"/>
        <v>6</v>
      </c>
      <c r="AL33" s="30"/>
      <c r="AM33" s="86"/>
      <c r="AN33" s="86"/>
      <c r="AO33" s="86"/>
      <c r="AP33" s="42">
        <f t="shared" si="4"/>
        <v>77</v>
      </c>
      <c r="AQ33" s="115">
        <f t="shared" si="10"/>
        <v>74</v>
      </c>
      <c r="AR33" s="57">
        <f t="shared" si="5"/>
        <v>0.96103896103896103</v>
      </c>
      <c r="AS33" s="52" t="s">
        <v>290</v>
      </c>
    </row>
    <row r="34" spans="1:45" s="6" customFormat="1" ht="90" x14ac:dyDescent="0.25">
      <c r="A34" s="61">
        <v>4</v>
      </c>
      <c r="B34" s="61" t="s">
        <v>51</v>
      </c>
      <c r="C34" s="61" t="s">
        <v>127</v>
      </c>
      <c r="D34" s="61" t="s">
        <v>257</v>
      </c>
      <c r="E34" s="35">
        <f t="shared" si="2"/>
        <v>4.7058823529411764E-2</v>
      </c>
      <c r="F34" s="61" t="s">
        <v>74</v>
      </c>
      <c r="G34" s="61" t="s">
        <v>165</v>
      </c>
      <c r="H34" s="61" t="s">
        <v>166</v>
      </c>
      <c r="I34" s="61"/>
      <c r="J34" s="61" t="s">
        <v>131</v>
      </c>
      <c r="K34" s="61" t="s">
        <v>155</v>
      </c>
      <c r="L34" s="30">
        <v>7</v>
      </c>
      <c r="M34" s="30">
        <v>10</v>
      </c>
      <c r="N34" s="30">
        <v>2</v>
      </c>
      <c r="O34" s="30">
        <v>1</v>
      </c>
      <c r="P34" s="29">
        <f t="shared" si="11"/>
        <v>20</v>
      </c>
      <c r="Q34" s="61" t="s">
        <v>87</v>
      </c>
      <c r="R34" s="61" t="s">
        <v>156</v>
      </c>
      <c r="S34" s="61" t="s">
        <v>157</v>
      </c>
      <c r="T34" s="61" t="s">
        <v>62</v>
      </c>
      <c r="U34" s="61" t="s">
        <v>156</v>
      </c>
      <c r="V34" s="42">
        <f t="shared" si="9"/>
        <v>7</v>
      </c>
      <c r="W34" s="45">
        <v>2</v>
      </c>
      <c r="X34" s="44">
        <f t="shared" si="12"/>
        <v>0.2857142857142857</v>
      </c>
      <c r="Y34" s="52" t="s">
        <v>167</v>
      </c>
      <c r="Z34" s="52" t="s">
        <v>159</v>
      </c>
      <c r="AA34" s="45">
        <f t="shared" si="0"/>
        <v>10</v>
      </c>
      <c r="AB34" s="45">
        <v>3</v>
      </c>
      <c r="AC34" s="57">
        <f t="shared" si="6"/>
        <v>0.3</v>
      </c>
      <c r="AD34" s="52" t="s">
        <v>168</v>
      </c>
      <c r="AE34" s="52" t="s">
        <v>159</v>
      </c>
      <c r="AF34" s="42">
        <f t="shared" si="7"/>
        <v>2</v>
      </c>
      <c r="AG34" s="118">
        <v>5</v>
      </c>
      <c r="AH34" s="57">
        <f t="shared" si="8"/>
        <v>1</v>
      </c>
      <c r="AI34" s="86" t="s">
        <v>272</v>
      </c>
      <c r="AJ34" s="86" t="s">
        <v>273</v>
      </c>
      <c r="AK34" s="34">
        <f t="shared" si="3"/>
        <v>1</v>
      </c>
      <c r="AL34" s="30"/>
      <c r="AM34" s="86"/>
      <c r="AN34" s="86"/>
      <c r="AO34" s="86"/>
      <c r="AP34" s="42">
        <f t="shared" si="4"/>
        <v>20</v>
      </c>
      <c r="AQ34" s="115">
        <f t="shared" si="10"/>
        <v>10</v>
      </c>
      <c r="AR34" s="57">
        <f t="shared" si="5"/>
        <v>0.5</v>
      </c>
      <c r="AS34" s="52" t="s">
        <v>291</v>
      </c>
    </row>
    <row r="35" spans="1:45" s="14" customFormat="1" ht="15.75" x14ac:dyDescent="0.25">
      <c r="A35" s="19"/>
      <c r="B35" s="19"/>
      <c r="C35" s="19"/>
      <c r="D35" s="23" t="s">
        <v>169</v>
      </c>
      <c r="E35" s="24">
        <f>SUM(E18:E34)</f>
        <v>0.80000000000000027</v>
      </c>
      <c r="F35" s="19"/>
      <c r="G35" s="19"/>
      <c r="H35" s="19"/>
      <c r="I35" s="19"/>
      <c r="J35" s="19"/>
      <c r="K35" s="19"/>
      <c r="L35" s="24"/>
      <c r="M35" s="24"/>
      <c r="N35" s="24"/>
      <c r="O35" s="24"/>
      <c r="P35" s="24"/>
      <c r="Q35" s="19"/>
      <c r="R35" s="19"/>
      <c r="S35" s="19"/>
      <c r="T35" s="19"/>
      <c r="U35" s="19"/>
      <c r="V35" s="65"/>
      <c r="W35" s="65"/>
      <c r="X35" s="65">
        <f>AVERAGE(X18:X34)*80%</f>
        <v>0.53256817531006995</v>
      </c>
      <c r="Y35" s="68"/>
      <c r="Z35" s="68"/>
      <c r="AA35" s="64"/>
      <c r="AB35" s="64"/>
      <c r="AC35" s="102">
        <f>AVERAGE(AC18:AC34)*80%</f>
        <v>0.62153540935672513</v>
      </c>
      <c r="AD35" s="68"/>
      <c r="AE35" s="68"/>
      <c r="AF35" s="64"/>
      <c r="AG35" s="64"/>
      <c r="AH35" s="102">
        <f>AVERAGE(AH18:AH34)*80%</f>
        <v>0.73403752024291491</v>
      </c>
      <c r="AI35" s="66"/>
      <c r="AJ35" s="66"/>
      <c r="AK35" s="67"/>
      <c r="AL35" s="67"/>
      <c r="AM35" s="65" t="e">
        <f>AVERAGE(AM18:AM34)*80%</f>
        <v>#DIV/0!</v>
      </c>
      <c r="AN35" s="66"/>
      <c r="AO35" s="66"/>
      <c r="AP35" s="65"/>
      <c r="AQ35" s="65"/>
      <c r="AR35" s="102">
        <f>AVERAGE(AR18:AR34)*80%</f>
        <v>0.56178239636524474</v>
      </c>
      <c r="AS35" s="68"/>
    </row>
    <row r="36" spans="1:45" ht="165.75" customHeight="1" x14ac:dyDescent="0.25">
      <c r="A36" s="11">
        <v>7</v>
      </c>
      <c r="B36" s="11" t="s">
        <v>170</v>
      </c>
      <c r="C36" s="11" t="s">
        <v>171</v>
      </c>
      <c r="D36" s="11" t="s">
        <v>172</v>
      </c>
      <c r="E36" s="32">
        <v>0.04</v>
      </c>
      <c r="F36" s="11" t="s">
        <v>173</v>
      </c>
      <c r="G36" s="11" t="s">
        <v>174</v>
      </c>
      <c r="H36" s="11" t="s">
        <v>175</v>
      </c>
      <c r="I36" s="11"/>
      <c r="J36" s="7" t="s">
        <v>176</v>
      </c>
      <c r="K36" s="12" t="s">
        <v>177</v>
      </c>
      <c r="L36" s="13">
        <v>0</v>
      </c>
      <c r="M36" s="13">
        <v>0.8</v>
      </c>
      <c r="N36" s="13">
        <v>0</v>
      </c>
      <c r="O36" s="13">
        <v>0.8</v>
      </c>
      <c r="P36" s="13">
        <v>0.8</v>
      </c>
      <c r="Q36" s="11" t="s">
        <v>87</v>
      </c>
      <c r="R36" s="11" t="s">
        <v>178</v>
      </c>
      <c r="S36" s="11" t="s">
        <v>179</v>
      </c>
      <c r="T36" s="11" t="s">
        <v>180</v>
      </c>
      <c r="U36" s="11" t="s">
        <v>181</v>
      </c>
      <c r="V36" s="46" t="s">
        <v>64</v>
      </c>
      <c r="W36" s="46" t="s">
        <v>64</v>
      </c>
      <c r="X36" s="46" t="s">
        <v>64</v>
      </c>
      <c r="Y36" s="53" t="s">
        <v>65</v>
      </c>
      <c r="Z36" s="53" t="s">
        <v>64</v>
      </c>
      <c r="AA36" s="46">
        <f t="shared" si="0"/>
        <v>0.8</v>
      </c>
      <c r="AB36" s="46">
        <v>0.68</v>
      </c>
      <c r="AC36" s="58">
        <f t="shared" si="6"/>
        <v>0.85</v>
      </c>
      <c r="AD36" s="54" t="s">
        <v>238</v>
      </c>
      <c r="AE36" s="54" t="s">
        <v>239</v>
      </c>
      <c r="AF36" s="47" t="s">
        <v>64</v>
      </c>
      <c r="AG36" s="46" t="s">
        <v>64</v>
      </c>
      <c r="AH36" s="58" t="s">
        <v>64</v>
      </c>
      <c r="AI36" s="11" t="s">
        <v>275</v>
      </c>
      <c r="AJ36" s="11" t="s">
        <v>64</v>
      </c>
      <c r="AK36" s="32">
        <f t="shared" si="3"/>
        <v>0.8</v>
      </c>
      <c r="AL36" s="33"/>
      <c r="AM36" s="11"/>
      <c r="AN36" s="11"/>
      <c r="AO36" s="11"/>
      <c r="AP36" s="48">
        <f t="shared" si="4"/>
        <v>0.8</v>
      </c>
      <c r="AQ36" s="48">
        <f>(68%*50%)</f>
        <v>0.34</v>
      </c>
      <c r="AR36" s="48">
        <f t="shared" si="5"/>
        <v>0.42499999999999999</v>
      </c>
      <c r="AS36" s="54" t="s">
        <v>292</v>
      </c>
    </row>
    <row r="37" spans="1:45" ht="120" x14ac:dyDescent="0.25">
      <c r="A37" s="11">
        <v>7</v>
      </c>
      <c r="B37" s="11" t="s">
        <v>170</v>
      </c>
      <c r="C37" s="11" t="s">
        <v>171</v>
      </c>
      <c r="D37" s="11" t="s">
        <v>182</v>
      </c>
      <c r="E37" s="32">
        <v>0.04</v>
      </c>
      <c r="F37" s="11" t="s">
        <v>173</v>
      </c>
      <c r="G37" s="11" t="s">
        <v>183</v>
      </c>
      <c r="H37" s="11" t="s">
        <v>184</v>
      </c>
      <c r="I37" s="11"/>
      <c r="J37" s="7" t="s">
        <v>176</v>
      </c>
      <c r="K37" s="7" t="s">
        <v>185</v>
      </c>
      <c r="L37" s="8">
        <v>1</v>
      </c>
      <c r="M37" s="9">
        <v>1</v>
      </c>
      <c r="N37" s="9">
        <v>1</v>
      </c>
      <c r="O37" s="9">
        <v>1</v>
      </c>
      <c r="P37" s="9">
        <v>1</v>
      </c>
      <c r="Q37" s="11" t="s">
        <v>87</v>
      </c>
      <c r="R37" s="11" t="s">
        <v>186</v>
      </c>
      <c r="S37" s="11" t="s">
        <v>187</v>
      </c>
      <c r="T37" s="11" t="s">
        <v>188</v>
      </c>
      <c r="U37" s="11" t="s">
        <v>189</v>
      </c>
      <c r="V37" s="46">
        <f>L37</f>
        <v>1</v>
      </c>
      <c r="W37" s="47">
        <v>1</v>
      </c>
      <c r="X37" s="47">
        <v>1</v>
      </c>
      <c r="Y37" s="54" t="s">
        <v>190</v>
      </c>
      <c r="Z37" s="54" t="s">
        <v>191</v>
      </c>
      <c r="AA37" s="46">
        <f t="shared" si="0"/>
        <v>1</v>
      </c>
      <c r="AB37" s="46">
        <v>0.51</v>
      </c>
      <c r="AC37" s="58">
        <f t="shared" si="6"/>
        <v>0.51</v>
      </c>
      <c r="AD37" s="54" t="s">
        <v>240</v>
      </c>
      <c r="AE37" s="54" t="s">
        <v>241</v>
      </c>
      <c r="AF37" s="47">
        <f t="shared" si="7"/>
        <v>1</v>
      </c>
      <c r="AG37" s="58">
        <v>0.53490000000000004</v>
      </c>
      <c r="AH37" s="58">
        <f t="shared" si="8"/>
        <v>0.53490000000000004</v>
      </c>
      <c r="AI37" s="11" t="s">
        <v>293</v>
      </c>
      <c r="AJ37" s="11" t="s">
        <v>191</v>
      </c>
      <c r="AK37" s="32">
        <f t="shared" si="3"/>
        <v>1</v>
      </c>
      <c r="AL37" s="33"/>
      <c r="AM37" s="11"/>
      <c r="AN37" s="11"/>
      <c r="AO37" s="11"/>
      <c r="AP37" s="47">
        <f t="shared" si="4"/>
        <v>1</v>
      </c>
      <c r="AQ37" s="58">
        <f>(100%*25%)+(51%*25%)+(53.49%*25%)</f>
        <v>0.51122500000000004</v>
      </c>
      <c r="AR37" s="48">
        <f t="shared" si="5"/>
        <v>0.51122500000000004</v>
      </c>
      <c r="AS37" s="11" t="s">
        <v>293</v>
      </c>
    </row>
    <row r="38" spans="1:45" ht="120" x14ac:dyDescent="0.25">
      <c r="A38" s="11">
        <v>7</v>
      </c>
      <c r="B38" s="11" t="s">
        <v>170</v>
      </c>
      <c r="C38" s="11" t="s">
        <v>192</v>
      </c>
      <c r="D38" s="11" t="s">
        <v>193</v>
      </c>
      <c r="E38" s="32">
        <v>0.04</v>
      </c>
      <c r="F38" s="11" t="s">
        <v>173</v>
      </c>
      <c r="G38" s="11" t="s">
        <v>194</v>
      </c>
      <c r="H38" s="11" t="s">
        <v>195</v>
      </c>
      <c r="I38" s="11"/>
      <c r="J38" s="7" t="s">
        <v>176</v>
      </c>
      <c r="K38" s="7" t="s">
        <v>196</v>
      </c>
      <c r="L38" s="8">
        <v>0</v>
      </c>
      <c r="M38" s="9">
        <v>1</v>
      </c>
      <c r="N38" s="9">
        <v>1</v>
      </c>
      <c r="O38" s="9">
        <v>1</v>
      </c>
      <c r="P38" s="9">
        <v>1</v>
      </c>
      <c r="Q38" s="11" t="s">
        <v>87</v>
      </c>
      <c r="R38" s="11" t="s">
        <v>197</v>
      </c>
      <c r="S38" s="11" t="s">
        <v>198</v>
      </c>
      <c r="T38" s="11" t="s">
        <v>199</v>
      </c>
      <c r="U38" s="11" t="s">
        <v>200</v>
      </c>
      <c r="V38" s="46" t="s">
        <v>64</v>
      </c>
      <c r="W38" s="46" t="s">
        <v>64</v>
      </c>
      <c r="X38" s="46" t="s">
        <v>64</v>
      </c>
      <c r="Y38" s="53" t="s">
        <v>65</v>
      </c>
      <c r="Z38" s="53" t="s">
        <v>64</v>
      </c>
      <c r="AA38" s="46">
        <f t="shared" si="0"/>
        <v>1</v>
      </c>
      <c r="AB38" s="58">
        <v>0.94779999999999998</v>
      </c>
      <c r="AC38" s="58">
        <f t="shared" si="6"/>
        <v>0.94779999999999998</v>
      </c>
      <c r="AD38" s="54" t="s">
        <v>243</v>
      </c>
      <c r="AE38" s="54" t="s">
        <v>242</v>
      </c>
      <c r="AF38" s="47">
        <f t="shared" si="7"/>
        <v>1</v>
      </c>
      <c r="AG38" s="48">
        <f t="shared" si="7"/>
        <v>1</v>
      </c>
      <c r="AH38" s="58">
        <f t="shared" si="8"/>
        <v>1</v>
      </c>
      <c r="AI38" s="11" t="s">
        <v>294</v>
      </c>
      <c r="AJ38" s="11" t="s">
        <v>242</v>
      </c>
      <c r="AK38" s="32">
        <f t="shared" si="3"/>
        <v>1</v>
      </c>
      <c r="AL38" s="33"/>
      <c r="AM38" s="11"/>
      <c r="AN38" s="11"/>
      <c r="AO38" s="11"/>
      <c r="AP38" s="47">
        <f t="shared" si="4"/>
        <v>1</v>
      </c>
      <c r="AQ38" s="47">
        <f>(94.78%*33.3%)+(100%*33.3%)</f>
        <v>0.6486173999999999</v>
      </c>
      <c r="AR38" s="48">
        <f t="shared" si="5"/>
        <v>0.6486173999999999</v>
      </c>
      <c r="AS38" s="11" t="s">
        <v>294</v>
      </c>
    </row>
    <row r="39" spans="1:45" ht="105" x14ac:dyDescent="0.25">
      <c r="A39" s="11">
        <v>7</v>
      </c>
      <c r="B39" s="11" t="s">
        <v>170</v>
      </c>
      <c r="C39" s="11" t="s">
        <v>171</v>
      </c>
      <c r="D39" s="11" t="s">
        <v>201</v>
      </c>
      <c r="E39" s="32">
        <v>0.04</v>
      </c>
      <c r="F39" s="11" t="s">
        <v>173</v>
      </c>
      <c r="G39" s="11" t="s">
        <v>202</v>
      </c>
      <c r="H39" s="11" t="s">
        <v>203</v>
      </c>
      <c r="I39" s="11"/>
      <c r="J39" s="7" t="s">
        <v>176</v>
      </c>
      <c r="K39" s="7" t="s">
        <v>204</v>
      </c>
      <c r="L39" s="8">
        <v>0</v>
      </c>
      <c r="M39" s="9">
        <v>1</v>
      </c>
      <c r="N39" s="9">
        <v>1</v>
      </c>
      <c r="O39" s="9">
        <v>0</v>
      </c>
      <c r="P39" s="9">
        <v>1</v>
      </c>
      <c r="Q39" s="11" t="s">
        <v>87</v>
      </c>
      <c r="R39" s="11" t="s">
        <v>205</v>
      </c>
      <c r="S39" s="11" t="s">
        <v>206</v>
      </c>
      <c r="T39" s="11" t="s">
        <v>188</v>
      </c>
      <c r="U39" s="11" t="s">
        <v>206</v>
      </c>
      <c r="V39" s="46" t="s">
        <v>64</v>
      </c>
      <c r="W39" s="46" t="s">
        <v>64</v>
      </c>
      <c r="X39" s="46" t="s">
        <v>64</v>
      </c>
      <c r="Y39" s="53" t="s">
        <v>65</v>
      </c>
      <c r="Z39" s="53" t="s">
        <v>64</v>
      </c>
      <c r="AA39" s="46">
        <f t="shared" si="0"/>
        <v>1</v>
      </c>
      <c r="AB39" s="46">
        <v>1</v>
      </c>
      <c r="AC39" s="58">
        <f t="shared" si="6"/>
        <v>1</v>
      </c>
      <c r="AD39" s="54" t="s">
        <v>244</v>
      </c>
      <c r="AE39" s="54" t="s">
        <v>245</v>
      </c>
      <c r="AF39" s="47" t="s">
        <v>64</v>
      </c>
      <c r="AG39" s="46" t="s">
        <v>64</v>
      </c>
      <c r="AH39" s="58" t="s">
        <v>64</v>
      </c>
      <c r="AI39" s="11" t="s">
        <v>275</v>
      </c>
      <c r="AJ39" s="11" t="s">
        <v>64</v>
      </c>
      <c r="AK39" s="32">
        <f t="shared" si="3"/>
        <v>0</v>
      </c>
      <c r="AL39" s="33"/>
      <c r="AM39" s="11"/>
      <c r="AN39" s="11"/>
      <c r="AO39" s="11"/>
      <c r="AP39" s="47">
        <f t="shared" si="4"/>
        <v>1</v>
      </c>
      <c r="AQ39" s="47">
        <f>(100%*50%)</f>
        <v>0.5</v>
      </c>
      <c r="AR39" s="48">
        <f t="shared" si="5"/>
        <v>0.5</v>
      </c>
      <c r="AS39" s="54" t="s">
        <v>244</v>
      </c>
    </row>
    <row r="40" spans="1:45" ht="120" x14ac:dyDescent="0.25">
      <c r="A40" s="11">
        <v>5</v>
      </c>
      <c r="B40" s="11" t="s">
        <v>207</v>
      </c>
      <c r="C40" s="11" t="s">
        <v>208</v>
      </c>
      <c r="D40" s="11" t="s">
        <v>209</v>
      </c>
      <c r="E40" s="32">
        <v>0.04</v>
      </c>
      <c r="F40" s="11" t="s">
        <v>173</v>
      </c>
      <c r="G40" s="11" t="s">
        <v>210</v>
      </c>
      <c r="H40" s="11" t="s">
        <v>211</v>
      </c>
      <c r="I40" s="11"/>
      <c r="J40" s="7" t="s">
        <v>212</v>
      </c>
      <c r="K40" s="7" t="s">
        <v>213</v>
      </c>
      <c r="L40" s="10">
        <v>0.33</v>
      </c>
      <c r="M40" s="10">
        <v>0.67</v>
      </c>
      <c r="N40" s="10">
        <v>1</v>
      </c>
      <c r="O40" s="10">
        <v>0</v>
      </c>
      <c r="P40" s="10">
        <v>1</v>
      </c>
      <c r="Q40" s="11" t="s">
        <v>87</v>
      </c>
      <c r="R40" s="11" t="s">
        <v>214</v>
      </c>
      <c r="S40" s="11" t="s">
        <v>215</v>
      </c>
      <c r="T40" s="11" t="s">
        <v>216</v>
      </c>
      <c r="U40" s="11" t="s">
        <v>215</v>
      </c>
      <c r="V40" s="46">
        <f>L40</f>
        <v>0.33</v>
      </c>
      <c r="W40" s="48">
        <v>0.96550000000000002</v>
      </c>
      <c r="X40" s="47">
        <v>1</v>
      </c>
      <c r="Y40" s="54" t="s">
        <v>217</v>
      </c>
      <c r="Z40" s="54" t="s">
        <v>218</v>
      </c>
      <c r="AA40" s="46">
        <f t="shared" si="0"/>
        <v>0.67</v>
      </c>
      <c r="AB40" s="79">
        <v>0.97199999999999998</v>
      </c>
      <c r="AC40" s="58">
        <f t="shared" si="6"/>
        <v>1</v>
      </c>
      <c r="AD40" s="54" t="s">
        <v>246</v>
      </c>
      <c r="AE40" s="54" t="s">
        <v>247</v>
      </c>
      <c r="AF40" s="47">
        <f t="shared" si="7"/>
        <v>1</v>
      </c>
      <c r="AG40" s="58">
        <v>0.72319999999999995</v>
      </c>
      <c r="AH40" s="58">
        <f t="shared" si="8"/>
        <v>0.72319999999999995</v>
      </c>
      <c r="AI40" s="11" t="s">
        <v>295</v>
      </c>
      <c r="AJ40" s="11" t="s">
        <v>296</v>
      </c>
      <c r="AK40" s="32">
        <f t="shared" si="3"/>
        <v>0</v>
      </c>
      <c r="AL40" s="33"/>
      <c r="AM40" s="11"/>
      <c r="AN40" s="11"/>
      <c r="AO40" s="11"/>
      <c r="AP40" s="47">
        <f t="shared" si="4"/>
        <v>1</v>
      </c>
      <c r="AQ40" s="48">
        <v>0.72319999999999995</v>
      </c>
      <c r="AR40" s="48">
        <f t="shared" si="5"/>
        <v>0.72319999999999995</v>
      </c>
      <c r="AS40" s="11" t="s">
        <v>295</v>
      </c>
    </row>
    <row r="41" spans="1:45" s="14" customFormat="1" ht="15.75" x14ac:dyDescent="0.25">
      <c r="A41" s="19"/>
      <c r="B41" s="19"/>
      <c r="C41" s="19"/>
      <c r="D41" s="20" t="s">
        <v>219</v>
      </c>
      <c r="E41" s="21">
        <f>SUM(E36:E40)</f>
        <v>0.2</v>
      </c>
      <c r="F41" s="20"/>
      <c r="G41" s="20"/>
      <c r="H41" s="20"/>
      <c r="I41" s="20"/>
      <c r="J41" s="20"/>
      <c r="K41" s="20"/>
      <c r="L41" s="22">
        <f>AVERAGE(L37:L40)</f>
        <v>0.33250000000000002</v>
      </c>
      <c r="M41" s="22">
        <f>AVERAGE(M37:M40)</f>
        <v>0.91749999999999998</v>
      </c>
      <c r="N41" s="22">
        <f>AVERAGE(N37:N40)</f>
        <v>1</v>
      </c>
      <c r="O41" s="22">
        <f>AVERAGE(O37:O40)</f>
        <v>0.5</v>
      </c>
      <c r="P41" s="22">
        <f>AVERAGE(P37:P40)</f>
        <v>1</v>
      </c>
      <c r="Q41" s="20"/>
      <c r="R41" s="19"/>
      <c r="S41" s="19"/>
      <c r="T41" s="19"/>
      <c r="U41" s="19"/>
      <c r="V41" s="72"/>
      <c r="W41" s="72"/>
      <c r="X41" s="70">
        <f>AVERAGE(X36:X40)*20%</f>
        <v>0.2</v>
      </c>
      <c r="Y41" s="68"/>
      <c r="Z41" s="68"/>
      <c r="AA41" s="69"/>
      <c r="AB41" s="69"/>
      <c r="AC41" s="100">
        <f>AVERAGE(AC36:AC40)*20%</f>
        <v>0.17231200000000002</v>
      </c>
      <c r="AD41" s="68"/>
      <c r="AE41" s="68"/>
      <c r="AF41" s="69"/>
      <c r="AG41" s="119"/>
      <c r="AH41" s="100">
        <f>AVERAGE(AH36:AH40)*20%</f>
        <v>0.15054000000000001</v>
      </c>
      <c r="AI41" s="66"/>
      <c r="AJ41" s="66"/>
      <c r="AK41" s="71"/>
      <c r="AL41" s="71"/>
      <c r="AM41" s="70" t="e">
        <f>AVERAGE(AM36:AM40)*20%</f>
        <v>#DIV/0!</v>
      </c>
      <c r="AN41" s="66"/>
      <c r="AO41" s="66"/>
      <c r="AP41" s="72"/>
      <c r="AQ41" s="72"/>
      <c r="AR41" s="100">
        <f>AVERAGE(AR36:AR40)*20%</f>
        <v>0.112321696</v>
      </c>
      <c r="AS41" s="68"/>
    </row>
    <row r="42" spans="1:45" s="18" customFormat="1" ht="18.75" x14ac:dyDescent="0.3">
      <c r="A42" s="15"/>
      <c r="B42" s="15"/>
      <c r="C42" s="15"/>
      <c r="D42" s="16" t="s">
        <v>220</v>
      </c>
      <c r="E42" s="25">
        <f>E41+E35</f>
        <v>1.0000000000000002</v>
      </c>
      <c r="F42" s="15"/>
      <c r="G42" s="15"/>
      <c r="H42" s="15"/>
      <c r="I42" s="15"/>
      <c r="J42" s="15"/>
      <c r="K42" s="15"/>
      <c r="L42" s="17">
        <f>L41*$E$41</f>
        <v>6.6500000000000004E-2</v>
      </c>
      <c r="M42" s="17">
        <f>M41*$E$41</f>
        <v>0.1835</v>
      </c>
      <c r="N42" s="17">
        <f>N41*$E$41</f>
        <v>0.2</v>
      </c>
      <c r="O42" s="17">
        <f>O41*$E$41</f>
        <v>0.1</v>
      </c>
      <c r="P42" s="17">
        <f>P41*$E$41</f>
        <v>0.2</v>
      </c>
      <c r="Q42" s="15"/>
      <c r="R42" s="15"/>
      <c r="S42" s="15"/>
      <c r="T42" s="15"/>
      <c r="U42" s="15"/>
      <c r="V42" s="77"/>
      <c r="W42" s="77"/>
      <c r="X42" s="74">
        <f>X35+X41</f>
        <v>0.7325681753100699</v>
      </c>
      <c r="Y42" s="78"/>
      <c r="Z42" s="78"/>
      <c r="AA42" s="73"/>
      <c r="AB42" s="73"/>
      <c r="AC42" s="101">
        <f>AC35+AC41</f>
        <v>0.79384740935672515</v>
      </c>
      <c r="AD42" s="78"/>
      <c r="AE42" s="78"/>
      <c r="AF42" s="73"/>
      <c r="AG42" s="73"/>
      <c r="AH42" s="101">
        <f>AH35+AH41</f>
        <v>0.88457752024291492</v>
      </c>
      <c r="AI42" s="75"/>
      <c r="AJ42" s="75"/>
      <c r="AK42" s="76"/>
      <c r="AL42" s="76"/>
      <c r="AM42" s="74" t="e">
        <f>AM35+AM41</f>
        <v>#DIV/0!</v>
      </c>
      <c r="AN42" s="75"/>
      <c r="AO42" s="75"/>
      <c r="AP42" s="77"/>
      <c r="AQ42" s="77"/>
      <c r="AR42" s="101">
        <f>AR35+AR41</f>
        <v>0.67410409236524471</v>
      </c>
      <c r="AS42" s="78"/>
    </row>
    <row r="43" spans="1:45" x14ac:dyDescent="0.25">
      <c r="AC43" s="38"/>
    </row>
  </sheetData>
  <mergeCells count="28">
    <mergeCell ref="AP15:AS15"/>
    <mergeCell ref="AP16:AS16"/>
    <mergeCell ref="V15:Z15"/>
    <mergeCell ref="F4:K4"/>
    <mergeCell ref="H5:K5"/>
    <mergeCell ref="H6:K6"/>
    <mergeCell ref="H7:K7"/>
    <mergeCell ref="H8:K8"/>
    <mergeCell ref="Q15:U16"/>
    <mergeCell ref="V16:Z16"/>
    <mergeCell ref="AA16:AE16"/>
    <mergeCell ref="AF16:AJ16"/>
    <mergeCell ref="AK16:AO16"/>
    <mergeCell ref="AK15:AO15"/>
    <mergeCell ref="AF15:AJ15"/>
    <mergeCell ref="AA15:AE15"/>
    <mergeCell ref="A15:B16"/>
    <mergeCell ref="C15:C17"/>
    <mergeCell ref="D15:P16"/>
    <mergeCell ref="A1:K1"/>
    <mergeCell ref="L1:P1"/>
    <mergeCell ref="A2:P2"/>
    <mergeCell ref="A4:B8"/>
    <mergeCell ref="C4:D8"/>
    <mergeCell ref="H9:K9"/>
    <mergeCell ref="H10:K10"/>
    <mergeCell ref="H11:K11"/>
    <mergeCell ref="H12:K12"/>
  </mergeCells>
  <dataValidations disablePrompts="1" count="1">
    <dataValidation allowBlank="1" showInputMessage="1" showErrorMessage="1" error="Escriba un texto " promptTitle="Cualquier contenido" sqref="F18:F34" xr:uid="{00000000-0002-0000-0000-000000000000}"/>
  </dataValidations>
  <hyperlinks>
    <hyperlink ref="AJ38" r:id="rId1" xr:uid="{E6135F5E-74D7-4F97-ACD8-F9875C207BF8}"/>
  </hyperlinks>
  <pageMargins left="0.7" right="0.7" top="0.75" bottom="0.75" header="0.3" footer="0.3"/>
  <pageSetup paperSize="9" orientation="portrait" r:id="rId2"/>
  <ignoredErrors>
    <ignoredError sqref="M41:P41"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Tunjuelito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2021-11-03T22:41:23Z</dcterms:modified>
  <cp:category/>
  <cp:contentStatus/>
</cp:coreProperties>
</file>