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9040" windowHeight="15840" activeTab="0"/>
  </bookViews>
  <sheets>
    <sheet name="2021 Usme" sheetId="1" r:id="rId1"/>
  </sheets>
  <definedNames/>
  <calcPr fullCalcOnLoad="1"/>
</workbook>
</file>

<file path=xl/sharedStrings.xml><?xml version="1.0" encoding="utf-8"?>
<sst xmlns="http://schemas.openxmlformats.org/spreadsheetml/2006/main" count="458" uniqueCount="226">
  <si>
    <r>
      <t xml:space="preserve">ALCALDÍA LOCAL DE </t>
    </r>
    <r>
      <rPr>
        <b/>
        <u val="single"/>
        <sz val="11"/>
        <color indexed="8"/>
        <rFont val="Calibri Light"/>
        <family val="2"/>
      </rPr>
      <t>USME</t>
    </r>
  </si>
  <si>
    <r>
      <rPr>
        <b/>
        <sz val="11"/>
        <color indexed="8"/>
        <rFont val="Calibri Light"/>
        <family val="2"/>
      </rPr>
      <t xml:space="preserve">Código Formato: </t>
    </r>
    <r>
      <rPr>
        <sz val="11"/>
        <color indexed="8"/>
        <rFont val="Calibri Light"/>
        <family val="2"/>
      </rPr>
      <t xml:space="preserve">PLE-PIN-F018
</t>
    </r>
    <r>
      <rPr>
        <b/>
        <sz val="11"/>
        <color indexed="8"/>
        <rFont val="Calibri Light"/>
        <family val="2"/>
      </rPr>
      <t xml:space="preserve">Versión: </t>
    </r>
    <r>
      <rPr>
        <sz val="11"/>
        <color indexed="8"/>
        <rFont val="Calibri Light"/>
        <family val="2"/>
      </rPr>
      <t xml:space="preserve">4
</t>
    </r>
    <r>
      <rPr>
        <b/>
        <sz val="11"/>
        <color indexed="8"/>
        <rFont val="Calibri Light"/>
        <family val="2"/>
      </rPr>
      <t xml:space="preserve">Vigencia desde: </t>
    </r>
    <r>
      <rPr>
        <sz val="11"/>
        <color indexed="8"/>
        <rFont val="Calibri Light"/>
        <family val="2"/>
      </rPr>
      <t xml:space="preserve">25 de enero de 2020
</t>
    </r>
    <r>
      <rPr>
        <b/>
        <sz val="11"/>
        <color indexed="8"/>
        <rFont val="Calibri Light"/>
        <family val="2"/>
      </rPr>
      <t>Caso HOLA: 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</si>
  <si>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</si>
  <si>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</si>
  <si>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</si>
  <si>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</si>
  <si>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</si>
  <si>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</si>
  <si>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</si>
  <si>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23 de marzo de 2021</t>
  </si>
  <si>
    <t>Publicación del plan de gestión aprobado. Caso HOLA: 163085</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</si>
  <si>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</si>
  <si>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</si>
  <si>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</si>
  <si>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</si>
  <si>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</si>
  <si>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</si>
  <si>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</si>
  <si>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</si>
  <si>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</si>
  <si>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</si>
  <si>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</si>
  <si>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</si>
  <si>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</si>
  <si>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</si>
  <si>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</si>
  <si>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</si>
  <si>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</si>
  <si>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</si>
  <si>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</si>
  <si>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</si>
  <si>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</si>
  <si>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</si>
  <si>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</si>
  <si>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</si>
  <si>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</si>
  <si>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</si>
  <si>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</si>
  <si>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</si>
  <si>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</si>
  <si>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</si>
  <si>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</si>
  <si>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</si>
  <si>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</si>
  <si>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</si>
  <si>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</si>
  <si>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</si>
  <si>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</si>
  <si>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</si>
  <si>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</si>
  <si>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</si>
  <si>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</si>
  <si>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</si>
  <si>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</si>
  <si>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</si>
  <si>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</si>
  <si>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</si>
  <si>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</si>
  <si>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</si>
  <si>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</si>
  <si>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</si>
  <si>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</si>
  <si>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</si>
  <si>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</si>
  <si>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</si>
  <si>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</si>
  <si>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</si>
  <si>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</si>
  <si>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</si>
  <si>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</si>
  <si>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</si>
  <si>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</si>
  <si>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</si>
  <si>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La Alcaldía Local de Usme  a corte de 31 de marzo esta ejecutando 06 propuestas ganadoras en la vigencia 2021 con CRP por un valor de $255.073.368 de un total de 125 propuestas ganadoras.</t>
  </si>
  <si>
    <t>Gestión corporativa institucional (local)</t>
  </si>
  <si>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</si>
  <si>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</si>
  <si>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</si>
  <si>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</si>
  <si>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BOGDATA</t>
  </si>
  <si>
    <t>Informe de ejecución presupuestal de obligaciones por pagar</t>
  </si>
  <si>
    <t>El valor de los giros acumulados a 31 de marzo de 2021  respecto a  las obligaciones por pagar de la vigencia 2020 es 2.831.450.047
Valor del Presupuesto comprometido constituido como obligaciones por pagar de la vigencia 2020 es 25.793.841.033</t>
  </si>
  <si>
    <t>Se evidencia matriz obligaciones por pagar enviada a secretaria de gobierno</t>
  </si>
  <si>
    <t>Porcentaje de giros acumulados de obligaciones por pagar de la vigencia 2019 y anteriores</t>
  </si>
  <si>
    <t>(Giros acumulados/Presupuesto comprometido constituido como obligaciones por pagar de la vigencia 2019 y anteriores)*100</t>
  </si>
  <si>
    <t>Valor de los Giros Acumulados a 31 de marzo de 2021 respecto a las obligaciones por pagar de la vigencia 2019 y anteriores es igual a 5.029.350.039
Valor del Presupuesto comprometido constituido como obligaciones por pagar de la vigencia 2019 y anteriores es igual a 27.298.138.881</t>
  </si>
  <si>
    <t>Porcentaje de compromiso del presupuesto de inversión directa de la vigencia 2021</t>
  </si>
  <si>
    <t>(Valor de RP de inversión directa de la vigencia  / Valor total del presupuesto de inversión directa de la Vigencia)*100</t>
  </si>
  <si>
    <t>Reporte de ejecución presupuestal BOGDATA</t>
  </si>
  <si>
    <t xml:space="preserve">Reporte seguimiento mensual consolidado 
BOGDATA
</t>
  </si>
  <si>
    <t>Porcentaje de giros acumulados</t>
  </si>
  <si>
    <t>(Giros acumulados de inversión directa/Presupuesto disponible de inversión directa de la vigencia)*100</t>
  </si>
  <si>
    <t>Reporte seguimiento mensual consolidado 
BOGDATA</t>
  </si>
  <si>
    <t>Porcentaje de contratos registrados en SIPSE Local</t>
  </si>
  <si>
    <t>(Número de contratos registrados en SIPSE Local /Número de contratos publicados en la plataforma SECOP I y II)*100%</t>
  </si>
  <si>
    <t>Reporte SIPSE LOCAL y Reporte SECOP</t>
  </si>
  <si>
    <t>Reporte de seguimiento</t>
  </si>
  <si>
    <t>Se evidencia en el aplicativo Sipse Local, de la Secretaria Distrital de Gobierno</t>
  </si>
  <si>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</si>
  <si>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</si>
  <si>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</si>
  <si>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</si>
  <si>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</si>
  <si>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</si>
  <si>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Información registrada en forma adecuada en los módulos y funcionalidades en producción de SIPSE</t>
  </si>
  <si>
    <t>Aplicativo ARCO</t>
  </si>
  <si>
    <t>Inspección, vigilancia y control</t>
  </si>
  <si>
    <t xml:space="preserve">Expedientes a cargo de las inspecciones de policía impulsados </t>
  </si>
  <si>
    <t xml:space="preserve">Número de expedientes a cargo de las inspecciones de policía impulsados </t>
  </si>
  <si>
    <t>Suma</t>
  </si>
  <si>
    <t xml:space="preserve">Expedientes de actuaciones de policía </t>
  </si>
  <si>
    <t>Fallos de fondo</t>
  </si>
  <si>
    <t xml:space="preserve">Aplicativo ARCO
Cuadro Excel con cantidades ejecutadas por cada inspección de Policía de Usme, adjunto en la carpeta de Share Point.
</t>
  </si>
  <si>
    <t>Fallos de fondo en primera instancia proferidos</t>
  </si>
  <si>
    <t>Número de Fallos de fondo en primera instancia proferidos</t>
  </si>
  <si>
    <t>Actuaciones administrativas terminadas</t>
  </si>
  <si>
    <t>Aplicativo Si Actúa I</t>
  </si>
  <si>
    <t xml:space="preserve">Aplicativo Si Actúa I
Cuadro Excel con cantidades ejecutadas por cada inspección de Policía de Usme, adjunto en la carpeta de Share Point.
</t>
  </si>
  <si>
    <t>Actuaciones Administrativas terminadas (archivadas)</t>
  </si>
  <si>
    <t>Número de Actuaciones Administrativas terminadas (archivadas)</t>
  </si>
  <si>
    <t>Actuaciones administrativas terminadas por vía gubernativa</t>
  </si>
  <si>
    <t xml:space="preserve">Aplicativo Si Actúa I </t>
  </si>
  <si>
    <t>Actuaciones Administrativas terminadas hasta la primera instancia</t>
  </si>
  <si>
    <t>Número de Actuaciones Administrativas terminadas hasta la primera instancia</t>
  </si>
  <si>
    <t>Acta de asistencia e informe del operativo</t>
  </si>
  <si>
    <t>Registros operativos Alcaldía Local</t>
  </si>
  <si>
    <t>Acciones de control u operativos en materia de  integridad del espacio publico.</t>
  </si>
  <si>
    <t>Número de Acciones de control u operativos en materia de  integridad del espacio publico.</t>
  </si>
  <si>
    <t xml:space="preserve">acciones de control u operativos </t>
  </si>
  <si>
    <t xml:space="preserve">Del  01 de enero del 2021 al 31 marzo  del 2021, se realizaron 47 operativos en espacio publico, dando cumplimiento a lo requerido </t>
  </si>
  <si>
    <t>Actas de reunion , listados de asistencia e informe exel del primer trimestre</t>
  </si>
  <si>
    <t>Acciones de control u operativos en materia actividad económica realizadas</t>
  </si>
  <si>
    <t>Número de Acciones de control u operativos en materia actividad económica realizadas</t>
  </si>
  <si>
    <t xml:space="preserve">Del  01 de enero del 2021 al 31 marzo  del 2021, se realizaron 33 operativos en actividad economica , dando cumplimiento a lo requerido </t>
  </si>
  <si>
    <t>Acciones de control u operativos en materia de obras y urbanismo realizadas</t>
  </si>
  <si>
    <t>Número de Acciones de control u operativos en materia de obras y urbanismo realizadas</t>
  </si>
  <si>
    <t>Del  01 de enero del 2021 al 31 marzo  del 2021, se realizaron 08 operativos de sensibilizacion en obras y urbanismo</t>
  </si>
  <si>
    <t>Actas en carpeta de operativos y respectivamente cargados en Drive</t>
  </si>
  <si>
    <t>Acciones de control u operativos para el cumplimiento de los fallos de cerros orientales realizadas</t>
  </si>
  <si>
    <t>Número de Acciones de control u operativos para el cumplimiento de los fallos de cerros orientales realizadas</t>
  </si>
  <si>
    <t xml:space="preserve">Del  01 de enero del 2021 al 31 marzo  del 2021, se realizaron 05 operativos en cerros orientales </t>
  </si>
  <si>
    <t>Total metas procesos Alcaldía local (80%)</t>
  </si>
  <si>
    <t>Fortalecer la gestión institucional aumentando las capacidades de la entidad para la planeación, seguimiento y ejecución de sus metas y recursos, y la gestión del talento humano.</t>
  </si>
  <si>
    <t>Planeación Instituciona</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</si>
  <si>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</si>
  <si>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</si>
  <si>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</si>
  <si>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</si>
  <si>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</si>
  <si>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</si>
  <si>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</si>
  <si>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</si>
  <si>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</si>
  <si>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Acciones correctivas documentadas y vigentes</t>
  </si>
  <si>
    <t>Planes de mejora</t>
  </si>
  <si>
    <t>Acciones de mejorar sin vencimiento</t>
  </si>
  <si>
    <t>MIMEC - SIG</t>
  </si>
  <si>
    <t>Responsable del Reporte: Planeación Institucional- Grupo Planeación Institucional</t>
  </si>
  <si>
    <t>Reportes MIMEC - SIG remitidos por la OAP</t>
  </si>
  <si>
    <t xml:space="preserve">Comunicación Estratégica </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</si>
  <si>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</si>
  <si>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</si>
  <si>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</si>
  <si>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</si>
  <si>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</si>
  <si>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</si>
  <si>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</si>
  <si>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Participación en capacitaciones</t>
  </si>
  <si>
    <t>(No de capacitaciones en las que asistió/ No de capacitaciones convocadas)*100</t>
  </si>
  <si>
    <t>Capacitaciones realizadas</t>
  </si>
  <si>
    <t>Registros de capacitación</t>
  </si>
  <si>
    <t>Listado de asistencia
Video de la reunión
Presentación</t>
  </si>
  <si>
    <t>Brindar atención oportuna y de calidad a los diferentes sectores poblacionales, generando relaciones de confianza y respeto por la diferencia.</t>
  </si>
  <si>
    <t>Servicio a la Ciudadanía</t>
  </si>
  <si>
    <t>Porcentaje de requerimientos ciudadanos de la vigencia 2020 con respuesta definitiva.</t>
  </si>
  <si>
    <t>(No de respuestas efectuadas / No requerimientos instaurados antes del 31 de diciembre 2019)*100</t>
  </si>
  <si>
    <t>CRECIENTE</t>
  </si>
  <si>
    <t>Requerimientos ciudadanos con respuesta definitiva</t>
  </si>
  <si>
    <t>Respuestas a la ciudadanía</t>
  </si>
  <si>
    <t xml:space="preserve">Reporte Aplicativo CRONOS </t>
  </si>
  <si>
    <t>Responsable del Reporte: Subsecretaria de Gestión Institucional - Grupo Oficina de atención a la Ciudadanía</t>
  </si>
  <si>
    <t>Total metas transversales (20%)</t>
  </si>
  <si>
    <t xml:space="preserve">Total plan de gestión </t>
  </si>
  <si>
    <t>No programada</t>
  </si>
  <si>
    <t>No programada para el I Trimestre de 2021</t>
  </si>
  <si>
    <t>El valor de los giros acumulados a 31 de marzo de 2021  respecto a  las obligaciones por pagar de la vigencia 2020 es 2.831.450.047.
Valor del Presupuesto comprometido constituido como obligaciones por pagar de la vigencia 2020 es 25.793.841.033</t>
  </si>
  <si>
    <t>Durante el 01 de enero al 31 de marzo de 2021 el FDLU logró comprometer con CRP el valor acumulado de $14.519.598.979 equivalente a una ejecución del 24%, teniendo en cuenta que el Valor total del presupuesto de inversión directa de la Vigencia es de $59.441.193.000.</t>
  </si>
  <si>
    <t>Durante el 01 de enero al 31 de marzo de 2021 el FDLU logró Girar el valor acumulado de $6.023.966.939 equivalente a una ejecución del 10%, teniendo en cuenta que el Valor total del presupuesto de inversión directa de la Vigencia es de $59.441.193.000.</t>
  </si>
  <si>
    <t>El FDLU en el periodo del 01 de enero al 31 de marzo de 2021 registro  en SIPSE Local un total de 199 contratos a través de 135 solicitudes de registro realizadas por el personal de contratación (NO HAY) y Planeación (contratos jurídicos y novedades contractuales). Por lo tanto se cumple al 100% la meta programada en el trimestre 1, teniendo en cuenta que se publicaron 199 contratos en la plataforma SECOP.</t>
  </si>
  <si>
    <t>El FDLU en el periodo del 1 de enero al 31 de marzo de 2021 registró en SIPSE Local 192 contratos de prestación de servicios en estado ejecución.</t>
  </si>
  <si>
    <t xml:space="preserve">El FDLU en el periodo del 1 de enero al 31 de marzo realizo en el aplicativo SIPSE LOCAL el registro de 34 proyectos de inversión y 199 contratos de prestación de servicios. Así como, 20 procesos de gastos de funcionamiento y 133 solicitudes de proceso.
Por lo tanto, se logró una ejecución del 100% teniendo en cuenta que en el aplicativo SEGPLAN se encuentran registrados los 34 proyectos de inversión, en la plataforma SECOP se encuentran los 199 contratos de prestación de servicios y en BOGDATA se encuentra debidamente registrados tanto los 34 proyectos, los 199 contratos y los 20 procesos de funcionamiento. 
</t>
  </si>
  <si>
    <t>Las Inspecciones de Policía de Usme durante del 01 de enero al 31 de marzo de 2021 Impulsaron procesalmente 1.803 expedientes entre los cuales  realizaron las siguientes acciones (avocar, rechazar, enviar al competente y todo lo que derive del desarrollo de la actuación). No obstante, del reporte entregado por la Dirección para la Gestión Policiva proveniente del aplicativo ARCO, se tienen 3 impulsos procesales.</t>
  </si>
  <si>
    <t>Las Inspecciones de Policía de Usme durante del 01 de enero al 31 de marzo de 2021 Profirieron 1.403 fallos en primera instancia sobre los expedientes que tienen a cargo de las inspecciones de policía. No obstante, del reporte entregado por la Dirección para la Gestión Policiva proveniente del aplicativo ARCO, se tiene 1 fallo en primera instancia.</t>
  </si>
  <si>
    <t xml:space="preserve">Del 01 de enero del 2021 al 31 de marzo de 2021, se realizaron 27 archivos de expedientes. No obstante, del reporte entregado por la Dirección para la Gestión Policiva proveniente del aplicativo ARCO, se tienen 3 actuaciones administrativas. </t>
  </si>
  <si>
    <t>Del 01 de enero del 2021 al 31 de marzo de 2021, se 37 realizaron actuaciones de primera instancia. No obstante, del reporte entregado por la Dirección para la Gestión Policiva proveniente del aplicativo ARCO, se tienen 3 actuaciones administrativas en primera instancia.</t>
  </si>
  <si>
    <t xml:space="preserve">La localidad no tiene acciones de mejora vencidas. </t>
  </si>
  <si>
    <t>La localidad ha atendido 10.308 requerimientos de la ciudadanía, correspondientes a las vigencias 2017 a 2020</t>
  </si>
  <si>
    <t>Reporte CRONOS</t>
  </si>
  <si>
    <t>1 - (No. De acciones vencidas del plan de mejoramiento responsabilidad del proceso  / No  de acciones a gestionar bajo responsabilidad del proceso)*100</t>
  </si>
  <si>
    <t>SIPSE Local</t>
  </si>
  <si>
    <r>
      <t xml:space="preserve">1. Cumplir el </t>
    </r>
    <r>
      <rPr>
        <b/>
        <sz val="11"/>
        <color indexed="8"/>
        <rFont val="Calibri Light"/>
        <family val="2"/>
      </rPr>
      <t>10%</t>
    </r>
    <r>
      <rPr>
        <sz val="11"/>
        <color indexed="8"/>
        <rFont val="Calibri Light"/>
        <family val="2"/>
      </rPr>
      <t xml:space="preserve"> de las metas del Plan de Desarrollo Local (metas entregadas)</t>
    </r>
  </si>
  <si>
    <r>
      <t xml:space="preserve">2. Incrementar en </t>
    </r>
    <r>
      <rPr>
        <b/>
        <sz val="11"/>
        <color indexed="8"/>
        <rFont val="Calibri Light"/>
        <family val="2"/>
      </rPr>
      <t xml:space="preserve">15% </t>
    </r>
    <r>
      <rPr>
        <sz val="11"/>
        <color indexed="8"/>
        <rFont val="Calibri Light"/>
        <family val="2"/>
      </rPr>
      <t>la participación efectiva la ciudadanía  votantes) en los ejercicios de presupuestos participativos Fase II con respecto al año anterior</t>
    </r>
  </si>
  <si>
    <r>
      <t xml:space="preserve">3. Lograr que el </t>
    </r>
    <r>
      <rPr>
        <b/>
        <sz val="11"/>
        <color indexed="8"/>
        <rFont val="Calibri Light"/>
        <family val="2"/>
      </rPr>
      <t xml:space="preserve">100% </t>
    </r>
    <r>
      <rPr>
        <sz val="11"/>
        <color indexed="8"/>
        <rFont val="Calibri Light"/>
        <family val="2"/>
      </rPr>
      <t xml:space="preserve"> de las propuestas ganadoras de  presupuestos participativos (Fase II) cuenten con todos los recursos comprometidos en la vigencia.</t>
    </r>
  </si>
  <si>
    <r>
      <t xml:space="preserve">4. Girar mínimo el </t>
    </r>
    <r>
      <rPr>
        <b/>
        <sz val="11"/>
        <color indexed="8"/>
        <rFont val="Calibri Light"/>
        <family val="2"/>
      </rPr>
      <t>60%</t>
    </r>
    <r>
      <rPr>
        <sz val="11"/>
        <color indexed="8"/>
        <rFont val="Calibri Light"/>
        <family val="2"/>
      </rPr>
      <t xml:space="preserve"> del presupuesto comprometido constituido como obligaciones por pagar de la vigencia 2020</t>
    </r>
  </si>
  <si>
    <r>
      <t>5.Girar mínimo el </t>
    </r>
    <r>
      <rPr>
        <b/>
        <sz val="11"/>
        <color indexed="8"/>
        <rFont val="Calibri Light"/>
        <family val="2"/>
      </rPr>
      <t xml:space="preserve"> 60% </t>
    </r>
    <r>
      <rPr>
        <sz val="11"/>
        <color indexed="8"/>
        <rFont val="Calibri Light"/>
        <family val="2"/>
      </rPr>
      <t>del presupuesto comprometido constituido como obligaciones por pagar de la vigencia 2019 y anteriores</t>
    </r>
  </si>
  <si>
    <r>
      <t xml:space="preserve">6. Comprometer mínimo el </t>
    </r>
    <r>
      <rPr>
        <b/>
        <sz val="11"/>
        <color indexed="8"/>
        <rFont val="Calibri Light"/>
        <family val="2"/>
      </rPr>
      <t>25%</t>
    </r>
    <r>
      <rPr>
        <sz val="11"/>
        <color indexed="8"/>
        <rFont val="Calibri Light"/>
        <family val="2"/>
      </rPr>
      <t xml:space="preserve"> al 30 de junio y el </t>
    </r>
    <r>
      <rPr>
        <b/>
        <sz val="11"/>
        <color indexed="8"/>
        <rFont val="Calibri Light"/>
        <family val="2"/>
      </rPr>
      <t>95%</t>
    </r>
    <r>
      <rPr>
        <sz val="11"/>
        <color indexed="8"/>
        <rFont val="Calibri Light"/>
        <family val="2"/>
      </rPr>
      <t xml:space="preserve"> al 31 de diciembre del presupuesto de inversión directa de la vigencia 2021</t>
    </r>
  </si>
  <si>
    <r>
      <t xml:space="preserve">7. Girar mínimo el </t>
    </r>
    <r>
      <rPr>
        <b/>
        <sz val="11"/>
        <color indexed="8"/>
        <rFont val="Calibri Light"/>
        <family val="2"/>
      </rPr>
      <t>40% </t>
    </r>
    <r>
      <rPr>
        <sz val="11"/>
        <color indexed="8"/>
        <rFont val="Calibri Light"/>
        <family val="2"/>
      </rPr>
      <t>del presupuesto total  disponible de inversión directa de la vigencia</t>
    </r>
  </si>
  <si>
    <r>
      <t xml:space="preserve">8. Registrar en el sistema SIPSE Local, el </t>
    </r>
    <r>
      <rPr>
        <b/>
        <sz val="11"/>
        <color indexed="8"/>
        <rFont val="Calibri Light"/>
        <family val="2"/>
      </rPr>
      <t>95%</t>
    </r>
    <r>
      <rPr>
        <sz val="11"/>
        <color indexed="8"/>
        <rFont val="Calibri Light"/>
        <family val="2"/>
      </rPr>
      <t xml:space="preserve"> de los contratos publicados en la plataforma SECOP I y II de la vigencia. </t>
    </r>
  </si>
  <si>
    <r>
      <t xml:space="preserve">9. Lograr que el </t>
    </r>
    <r>
      <rPr>
        <b/>
        <sz val="11"/>
        <color indexed="8"/>
        <rFont val="Calibri Light"/>
        <family val="2"/>
      </rPr>
      <t>100%</t>
    </r>
    <r>
      <rPr>
        <sz val="11"/>
        <color indexed="8"/>
        <rFont val="Calibri Light"/>
        <family val="2"/>
      </rPr>
      <t xml:space="preserve"> de los contratos celebrados se encuentren en estado ejecución dentro del sistema SIPSE Local. </t>
    </r>
  </si>
  <si>
    <r>
      <t xml:space="preserve">10. Registrar y actualizar al </t>
    </r>
    <r>
      <rPr>
        <b/>
        <sz val="11"/>
        <color indexed="8"/>
        <rFont val="Calibri Light"/>
        <family val="2"/>
      </rPr>
      <t>95%</t>
    </r>
    <r>
      <rPr>
        <sz val="11"/>
        <color indexed="8"/>
        <rFont val="Calibri Light"/>
        <family val="2"/>
      </rPr>
      <t xml:space="preserve"> la información en los módulos y funcionalidades en producción de SIPSE Local de la vigencia (Módulo de proyectos-Banco de Iniciativas, Módulo de Contratación y Financiero)</t>
    </r>
  </si>
  <si>
    <r>
      <t xml:space="preserve">11.Impulsar procesalmente (avocar, rechazar, enviar al competente y todo lo que derive del desarrollo de la actuación), </t>
    </r>
    <r>
      <rPr>
        <b/>
        <sz val="11"/>
        <color indexed="8"/>
        <rFont val="Calibri Light"/>
        <family val="2"/>
      </rPr>
      <t>7.680</t>
    </r>
    <r>
      <rPr>
        <sz val="11"/>
        <color indexed="8"/>
        <rFont val="Calibri Light"/>
        <family val="2"/>
      </rPr>
      <t xml:space="preserve"> expedientes a cargo de las inspecciones de policía.</t>
    </r>
  </si>
  <si>
    <r>
      <t xml:space="preserve">12. Proferir </t>
    </r>
    <r>
      <rPr>
        <b/>
        <sz val="11"/>
        <color indexed="8"/>
        <rFont val="Calibri Light"/>
        <family val="2"/>
      </rPr>
      <t>2.880</t>
    </r>
    <r>
      <rPr>
        <sz val="11"/>
        <color indexed="8"/>
        <rFont val="Calibri Light"/>
        <family val="2"/>
      </rPr>
      <t xml:space="preserve"> de fallos en primera instancia sobre los expedientes a cargo de las inspecciones de policía</t>
    </r>
  </si>
  <si>
    <r>
      <t xml:space="preserve">13. Terminar (archivar), </t>
    </r>
    <r>
      <rPr>
        <b/>
        <sz val="11"/>
        <color indexed="8"/>
        <rFont val="Calibri Light"/>
        <family val="2"/>
      </rPr>
      <t xml:space="preserve">136 </t>
    </r>
    <r>
      <rPr>
        <sz val="11"/>
        <color indexed="8"/>
        <rFont val="Calibri Light"/>
        <family val="2"/>
      </rPr>
      <t>actuaciones administrativas activas</t>
    </r>
  </si>
  <si>
    <r>
      <t xml:space="preserve">14. Terminar </t>
    </r>
    <r>
      <rPr>
        <b/>
        <sz val="11"/>
        <color indexed="8"/>
        <rFont val="Calibri Light"/>
        <family val="2"/>
      </rPr>
      <t>291</t>
    </r>
    <r>
      <rPr>
        <sz val="11"/>
        <color indexed="8"/>
        <rFont val="Calibri Light"/>
        <family val="2"/>
      </rPr>
      <t xml:space="preserve"> actuaciones administrativas en primera instancia</t>
    </r>
  </si>
  <si>
    <r>
      <t xml:space="preserve">15. Realizar </t>
    </r>
    <r>
      <rPr>
        <b/>
        <sz val="11"/>
        <color indexed="8"/>
        <rFont val="Calibri Light"/>
        <family val="2"/>
      </rPr>
      <t>112</t>
    </r>
    <r>
      <rPr>
        <sz val="11"/>
        <color indexed="8"/>
        <rFont val="Calibri Light"/>
        <family val="2"/>
      </rPr>
      <t xml:space="preserve"> operativos de inspección, vigilancia y control en materia de integridad del espacio público</t>
    </r>
  </si>
  <si>
    <r>
      <t xml:space="preserve">16. Realizar </t>
    </r>
    <r>
      <rPr>
        <b/>
        <sz val="11"/>
        <color indexed="8"/>
        <rFont val="Calibri Light"/>
        <family val="2"/>
      </rPr>
      <t>130</t>
    </r>
    <r>
      <rPr>
        <sz val="11"/>
        <color indexed="8"/>
        <rFont val="Calibri Light"/>
        <family val="2"/>
      </rPr>
      <t xml:space="preserve"> operativos de inspección, vigilancia y control en materia de actividad económica </t>
    </r>
  </si>
  <si>
    <r>
      <t xml:space="preserve">17. Realizar </t>
    </r>
    <r>
      <rPr>
        <b/>
        <sz val="11"/>
        <color indexed="8"/>
        <rFont val="Calibri Light"/>
        <family val="2"/>
      </rPr>
      <t>34</t>
    </r>
    <r>
      <rPr>
        <sz val="11"/>
        <color indexed="8"/>
        <rFont val="Calibri Light"/>
        <family val="2"/>
      </rPr>
      <t xml:space="preserve"> operativos de inspección, vigilancia y control en materia de obras y urbanismo </t>
    </r>
  </si>
  <si>
    <r>
      <t xml:space="preserve">18. Realizar </t>
    </r>
    <r>
      <rPr>
        <b/>
        <sz val="11"/>
        <color indexed="8"/>
        <rFont val="Calibri Light"/>
        <family val="2"/>
      </rPr>
      <t>22</t>
    </r>
    <r>
      <rPr>
        <sz val="11"/>
        <color indexed="8"/>
        <rFont val="Calibri Light"/>
        <family val="2"/>
      </rPr>
      <t xml:space="preserve"> operativos de inspección, vigilancia y control para dar cumplimiento a los fallos de cerros orientales.</t>
    </r>
  </si>
  <si>
    <t>MT 1.Obtener una ponderación semestral de 80% en la implementación del sistema de gestión ambiental en la alcaldía local, de acuerdo a la herramienta de medición construida por la OAP</t>
  </si>
  <si>
    <t>MT 2. Mantener el 100% de las acciones de mejora asignadas al proceso/Alcaldía con relación a planes de mejoramiento interno documentadas y vigentes</t>
  </si>
  <si>
    <t>MT 3. Mantener el 100% de la información de las páginas Web actualizada de acuerdo a lo establecido en la ley 1712 de 2014</t>
  </si>
  <si>
    <t>MT 4. Participar del 100% de las capacitaciones que se realicen en gestión de riesgos, planes de mejora, y sistema de gestión institucional</t>
  </si>
  <si>
    <t>MT 5. Dar respuesta al 100% de los requerimientos ciudadanos asignados a la alcaldía local con corte a 31 de diciembre de 2020, según la información de seguimiento presentada por el proceso de servicio a la ciudadanía</t>
  </si>
  <si>
    <t>Impulsos procesales</t>
  </si>
  <si>
    <t>Para el primer trimestre de la vigencia 2021, el plan de gestión de la Alcaldía Local alcanzó un nivel de desempeño del 79% de acuerdo con lo programado, y del 18% acumulado para la vigencia. 
Se actualiza el entregable, nombre de la fuente de información y método de verificación de las metas 10, 12 y 14, para que sea coherente con la meta.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 las metas.</t>
  </si>
  <si>
    <t>30 de abril de 2021</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</si>
</sst>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52">
    <font>
      <sz val="11"/>
      <color theme="1"/>
      <name val="Calibri"/>
      <family val="2"/>
    </font>
    <font>
      <sz val="11"/>
      <color indexed="8"/>
      <name val="Calibri"/>
      <family val="2"/>
    </font>
    <font>
      <sz val="11"/>
      <color indexed="8"/>
      <name val="Calibri Light"/>
      <family val="2"/>
    </font>
    <font>
      <b/>
      <sz val="11"/>
      <color indexed="8"/>
      <name val="Calibri Light"/>
      <family val="2"/>
    </font>
    <font>
      <sz val="11"/>
      <name val="Calibri Light"/>
      <family val="2"/>
    </font>
    <font>
      <sz val="11"/>
      <color indexed="30"/>
      <name val="Calibri Light"/>
      <family val="2"/>
    </font>
    <font>
      <sz val="12"/>
      <color indexed="8"/>
      <name val="Calibri Light"/>
      <family val="2"/>
    </font>
    <font>
      <b/>
      <sz val="12"/>
      <color indexed="8"/>
      <name val="Calibri Light"/>
      <family val="2"/>
    </font>
    <font>
      <sz val="14"/>
      <color indexed="8"/>
      <name val="Calibri Light"/>
      <family val="2"/>
    </font>
    <font>
      <b/>
      <sz val="14"/>
      <color indexed="8"/>
      <name val="Calibri Light"/>
      <family val="2"/>
    </font>
    <font>
      <b/>
      <sz val="12"/>
      <color indexed="30"/>
      <name val="Calibri Light"/>
      <family val="2"/>
    </font>
    <font>
      <b/>
      <u val="single"/>
      <sz val="11"/>
      <color indexed="8"/>
      <name val="Calibri Light"/>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Calibri Light"/>
      <family val="2"/>
    </font>
    <font>
      <b/>
      <sz val="11"/>
      <color theme="1"/>
      <name val="Calibri Light"/>
      <family val="2"/>
    </font>
    <font>
      <sz val="12"/>
      <color theme="1"/>
      <name val="Calibri Light"/>
      <family val="2"/>
    </font>
    <font>
      <b/>
      <sz val="12"/>
      <color theme="1"/>
      <name val="Calibri Light"/>
      <family val="2"/>
    </font>
    <font>
      <sz val="11"/>
      <color rgb="FF0070C0"/>
      <name val="Calibri Light"/>
      <family val="2"/>
    </font>
    <font>
      <b/>
      <sz val="12"/>
      <color rgb="FF0070C0"/>
      <name val="Calibri Light"/>
      <family val="2"/>
    </font>
    <font>
      <sz val="14"/>
      <color theme="1"/>
      <name val="Calibri Light"/>
      <family val="2"/>
    </font>
    <font>
      <b/>
      <sz val="14"/>
      <color theme="1"/>
      <name val="Calibri Ligh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C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89">
    <xf numFmtId="0" fontId="0" fillId="0" borderId="0" xfId="0" applyFont="1" applyAlignment="1">
      <alignment/>
    </xf>
    <xf numFmtId="0" fontId="44" fillId="0" borderId="0" xfId="0" applyFont="1" applyAlignment="1" applyProtection="1">
      <alignment wrapText="1"/>
      <protection hidden="1"/>
    </xf>
    <xf numFmtId="0" fontId="44" fillId="0" borderId="0" xfId="0" applyFont="1" applyAlignment="1" applyProtection="1">
      <alignment vertical="center" wrapText="1"/>
      <protection hidden="1"/>
    </xf>
    <xf numFmtId="0" fontId="45" fillId="5" borderId="10" xfId="0" applyFont="1" applyFill="1" applyBorder="1" applyAlignment="1" applyProtection="1">
      <alignment wrapText="1"/>
      <protection hidden="1"/>
    </xf>
    <xf numFmtId="0" fontId="44" fillId="0" borderId="10" xfId="0" applyFont="1" applyBorder="1" applyAlignment="1" applyProtection="1">
      <alignment wrapText="1"/>
      <protection hidden="1"/>
    </xf>
    <xf numFmtId="10" fontId="44" fillId="0" borderId="10" xfId="53" applyNumberFormat="1" applyFont="1" applyBorder="1" applyAlignment="1" applyProtection="1">
      <alignment horizontal="right" vertical="top" wrapText="1"/>
      <protection hidden="1"/>
    </xf>
    <xf numFmtId="10" fontId="44" fillId="0" borderId="10" xfId="0" applyNumberFormat="1" applyFont="1" applyBorder="1" applyAlignment="1" applyProtection="1">
      <alignment horizontal="left" vertical="top" wrapText="1"/>
      <protection hidden="1"/>
    </xf>
    <xf numFmtId="9" fontId="44" fillId="0" borderId="10" xfId="0" applyNumberFormat="1" applyFont="1" applyBorder="1" applyAlignment="1" applyProtection="1">
      <alignment horizontal="left" vertical="top" wrapText="1"/>
      <protection hidden="1"/>
    </xf>
    <xf numFmtId="9" fontId="44" fillId="0" borderId="10" xfId="53" applyFont="1" applyBorder="1" applyAlignment="1" applyProtection="1">
      <alignment horizontal="left" vertical="top" wrapText="1"/>
      <protection hidden="1"/>
    </xf>
    <xf numFmtId="0" fontId="4" fillId="0" borderId="10" xfId="0" applyFont="1" applyBorder="1" applyAlignment="1" applyProtection="1">
      <alignment horizontal="left" vertical="top" wrapText="1"/>
      <protection hidden="1"/>
    </xf>
    <xf numFmtId="41" fontId="44" fillId="0" borderId="10" xfId="48" applyFont="1" applyBorder="1" applyAlignment="1" applyProtection="1">
      <alignment horizontal="left" vertical="top" wrapText="1"/>
      <protection hidden="1"/>
    </xf>
    <xf numFmtId="41" fontId="44" fillId="0" borderId="10" xfId="0" applyNumberFormat="1" applyFont="1" applyBorder="1" applyAlignment="1" applyProtection="1">
      <alignment horizontal="left" vertical="top" wrapText="1"/>
      <protection hidden="1"/>
    </xf>
    <xf numFmtId="0" fontId="44" fillId="0" borderId="10" xfId="0" applyFont="1" applyBorder="1" applyAlignment="1" applyProtection="1">
      <alignment horizontal="right" vertical="top" wrapText="1"/>
      <protection hidden="1"/>
    </xf>
    <xf numFmtId="0" fontId="46" fillId="5" borderId="10" xfId="0" applyFont="1" applyFill="1" applyBorder="1" applyAlignment="1" applyProtection="1">
      <alignment wrapText="1"/>
      <protection hidden="1"/>
    </xf>
    <xf numFmtId="0" fontId="47" fillId="5" borderId="10" xfId="0" applyFont="1" applyFill="1" applyBorder="1" applyAlignment="1" applyProtection="1">
      <alignment/>
      <protection hidden="1"/>
    </xf>
    <xf numFmtId="9" fontId="47" fillId="5" borderId="10" xfId="53" applyFont="1" applyFill="1" applyBorder="1" applyAlignment="1" applyProtection="1">
      <alignment wrapText="1"/>
      <protection hidden="1"/>
    </xf>
    <xf numFmtId="0" fontId="48" fillId="0" borderId="10" xfId="0" applyFont="1" applyBorder="1" applyAlignment="1" applyProtection="1">
      <alignment horizontal="left" vertical="top" wrapText="1"/>
      <protection hidden="1"/>
    </xf>
    <xf numFmtId="9" fontId="48" fillId="0" borderId="10" xfId="0" applyNumberFormat="1" applyFont="1" applyBorder="1" applyAlignment="1" applyProtection="1">
      <alignment horizontal="right" vertical="top" wrapText="1"/>
      <protection hidden="1"/>
    </xf>
    <xf numFmtId="0" fontId="48" fillId="33" borderId="10" xfId="0" applyFont="1" applyFill="1" applyBorder="1" applyAlignment="1" applyProtection="1">
      <alignment horizontal="left" vertical="top" wrapText="1"/>
      <protection hidden="1"/>
    </xf>
    <xf numFmtId="9" fontId="48" fillId="33" borderId="10" xfId="0" applyNumberFormat="1" applyFont="1" applyFill="1" applyBorder="1" applyAlignment="1" applyProtection="1">
      <alignment horizontal="right" vertical="top" wrapText="1"/>
      <protection hidden="1"/>
    </xf>
    <xf numFmtId="9" fontId="48" fillId="33" borderId="10" xfId="53" applyNumberFormat="1" applyFont="1" applyFill="1" applyBorder="1" applyAlignment="1" applyProtection="1">
      <alignment horizontal="right" vertical="top" wrapText="1"/>
      <protection hidden="1"/>
    </xf>
    <xf numFmtId="9" fontId="48" fillId="33" borderId="10" xfId="53" applyFont="1" applyFill="1" applyBorder="1" applyAlignment="1" applyProtection="1">
      <alignment horizontal="right" vertical="top" wrapText="1"/>
      <protection hidden="1"/>
    </xf>
    <xf numFmtId="0" fontId="49" fillId="5" borderId="10" xfId="0" applyFont="1" applyFill="1" applyBorder="1" applyAlignment="1" applyProtection="1">
      <alignment wrapText="1"/>
      <protection hidden="1"/>
    </xf>
    <xf numFmtId="9" fontId="49" fillId="5" borderId="10" xfId="53" applyFont="1" applyFill="1" applyBorder="1" applyAlignment="1" applyProtection="1">
      <alignment wrapText="1"/>
      <protection hidden="1"/>
    </xf>
    <xf numFmtId="9" fontId="49" fillId="5" borderId="10" xfId="0" applyNumberFormat="1" applyFont="1" applyFill="1" applyBorder="1" applyAlignment="1" applyProtection="1">
      <alignment wrapText="1"/>
      <protection hidden="1"/>
    </xf>
    <xf numFmtId="0" fontId="50" fillId="11" borderId="10" xfId="0" applyFont="1" applyFill="1" applyBorder="1" applyAlignment="1" applyProtection="1">
      <alignment wrapText="1"/>
      <protection hidden="1"/>
    </xf>
    <xf numFmtId="0" fontId="51" fillId="11" borderId="10" xfId="0" applyFont="1" applyFill="1" applyBorder="1" applyAlignment="1" applyProtection="1">
      <alignment wrapText="1"/>
      <protection hidden="1"/>
    </xf>
    <xf numFmtId="9" fontId="51" fillId="11" borderId="10" xfId="53" applyFont="1" applyFill="1" applyBorder="1" applyAlignment="1" applyProtection="1">
      <alignment wrapText="1"/>
      <protection hidden="1"/>
    </xf>
    <xf numFmtId="9" fontId="50" fillId="11" borderId="10" xfId="53" applyFont="1" applyFill="1" applyBorder="1" applyAlignment="1" applyProtection="1">
      <alignment wrapText="1"/>
      <protection hidden="1"/>
    </xf>
    <xf numFmtId="0" fontId="45" fillId="13" borderId="10" xfId="0" applyFont="1" applyFill="1" applyBorder="1" applyAlignment="1" applyProtection="1">
      <alignment horizontal="center" vertical="center" wrapText="1"/>
      <protection hidden="1"/>
    </xf>
    <xf numFmtId="0" fontId="44" fillId="0" borderId="0" xfId="0" applyFont="1" applyAlignment="1" applyProtection="1">
      <alignment horizontal="left" vertical="top" wrapText="1"/>
      <protection hidden="1"/>
    </xf>
    <xf numFmtId="0" fontId="46" fillId="0" borderId="0" xfId="0" applyFont="1" applyAlignment="1" applyProtection="1">
      <alignment wrapText="1"/>
      <protection hidden="1"/>
    </xf>
    <xf numFmtId="0" fontId="50" fillId="0" borderId="0" xfId="0" applyFont="1" applyAlignment="1" applyProtection="1">
      <alignment wrapText="1"/>
      <protection hidden="1"/>
    </xf>
    <xf numFmtId="0" fontId="45" fillId="5" borderId="10" xfId="0" applyFont="1" applyFill="1" applyBorder="1" applyAlignment="1" applyProtection="1">
      <alignment horizontal="center" vertical="center" wrapText="1"/>
      <protection hidden="1"/>
    </xf>
    <xf numFmtId="0" fontId="45" fillId="11" borderId="10" xfId="0" applyFont="1" applyFill="1" applyBorder="1" applyAlignment="1" applyProtection="1">
      <alignment horizontal="center" vertical="center" wrapText="1"/>
      <protection hidden="1"/>
    </xf>
    <xf numFmtId="0" fontId="44" fillId="0" borderId="10" xfId="0" applyFont="1" applyBorder="1" applyAlignment="1" applyProtection="1">
      <alignment horizontal="left" vertical="top" wrapText="1"/>
      <protection hidden="1"/>
    </xf>
    <xf numFmtId="0" fontId="44" fillId="0" borderId="10" xfId="0" applyFont="1" applyBorder="1" applyAlignment="1" applyProtection="1">
      <alignment horizontal="center" vertical="center" wrapText="1"/>
      <protection hidden="1"/>
    </xf>
    <xf numFmtId="0" fontId="45" fillId="2" borderId="10" xfId="0" applyFont="1" applyFill="1" applyBorder="1" applyAlignment="1" applyProtection="1">
      <alignment horizontal="center" vertical="center" wrapText="1"/>
      <protection hidden="1"/>
    </xf>
    <xf numFmtId="0" fontId="45" fillId="8" borderId="10" xfId="0" applyFont="1" applyFill="1" applyBorder="1" applyAlignment="1" applyProtection="1">
      <alignment horizontal="center" vertical="center" wrapText="1"/>
      <protection hidden="1"/>
    </xf>
    <xf numFmtId="0" fontId="45" fillId="14" borderId="10" xfId="0" applyFont="1" applyFill="1" applyBorder="1" applyAlignment="1" applyProtection="1">
      <alignment horizontal="center" vertical="center" wrapText="1"/>
      <protection hidden="1"/>
    </xf>
    <xf numFmtId="0" fontId="45" fillId="34" borderId="10" xfId="0" applyFont="1" applyFill="1" applyBorder="1" applyAlignment="1" applyProtection="1">
      <alignment horizontal="center" vertical="center" wrapText="1"/>
      <protection hidden="1"/>
    </xf>
    <xf numFmtId="0" fontId="44" fillId="0" borderId="10" xfId="0" applyFont="1" applyBorder="1" applyAlignment="1" applyProtection="1">
      <alignment horizontal="left" vertical="top" wrapText="1"/>
      <protection hidden="1"/>
    </xf>
    <xf numFmtId="0" fontId="44" fillId="0" borderId="0" xfId="0" applyFont="1" applyAlignment="1" applyProtection="1">
      <alignment horizontal="center" vertical="top" wrapText="1"/>
      <protection hidden="1"/>
    </xf>
    <xf numFmtId="9" fontId="44" fillId="0" borderId="10" xfId="0" applyNumberFormat="1" applyFont="1" applyBorder="1" applyAlignment="1" applyProtection="1">
      <alignment horizontal="center" vertical="top" wrapText="1"/>
      <protection hidden="1"/>
    </xf>
    <xf numFmtId="0" fontId="44" fillId="0" borderId="10" xfId="0" applyFont="1" applyBorder="1" applyAlignment="1" applyProtection="1">
      <alignment horizontal="center" vertical="top" wrapText="1"/>
      <protection hidden="1"/>
    </xf>
    <xf numFmtId="9" fontId="44" fillId="0" borderId="10" xfId="0" applyNumberFormat="1" applyFont="1" applyBorder="1" applyAlignment="1" applyProtection="1">
      <alignment horizontal="center" vertical="top" wrapText="1"/>
      <protection locked="0"/>
    </xf>
    <xf numFmtId="0" fontId="44" fillId="0" borderId="10" xfId="0" applyFont="1" applyBorder="1" applyAlignment="1" applyProtection="1">
      <alignment horizontal="center" vertical="top" wrapText="1"/>
      <protection locked="0"/>
    </xf>
    <xf numFmtId="10" fontId="44" fillId="0" borderId="10" xfId="0" applyNumberFormat="1" applyFont="1" applyBorder="1" applyAlignment="1" applyProtection="1">
      <alignment horizontal="center" vertical="top" wrapText="1"/>
      <protection locked="0"/>
    </xf>
    <xf numFmtId="10" fontId="44" fillId="0" borderId="10" xfId="0" applyNumberFormat="1" applyFont="1" applyBorder="1" applyAlignment="1" applyProtection="1">
      <alignment horizontal="center" vertical="top" wrapText="1"/>
      <protection hidden="1"/>
    </xf>
    <xf numFmtId="164" fontId="44" fillId="0" borderId="10" xfId="53" applyNumberFormat="1" applyFont="1" applyBorder="1" applyAlignment="1" applyProtection="1">
      <alignment horizontal="center" vertical="top" wrapText="1"/>
      <protection hidden="1"/>
    </xf>
    <xf numFmtId="164" fontId="44" fillId="0" borderId="10" xfId="0" applyNumberFormat="1" applyFont="1" applyBorder="1" applyAlignment="1" applyProtection="1">
      <alignment horizontal="center" vertical="top" wrapText="1"/>
      <protection hidden="1"/>
    </xf>
    <xf numFmtId="41" fontId="44" fillId="0" borderId="10" xfId="48" applyFont="1" applyBorder="1" applyAlignment="1" applyProtection="1">
      <alignment horizontal="center" vertical="top" wrapText="1"/>
      <protection hidden="1"/>
    </xf>
    <xf numFmtId="10" fontId="44" fillId="0" borderId="10" xfId="53" applyNumberFormat="1" applyFont="1" applyBorder="1" applyAlignment="1" applyProtection="1">
      <alignment horizontal="center" vertical="top" wrapText="1"/>
      <protection hidden="1"/>
    </xf>
    <xf numFmtId="9" fontId="47" fillId="5" borderId="10" xfId="53" applyFont="1" applyFill="1" applyBorder="1" applyAlignment="1" applyProtection="1">
      <alignment horizontal="center" vertical="top" wrapText="1"/>
      <protection hidden="1"/>
    </xf>
    <xf numFmtId="0" fontId="46" fillId="5" borderId="10" xfId="0" applyFont="1" applyFill="1" applyBorder="1" applyAlignment="1" applyProtection="1">
      <alignment horizontal="center" vertical="top" wrapText="1"/>
      <protection hidden="1"/>
    </xf>
    <xf numFmtId="9" fontId="48" fillId="0" borderId="10" xfId="53" applyFont="1" applyBorder="1" applyAlignment="1" applyProtection="1">
      <alignment horizontal="center" vertical="top" wrapText="1"/>
      <protection hidden="1"/>
    </xf>
    <xf numFmtId="0" fontId="48" fillId="0" borderId="10" xfId="0" applyFont="1" applyBorder="1" applyAlignment="1" applyProtection="1">
      <alignment horizontal="center" vertical="top" wrapText="1"/>
      <protection hidden="1"/>
    </xf>
    <xf numFmtId="9" fontId="48" fillId="0" borderId="10" xfId="0" applyNumberFormat="1" applyFont="1" applyBorder="1" applyAlignment="1" applyProtection="1">
      <alignment horizontal="center" vertical="top" wrapText="1"/>
      <protection hidden="1"/>
    </xf>
    <xf numFmtId="10" fontId="48" fillId="0" borderId="10" xfId="0" applyNumberFormat="1" applyFont="1" applyBorder="1" applyAlignment="1" applyProtection="1">
      <alignment horizontal="center" vertical="top" wrapText="1"/>
      <protection hidden="1"/>
    </xf>
    <xf numFmtId="164" fontId="48" fillId="0" borderId="10" xfId="0" applyNumberFormat="1" applyFont="1" applyBorder="1" applyAlignment="1" applyProtection="1">
      <alignment horizontal="center" vertical="top" wrapText="1"/>
      <protection hidden="1"/>
    </xf>
    <xf numFmtId="9" fontId="49" fillId="5" borderId="10" xfId="0" applyNumberFormat="1" applyFont="1" applyFill="1" applyBorder="1" applyAlignment="1" applyProtection="1">
      <alignment horizontal="center" vertical="top" wrapText="1"/>
      <protection hidden="1"/>
    </xf>
    <xf numFmtId="9" fontId="50" fillId="11" borderId="10" xfId="53" applyFont="1" applyFill="1" applyBorder="1" applyAlignment="1" applyProtection="1">
      <alignment horizontal="center" vertical="top" wrapText="1"/>
      <protection hidden="1"/>
    </xf>
    <xf numFmtId="9" fontId="51" fillId="11" borderId="10" xfId="0" applyNumberFormat="1" applyFont="1" applyFill="1" applyBorder="1" applyAlignment="1" applyProtection="1">
      <alignment horizontal="center" vertical="top" wrapText="1"/>
      <protection hidden="1"/>
    </xf>
    <xf numFmtId="0" fontId="50" fillId="11" borderId="10" xfId="0" applyFont="1" applyFill="1" applyBorder="1" applyAlignment="1" applyProtection="1">
      <alignment horizontal="center" vertical="top" wrapText="1"/>
      <protection hidden="1"/>
    </xf>
    <xf numFmtId="0" fontId="44" fillId="0" borderId="0" xfId="0" applyFont="1" applyAlignment="1" applyProtection="1">
      <alignment horizontal="justify" vertical="top" wrapText="1"/>
      <protection hidden="1"/>
    </xf>
    <xf numFmtId="9" fontId="44" fillId="0" borderId="10" xfId="0" applyNumberFormat="1" applyFont="1" applyBorder="1" applyAlignment="1" applyProtection="1">
      <alignment horizontal="justify" vertical="top" wrapText="1"/>
      <protection hidden="1"/>
    </xf>
    <xf numFmtId="0" fontId="44" fillId="0" borderId="10" xfId="0" applyFont="1" applyBorder="1" applyAlignment="1" applyProtection="1">
      <alignment horizontal="justify" vertical="top" wrapText="1"/>
      <protection locked="0"/>
    </xf>
    <xf numFmtId="0" fontId="46" fillId="5" borderId="10" xfId="0" applyFont="1" applyFill="1" applyBorder="1" applyAlignment="1" applyProtection="1">
      <alignment horizontal="justify" vertical="top" wrapText="1"/>
      <protection hidden="1"/>
    </xf>
    <xf numFmtId="9" fontId="48" fillId="0" borderId="10" xfId="53" applyFont="1" applyBorder="1" applyAlignment="1" applyProtection="1">
      <alignment horizontal="justify" vertical="top" wrapText="1"/>
      <protection hidden="1"/>
    </xf>
    <xf numFmtId="0" fontId="48" fillId="0" borderId="10" xfId="0" applyFont="1" applyBorder="1" applyAlignment="1" applyProtection="1">
      <alignment horizontal="justify" vertical="top" wrapText="1"/>
      <protection hidden="1"/>
    </xf>
    <xf numFmtId="0" fontId="50" fillId="11" borderId="10" xfId="0" applyFont="1" applyFill="1" applyBorder="1" applyAlignment="1" applyProtection="1">
      <alignment horizontal="justify" vertical="top" wrapText="1"/>
      <protection hidden="1"/>
    </xf>
    <xf numFmtId="0" fontId="44" fillId="0" borderId="10" xfId="0" applyFont="1" applyBorder="1" applyAlignment="1" applyProtection="1">
      <alignment horizontal="justify" vertical="top" wrapText="1"/>
      <protection hidden="1"/>
    </xf>
    <xf numFmtId="0" fontId="45" fillId="5" borderId="10" xfId="0" applyFont="1" applyFill="1" applyBorder="1" applyAlignment="1" applyProtection="1">
      <alignment horizontal="center" vertical="center" wrapText="1"/>
      <protection hidden="1"/>
    </xf>
    <xf numFmtId="0" fontId="45" fillId="0" borderId="10" xfId="0" applyFont="1" applyBorder="1" applyAlignment="1" applyProtection="1">
      <alignment horizontal="center" vertical="center" wrapText="1"/>
      <protection hidden="1"/>
    </xf>
    <xf numFmtId="0" fontId="44" fillId="0" borderId="10" xfId="0" applyFont="1" applyBorder="1" applyAlignment="1" applyProtection="1">
      <alignment horizontal="center" vertical="center" wrapText="1"/>
      <protection hidden="1"/>
    </xf>
    <xf numFmtId="0" fontId="44" fillId="0" borderId="10" xfId="0" applyFont="1" applyBorder="1" applyAlignment="1" applyProtection="1">
      <alignment horizontal="left" vertical="top" wrapText="1"/>
      <protection hidden="1"/>
    </xf>
    <xf numFmtId="0" fontId="45" fillId="0" borderId="11" xfId="0" applyFont="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13" borderId="12" xfId="0" applyFont="1" applyFill="1" applyBorder="1" applyAlignment="1" applyProtection="1">
      <alignment horizontal="center" vertical="top" wrapText="1"/>
      <protection hidden="1"/>
    </xf>
    <xf numFmtId="0" fontId="45" fillId="13" borderId="13" xfId="0" applyFont="1" applyFill="1" applyBorder="1" applyAlignment="1" applyProtection="1">
      <alignment horizontal="center" vertical="top" wrapText="1"/>
      <protection hidden="1"/>
    </xf>
    <xf numFmtId="0" fontId="45" fillId="13" borderId="14" xfId="0" applyFont="1" applyFill="1" applyBorder="1" applyAlignment="1" applyProtection="1">
      <alignment horizontal="center" vertical="top" wrapText="1"/>
      <protection hidden="1"/>
    </xf>
    <xf numFmtId="0" fontId="45" fillId="2" borderId="10" xfId="0" applyFont="1" applyFill="1" applyBorder="1" applyAlignment="1" applyProtection="1">
      <alignment horizontal="center" vertical="top" wrapText="1"/>
      <protection hidden="1"/>
    </xf>
    <xf numFmtId="0" fontId="45" fillId="5" borderId="10" xfId="0" applyFont="1" applyFill="1" applyBorder="1" applyAlignment="1" applyProtection="1">
      <alignment horizontal="center" wrapText="1"/>
      <protection hidden="1"/>
    </xf>
    <xf numFmtId="0" fontId="44" fillId="0" borderId="10" xfId="0" applyFont="1" applyBorder="1" applyAlignment="1" applyProtection="1">
      <alignment horizontal="center" wrapText="1"/>
      <protection hidden="1"/>
    </xf>
    <xf numFmtId="0" fontId="44" fillId="0" borderId="10" xfId="0" applyFont="1" applyBorder="1" applyAlignment="1" applyProtection="1">
      <alignment horizontal="justify" vertical="center" wrapText="1"/>
      <protection hidden="1"/>
    </xf>
    <xf numFmtId="0" fontId="45" fillId="11" borderId="10" xfId="0" applyFont="1" applyFill="1" applyBorder="1" applyAlignment="1" applyProtection="1">
      <alignment horizontal="center" vertical="center" wrapText="1"/>
      <protection hidden="1"/>
    </xf>
    <xf numFmtId="0" fontId="45" fillId="8" borderId="10" xfId="0" applyFont="1" applyFill="1" applyBorder="1" applyAlignment="1" applyProtection="1">
      <alignment horizontal="center" vertical="top" wrapText="1"/>
      <protection hidden="1"/>
    </xf>
    <xf numFmtId="0" fontId="45" fillId="14" borderId="10" xfId="0" applyFont="1" applyFill="1" applyBorder="1" applyAlignment="1" applyProtection="1">
      <alignment horizontal="center" vertical="top" wrapText="1"/>
      <protection hidden="1"/>
    </xf>
    <xf numFmtId="0" fontId="45" fillId="34" borderId="10" xfId="0" applyFont="1" applyFill="1" applyBorder="1" applyAlignment="1" applyProtection="1">
      <alignment horizontal="center" vertical="top" wrapText="1"/>
      <protection hidden="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2</xdr:col>
      <xdr:colOff>295275</xdr:colOff>
      <xdr:row>0</xdr:row>
      <xdr:rowOff>742950</xdr:rowOff>
    </xdr:to>
    <xdr:pic>
      <xdr:nvPicPr>
        <xdr:cNvPr id="1" name="Imagen 1"/>
        <xdr:cNvPicPr preferRelativeResize="1">
          <a:picLocks noChangeAspect="1"/>
        </xdr:cNvPicPr>
      </xdr:nvPicPr>
      <xdr:blipFill>
        <a:blip r:embed="rId1"/>
        <a:stretch>
          <a:fillRect/>
        </a:stretch>
      </xdr:blipFill>
      <xdr:spPr>
        <a:xfrm>
          <a:off x="0" y="19050"/>
          <a:ext cx="22764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38"/>
  <sheetViews>
    <sheetView showGridLines="0" tabSelected="1" zoomScale="70" zoomScaleNormal="70" zoomScalePageLayoutView="0" workbookViewId="0" topLeftCell="A1">
      <selection activeCell="A1" sqref="A1:K1"/>
    </sheetView>
  </sheetViews>
  <sheetFormatPr defaultColWidth="10.8515625" defaultRowHeight="15" zeroHeight="1"/>
  <cols>
    <col min="1" max="1" width="4.140625" style="1" customWidth="1"/>
    <col min="2" max="2" width="25.57421875" style="1" customWidth="1"/>
    <col min="3" max="3" width="13.8515625" style="1" customWidth="1"/>
    <col min="4" max="4" width="44.28125" style="1" bestFit="1" customWidth="1"/>
    <col min="5" max="5" width="15.57421875" style="1" customWidth="1"/>
    <col min="6" max="6" width="20.00390625" style="1" customWidth="1"/>
    <col min="7" max="7" width="19.28125" style="1" customWidth="1"/>
    <col min="8" max="8" width="23.57421875" style="1" customWidth="1"/>
    <col min="9" max="9" width="8.140625" style="1" customWidth="1"/>
    <col min="10" max="10" width="18.421875" style="1" customWidth="1"/>
    <col min="11" max="11" width="15.8515625" style="1" customWidth="1"/>
    <col min="12" max="15" width="7.28125" style="1" customWidth="1"/>
    <col min="16" max="16" width="17.421875" style="1" customWidth="1"/>
    <col min="17" max="21" width="17.8515625" style="1" customWidth="1"/>
    <col min="22" max="24" width="16.57421875" style="42" customWidth="1"/>
    <col min="25" max="25" width="39.28125" style="64" customWidth="1"/>
    <col min="26" max="26" width="16.57421875" style="64" customWidth="1"/>
    <col min="27" max="41" width="16.57421875" style="42" hidden="1" customWidth="1"/>
    <col min="42" max="43" width="16.57421875" style="42" customWidth="1"/>
    <col min="44" max="44" width="21.57421875" style="42" customWidth="1"/>
    <col min="45" max="45" width="51.28125" style="64" customWidth="1"/>
    <col min="46" max="16384" width="10.8515625" style="1" customWidth="1"/>
  </cols>
  <sheetData>
    <row r="1" spans="1:16" ht="70.5" customHeight="1">
      <c r="A1" s="73" t="s">
        <v>0</v>
      </c>
      <c r="B1" s="74"/>
      <c r="C1" s="74"/>
      <c r="D1" s="74"/>
      <c r="E1" s="74"/>
      <c r="F1" s="74"/>
      <c r="G1" s="74"/>
      <c r="H1" s="74"/>
      <c r="I1" s="74"/>
      <c r="J1" s="74"/>
      <c r="K1" s="74"/>
      <c r="L1" s="75" t="s">
        <v>1</v>
      </c>
      <c r="M1" s="75"/>
      <c r="N1" s="75"/>
      <c r="O1" s="75"/>
      <c r="P1" s="75"/>
    </row>
    <row r="2" spans="1:45" s="2" customFormat="1" ht="23.25" customHeight="1">
      <c r="A2" s="76" t="s">
        <v>2</v>
      </c>
      <c r="B2" s="77"/>
      <c r="C2" s="77"/>
      <c r="D2" s="77"/>
      <c r="E2" s="77"/>
      <c r="F2" s="77"/>
      <c r="G2" s="77"/>
      <c r="H2" s="77"/>
      <c r="I2" s="77"/>
      <c r="J2" s="77"/>
      <c r="K2" s="77"/>
      <c r="L2" s="77"/>
      <c r="M2" s="77"/>
      <c r="N2" s="77"/>
      <c r="O2" s="77"/>
      <c r="P2" s="77"/>
      <c r="V2" s="42"/>
      <c r="W2" s="42"/>
      <c r="X2" s="42"/>
      <c r="Y2" s="64"/>
      <c r="Z2" s="64"/>
      <c r="AA2" s="42"/>
      <c r="AB2" s="42"/>
      <c r="AC2" s="42"/>
      <c r="AD2" s="42"/>
      <c r="AE2" s="42"/>
      <c r="AF2" s="42"/>
      <c r="AG2" s="42"/>
      <c r="AH2" s="42"/>
      <c r="AI2" s="42"/>
      <c r="AJ2" s="42"/>
      <c r="AK2" s="42"/>
      <c r="AL2" s="42"/>
      <c r="AM2" s="42"/>
      <c r="AN2" s="42"/>
      <c r="AO2" s="42"/>
      <c r="AP2" s="42"/>
      <c r="AQ2" s="42"/>
      <c r="AR2" s="42"/>
      <c r="AS2" s="64"/>
    </row>
    <row r="3" ht="15"/>
    <row r="4" spans="1:11" ht="28.5" customHeight="1">
      <c r="A4" s="72" t="s">
        <v>3</v>
      </c>
      <c r="B4" s="72"/>
      <c r="C4" s="75" t="s">
        <v>4</v>
      </c>
      <c r="D4" s="75"/>
      <c r="F4" s="72" t="s">
        <v>5</v>
      </c>
      <c r="G4" s="72"/>
      <c r="H4" s="72"/>
      <c r="I4" s="72"/>
      <c r="J4" s="72"/>
      <c r="K4" s="72"/>
    </row>
    <row r="5" spans="1:11" ht="15">
      <c r="A5" s="72"/>
      <c r="B5" s="72"/>
      <c r="C5" s="75"/>
      <c r="D5" s="75"/>
      <c r="F5" s="3" t="s">
        <v>6</v>
      </c>
      <c r="G5" s="3" t="s">
        <v>7</v>
      </c>
      <c r="H5" s="82" t="s">
        <v>8</v>
      </c>
      <c r="I5" s="82"/>
      <c r="J5" s="82"/>
      <c r="K5" s="82"/>
    </row>
    <row r="6" spans="1:11" ht="30">
      <c r="A6" s="72"/>
      <c r="B6" s="72"/>
      <c r="C6" s="75"/>
      <c r="D6" s="75"/>
      <c r="F6" s="36">
        <v>1</v>
      </c>
      <c r="G6" s="36" t="s">
        <v>9</v>
      </c>
      <c r="H6" s="83" t="s">
        <v>10</v>
      </c>
      <c r="I6" s="83"/>
      <c r="J6" s="83"/>
      <c r="K6" s="83"/>
    </row>
    <row r="7" spans="1:11" ht="192.75" customHeight="1">
      <c r="A7" s="72"/>
      <c r="B7" s="72"/>
      <c r="C7" s="75"/>
      <c r="D7" s="75"/>
      <c r="F7" s="36">
        <v>2</v>
      </c>
      <c r="G7" s="36" t="s">
        <v>225</v>
      </c>
      <c r="H7" s="84" t="s">
        <v>224</v>
      </c>
      <c r="I7" s="84"/>
      <c r="J7" s="84"/>
      <c r="K7" s="84"/>
    </row>
    <row r="8" spans="1:11" ht="15">
      <c r="A8" s="72"/>
      <c r="B8" s="72"/>
      <c r="C8" s="75"/>
      <c r="D8" s="75"/>
      <c r="F8" s="4"/>
      <c r="G8" s="4"/>
      <c r="H8" s="83"/>
      <c r="I8" s="83"/>
      <c r="J8" s="83"/>
      <c r="K8" s="83"/>
    </row>
    <row r="9" ht="15"/>
    <row r="10" spans="1:45" ht="14.25" customHeight="1">
      <c r="A10" s="72" t="s">
        <v>11</v>
      </c>
      <c r="B10" s="72"/>
      <c r="C10" s="72" t="s">
        <v>12</v>
      </c>
      <c r="D10" s="72" t="s">
        <v>13</v>
      </c>
      <c r="E10" s="72"/>
      <c r="F10" s="72"/>
      <c r="G10" s="72"/>
      <c r="H10" s="72"/>
      <c r="I10" s="72"/>
      <c r="J10" s="72"/>
      <c r="K10" s="72"/>
      <c r="L10" s="72"/>
      <c r="M10" s="72"/>
      <c r="N10" s="72"/>
      <c r="O10" s="72"/>
      <c r="P10" s="72"/>
      <c r="Q10" s="85" t="s">
        <v>14</v>
      </c>
      <c r="R10" s="85"/>
      <c r="S10" s="85"/>
      <c r="T10" s="85"/>
      <c r="U10" s="85"/>
      <c r="V10" s="81" t="s">
        <v>15</v>
      </c>
      <c r="W10" s="81"/>
      <c r="X10" s="81"/>
      <c r="Y10" s="81"/>
      <c r="Z10" s="81"/>
      <c r="AA10" s="86" t="s">
        <v>15</v>
      </c>
      <c r="AB10" s="86"/>
      <c r="AC10" s="86"/>
      <c r="AD10" s="86"/>
      <c r="AE10" s="86"/>
      <c r="AF10" s="87" t="s">
        <v>15</v>
      </c>
      <c r="AG10" s="87"/>
      <c r="AH10" s="87"/>
      <c r="AI10" s="87"/>
      <c r="AJ10" s="87"/>
      <c r="AK10" s="88" t="s">
        <v>15</v>
      </c>
      <c r="AL10" s="88"/>
      <c r="AM10" s="88"/>
      <c r="AN10" s="88"/>
      <c r="AO10" s="88"/>
      <c r="AP10" s="78" t="s">
        <v>16</v>
      </c>
      <c r="AQ10" s="79"/>
      <c r="AR10" s="79"/>
      <c r="AS10" s="80"/>
    </row>
    <row r="11" spans="1:45" ht="14.25" customHeight="1">
      <c r="A11" s="72"/>
      <c r="B11" s="72"/>
      <c r="C11" s="72"/>
      <c r="D11" s="72"/>
      <c r="E11" s="72"/>
      <c r="F11" s="72"/>
      <c r="G11" s="72"/>
      <c r="H11" s="72"/>
      <c r="I11" s="72"/>
      <c r="J11" s="72"/>
      <c r="K11" s="72"/>
      <c r="L11" s="72"/>
      <c r="M11" s="72"/>
      <c r="N11" s="72"/>
      <c r="O11" s="72"/>
      <c r="P11" s="72"/>
      <c r="Q11" s="85"/>
      <c r="R11" s="85"/>
      <c r="S11" s="85"/>
      <c r="T11" s="85"/>
      <c r="U11" s="85"/>
      <c r="V11" s="81" t="s">
        <v>17</v>
      </c>
      <c r="W11" s="81"/>
      <c r="X11" s="81"/>
      <c r="Y11" s="81"/>
      <c r="Z11" s="81"/>
      <c r="AA11" s="86" t="s">
        <v>18</v>
      </c>
      <c r="AB11" s="86"/>
      <c r="AC11" s="86"/>
      <c r="AD11" s="86"/>
      <c r="AE11" s="86"/>
      <c r="AF11" s="87" t="s">
        <v>19</v>
      </c>
      <c r="AG11" s="87"/>
      <c r="AH11" s="87"/>
      <c r="AI11" s="87"/>
      <c r="AJ11" s="87"/>
      <c r="AK11" s="88" t="s">
        <v>20</v>
      </c>
      <c r="AL11" s="88"/>
      <c r="AM11" s="88"/>
      <c r="AN11" s="88"/>
      <c r="AO11" s="88"/>
      <c r="AP11" s="78" t="s">
        <v>21</v>
      </c>
      <c r="AQ11" s="79"/>
      <c r="AR11" s="79"/>
      <c r="AS11" s="80"/>
    </row>
    <row r="12" spans="1:45" ht="60">
      <c r="A12" s="33" t="s">
        <v>22</v>
      </c>
      <c r="B12" s="33" t="s">
        <v>23</v>
      </c>
      <c r="C12" s="72"/>
      <c r="D12" s="33" t="s">
        <v>24</v>
      </c>
      <c r="E12" s="33" t="s">
        <v>25</v>
      </c>
      <c r="F12" s="33" t="s">
        <v>26</v>
      </c>
      <c r="G12" s="33" t="s">
        <v>27</v>
      </c>
      <c r="H12" s="33" t="s">
        <v>28</v>
      </c>
      <c r="I12" s="33" t="s">
        <v>29</v>
      </c>
      <c r="J12" s="33" t="s">
        <v>30</v>
      </c>
      <c r="K12" s="33" t="s">
        <v>31</v>
      </c>
      <c r="L12" s="33" t="s">
        <v>32</v>
      </c>
      <c r="M12" s="33" t="s">
        <v>33</v>
      </c>
      <c r="N12" s="33" t="s">
        <v>34</v>
      </c>
      <c r="O12" s="33" t="s">
        <v>35</v>
      </c>
      <c r="P12" s="33" t="s">
        <v>36</v>
      </c>
      <c r="Q12" s="34" t="s">
        <v>37</v>
      </c>
      <c r="R12" s="34" t="s">
        <v>38</v>
      </c>
      <c r="S12" s="34" t="s">
        <v>39</v>
      </c>
      <c r="T12" s="34" t="s">
        <v>40</v>
      </c>
      <c r="U12" s="34" t="s">
        <v>41</v>
      </c>
      <c r="V12" s="37" t="s">
        <v>42</v>
      </c>
      <c r="W12" s="37" t="s">
        <v>43</v>
      </c>
      <c r="X12" s="37" t="s">
        <v>44</v>
      </c>
      <c r="Y12" s="37" t="s">
        <v>45</v>
      </c>
      <c r="Z12" s="37" t="s">
        <v>46</v>
      </c>
      <c r="AA12" s="38" t="s">
        <v>42</v>
      </c>
      <c r="AB12" s="38" t="s">
        <v>43</v>
      </c>
      <c r="AC12" s="38" t="s">
        <v>44</v>
      </c>
      <c r="AD12" s="38" t="s">
        <v>45</v>
      </c>
      <c r="AE12" s="38" t="s">
        <v>46</v>
      </c>
      <c r="AF12" s="39" t="s">
        <v>42</v>
      </c>
      <c r="AG12" s="39" t="s">
        <v>43</v>
      </c>
      <c r="AH12" s="39" t="s">
        <v>44</v>
      </c>
      <c r="AI12" s="39" t="s">
        <v>45</v>
      </c>
      <c r="AJ12" s="39" t="s">
        <v>46</v>
      </c>
      <c r="AK12" s="40" t="s">
        <v>42</v>
      </c>
      <c r="AL12" s="40" t="s">
        <v>43</v>
      </c>
      <c r="AM12" s="40" t="s">
        <v>44</v>
      </c>
      <c r="AN12" s="40" t="s">
        <v>45</v>
      </c>
      <c r="AO12" s="40" t="s">
        <v>46</v>
      </c>
      <c r="AP12" s="29" t="s">
        <v>42</v>
      </c>
      <c r="AQ12" s="29" t="s">
        <v>43</v>
      </c>
      <c r="AR12" s="29" t="s">
        <v>44</v>
      </c>
      <c r="AS12" s="29" t="s">
        <v>47</v>
      </c>
    </row>
    <row r="13" spans="1:45" s="30" customFormat="1" ht="75">
      <c r="A13" s="35">
        <v>4</v>
      </c>
      <c r="B13" s="35" t="s">
        <v>48</v>
      </c>
      <c r="C13" s="35" t="s">
        <v>49</v>
      </c>
      <c r="D13" s="35" t="s">
        <v>200</v>
      </c>
      <c r="E13" s="5">
        <f aca="true" t="shared" si="0" ref="E13:E30">+(5.55555555555556%*80%)/100%</f>
        <v>0.04444444444444448</v>
      </c>
      <c r="F13" s="35" t="s">
        <v>50</v>
      </c>
      <c r="G13" s="35" t="s">
        <v>51</v>
      </c>
      <c r="H13" s="35" t="s">
        <v>52</v>
      </c>
      <c r="I13" s="6">
        <v>0.066</v>
      </c>
      <c r="J13" s="35" t="s">
        <v>53</v>
      </c>
      <c r="K13" s="35" t="s">
        <v>54</v>
      </c>
      <c r="L13" s="7">
        <v>0</v>
      </c>
      <c r="M13" s="7">
        <v>0.02</v>
      </c>
      <c r="N13" s="7">
        <v>0.06</v>
      </c>
      <c r="O13" s="7">
        <v>0.1</v>
      </c>
      <c r="P13" s="7">
        <v>0.1</v>
      </c>
      <c r="Q13" s="35" t="s">
        <v>55</v>
      </c>
      <c r="R13" s="35" t="s">
        <v>56</v>
      </c>
      <c r="S13" s="35" t="s">
        <v>57</v>
      </c>
      <c r="T13" s="35" t="s">
        <v>58</v>
      </c>
      <c r="U13" s="35" t="s">
        <v>59</v>
      </c>
      <c r="V13" s="43" t="s">
        <v>183</v>
      </c>
      <c r="W13" s="43" t="s">
        <v>183</v>
      </c>
      <c r="X13" s="43" t="s">
        <v>183</v>
      </c>
      <c r="Y13" s="65" t="s">
        <v>184</v>
      </c>
      <c r="Z13" s="65" t="s">
        <v>183</v>
      </c>
      <c r="AA13" s="43">
        <f>M13</f>
        <v>0.02</v>
      </c>
      <c r="AB13" s="44"/>
      <c r="AC13" s="44"/>
      <c r="AD13" s="44"/>
      <c r="AE13" s="44"/>
      <c r="AF13" s="43">
        <f>N13</f>
        <v>0.06</v>
      </c>
      <c r="AG13" s="44"/>
      <c r="AH13" s="44"/>
      <c r="AI13" s="44"/>
      <c r="AJ13" s="44"/>
      <c r="AK13" s="43">
        <f>O13</f>
        <v>0.1</v>
      </c>
      <c r="AL13" s="44"/>
      <c r="AM13" s="44"/>
      <c r="AN13" s="44"/>
      <c r="AO13" s="44"/>
      <c r="AP13" s="43">
        <f>P13</f>
        <v>0.1</v>
      </c>
      <c r="AQ13" s="43">
        <v>0</v>
      </c>
      <c r="AR13" s="43">
        <v>0</v>
      </c>
      <c r="AS13" s="71" t="s">
        <v>184</v>
      </c>
    </row>
    <row r="14" spans="1:45" s="30" customFormat="1" ht="105">
      <c r="A14" s="35">
        <v>4</v>
      </c>
      <c r="B14" s="35" t="s">
        <v>48</v>
      </c>
      <c r="C14" s="35" t="s">
        <v>49</v>
      </c>
      <c r="D14" s="35" t="s">
        <v>201</v>
      </c>
      <c r="E14" s="5">
        <f t="shared" si="0"/>
        <v>0.04444444444444448</v>
      </c>
      <c r="F14" s="35" t="s">
        <v>50</v>
      </c>
      <c r="G14" s="35" t="s">
        <v>60</v>
      </c>
      <c r="H14" s="35" t="s">
        <v>61</v>
      </c>
      <c r="I14" s="35" t="s">
        <v>62</v>
      </c>
      <c r="J14" s="35" t="s">
        <v>63</v>
      </c>
      <c r="K14" s="35" t="s">
        <v>54</v>
      </c>
      <c r="L14" s="7">
        <v>0</v>
      </c>
      <c r="M14" s="7">
        <v>0</v>
      </c>
      <c r="N14" s="7">
        <v>0</v>
      </c>
      <c r="O14" s="7">
        <v>0.15</v>
      </c>
      <c r="P14" s="7">
        <v>0.15</v>
      </c>
      <c r="Q14" s="35" t="s">
        <v>55</v>
      </c>
      <c r="R14" s="35" t="s">
        <v>64</v>
      </c>
      <c r="S14" s="35" t="s">
        <v>65</v>
      </c>
      <c r="T14" s="35" t="s">
        <v>58</v>
      </c>
      <c r="U14" s="35" t="s">
        <v>66</v>
      </c>
      <c r="V14" s="43" t="s">
        <v>183</v>
      </c>
      <c r="W14" s="43" t="s">
        <v>183</v>
      </c>
      <c r="X14" s="43" t="s">
        <v>183</v>
      </c>
      <c r="Y14" s="65" t="s">
        <v>184</v>
      </c>
      <c r="Z14" s="65" t="s">
        <v>183</v>
      </c>
      <c r="AA14" s="43">
        <f aca="true" t="shared" si="1" ref="AA14:AA36">M14</f>
        <v>0</v>
      </c>
      <c r="AB14" s="44"/>
      <c r="AC14" s="44"/>
      <c r="AD14" s="44"/>
      <c r="AE14" s="44"/>
      <c r="AF14" s="43">
        <f aca="true" t="shared" si="2" ref="AF14:AF36">N14</f>
        <v>0</v>
      </c>
      <c r="AG14" s="44"/>
      <c r="AH14" s="44"/>
      <c r="AI14" s="44"/>
      <c r="AJ14" s="44"/>
      <c r="AK14" s="43">
        <f aca="true" t="shared" si="3" ref="AK14:AK36">O14</f>
        <v>0.15</v>
      </c>
      <c r="AL14" s="44"/>
      <c r="AM14" s="44"/>
      <c r="AN14" s="44"/>
      <c r="AO14" s="44"/>
      <c r="AP14" s="43">
        <f aca="true" t="shared" si="4" ref="AP14:AP36">P14</f>
        <v>0.15</v>
      </c>
      <c r="AQ14" s="43">
        <v>0</v>
      </c>
      <c r="AR14" s="43">
        <v>0</v>
      </c>
      <c r="AS14" s="71" t="s">
        <v>184</v>
      </c>
    </row>
    <row r="15" spans="1:45" s="30" customFormat="1" ht="120">
      <c r="A15" s="35">
        <v>4</v>
      </c>
      <c r="B15" s="35" t="s">
        <v>48</v>
      </c>
      <c r="C15" s="35" t="s">
        <v>49</v>
      </c>
      <c r="D15" s="35" t="s">
        <v>202</v>
      </c>
      <c r="E15" s="5">
        <f t="shared" si="0"/>
        <v>0.04444444444444448</v>
      </c>
      <c r="F15" s="35" t="s">
        <v>67</v>
      </c>
      <c r="G15" s="35" t="s">
        <v>68</v>
      </c>
      <c r="H15" s="35" t="s">
        <v>69</v>
      </c>
      <c r="I15" s="35" t="s">
        <v>62</v>
      </c>
      <c r="J15" s="35" t="s">
        <v>53</v>
      </c>
      <c r="K15" s="35" t="s">
        <v>54</v>
      </c>
      <c r="L15" s="7">
        <v>0.05</v>
      </c>
      <c r="M15" s="7">
        <v>0.4</v>
      </c>
      <c r="N15" s="7">
        <v>0.8</v>
      </c>
      <c r="O15" s="7">
        <v>1</v>
      </c>
      <c r="P15" s="7">
        <v>1</v>
      </c>
      <c r="Q15" s="35" t="s">
        <v>55</v>
      </c>
      <c r="R15" s="35" t="s">
        <v>70</v>
      </c>
      <c r="S15" s="35" t="s">
        <v>71</v>
      </c>
      <c r="T15" s="35" t="s">
        <v>58</v>
      </c>
      <c r="U15" s="35" t="s">
        <v>72</v>
      </c>
      <c r="V15" s="43">
        <f aca="true" t="shared" si="5" ref="V15:V30">L15</f>
        <v>0.05</v>
      </c>
      <c r="W15" s="45">
        <v>0.05</v>
      </c>
      <c r="X15" s="45">
        <v>1</v>
      </c>
      <c r="Y15" s="66" t="s">
        <v>73</v>
      </c>
      <c r="Z15" s="66" t="s">
        <v>70</v>
      </c>
      <c r="AA15" s="43">
        <f t="shared" si="1"/>
        <v>0.4</v>
      </c>
      <c r="AB15" s="44"/>
      <c r="AC15" s="44"/>
      <c r="AD15" s="44"/>
      <c r="AE15" s="44"/>
      <c r="AF15" s="43">
        <f t="shared" si="2"/>
        <v>0.8</v>
      </c>
      <c r="AG15" s="44"/>
      <c r="AH15" s="44"/>
      <c r="AI15" s="44"/>
      <c r="AJ15" s="44"/>
      <c r="AK15" s="43">
        <f t="shared" si="3"/>
        <v>1</v>
      </c>
      <c r="AL15" s="44"/>
      <c r="AM15" s="44"/>
      <c r="AN15" s="44"/>
      <c r="AO15" s="44"/>
      <c r="AP15" s="43">
        <f t="shared" si="4"/>
        <v>1</v>
      </c>
      <c r="AQ15" s="43">
        <v>0.05</v>
      </c>
      <c r="AR15" s="43">
        <v>0.05</v>
      </c>
      <c r="AS15" s="66" t="s">
        <v>73</v>
      </c>
    </row>
    <row r="16" spans="1:45" s="30" customFormat="1" ht="120">
      <c r="A16" s="35">
        <v>4</v>
      </c>
      <c r="B16" s="35" t="s">
        <v>48</v>
      </c>
      <c r="C16" s="35" t="s">
        <v>74</v>
      </c>
      <c r="D16" s="35" t="s">
        <v>203</v>
      </c>
      <c r="E16" s="5">
        <f t="shared" si="0"/>
        <v>0.04444444444444448</v>
      </c>
      <c r="F16" s="35" t="s">
        <v>50</v>
      </c>
      <c r="G16" s="35" t="s">
        <v>75</v>
      </c>
      <c r="H16" s="35" t="s">
        <v>76</v>
      </c>
      <c r="I16" s="7">
        <v>0.5</v>
      </c>
      <c r="J16" s="35" t="s">
        <v>53</v>
      </c>
      <c r="K16" s="35" t="s">
        <v>54</v>
      </c>
      <c r="L16" s="7">
        <v>0.15</v>
      </c>
      <c r="M16" s="7">
        <v>0.3</v>
      </c>
      <c r="N16" s="8">
        <v>0.45</v>
      </c>
      <c r="O16" s="8">
        <v>0.6</v>
      </c>
      <c r="P16" s="7">
        <v>0.6</v>
      </c>
      <c r="Q16" s="35" t="s">
        <v>77</v>
      </c>
      <c r="R16" s="35" t="s">
        <v>78</v>
      </c>
      <c r="S16" s="35" t="s">
        <v>79</v>
      </c>
      <c r="T16" s="35" t="s">
        <v>58</v>
      </c>
      <c r="U16" s="35" t="s">
        <v>80</v>
      </c>
      <c r="V16" s="43">
        <f t="shared" si="5"/>
        <v>0.15</v>
      </c>
      <c r="W16" s="47">
        <v>0.1098</v>
      </c>
      <c r="X16" s="45">
        <v>0.73</v>
      </c>
      <c r="Y16" s="66" t="s">
        <v>81</v>
      </c>
      <c r="Z16" s="66" t="s">
        <v>82</v>
      </c>
      <c r="AA16" s="43">
        <f t="shared" si="1"/>
        <v>0.3</v>
      </c>
      <c r="AB16" s="44"/>
      <c r="AC16" s="44"/>
      <c r="AD16" s="44"/>
      <c r="AE16" s="44"/>
      <c r="AF16" s="43">
        <f t="shared" si="2"/>
        <v>0.45</v>
      </c>
      <c r="AG16" s="44"/>
      <c r="AH16" s="44"/>
      <c r="AI16" s="44"/>
      <c r="AJ16" s="44"/>
      <c r="AK16" s="43">
        <f t="shared" si="3"/>
        <v>0.6</v>
      </c>
      <c r="AL16" s="44"/>
      <c r="AM16" s="44"/>
      <c r="AN16" s="44"/>
      <c r="AO16" s="44"/>
      <c r="AP16" s="43">
        <f t="shared" si="4"/>
        <v>0.6</v>
      </c>
      <c r="AQ16" s="48">
        <v>0.1098</v>
      </c>
      <c r="AR16" s="48">
        <f aca="true" t="shared" si="6" ref="AR16:AR30">AQ16/AP16</f>
        <v>0.183</v>
      </c>
      <c r="AS16" s="71" t="s">
        <v>185</v>
      </c>
    </row>
    <row r="17" spans="1:45" s="30" customFormat="1" ht="135">
      <c r="A17" s="35">
        <v>4</v>
      </c>
      <c r="B17" s="35" t="s">
        <v>48</v>
      </c>
      <c r="C17" s="35" t="s">
        <v>74</v>
      </c>
      <c r="D17" s="35" t="s">
        <v>204</v>
      </c>
      <c r="E17" s="5">
        <f t="shared" si="0"/>
        <v>0.04444444444444448</v>
      </c>
      <c r="F17" s="35" t="s">
        <v>50</v>
      </c>
      <c r="G17" s="35" t="s">
        <v>83</v>
      </c>
      <c r="H17" s="35" t="s">
        <v>84</v>
      </c>
      <c r="I17" s="7">
        <v>0.6</v>
      </c>
      <c r="J17" s="35" t="s">
        <v>53</v>
      </c>
      <c r="K17" s="35" t="s">
        <v>54</v>
      </c>
      <c r="L17" s="7">
        <v>0.15</v>
      </c>
      <c r="M17" s="7">
        <v>0.3</v>
      </c>
      <c r="N17" s="8">
        <v>0.45</v>
      </c>
      <c r="O17" s="8">
        <v>0.6</v>
      </c>
      <c r="P17" s="7">
        <v>0.6</v>
      </c>
      <c r="Q17" s="35" t="s">
        <v>77</v>
      </c>
      <c r="R17" s="35" t="s">
        <v>78</v>
      </c>
      <c r="S17" s="35" t="s">
        <v>79</v>
      </c>
      <c r="T17" s="35" t="s">
        <v>58</v>
      </c>
      <c r="U17" s="35" t="s">
        <v>80</v>
      </c>
      <c r="V17" s="43">
        <f t="shared" si="5"/>
        <v>0.15</v>
      </c>
      <c r="W17" s="47">
        <v>0.1842</v>
      </c>
      <c r="X17" s="45">
        <v>1</v>
      </c>
      <c r="Y17" s="66" t="s">
        <v>85</v>
      </c>
      <c r="Z17" s="66" t="s">
        <v>82</v>
      </c>
      <c r="AA17" s="43">
        <f t="shared" si="1"/>
        <v>0.3</v>
      </c>
      <c r="AB17" s="44"/>
      <c r="AC17" s="44"/>
      <c r="AD17" s="44"/>
      <c r="AE17" s="44"/>
      <c r="AF17" s="43">
        <f t="shared" si="2"/>
        <v>0.45</v>
      </c>
      <c r="AG17" s="44"/>
      <c r="AH17" s="44"/>
      <c r="AI17" s="44"/>
      <c r="AJ17" s="44"/>
      <c r="AK17" s="43">
        <f t="shared" si="3"/>
        <v>0.6</v>
      </c>
      <c r="AL17" s="44"/>
      <c r="AM17" s="44"/>
      <c r="AN17" s="44"/>
      <c r="AO17" s="44"/>
      <c r="AP17" s="43">
        <f t="shared" si="4"/>
        <v>0.6</v>
      </c>
      <c r="AQ17" s="47">
        <v>0.1842</v>
      </c>
      <c r="AR17" s="48">
        <f t="shared" si="6"/>
        <v>0.307</v>
      </c>
      <c r="AS17" s="66" t="s">
        <v>85</v>
      </c>
    </row>
    <row r="18" spans="1:45" s="30" customFormat="1" ht="105">
      <c r="A18" s="35">
        <v>4</v>
      </c>
      <c r="B18" s="35" t="s">
        <v>48</v>
      </c>
      <c r="C18" s="35" t="s">
        <v>74</v>
      </c>
      <c r="D18" s="35" t="s">
        <v>205</v>
      </c>
      <c r="E18" s="5">
        <f t="shared" si="0"/>
        <v>0.04444444444444448</v>
      </c>
      <c r="F18" s="35" t="s">
        <v>67</v>
      </c>
      <c r="G18" s="35" t="s">
        <v>86</v>
      </c>
      <c r="H18" s="35" t="s">
        <v>87</v>
      </c>
      <c r="I18" s="35"/>
      <c r="J18" s="35" t="s">
        <v>53</v>
      </c>
      <c r="K18" s="35" t="s">
        <v>54</v>
      </c>
      <c r="L18" s="7">
        <v>0.1</v>
      </c>
      <c r="M18" s="7">
        <v>0.25</v>
      </c>
      <c r="N18" s="7">
        <v>0.65</v>
      </c>
      <c r="O18" s="7">
        <v>0.95</v>
      </c>
      <c r="P18" s="7">
        <v>0.95</v>
      </c>
      <c r="Q18" s="35" t="s">
        <v>77</v>
      </c>
      <c r="R18" s="35" t="s">
        <v>78</v>
      </c>
      <c r="S18" s="35" t="s">
        <v>79</v>
      </c>
      <c r="T18" s="35" t="s">
        <v>58</v>
      </c>
      <c r="U18" s="35" t="s">
        <v>88</v>
      </c>
      <c r="V18" s="43">
        <f t="shared" si="5"/>
        <v>0.1</v>
      </c>
      <c r="W18" s="45">
        <v>0.24</v>
      </c>
      <c r="X18" s="45">
        <v>1</v>
      </c>
      <c r="Y18" s="66" t="s">
        <v>186</v>
      </c>
      <c r="Z18" s="66" t="s">
        <v>89</v>
      </c>
      <c r="AA18" s="43">
        <f t="shared" si="1"/>
        <v>0.25</v>
      </c>
      <c r="AB18" s="44"/>
      <c r="AC18" s="44"/>
      <c r="AD18" s="44"/>
      <c r="AE18" s="44"/>
      <c r="AF18" s="43">
        <f t="shared" si="2"/>
        <v>0.65</v>
      </c>
      <c r="AG18" s="44"/>
      <c r="AH18" s="44"/>
      <c r="AI18" s="44"/>
      <c r="AJ18" s="44"/>
      <c r="AK18" s="43">
        <f t="shared" si="3"/>
        <v>0.95</v>
      </c>
      <c r="AL18" s="44"/>
      <c r="AM18" s="44"/>
      <c r="AN18" s="44"/>
      <c r="AO18" s="44"/>
      <c r="AP18" s="43">
        <f t="shared" si="4"/>
        <v>0.95</v>
      </c>
      <c r="AQ18" s="43">
        <v>0.24</v>
      </c>
      <c r="AR18" s="48">
        <f t="shared" si="6"/>
        <v>0.25263157894736843</v>
      </c>
      <c r="AS18" s="66" t="s">
        <v>186</v>
      </c>
    </row>
    <row r="19" spans="1:45" s="30" customFormat="1" ht="105">
      <c r="A19" s="35">
        <v>4</v>
      </c>
      <c r="B19" s="35" t="s">
        <v>48</v>
      </c>
      <c r="C19" s="35" t="s">
        <v>74</v>
      </c>
      <c r="D19" s="35" t="s">
        <v>206</v>
      </c>
      <c r="E19" s="5">
        <f t="shared" si="0"/>
        <v>0.04444444444444448</v>
      </c>
      <c r="F19" s="35" t="s">
        <v>50</v>
      </c>
      <c r="G19" s="35" t="s">
        <v>90</v>
      </c>
      <c r="H19" s="35" t="s">
        <v>91</v>
      </c>
      <c r="I19" s="35"/>
      <c r="J19" s="35" t="s">
        <v>53</v>
      </c>
      <c r="K19" s="35" t="s">
        <v>54</v>
      </c>
      <c r="L19" s="7">
        <v>0.02</v>
      </c>
      <c r="M19" s="7">
        <v>0.1</v>
      </c>
      <c r="N19" s="7">
        <v>0.2</v>
      </c>
      <c r="O19" s="7">
        <v>0.4</v>
      </c>
      <c r="P19" s="7">
        <v>0.4</v>
      </c>
      <c r="Q19" s="35" t="s">
        <v>77</v>
      </c>
      <c r="R19" s="35" t="s">
        <v>78</v>
      </c>
      <c r="S19" s="35" t="s">
        <v>79</v>
      </c>
      <c r="T19" s="35" t="s">
        <v>58</v>
      </c>
      <c r="U19" s="35" t="s">
        <v>88</v>
      </c>
      <c r="V19" s="43">
        <f t="shared" si="5"/>
        <v>0.02</v>
      </c>
      <c r="W19" s="45">
        <v>0.1</v>
      </c>
      <c r="X19" s="45">
        <v>1</v>
      </c>
      <c r="Y19" s="66" t="s">
        <v>187</v>
      </c>
      <c r="Z19" s="66" t="s">
        <v>92</v>
      </c>
      <c r="AA19" s="43">
        <f t="shared" si="1"/>
        <v>0.1</v>
      </c>
      <c r="AB19" s="44"/>
      <c r="AC19" s="44"/>
      <c r="AD19" s="44"/>
      <c r="AE19" s="44"/>
      <c r="AF19" s="43">
        <f t="shared" si="2"/>
        <v>0.2</v>
      </c>
      <c r="AG19" s="44"/>
      <c r="AH19" s="44"/>
      <c r="AI19" s="44"/>
      <c r="AJ19" s="44"/>
      <c r="AK19" s="43">
        <f t="shared" si="3"/>
        <v>0.4</v>
      </c>
      <c r="AL19" s="44"/>
      <c r="AM19" s="44"/>
      <c r="AN19" s="44"/>
      <c r="AO19" s="44"/>
      <c r="AP19" s="43">
        <f t="shared" si="4"/>
        <v>0.4</v>
      </c>
      <c r="AQ19" s="43">
        <v>0.1</v>
      </c>
      <c r="AR19" s="43">
        <f t="shared" si="6"/>
        <v>0.25</v>
      </c>
      <c r="AS19" s="66" t="s">
        <v>187</v>
      </c>
    </row>
    <row r="20" spans="1:45" s="30" customFormat="1" ht="150">
      <c r="A20" s="35">
        <v>4</v>
      </c>
      <c r="B20" s="35" t="s">
        <v>48</v>
      </c>
      <c r="C20" s="35" t="s">
        <v>74</v>
      </c>
      <c r="D20" s="35" t="s">
        <v>207</v>
      </c>
      <c r="E20" s="5">
        <f t="shared" si="0"/>
        <v>0.04444444444444448</v>
      </c>
      <c r="F20" s="35" t="s">
        <v>67</v>
      </c>
      <c r="G20" s="35" t="s">
        <v>93</v>
      </c>
      <c r="H20" s="35" t="s">
        <v>94</v>
      </c>
      <c r="I20" s="35"/>
      <c r="J20" s="35" t="s">
        <v>63</v>
      </c>
      <c r="K20" s="35" t="s">
        <v>54</v>
      </c>
      <c r="L20" s="7">
        <v>0.95</v>
      </c>
      <c r="M20" s="7">
        <v>0.95</v>
      </c>
      <c r="N20" s="7">
        <v>0.95</v>
      </c>
      <c r="O20" s="7">
        <v>0.95</v>
      </c>
      <c r="P20" s="7">
        <v>0.95</v>
      </c>
      <c r="Q20" s="35" t="s">
        <v>77</v>
      </c>
      <c r="R20" s="35" t="s">
        <v>78</v>
      </c>
      <c r="S20" s="35" t="s">
        <v>95</v>
      </c>
      <c r="T20" s="35" t="s">
        <v>58</v>
      </c>
      <c r="U20" s="9" t="s">
        <v>96</v>
      </c>
      <c r="V20" s="43">
        <f t="shared" si="5"/>
        <v>0.95</v>
      </c>
      <c r="W20" s="47">
        <v>0.974</v>
      </c>
      <c r="X20" s="45">
        <v>1</v>
      </c>
      <c r="Y20" s="66" t="s">
        <v>188</v>
      </c>
      <c r="Z20" s="66" t="s">
        <v>97</v>
      </c>
      <c r="AA20" s="43">
        <f t="shared" si="1"/>
        <v>0.95</v>
      </c>
      <c r="AB20" s="44"/>
      <c r="AC20" s="44"/>
      <c r="AD20" s="44"/>
      <c r="AE20" s="44"/>
      <c r="AF20" s="43">
        <f t="shared" si="2"/>
        <v>0.95</v>
      </c>
      <c r="AG20" s="44"/>
      <c r="AH20" s="44"/>
      <c r="AI20" s="44"/>
      <c r="AJ20" s="44"/>
      <c r="AK20" s="43">
        <f t="shared" si="3"/>
        <v>0.95</v>
      </c>
      <c r="AL20" s="44"/>
      <c r="AM20" s="44"/>
      <c r="AN20" s="44"/>
      <c r="AO20" s="44"/>
      <c r="AP20" s="43">
        <f t="shared" si="4"/>
        <v>0.95</v>
      </c>
      <c r="AQ20" s="43">
        <f>95%/4</f>
        <v>0.2375</v>
      </c>
      <c r="AR20" s="43">
        <f t="shared" si="6"/>
        <v>0.25</v>
      </c>
      <c r="AS20" s="66" t="s">
        <v>188</v>
      </c>
    </row>
    <row r="21" spans="1:45" s="30" customFormat="1" ht="100.5" customHeight="1">
      <c r="A21" s="35">
        <v>4</v>
      </c>
      <c r="B21" s="35" t="s">
        <v>48</v>
      </c>
      <c r="C21" s="35" t="s">
        <v>74</v>
      </c>
      <c r="D21" s="35" t="s">
        <v>208</v>
      </c>
      <c r="E21" s="5">
        <f t="shared" si="0"/>
        <v>0.04444444444444448</v>
      </c>
      <c r="F21" s="35" t="s">
        <v>50</v>
      </c>
      <c r="G21" s="35" t="s">
        <v>98</v>
      </c>
      <c r="H21" s="35" t="s">
        <v>99</v>
      </c>
      <c r="I21" s="35"/>
      <c r="J21" s="35" t="s">
        <v>63</v>
      </c>
      <c r="K21" s="35" t="s">
        <v>54</v>
      </c>
      <c r="L21" s="7">
        <v>1</v>
      </c>
      <c r="M21" s="7">
        <v>1</v>
      </c>
      <c r="N21" s="7">
        <v>1</v>
      </c>
      <c r="O21" s="7">
        <v>1</v>
      </c>
      <c r="P21" s="7">
        <v>1</v>
      </c>
      <c r="Q21" s="35" t="s">
        <v>77</v>
      </c>
      <c r="R21" s="9" t="s">
        <v>78</v>
      </c>
      <c r="S21" s="9" t="s">
        <v>100</v>
      </c>
      <c r="T21" s="9" t="s">
        <v>58</v>
      </c>
      <c r="U21" s="9" t="s">
        <v>101</v>
      </c>
      <c r="V21" s="43">
        <f t="shared" si="5"/>
        <v>1</v>
      </c>
      <c r="W21" s="47">
        <v>0.803</v>
      </c>
      <c r="X21" s="47">
        <f>W21/V21</f>
        <v>0.803</v>
      </c>
      <c r="Y21" s="66" t="s">
        <v>189</v>
      </c>
      <c r="Z21" s="66" t="s">
        <v>97</v>
      </c>
      <c r="AA21" s="43">
        <f t="shared" si="1"/>
        <v>1</v>
      </c>
      <c r="AB21" s="44"/>
      <c r="AC21" s="44"/>
      <c r="AD21" s="44"/>
      <c r="AE21" s="44"/>
      <c r="AF21" s="43">
        <f t="shared" si="2"/>
        <v>1</v>
      </c>
      <c r="AG21" s="44"/>
      <c r="AH21" s="44"/>
      <c r="AI21" s="44"/>
      <c r="AJ21" s="44"/>
      <c r="AK21" s="43">
        <f t="shared" si="3"/>
        <v>1</v>
      </c>
      <c r="AL21" s="44"/>
      <c r="AM21" s="44"/>
      <c r="AN21" s="44"/>
      <c r="AO21" s="44"/>
      <c r="AP21" s="43">
        <f t="shared" si="4"/>
        <v>1</v>
      </c>
      <c r="AQ21" s="49">
        <f>80.3%/4</f>
        <v>0.20074999999999998</v>
      </c>
      <c r="AR21" s="50">
        <f t="shared" si="6"/>
        <v>0.20074999999999998</v>
      </c>
      <c r="AS21" s="66" t="s">
        <v>189</v>
      </c>
    </row>
    <row r="22" spans="1:45" s="30" customFormat="1" ht="270">
      <c r="A22" s="35">
        <v>4</v>
      </c>
      <c r="B22" s="35" t="s">
        <v>48</v>
      </c>
      <c r="C22" s="35" t="s">
        <v>74</v>
      </c>
      <c r="D22" s="35" t="s">
        <v>209</v>
      </c>
      <c r="E22" s="5">
        <f t="shared" si="0"/>
        <v>0.04444444444444448</v>
      </c>
      <c r="F22" s="35" t="s">
        <v>50</v>
      </c>
      <c r="G22" s="35" t="s">
        <v>102</v>
      </c>
      <c r="H22" s="35" t="s">
        <v>103</v>
      </c>
      <c r="I22" s="35"/>
      <c r="J22" s="35" t="s">
        <v>63</v>
      </c>
      <c r="K22" s="35" t="s">
        <v>54</v>
      </c>
      <c r="L22" s="7">
        <v>0.95</v>
      </c>
      <c r="M22" s="7">
        <v>0.95</v>
      </c>
      <c r="N22" s="7">
        <v>0.95</v>
      </c>
      <c r="O22" s="7">
        <v>0.95</v>
      </c>
      <c r="P22" s="7">
        <v>0.95</v>
      </c>
      <c r="Q22" s="35" t="s">
        <v>77</v>
      </c>
      <c r="R22" s="35" t="s">
        <v>104</v>
      </c>
      <c r="S22" s="35" t="s">
        <v>199</v>
      </c>
      <c r="T22" s="35" t="s">
        <v>58</v>
      </c>
      <c r="U22" s="9" t="s">
        <v>101</v>
      </c>
      <c r="V22" s="43">
        <f t="shared" si="5"/>
        <v>0.95</v>
      </c>
      <c r="W22" s="45">
        <v>1</v>
      </c>
      <c r="X22" s="45">
        <v>1</v>
      </c>
      <c r="Y22" s="66" t="s">
        <v>190</v>
      </c>
      <c r="Z22" s="66" t="s">
        <v>97</v>
      </c>
      <c r="AA22" s="43">
        <f t="shared" si="1"/>
        <v>0.95</v>
      </c>
      <c r="AB22" s="44"/>
      <c r="AC22" s="44"/>
      <c r="AD22" s="44"/>
      <c r="AE22" s="44"/>
      <c r="AF22" s="43">
        <f t="shared" si="2"/>
        <v>0.95</v>
      </c>
      <c r="AG22" s="44"/>
      <c r="AH22" s="44"/>
      <c r="AI22" s="44"/>
      <c r="AJ22" s="44"/>
      <c r="AK22" s="43">
        <f t="shared" si="3"/>
        <v>0.95</v>
      </c>
      <c r="AL22" s="44"/>
      <c r="AM22" s="44"/>
      <c r="AN22" s="44"/>
      <c r="AO22" s="44"/>
      <c r="AP22" s="43">
        <f t="shared" si="4"/>
        <v>0.95</v>
      </c>
      <c r="AQ22" s="43">
        <f>95%/4</f>
        <v>0.2375</v>
      </c>
      <c r="AR22" s="43">
        <f t="shared" si="6"/>
        <v>0.25</v>
      </c>
      <c r="AS22" s="66" t="s">
        <v>190</v>
      </c>
    </row>
    <row r="23" spans="1:45" s="30" customFormat="1" ht="165">
      <c r="A23" s="35">
        <v>4</v>
      </c>
      <c r="B23" s="35" t="s">
        <v>48</v>
      </c>
      <c r="C23" s="35" t="s">
        <v>106</v>
      </c>
      <c r="D23" s="35" t="s">
        <v>210</v>
      </c>
      <c r="E23" s="5">
        <f t="shared" si="0"/>
        <v>0.04444444444444448</v>
      </c>
      <c r="F23" s="35" t="s">
        <v>67</v>
      </c>
      <c r="G23" s="35" t="s">
        <v>107</v>
      </c>
      <c r="H23" s="35" t="s">
        <v>108</v>
      </c>
      <c r="I23" s="35"/>
      <c r="J23" s="35" t="s">
        <v>109</v>
      </c>
      <c r="K23" s="35" t="s">
        <v>110</v>
      </c>
      <c r="L23" s="10">
        <v>1920</v>
      </c>
      <c r="M23" s="10">
        <v>1920</v>
      </c>
      <c r="N23" s="10">
        <v>1920</v>
      </c>
      <c r="O23" s="10">
        <v>1920</v>
      </c>
      <c r="P23" s="11">
        <f>SUM(L23:O23)</f>
        <v>7680</v>
      </c>
      <c r="Q23" s="35" t="s">
        <v>77</v>
      </c>
      <c r="R23" s="35" t="s">
        <v>223</v>
      </c>
      <c r="S23" s="35" t="s">
        <v>105</v>
      </c>
      <c r="T23" s="35" t="s">
        <v>58</v>
      </c>
      <c r="U23" s="35" t="s">
        <v>105</v>
      </c>
      <c r="V23" s="51">
        <f t="shared" si="5"/>
        <v>1920</v>
      </c>
      <c r="W23" s="46">
        <v>3</v>
      </c>
      <c r="X23" s="47">
        <f>W23/V23</f>
        <v>0.0015625</v>
      </c>
      <c r="Y23" s="66" t="s">
        <v>191</v>
      </c>
      <c r="Z23" s="66" t="s">
        <v>112</v>
      </c>
      <c r="AA23" s="51">
        <f t="shared" si="1"/>
        <v>1920</v>
      </c>
      <c r="AB23" s="44"/>
      <c r="AC23" s="44"/>
      <c r="AD23" s="44"/>
      <c r="AE23" s="44"/>
      <c r="AF23" s="51">
        <f t="shared" si="2"/>
        <v>1920</v>
      </c>
      <c r="AG23" s="44"/>
      <c r="AH23" s="44"/>
      <c r="AI23" s="44"/>
      <c r="AJ23" s="44"/>
      <c r="AK23" s="51">
        <f t="shared" si="3"/>
        <v>1920</v>
      </c>
      <c r="AL23" s="44"/>
      <c r="AM23" s="44"/>
      <c r="AN23" s="44"/>
      <c r="AO23" s="44"/>
      <c r="AP23" s="51">
        <f t="shared" si="4"/>
        <v>7680</v>
      </c>
      <c r="AQ23" s="44">
        <v>3</v>
      </c>
      <c r="AR23" s="52">
        <f t="shared" si="6"/>
        <v>0.000390625</v>
      </c>
      <c r="AS23" s="71" t="s">
        <v>191</v>
      </c>
    </row>
    <row r="24" spans="1:45" s="30" customFormat="1" ht="180">
      <c r="A24" s="35">
        <v>4</v>
      </c>
      <c r="B24" s="35" t="s">
        <v>48</v>
      </c>
      <c r="C24" s="35" t="s">
        <v>106</v>
      </c>
      <c r="D24" s="35" t="s">
        <v>211</v>
      </c>
      <c r="E24" s="5">
        <f t="shared" si="0"/>
        <v>0.04444444444444448</v>
      </c>
      <c r="F24" s="35" t="s">
        <v>50</v>
      </c>
      <c r="G24" s="35" t="s">
        <v>113</v>
      </c>
      <c r="H24" s="35" t="s">
        <v>114</v>
      </c>
      <c r="I24" s="35"/>
      <c r="J24" s="35" t="s">
        <v>109</v>
      </c>
      <c r="K24" s="35" t="s">
        <v>111</v>
      </c>
      <c r="L24" s="10">
        <v>720</v>
      </c>
      <c r="M24" s="10">
        <v>720</v>
      </c>
      <c r="N24" s="10">
        <v>720</v>
      </c>
      <c r="O24" s="10">
        <v>720</v>
      </c>
      <c r="P24" s="11">
        <f>SUM(L24:O24)</f>
        <v>2880</v>
      </c>
      <c r="Q24" s="35" t="s">
        <v>77</v>
      </c>
      <c r="R24" s="41" t="s">
        <v>111</v>
      </c>
      <c r="S24" s="41" t="s">
        <v>105</v>
      </c>
      <c r="T24" s="41" t="s">
        <v>58</v>
      </c>
      <c r="U24" s="41" t="s">
        <v>105</v>
      </c>
      <c r="V24" s="51">
        <f t="shared" si="5"/>
        <v>720</v>
      </c>
      <c r="W24" s="46">
        <v>1</v>
      </c>
      <c r="X24" s="45">
        <v>0</v>
      </c>
      <c r="Y24" s="66" t="s">
        <v>192</v>
      </c>
      <c r="Z24" s="66" t="s">
        <v>117</v>
      </c>
      <c r="AA24" s="51">
        <f t="shared" si="1"/>
        <v>720</v>
      </c>
      <c r="AB24" s="44"/>
      <c r="AC24" s="44"/>
      <c r="AD24" s="44"/>
      <c r="AE24" s="44"/>
      <c r="AF24" s="51">
        <f t="shared" si="2"/>
        <v>720</v>
      </c>
      <c r="AG24" s="44"/>
      <c r="AH24" s="44"/>
      <c r="AI24" s="44"/>
      <c r="AJ24" s="44"/>
      <c r="AK24" s="51">
        <f t="shared" si="3"/>
        <v>720</v>
      </c>
      <c r="AL24" s="44"/>
      <c r="AM24" s="44"/>
      <c r="AN24" s="44"/>
      <c r="AO24" s="44"/>
      <c r="AP24" s="51">
        <f t="shared" si="4"/>
        <v>2880</v>
      </c>
      <c r="AQ24" s="44">
        <v>1</v>
      </c>
      <c r="AR24" s="52">
        <f t="shared" si="6"/>
        <v>0.00034722222222222224</v>
      </c>
      <c r="AS24" s="71" t="s">
        <v>192</v>
      </c>
    </row>
    <row r="25" spans="1:45" s="30" customFormat="1" ht="90">
      <c r="A25" s="35">
        <v>4</v>
      </c>
      <c r="B25" s="35" t="s">
        <v>48</v>
      </c>
      <c r="C25" s="35" t="s">
        <v>106</v>
      </c>
      <c r="D25" s="35" t="s">
        <v>212</v>
      </c>
      <c r="E25" s="5">
        <f t="shared" si="0"/>
        <v>0.04444444444444448</v>
      </c>
      <c r="F25" s="35" t="s">
        <v>50</v>
      </c>
      <c r="G25" s="35" t="s">
        <v>118</v>
      </c>
      <c r="H25" s="35" t="s">
        <v>119</v>
      </c>
      <c r="I25" s="35"/>
      <c r="J25" s="35" t="s">
        <v>109</v>
      </c>
      <c r="K25" s="35" t="s">
        <v>115</v>
      </c>
      <c r="L25" s="12">
        <v>27</v>
      </c>
      <c r="M25" s="12">
        <v>40</v>
      </c>
      <c r="N25" s="12">
        <v>42</v>
      </c>
      <c r="O25" s="12">
        <v>27</v>
      </c>
      <c r="P25" s="11">
        <f aca="true" t="shared" si="7" ref="P25:P30">SUM(L25:O25)</f>
        <v>136</v>
      </c>
      <c r="Q25" s="35" t="s">
        <v>77</v>
      </c>
      <c r="R25" s="35" t="s">
        <v>120</v>
      </c>
      <c r="S25" s="35" t="s">
        <v>116</v>
      </c>
      <c r="T25" s="35" t="s">
        <v>58</v>
      </c>
      <c r="U25" s="35" t="s">
        <v>116</v>
      </c>
      <c r="V25" s="51">
        <f t="shared" si="5"/>
        <v>27</v>
      </c>
      <c r="W25" s="46">
        <v>3</v>
      </c>
      <c r="X25" s="45">
        <f>W25/V25</f>
        <v>0.1111111111111111</v>
      </c>
      <c r="Y25" s="66" t="s">
        <v>193</v>
      </c>
      <c r="Z25" s="66" t="s">
        <v>121</v>
      </c>
      <c r="AA25" s="51">
        <f t="shared" si="1"/>
        <v>40</v>
      </c>
      <c r="AB25" s="44"/>
      <c r="AC25" s="44"/>
      <c r="AD25" s="44"/>
      <c r="AE25" s="44"/>
      <c r="AF25" s="51">
        <f t="shared" si="2"/>
        <v>42</v>
      </c>
      <c r="AG25" s="44"/>
      <c r="AH25" s="44"/>
      <c r="AI25" s="44"/>
      <c r="AJ25" s="44"/>
      <c r="AK25" s="51">
        <f t="shared" si="3"/>
        <v>27</v>
      </c>
      <c r="AL25" s="44"/>
      <c r="AM25" s="44"/>
      <c r="AN25" s="44"/>
      <c r="AO25" s="44"/>
      <c r="AP25" s="51">
        <f t="shared" si="4"/>
        <v>136</v>
      </c>
      <c r="AQ25" s="44">
        <v>3</v>
      </c>
      <c r="AR25" s="52">
        <f t="shared" si="6"/>
        <v>0.022058823529411766</v>
      </c>
      <c r="AS25" s="66" t="s">
        <v>193</v>
      </c>
    </row>
    <row r="26" spans="1:45" s="30" customFormat="1" ht="105">
      <c r="A26" s="35">
        <v>4</v>
      </c>
      <c r="B26" s="35" t="s">
        <v>48</v>
      </c>
      <c r="C26" s="35" t="s">
        <v>106</v>
      </c>
      <c r="D26" s="35" t="s">
        <v>213</v>
      </c>
      <c r="E26" s="5">
        <f t="shared" si="0"/>
        <v>0.04444444444444448</v>
      </c>
      <c r="F26" s="35" t="s">
        <v>67</v>
      </c>
      <c r="G26" s="35" t="s">
        <v>122</v>
      </c>
      <c r="H26" s="35" t="s">
        <v>123</v>
      </c>
      <c r="I26" s="35"/>
      <c r="J26" s="35" t="s">
        <v>109</v>
      </c>
      <c r="K26" s="35" t="s">
        <v>120</v>
      </c>
      <c r="L26" s="12">
        <v>57</v>
      </c>
      <c r="M26" s="12">
        <v>88</v>
      </c>
      <c r="N26" s="12">
        <v>89</v>
      </c>
      <c r="O26" s="12">
        <v>57</v>
      </c>
      <c r="P26" s="11">
        <f t="shared" si="7"/>
        <v>291</v>
      </c>
      <c r="Q26" s="35" t="s">
        <v>77</v>
      </c>
      <c r="R26" s="41" t="s">
        <v>120</v>
      </c>
      <c r="S26" s="41" t="s">
        <v>116</v>
      </c>
      <c r="T26" s="41" t="s">
        <v>58</v>
      </c>
      <c r="U26" s="41" t="s">
        <v>116</v>
      </c>
      <c r="V26" s="51">
        <f t="shared" si="5"/>
        <v>57</v>
      </c>
      <c r="W26" s="46">
        <v>4</v>
      </c>
      <c r="X26" s="45">
        <f>W26/V26</f>
        <v>0.07017543859649122</v>
      </c>
      <c r="Y26" s="66" t="s">
        <v>194</v>
      </c>
      <c r="Z26" s="66" t="s">
        <v>116</v>
      </c>
      <c r="AA26" s="51">
        <f t="shared" si="1"/>
        <v>88</v>
      </c>
      <c r="AB26" s="44"/>
      <c r="AC26" s="44"/>
      <c r="AD26" s="44"/>
      <c r="AE26" s="44"/>
      <c r="AF26" s="51">
        <f t="shared" si="2"/>
        <v>89</v>
      </c>
      <c r="AG26" s="44"/>
      <c r="AH26" s="44"/>
      <c r="AI26" s="44"/>
      <c r="AJ26" s="44"/>
      <c r="AK26" s="51">
        <f t="shared" si="3"/>
        <v>57</v>
      </c>
      <c r="AL26" s="44"/>
      <c r="AM26" s="44"/>
      <c r="AN26" s="44"/>
      <c r="AO26" s="44"/>
      <c r="AP26" s="51">
        <f t="shared" si="4"/>
        <v>291</v>
      </c>
      <c r="AQ26" s="44">
        <v>4</v>
      </c>
      <c r="AR26" s="49">
        <f t="shared" si="6"/>
        <v>0.013745704467353952</v>
      </c>
      <c r="AS26" s="71" t="s">
        <v>194</v>
      </c>
    </row>
    <row r="27" spans="1:45" s="30" customFormat="1" ht="75">
      <c r="A27" s="35">
        <v>4</v>
      </c>
      <c r="B27" s="35" t="s">
        <v>48</v>
      </c>
      <c r="C27" s="35" t="s">
        <v>106</v>
      </c>
      <c r="D27" s="35" t="s">
        <v>214</v>
      </c>
      <c r="E27" s="5">
        <f t="shared" si="0"/>
        <v>0.04444444444444448</v>
      </c>
      <c r="F27" s="35" t="s">
        <v>67</v>
      </c>
      <c r="G27" s="35" t="s">
        <v>126</v>
      </c>
      <c r="H27" s="35" t="s">
        <v>127</v>
      </c>
      <c r="I27" s="35"/>
      <c r="J27" s="35" t="s">
        <v>109</v>
      </c>
      <c r="K27" s="35" t="s">
        <v>128</v>
      </c>
      <c r="L27" s="12">
        <v>40</v>
      </c>
      <c r="M27" s="12">
        <v>24</v>
      </c>
      <c r="N27" s="12">
        <v>24</v>
      </c>
      <c r="O27" s="12">
        <v>24</v>
      </c>
      <c r="P27" s="11">
        <f t="shared" si="7"/>
        <v>112</v>
      </c>
      <c r="Q27" s="35" t="s">
        <v>77</v>
      </c>
      <c r="R27" s="35" t="s">
        <v>124</v>
      </c>
      <c r="S27" s="35" t="s">
        <v>125</v>
      </c>
      <c r="T27" s="35" t="s">
        <v>58</v>
      </c>
      <c r="U27" s="35" t="s">
        <v>124</v>
      </c>
      <c r="V27" s="51">
        <f t="shared" si="5"/>
        <v>40</v>
      </c>
      <c r="W27" s="46">
        <v>47</v>
      </c>
      <c r="X27" s="45">
        <v>1</v>
      </c>
      <c r="Y27" s="66" t="s">
        <v>129</v>
      </c>
      <c r="Z27" s="66" t="s">
        <v>130</v>
      </c>
      <c r="AA27" s="51">
        <f t="shared" si="1"/>
        <v>24</v>
      </c>
      <c r="AB27" s="44"/>
      <c r="AC27" s="44"/>
      <c r="AD27" s="44"/>
      <c r="AE27" s="44"/>
      <c r="AF27" s="51">
        <f t="shared" si="2"/>
        <v>24</v>
      </c>
      <c r="AG27" s="44"/>
      <c r="AH27" s="44"/>
      <c r="AI27" s="44"/>
      <c r="AJ27" s="44"/>
      <c r="AK27" s="51">
        <f t="shared" si="3"/>
        <v>24</v>
      </c>
      <c r="AL27" s="44"/>
      <c r="AM27" s="44"/>
      <c r="AN27" s="44"/>
      <c r="AO27" s="44"/>
      <c r="AP27" s="51">
        <f t="shared" si="4"/>
        <v>112</v>
      </c>
      <c r="AQ27" s="44">
        <v>47</v>
      </c>
      <c r="AR27" s="49">
        <f t="shared" si="6"/>
        <v>0.41964285714285715</v>
      </c>
      <c r="AS27" s="71" t="s">
        <v>129</v>
      </c>
    </row>
    <row r="28" spans="1:45" s="30" customFormat="1" ht="75">
      <c r="A28" s="35">
        <v>4</v>
      </c>
      <c r="B28" s="35" t="s">
        <v>48</v>
      </c>
      <c r="C28" s="35" t="s">
        <v>106</v>
      </c>
      <c r="D28" s="35" t="s">
        <v>215</v>
      </c>
      <c r="E28" s="5">
        <f t="shared" si="0"/>
        <v>0.04444444444444448</v>
      </c>
      <c r="F28" s="35" t="s">
        <v>67</v>
      </c>
      <c r="G28" s="35" t="s">
        <v>131</v>
      </c>
      <c r="H28" s="35" t="s">
        <v>132</v>
      </c>
      <c r="I28" s="35"/>
      <c r="J28" s="35" t="s">
        <v>109</v>
      </c>
      <c r="K28" s="35" t="s">
        <v>128</v>
      </c>
      <c r="L28" s="12">
        <v>26</v>
      </c>
      <c r="M28" s="12">
        <v>36</v>
      </c>
      <c r="N28" s="12">
        <v>36</v>
      </c>
      <c r="O28" s="12">
        <v>32</v>
      </c>
      <c r="P28" s="11">
        <f t="shared" si="7"/>
        <v>130</v>
      </c>
      <c r="Q28" s="35" t="s">
        <v>77</v>
      </c>
      <c r="R28" s="35" t="s">
        <v>124</v>
      </c>
      <c r="S28" s="35" t="s">
        <v>125</v>
      </c>
      <c r="T28" s="35" t="s">
        <v>58</v>
      </c>
      <c r="U28" s="35" t="s">
        <v>124</v>
      </c>
      <c r="V28" s="51">
        <f t="shared" si="5"/>
        <v>26</v>
      </c>
      <c r="W28" s="46">
        <v>33</v>
      </c>
      <c r="X28" s="45">
        <v>1</v>
      </c>
      <c r="Y28" s="66" t="s">
        <v>133</v>
      </c>
      <c r="Z28" s="66" t="s">
        <v>130</v>
      </c>
      <c r="AA28" s="51">
        <f t="shared" si="1"/>
        <v>36</v>
      </c>
      <c r="AB28" s="44"/>
      <c r="AC28" s="44"/>
      <c r="AD28" s="44"/>
      <c r="AE28" s="44"/>
      <c r="AF28" s="51">
        <f t="shared" si="2"/>
        <v>36</v>
      </c>
      <c r="AG28" s="44"/>
      <c r="AH28" s="44"/>
      <c r="AI28" s="44"/>
      <c r="AJ28" s="44"/>
      <c r="AK28" s="51">
        <f t="shared" si="3"/>
        <v>32</v>
      </c>
      <c r="AL28" s="44"/>
      <c r="AM28" s="44"/>
      <c r="AN28" s="44"/>
      <c r="AO28" s="44"/>
      <c r="AP28" s="51">
        <f t="shared" si="4"/>
        <v>130</v>
      </c>
      <c r="AQ28" s="44">
        <v>33</v>
      </c>
      <c r="AR28" s="49">
        <f t="shared" si="6"/>
        <v>0.25384615384615383</v>
      </c>
      <c r="AS28" s="71" t="s">
        <v>133</v>
      </c>
    </row>
    <row r="29" spans="1:45" s="30" customFormat="1" ht="60">
      <c r="A29" s="35">
        <v>4</v>
      </c>
      <c r="B29" s="35" t="s">
        <v>48</v>
      </c>
      <c r="C29" s="35" t="s">
        <v>106</v>
      </c>
      <c r="D29" s="35" t="s">
        <v>216</v>
      </c>
      <c r="E29" s="5">
        <f t="shared" si="0"/>
        <v>0.04444444444444448</v>
      </c>
      <c r="F29" s="35" t="s">
        <v>67</v>
      </c>
      <c r="G29" s="35" t="s">
        <v>134</v>
      </c>
      <c r="H29" s="35" t="s">
        <v>135</v>
      </c>
      <c r="I29" s="35"/>
      <c r="J29" s="35" t="s">
        <v>109</v>
      </c>
      <c r="K29" s="35" t="s">
        <v>128</v>
      </c>
      <c r="L29" s="12">
        <v>8</v>
      </c>
      <c r="M29" s="12">
        <v>9</v>
      </c>
      <c r="N29" s="12">
        <v>9</v>
      </c>
      <c r="O29" s="12">
        <v>8</v>
      </c>
      <c r="P29" s="11">
        <f t="shared" si="7"/>
        <v>34</v>
      </c>
      <c r="Q29" s="35" t="s">
        <v>77</v>
      </c>
      <c r="R29" s="35" t="s">
        <v>124</v>
      </c>
      <c r="S29" s="35" t="s">
        <v>125</v>
      </c>
      <c r="T29" s="35" t="s">
        <v>58</v>
      </c>
      <c r="U29" s="35" t="s">
        <v>124</v>
      </c>
      <c r="V29" s="51">
        <f t="shared" si="5"/>
        <v>8</v>
      </c>
      <c r="W29" s="46">
        <v>8</v>
      </c>
      <c r="X29" s="45">
        <v>1</v>
      </c>
      <c r="Y29" s="66" t="s">
        <v>136</v>
      </c>
      <c r="Z29" s="66" t="s">
        <v>137</v>
      </c>
      <c r="AA29" s="51">
        <f t="shared" si="1"/>
        <v>9</v>
      </c>
      <c r="AB29" s="44"/>
      <c r="AC29" s="44"/>
      <c r="AD29" s="44"/>
      <c r="AE29" s="44"/>
      <c r="AF29" s="51">
        <f t="shared" si="2"/>
        <v>9</v>
      </c>
      <c r="AG29" s="44"/>
      <c r="AH29" s="44"/>
      <c r="AI29" s="44"/>
      <c r="AJ29" s="44"/>
      <c r="AK29" s="51">
        <f t="shared" si="3"/>
        <v>8</v>
      </c>
      <c r="AL29" s="44"/>
      <c r="AM29" s="44"/>
      <c r="AN29" s="44"/>
      <c r="AO29" s="44"/>
      <c r="AP29" s="51">
        <f t="shared" si="4"/>
        <v>34</v>
      </c>
      <c r="AQ29" s="44">
        <v>8</v>
      </c>
      <c r="AR29" s="49">
        <f t="shared" si="6"/>
        <v>0.23529411764705882</v>
      </c>
      <c r="AS29" s="66" t="s">
        <v>136</v>
      </c>
    </row>
    <row r="30" spans="1:45" s="30" customFormat="1" ht="75">
      <c r="A30" s="35">
        <v>4</v>
      </c>
      <c r="B30" s="35" t="s">
        <v>48</v>
      </c>
      <c r="C30" s="35" t="s">
        <v>106</v>
      </c>
      <c r="D30" s="35" t="s">
        <v>217</v>
      </c>
      <c r="E30" s="5">
        <f t="shared" si="0"/>
        <v>0.04444444444444448</v>
      </c>
      <c r="F30" s="35" t="s">
        <v>67</v>
      </c>
      <c r="G30" s="35" t="s">
        <v>138</v>
      </c>
      <c r="H30" s="35" t="s">
        <v>139</v>
      </c>
      <c r="I30" s="35"/>
      <c r="J30" s="35" t="s">
        <v>109</v>
      </c>
      <c r="K30" s="35" t="s">
        <v>128</v>
      </c>
      <c r="L30" s="12">
        <v>5</v>
      </c>
      <c r="M30" s="12">
        <v>6</v>
      </c>
      <c r="N30" s="12">
        <v>6</v>
      </c>
      <c r="O30" s="12">
        <v>5</v>
      </c>
      <c r="P30" s="11">
        <f t="shared" si="7"/>
        <v>22</v>
      </c>
      <c r="Q30" s="35" t="s">
        <v>77</v>
      </c>
      <c r="R30" s="35" t="s">
        <v>124</v>
      </c>
      <c r="S30" s="35" t="s">
        <v>125</v>
      </c>
      <c r="T30" s="35" t="s">
        <v>58</v>
      </c>
      <c r="U30" s="35" t="s">
        <v>124</v>
      </c>
      <c r="V30" s="51">
        <f t="shared" si="5"/>
        <v>5</v>
      </c>
      <c r="W30" s="46">
        <v>5</v>
      </c>
      <c r="X30" s="45">
        <v>1</v>
      </c>
      <c r="Y30" s="66" t="s">
        <v>140</v>
      </c>
      <c r="Z30" s="66" t="s">
        <v>137</v>
      </c>
      <c r="AA30" s="51">
        <f t="shared" si="1"/>
        <v>6</v>
      </c>
      <c r="AB30" s="44"/>
      <c r="AC30" s="44"/>
      <c r="AD30" s="44"/>
      <c r="AE30" s="44"/>
      <c r="AF30" s="51">
        <f t="shared" si="2"/>
        <v>6</v>
      </c>
      <c r="AG30" s="44"/>
      <c r="AH30" s="44"/>
      <c r="AI30" s="44"/>
      <c r="AJ30" s="44"/>
      <c r="AK30" s="51">
        <f t="shared" si="3"/>
        <v>5</v>
      </c>
      <c r="AL30" s="44"/>
      <c r="AM30" s="44"/>
      <c r="AN30" s="44"/>
      <c r="AO30" s="44"/>
      <c r="AP30" s="51">
        <f t="shared" si="4"/>
        <v>22</v>
      </c>
      <c r="AQ30" s="44">
        <v>5</v>
      </c>
      <c r="AR30" s="49">
        <f t="shared" si="6"/>
        <v>0.22727272727272727</v>
      </c>
      <c r="AS30" s="66" t="s">
        <v>140</v>
      </c>
    </row>
    <row r="31" spans="1:45" s="31" customFormat="1" ht="15.75">
      <c r="A31" s="13"/>
      <c r="B31" s="13"/>
      <c r="C31" s="13"/>
      <c r="D31" s="14" t="s">
        <v>141</v>
      </c>
      <c r="E31" s="15">
        <f>SUM(E13:E30)</f>
        <v>0.8000000000000009</v>
      </c>
      <c r="F31" s="13"/>
      <c r="G31" s="13"/>
      <c r="H31" s="13"/>
      <c r="I31" s="13"/>
      <c r="J31" s="13"/>
      <c r="K31" s="13"/>
      <c r="L31" s="15"/>
      <c r="M31" s="15"/>
      <c r="N31" s="15"/>
      <c r="O31" s="15"/>
      <c r="P31" s="15"/>
      <c r="Q31" s="13"/>
      <c r="R31" s="13"/>
      <c r="S31" s="13"/>
      <c r="T31" s="13"/>
      <c r="U31" s="13"/>
      <c r="V31" s="53"/>
      <c r="W31" s="53"/>
      <c r="X31" s="53">
        <f>AVERAGE(X13:X30)*80%</f>
        <v>0.5857924524853803</v>
      </c>
      <c r="Y31" s="67"/>
      <c r="Z31" s="67"/>
      <c r="AA31" s="53"/>
      <c r="AB31" s="53" t="e">
        <f>AVERAGE(AB13:AB30)</f>
        <v>#DIV/0!</v>
      </c>
      <c r="AC31" s="54"/>
      <c r="AD31" s="54"/>
      <c r="AE31" s="54"/>
      <c r="AF31" s="53"/>
      <c r="AG31" s="53" t="e">
        <f>AVERAGE(AG13:AG30)</f>
        <v>#DIV/0!</v>
      </c>
      <c r="AH31" s="54"/>
      <c r="AI31" s="54"/>
      <c r="AJ31" s="54"/>
      <c r="AK31" s="53"/>
      <c r="AL31" s="53" t="e">
        <f>AVERAGE(AL13:AL30)</f>
        <v>#DIV/0!</v>
      </c>
      <c r="AM31" s="54"/>
      <c r="AN31" s="54"/>
      <c r="AO31" s="54"/>
      <c r="AP31" s="53"/>
      <c r="AQ31" s="53"/>
      <c r="AR31" s="53">
        <f>AVERAGE(AR13:AR30)*80%</f>
        <v>0.12959910267000682</v>
      </c>
      <c r="AS31" s="67"/>
    </row>
    <row r="32" spans="1:45" ht="105">
      <c r="A32" s="16">
        <v>7</v>
      </c>
      <c r="B32" s="16" t="s">
        <v>142</v>
      </c>
      <c r="C32" s="16" t="s">
        <v>143</v>
      </c>
      <c r="D32" s="16" t="s">
        <v>218</v>
      </c>
      <c r="E32" s="17">
        <v>0.04</v>
      </c>
      <c r="F32" s="16" t="s">
        <v>144</v>
      </c>
      <c r="G32" s="16" t="s">
        <v>145</v>
      </c>
      <c r="H32" s="16" t="s">
        <v>146</v>
      </c>
      <c r="I32" s="16"/>
      <c r="J32" s="18" t="s">
        <v>147</v>
      </c>
      <c r="K32" s="18" t="s">
        <v>148</v>
      </c>
      <c r="L32" s="19">
        <v>0</v>
      </c>
      <c r="M32" s="19">
        <v>0.8</v>
      </c>
      <c r="N32" s="19">
        <v>0</v>
      </c>
      <c r="O32" s="19">
        <v>0.8</v>
      </c>
      <c r="P32" s="19">
        <v>0.8</v>
      </c>
      <c r="Q32" s="16" t="s">
        <v>77</v>
      </c>
      <c r="R32" s="16" t="s">
        <v>149</v>
      </c>
      <c r="S32" s="16" t="s">
        <v>150</v>
      </c>
      <c r="T32" s="16" t="s">
        <v>151</v>
      </c>
      <c r="U32" s="16" t="s">
        <v>152</v>
      </c>
      <c r="V32" s="55" t="s">
        <v>183</v>
      </c>
      <c r="W32" s="55" t="s">
        <v>183</v>
      </c>
      <c r="X32" s="55" t="s">
        <v>183</v>
      </c>
      <c r="Y32" s="68" t="s">
        <v>184</v>
      </c>
      <c r="Z32" s="68" t="s">
        <v>183</v>
      </c>
      <c r="AA32" s="55">
        <f t="shared" si="1"/>
        <v>0.8</v>
      </c>
      <c r="AB32" s="56"/>
      <c r="AC32" s="56"/>
      <c r="AD32" s="56"/>
      <c r="AE32" s="56"/>
      <c r="AF32" s="57">
        <f t="shared" si="2"/>
        <v>0</v>
      </c>
      <c r="AG32" s="56"/>
      <c r="AH32" s="56"/>
      <c r="AI32" s="56"/>
      <c r="AJ32" s="56"/>
      <c r="AK32" s="57">
        <f t="shared" si="3"/>
        <v>0.8</v>
      </c>
      <c r="AL32" s="56"/>
      <c r="AM32" s="56"/>
      <c r="AN32" s="56"/>
      <c r="AO32" s="56"/>
      <c r="AP32" s="57">
        <f t="shared" si="4"/>
        <v>0.8</v>
      </c>
      <c r="AQ32" s="57">
        <v>0</v>
      </c>
      <c r="AR32" s="57">
        <v>0</v>
      </c>
      <c r="AS32" s="68" t="s">
        <v>184</v>
      </c>
    </row>
    <row r="33" spans="1:45" ht="120">
      <c r="A33" s="16">
        <v>7</v>
      </c>
      <c r="B33" s="16" t="s">
        <v>142</v>
      </c>
      <c r="C33" s="16" t="s">
        <v>143</v>
      </c>
      <c r="D33" s="16" t="s">
        <v>219</v>
      </c>
      <c r="E33" s="17">
        <v>0.04</v>
      </c>
      <c r="F33" s="16" t="s">
        <v>144</v>
      </c>
      <c r="G33" s="16" t="s">
        <v>153</v>
      </c>
      <c r="H33" s="16" t="s">
        <v>198</v>
      </c>
      <c r="I33" s="16"/>
      <c r="J33" s="18" t="s">
        <v>147</v>
      </c>
      <c r="K33" s="18" t="s">
        <v>154</v>
      </c>
      <c r="L33" s="20">
        <v>1</v>
      </c>
      <c r="M33" s="21">
        <v>1</v>
      </c>
      <c r="N33" s="21">
        <v>1</v>
      </c>
      <c r="O33" s="21">
        <v>1</v>
      </c>
      <c r="P33" s="21">
        <v>1</v>
      </c>
      <c r="Q33" s="16" t="s">
        <v>77</v>
      </c>
      <c r="R33" s="16" t="s">
        <v>155</v>
      </c>
      <c r="S33" s="16" t="s">
        <v>156</v>
      </c>
      <c r="T33" s="16" t="s">
        <v>157</v>
      </c>
      <c r="U33" s="16" t="s">
        <v>158</v>
      </c>
      <c r="V33" s="55">
        <f>L33</f>
        <v>1</v>
      </c>
      <c r="W33" s="55">
        <f>M33</f>
        <v>1</v>
      </c>
      <c r="X33" s="55">
        <f>N33</f>
        <v>1</v>
      </c>
      <c r="Y33" s="69" t="s">
        <v>195</v>
      </c>
      <c r="Z33" s="69"/>
      <c r="AA33" s="55">
        <f t="shared" si="1"/>
        <v>1</v>
      </c>
      <c r="AB33" s="56"/>
      <c r="AC33" s="56"/>
      <c r="AD33" s="56"/>
      <c r="AE33" s="56"/>
      <c r="AF33" s="57">
        <f t="shared" si="2"/>
        <v>1</v>
      </c>
      <c r="AG33" s="56"/>
      <c r="AH33" s="56"/>
      <c r="AI33" s="56"/>
      <c r="AJ33" s="56"/>
      <c r="AK33" s="57">
        <f t="shared" si="3"/>
        <v>1</v>
      </c>
      <c r="AL33" s="56"/>
      <c r="AM33" s="56"/>
      <c r="AN33" s="56"/>
      <c r="AO33" s="56"/>
      <c r="AP33" s="57">
        <f t="shared" si="4"/>
        <v>1</v>
      </c>
      <c r="AQ33" s="55">
        <f>100%/4</f>
        <v>0.25</v>
      </c>
      <c r="AR33" s="55">
        <f>100%/4</f>
        <v>0.25</v>
      </c>
      <c r="AS33" s="69" t="s">
        <v>195</v>
      </c>
    </row>
    <row r="34" spans="1:45" ht="120">
      <c r="A34" s="16">
        <v>7</v>
      </c>
      <c r="B34" s="16" t="s">
        <v>142</v>
      </c>
      <c r="C34" s="16" t="s">
        <v>159</v>
      </c>
      <c r="D34" s="16" t="s">
        <v>220</v>
      </c>
      <c r="E34" s="17">
        <v>0.04</v>
      </c>
      <c r="F34" s="16" t="s">
        <v>144</v>
      </c>
      <c r="G34" s="16" t="s">
        <v>160</v>
      </c>
      <c r="H34" s="16" t="s">
        <v>161</v>
      </c>
      <c r="I34" s="16"/>
      <c r="J34" s="18" t="s">
        <v>147</v>
      </c>
      <c r="K34" s="18" t="s">
        <v>162</v>
      </c>
      <c r="L34" s="20">
        <v>0</v>
      </c>
      <c r="M34" s="21">
        <v>1</v>
      </c>
      <c r="N34" s="21">
        <v>1</v>
      </c>
      <c r="O34" s="21">
        <v>1</v>
      </c>
      <c r="P34" s="21">
        <v>1</v>
      </c>
      <c r="Q34" s="16" t="s">
        <v>77</v>
      </c>
      <c r="R34" s="16" t="s">
        <v>163</v>
      </c>
      <c r="S34" s="16" t="s">
        <v>164</v>
      </c>
      <c r="T34" s="16" t="s">
        <v>165</v>
      </c>
      <c r="U34" s="16" t="s">
        <v>166</v>
      </c>
      <c r="V34" s="55" t="s">
        <v>183</v>
      </c>
      <c r="W34" s="55" t="s">
        <v>183</v>
      </c>
      <c r="X34" s="55" t="s">
        <v>183</v>
      </c>
      <c r="Y34" s="68" t="s">
        <v>184</v>
      </c>
      <c r="Z34" s="68" t="s">
        <v>183</v>
      </c>
      <c r="AA34" s="55">
        <f t="shared" si="1"/>
        <v>1</v>
      </c>
      <c r="AB34" s="56"/>
      <c r="AC34" s="56"/>
      <c r="AD34" s="56"/>
      <c r="AE34" s="56"/>
      <c r="AF34" s="57">
        <f t="shared" si="2"/>
        <v>1</v>
      </c>
      <c r="AG34" s="56"/>
      <c r="AH34" s="56"/>
      <c r="AI34" s="56"/>
      <c r="AJ34" s="56"/>
      <c r="AK34" s="57">
        <f t="shared" si="3"/>
        <v>1</v>
      </c>
      <c r="AL34" s="56"/>
      <c r="AM34" s="56"/>
      <c r="AN34" s="56"/>
      <c r="AO34" s="56"/>
      <c r="AP34" s="57">
        <f t="shared" si="4"/>
        <v>1</v>
      </c>
      <c r="AQ34" s="57">
        <v>0</v>
      </c>
      <c r="AR34" s="57">
        <v>0</v>
      </c>
      <c r="AS34" s="68" t="s">
        <v>184</v>
      </c>
    </row>
    <row r="35" spans="1:45" ht="105">
      <c r="A35" s="16">
        <v>7</v>
      </c>
      <c r="B35" s="16" t="s">
        <v>142</v>
      </c>
      <c r="C35" s="16" t="s">
        <v>143</v>
      </c>
      <c r="D35" s="16" t="s">
        <v>221</v>
      </c>
      <c r="E35" s="17">
        <v>0.04</v>
      </c>
      <c r="F35" s="16" t="s">
        <v>144</v>
      </c>
      <c r="G35" s="16" t="s">
        <v>167</v>
      </c>
      <c r="H35" s="16" t="s">
        <v>168</v>
      </c>
      <c r="I35" s="16"/>
      <c r="J35" s="18" t="s">
        <v>147</v>
      </c>
      <c r="K35" s="18" t="s">
        <v>169</v>
      </c>
      <c r="L35" s="20">
        <v>0</v>
      </c>
      <c r="M35" s="21">
        <v>1</v>
      </c>
      <c r="N35" s="21">
        <v>1</v>
      </c>
      <c r="O35" s="21">
        <v>0</v>
      </c>
      <c r="P35" s="21">
        <v>1</v>
      </c>
      <c r="Q35" s="16" t="s">
        <v>77</v>
      </c>
      <c r="R35" s="16" t="s">
        <v>170</v>
      </c>
      <c r="S35" s="16" t="s">
        <v>171</v>
      </c>
      <c r="T35" s="16" t="s">
        <v>157</v>
      </c>
      <c r="U35" s="16" t="s">
        <v>171</v>
      </c>
      <c r="V35" s="55" t="s">
        <v>183</v>
      </c>
      <c r="W35" s="55" t="s">
        <v>183</v>
      </c>
      <c r="X35" s="55" t="s">
        <v>183</v>
      </c>
      <c r="Y35" s="68" t="s">
        <v>184</v>
      </c>
      <c r="Z35" s="68" t="s">
        <v>183</v>
      </c>
      <c r="AA35" s="55">
        <f t="shared" si="1"/>
        <v>1</v>
      </c>
      <c r="AB35" s="56"/>
      <c r="AC35" s="56"/>
      <c r="AD35" s="56"/>
      <c r="AE35" s="56"/>
      <c r="AF35" s="57">
        <f t="shared" si="2"/>
        <v>1</v>
      </c>
      <c r="AG35" s="56"/>
      <c r="AH35" s="56"/>
      <c r="AI35" s="56"/>
      <c r="AJ35" s="56"/>
      <c r="AK35" s="57">
        <f t="shared" si="3"/>
        <v>0</v>
      </c>
      <c r="AL35" s="56"/>
      <c r="AM35" s="56"/>
      <c r="AN35" s="56"/>
      <c r="AO35" s="56"/>
      <c r="AP35" s="57">
        <f t="shared" si="4"/>
        <v>1</v>
      </c>
      <c r="AQ35" s="57">
        <v>0</v>
      </c>
      <c r="AR35" s="57">
        <v>0</v>
      </c>
      <c r="AS35" s="68" t="s">
        <v>184</v>
      </c>
    </row>
    <row r="36" spans="1:45" ht="120">
      <c r="A36" s="16">
        <v>5</v>
      </c>
      <c r="B36" s="16" t="s">
        <v>172</v>
      </c>
      <c r="C36" s="16" t="s">
        <v>173</v>
      </c>
      <c r="D36" s="16" t="s">
        <v>222</v>
      </c>
      <c r="E36" s="17">
        <v>0.04</v>
      </c>
      <c r="F36" s="16" t="s">
        <v>144</v>
      </c>
      <c r="G36" s="16" t="s">
        <v>174</v>
      </c>
      <c r="H36" s="16" t="s">
        <v>175</v>
      </c>
      <c r="I36" s="16"/>
      <c r="J36" s="18" t="s">
        <v>176</v>
      </c>
      <c r="K36" s="18" t="s">
        <v>177</v>
      </c>
      <c r="L36" s="19">
        <v>0.33</v>
      </c>
      <c r="M36" s="19">
        <v>0.67</v>
      </c>
      <c r="N36" s="19">
        <v>1</v>
      </c>
      <c r="O36" s="19">
        <v>0</v>
      </c>
      <c r="P36" s="19">
        <v>1</v>
      </c>
      <c r="Q36" s="16" t="s">
        <v>77</v>
      </c>
      <c r="R36" s="16" t="s">
        <v>178</v>
      </c>
      <c r="S36" s="16" t="s">
        <v>179</v>
      </c>
      <c r="T36" s="16" t="s">
        <v>180</v>
      </c>
      <c r="U36" s="16" t="s">
        <v>179</v>
      </c>
      <c r="V36" s="55">
        <f>L36</f>
        <v>0.33</v>
      </c>
      <c r="W36" s="58">
        <v>0.999</v>
      </c>
      <c r="X36" s="57">
        <v>1</v>
      </c>
      <c r="Y36" s="69" t="s">
        <v>196</v>
      </c>
      <c r="Z36" s="69" t="s">
        <v>197</v>
      </c>
      <c r="AA36" s="55">
        <f t="shared" si="1"/>
        <v>0.67</v>
      </c>
      <c r="AB36" s="56"/>
      <c r="AC36" s="56"/>
      <c r="AD36" s="56"/>
      <c r="AE36" s="56"/>
      <c r="AF36" s="57">
        <f t="shared" si="2"/>
        <v>1</v>
      </c>
      <c r="AG36" s="56"/>
      <c r="AH36" s="56"/>
      <c r="AI36" s="56"/>
      <c r="AJ36" s="56"/>
      <c r="AK36" s="57">
        <f t="shared" si="3"/>
        <v>0</v>
      </c>
      <c r="AL36" s="56"/>
      <c r="AM36" s="56"/>
      <c r="AN36" s="56"/>
      <c r="AO36" s="56"/>
      <c r="AP36" s="57">
        <f t="shared" si="4"/>
        <v>1</v>
      </c>
      <c r="AQ36" s="59">
        <v>0.999</v>
      </c>
      <c r="AR36" s="59">
        <v>0.999</v>
      </c>
      <c r="AS36" s="69" t="s">
        <v>196</v>
      </c>
    </row>
    <row r="37" spans="1:45" s="31" customFormat="1" ht="15.75">
      <c r="A37" s="13"/>
      <c r="B37" s="13"/>
      <c r="C37" s="13"/>
      <c r="D37" s="22" t="s">
        <v>181</v>
      </c>
      <c r="E37" s="23">
        <f>SUM(E32:E36)</f>
        <v>0.2</v>
      </c>
      <c r="F37" s="22"/>
      <c r="G37" s="22"/>
      <c r="H37" s="22"/>
      <c r="I37" s="22"/>
      <c r="J37" s="22"/>
      <c r="K37" s="22"/>
      <c r="L37" s="24">
        <f>AVERAGE(L33:L36)</f>
        <v>0.3325</v>
      </c>
      <c r="M37" s="24">
        <f>AVERAGE(M33:M36)</f>
        <v>0.9175</v>
      </c>
      <c r="N37" s="24">
        <f>AVERAGE(N33:N36)</f>
        <v>1</v>
      </c>
      <c r="O37" s="24">
        <f>AVERAGE(O33:O36)</f>
        <v>0.5</v>
      </c>
      <c r="P37" s="24">
        <f>AVERAGE(P33:P36)</f>
        <v>1</v>
      </c>
      <c r="Q37" s="22"/>
      <c r="R37" s="13"/>
      <c r="S37" s="13"/>
      <c r="T37" s="13"/>
      <c r="U37" s="13"/>
      <c r="V37" s="60"/>
      <c r="W37" s="60"/>
      <c r="X37" s="53">
        <f>AVERAGE(X32:X36)*20%</f>
        <v>0.2</v>
      </c>
      <c r="Y37" s="67"/>
      <c r="Z37" s="67"/>
      <c r="AA37" s="60">
        <f>AVERAGE(AA33:AA36)</f>
        <v>0.9175</v>
      </c>
      <c r="AB37" s="60" t="e">
        <f>AVERAGE(AB33:AB36)</f>
        <v>#DIV/0!</v>
      </c>
      <c r="AC37" s="54"/>
      <c r="AD37" s="54"/>
      <c r="AE37" s="54"/>
      <c r="AF37" s="60">
        <f>AVERAGE(AF33:AF36)</f>
        <v>1</v>
      </c>
      <c r="AG37" s="60" t="e">
        <f>AVERAGE(AG33:AG36)</f>
        <v>#DIV/0!</v>
      </c>
      <c r="AH37" s="54"/>
      <c r="AI37" s="54"/>
      <c r="AJ37" s="54"/>
      <c r="AK37" s="60">
        <f>AVERAGE(AK33:AK36)</f>
        <v>0.5</v>
      </c>
      <c r="AL37" s="60" t="e">
        <f>AVERAGE(AL33:AL36)</f>
        <v>#DIV/0!</v>
      </c>
      <c r="AM37" s="54"/>
      <c r="AN37" s="54"/>
      <c r="AO37" s="54"/>
      <c r="AP37" s="60"/>
      <c r="AQ37" s="60"/>
      <c r="AR37" s="53">
        <f>AVERAGE(AR32:AR36)*20%</f>
        <v>0.049960000000000004</v>
      </c>
      <c r="AS37" s="67"/>
    </row>
    <row r="38" spans="1:45" s="32" customFormat="1" ht="18.75">
      <c r="A38" s="25"/>
      <c r="B38" s="25"/>
      <c r="C38" s="25"/>
      <c r="D38" s="26" t="s">
        <v>182</v>
      </c>
      <c r="E38" s="27">
        <f>E37+E31</f>
        <v>1.0000000000000009</v>
      </c>
      <c r="F38" s="25"/>
      <c r="G38" s="25"/>
      <c r="H38" s="25"/>
      <c r="I38" s="25"/>
      <c r="J38" s="25"/>
      <c r="K38" s="25"/>
      <c r="L38" s="28">
        <f>L37*$E$37</f>
        <v>0.0665</v>
      </c>
      <c r="M38" s="28">
        <f>M37*$E$37</f>
        <v>0.1835</v>
      </c>
      <c r="N38" s="28">
        <f>N37*$E$37</f>
        <v>0.2</v>
      </c>
      <c r="O38" s="28">
        <f>O37*$E$37</f>
        <v>0.1</v>
      </c>
      <c r="P38" s="28">
        <f>P37*$E$37</f>
        <v>0.2</v>
      </c>
      <c r="Q38" s="25"/>
      <c r="R38" s="25"/>
      <c r="S38" s="25"/>
      <c r="T38" s="25"/>
      <c r="U38" s="25"/>
      <c r="V38" s="61"/>
      <c r="W38" s="61"/>
      <c r="X38" s="62">
        <f>X31+X37</f>
        <v>0.7857924524853803</v>
      </c>
      <c r="Y38" s="70"/>
      <c r="Z38" s="70"/>
      <c r="AA38" s="61">
        <f>AA37*$E$37</f>
        <v>0.1835</v>
      </c>
      <c r="AB38" s="61" t="e">
        <f>AB37*$E$37</f>
        <v>#DIV/0!</v>
      </c>
      <c r="AC38" s="63"/>
      <c r="AD38" s="63"/>
      <c r="AE38" s="63"/>
      <c r="AF38" s="61">
        <f>AF37*$E$37</f>
        <v>0.2</v>
      </c>
      <c r="AG38" s="61" t="e">
        <f>AG37*$E$37</f>
        <v>#DIV/0!</v>
      </c>
      <c r="AH38" s="63"/>
      <c r="AI38" s="63"/>
      <c r="AJ38" s="63"/>
      <c r="AK38" s="61">
        <f>AK37*$E$37</f>
        <v>0.1</v>
      </c>
      <c r="AL38" s="61" t="e">
        <f>AL37*$E$37</f>
        <v>#DIV/0!</v>
      </c>
      <c r="AM38" s="63"/>
      <c r="AN38" s="63"/>
      <c r="AO38" s="63"/>
      <c r="AP38" s="61"/>
      <c r="AQ38" s="61"/>
      <c r="AR38" s="62">
        <f>AR31+AR37</f>
        <v>0.17955910267000683</v>
      </c>
      <c r="AS38" s="70"/>
    </row>
  </sheetData>
  <sheetProtection formatColumns="0" formatRows="0"/>
  <mergeCells count="24">
    <mergeCell ref="AP10:AS10"/>
    <mergeCell ref="AP11:AS11"/>
    <mergeCell ref="V10:Z10"/>
    <mergeCell ref="F4:K4"/>
    <mergeCell ref="H5:K5"/>
    <mergeCell ref="H6:K6"/>
    <mergeCell ref="H7:K7"/>
    <mergeCell ref="H8:K8"/>
    <mergeCell ref="Q10:U11"/>
    <mergeCell ref="V11:Z11"/>
    <mergeCell ref="AA11:AE11"/>
    <mergeCell ref="AF11:AJ11"/>
    <mergeCell ref="AK11:AO11"/>
    <mergeCell ref="AK10:AO10"/>
    <mergeCell ref="AF10:AJ10"/>
    <mergeCell ref="AA10:AE10"/>
    <mergeCell ref="A10:B11"/>
    <mergeCell ref="C10:C12"/>
    <mergeCell ref="D10:P11"/>
    <mergeCell ref="A1:K1"/>
    <mergeCell ref="L1:P1"/>
    <mergeCell ref="A2:P2"/>
    <mergeCell ref="A4:B8"/>
    <mergeCell ref="C4:D8"/>
  </mergeCells>
  <dataValidations count="3">
    <dataValidation allowBlank="1" showInputMessage="1" showErrorMessage="1" promptTitle="Cualquier contenido" error="Escriba un texto " sqref="F13:F30"/>
    <dataValidation type="textLength" operator="lessThanOrEqual" allowBlank="1" showInputMessage="1" showErrorMessage="1" prompt="Recuerde que este campo tiene máximo 2.500 caracteres, incluyendo espacios." error="Por favor ingresar menos de 2.500 caracteres, incluyendo espacios." sqref="AS29:AS30 Y15:Y30 AS15 AS17:AS22 AS25 Y33 Y36 AS33 AS36">
      <formula1>2500</formula1>
    </dataValidation>
    <dataValidation type="textLength" operator="lessThanOrEqual" allowBlank="1" showInputMessage="1" showErrorMessage="1" error="Por favor ingresar menos de 2.500 caracteres, incluyendo espacios." sqref="W15:X30 AQ17 W36:X36 Z15:Z30 Z33 Z36">
      <formula1>2500</formula1>
    </dataValidation>
  </dataValidations>
  <printOptions/>
  <pageMargins left="0.7" right="0.7" top="0.75" bottom="0.75" header="0.3" footer="0.3"/>
  <pageSetup horizontalDpi="600" verticalDpi="600" orientation="portrait" paperSize="9" r:id="rId2"/>
  <ignoredErrors>
    <ignoredError sqref="M37:P37"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Yamile Espinosa</cp:lastModifiedBy>
  <dcterms:created xsi:type="dcterms:W3CDTF">2021-01-25T18:44:53Z</dcterms:created>
  <dcterms:modified xsi:type="dcterms:W3CDTF">2021-04-30T19:28:12Z</dcterms:modified>
  <cp:category/>
  <cp:version/>
  <cp:contentType/>
  <cp:contentStatus/>
</cp:coreProperties>
</file>