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
    </mc:Choice>
  </mc:AlternateContent>
  <xr:revisionPtr revIDLastSave="18" documentId="8_{76371C7C-A132-49F4-9310-617B3D4647C0}" xr6:coauthVersionLast="42" xr6:coauthVersionMax="42" xr10:uidLastSave="{6D14FC4E-8FD5-47AD-893E-18789B663E5D}"/>
  <bookViews>
    <workbookView xWindow="0" yWindow="0" windowWidth="28800" windowHeight="11325" tabRatio="725" xr2:uid="{00000000-000D-0000-FFFF-FFFF00000000}"/>
  </bookViews>
  <sheets>
    <sheet name="PLAN GESTION POR PROCESO" sheetId="1" r:id="rId1"/>
    <sheet name="Hoja2" sheetId="2" state="hidden" r:id="rId2"/>
  </sheets>
  <externalReferences>
    <externalReference r:id="rId3"/>
  </externalReferences>
  <definedNames>
    <definedName name="_xlnm._FilterDatabase" localSheetId="0" hidden="1">'PLAN GESTION POR PROCESO'!$A$13:$BC$59</definedName>
    <definedName name="_xlnm.Print_Area" localSheetId="0">'PLAN GESTION POR PROCESO'!$D$52:$K$58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Z59" i="1" l="1"/>
  <c r="AU59" i="1"/>
  <c r="BB17" i="1"/>
  <c r="AS66" i="1"/>
  <c r="BB36" i="1"/>
  <c r="BA36" i="1"/>
  <c r="BB48" i="1"/>
  <c r="AY58" i="1"/>
  <c r="BA58" i="1"/>
  <c r="BB58" i="1"/>
  <c r="AY57" i="1"/>
  <c r="BA57" i="1"/>
  <c r="BB57" i="1"/>
  <c r="AS57" i="1"/>
  <c r="AU57" i="1"/>
  <c r="AY56" i="1"/>
  <c r="BA56" i="1"/>
  <c r="BB56" i="1"/>
  <c r="AY55" i="1"/>
  <c r="BA55" i="1"/>
  <c r="BB55" i="1"/>
  <c r="AY54" i="1"/>
  <c r="BA54" i="1"/>
  <c r="BB54" i="1"/>
  <c r="P53" i="1"/>
  <c r="AY53" i="1"/>
  <c r="BA53" i="1"/>
  <c r="BB53" i="1"/>
  <c r="P52" i="1"/>
  <c r="AY52" i="1"/>
  <c r="BA52" i="1"/>
  <c r="BB52" i="1"/>
  <c r="AZ50" i="1"/>
  <c r="AY50" i="1"/>
  <c r="BA50" i="1"/>
  <c r="BB50" i="1"/>
  <c r="AY48" i="1"/>
  <c r="BA48" i="1"/>
  <c r="AZ46" i="1"/>
  <c r="AY46" i="1"/>
  <c r="BA46" i="1"/>
  <c r="BB46" i="1"/>
  <c r="AZ44" i="1"/>
  <c r="AY44" i="1"/>
  <c r="BA44" i="1"/>
  <c r="BB44" i="1"/>
  <c r="AZ43" i="1"/>
  <c r="AY43" i="1"/>
  <c r="BA43" i="1"/>
  <c r="BB43" i="1"/>
  <c r="AZ42" i="1"/>
  <c r="AY42" i="1"/>
  <c r="BA42" i="1"/>
  <c r="BB42" i="1"/>
  <c r="AM42" i="1"/>
  <c r="AO42" i="1"/>
  <c r="AS42" i="1"/>
  <c r="AU42" i="1"/>
  <c r="AZ41" i="1"/>
  <c r="AY41" i="1"/>
  <c r="BA41" i="1"/>
  <c r="BB41" i="1"/>
  <c r="AZ40" i="1"/>
  <c r="P40" i="1"/>
  <c r="AY40" i="1"/>
  <c r="BA40" i="1"/>
  <c r="BB40" i="1"/>
  <c r="AY39" i="1"/>
  <c r="BA39" i="1"/>
  <c r="BB39" i="1"/>
  <c r="AY38" i="1"/>
  <c r="BA38" i="1"/>
  <c r="BB38" i="1"/>
  <c r="P37" i="1"/>
  <c r="AY37" i="1"/>
  <c r="BA37" i="1"/>
  <c r="BB37" i="1"/>
  <c r="P36" i="1"/>
  <c r="AY36" i="1"/>
  <c r="BB35" i="1"/>
  <c r="BB33" i="1"/>
  <c r="AX33" i="1"/>
  <c r="BB32" i="1"/>
  <c r="BB27" i="1"/>
  <c r="AZ28" i="1"/>
  <c r="P28" i="1"/>
  <c r="AY28" i="1"/>
  <c r="BA28" i="1"/>
  <c r="BB28" i="1"/>
  <c r="BB30" i="1"/>
  <c r="BB31" i="1"/>
  <c r="AZ29" i="1"/>
  <c r="P29" i="1"/>
  <c r="AY29" i="1"/>
  <c r="BA29" i="1"/>
  <c r="BB29" i="1"/>
  <c r="AZ30" i="1"/>
  <c r="AZ31" i="1"/>
  <c r="AZ27" i="1"/>
  <c r="BB26" i="1"/>
  <c r="AZ26" i="1"/>
  <c r="AX25" i="1"/>
  <c r="AZ25" i="1"/>
  <c r="P25" i="1"/>
  <c r="AY25" i="1"/>
  <c r="BA25" i="1"/>
  <c r="BB25" i="1"/>
  <c r="AS25" i="1"/>
  <c r="AU25" i="1"/>
  <c r="AS27" i="1"/>
  <c r="AU27" i="1"/>
  <c r="AS28" i="1"/>
  <c r="AU28" i="1"/>
  <c r="AS29" i="1"/>
  <c r="AU29" i="1"/>
  <c r="AS31" i="1"/>
  <c r="AU31" i="1"/>
  <c r="AS39" i="1"/>
  <c r="AU39" i="1"/>
  <c r="AS41" i="1"/>
  <c r="AU41" i="1"/>
  <c r="AS43" i="1"/>
  <c r="AU43" i="1"/>
  <c r="AS44" i="1"/>
  <c r="AU44" i="1"/>
  <c r="AS46" i="1"/>
  <c r="AU46" i="1"/>
  <c r="AS50" i="1"/>
  <c r="AU50" i="1"/>
  <c r="AS52" i="1"/>
  <c r="AU52" i="1"/>
  <c r="AS53" i="1"/>
  <c r="AU53" i="1"/>
  <c r="AS54" i="1"/>
  <c r="AU54" i="1"/>
  <c r="AS55" i="1"/>
  <c r="AU55" i="1"/>
  <c r="AS58" i="1"/>
  <c r="AU58" i="1"/>
  <c r="BB23" i="1"/>
  <c r="AZ23" i="1"/>
  <c r="BB22" i="1"/>
  <c r="AZ22" i="1"/>
  <c r="AY21" i="1"/>
  <c r="BA21" i="1"/>
  <c r="BB21" i="1"/>
  <c r="AZ19" i="1"/>
  <c r="AY19" i="1"/>
  <c r="BA19" i="1"/>
  <c r="BB19" i="1"/>
  <c r="BB16" i="1"/>
  <c r="BB15" i="1"/>
  <c r="AW38" i="1"/>
  <c r="AR29" i="1"/>
  <c r="AW29" i="1"/>
  <c r="AR54" i="1"/>
  <c r="AG19" i="1"/>
  <c r="AI19" i="1"/>
  <c r="AG44" i="1"/>
  <c r="AI44" i="1"/>
  <c r="AG54" i="1"/>
  <c r="AM48" i="1"/>
  <c r="AO55" i="1"/>
  <c r="P26" i="1"/>
  <c r="AY26" i="1"/>
  <c r="E34" i="1"/>
  <c r="E59" i="1"/>
  <c r="Z33" i="1"/>
  <c r="AA33" i="1"/>
  <c r="AM26" i="1"/>
  <c r="AO26" i="1"/>
  <c r="AM25" i="1"/>
  <c r="AO25" i="1"/>
  <c r="AB57" i="1"/>
  <c r="AA57" i="1"/>
  <c r="AC57" i="1"/>
  <c r="AA58" i="1"/>
  <c r="AC58" i="1"/>
  <c r="AA56" i="1"/>
  <c r="AA54" i="1"/>
  <c r="AA52" i="1"/>
  <c r="AB40" i="1"/>
  <c r="AB38" i="1"/>
  <c r="AB39" i="1"/>
  <c r="AA39" i="1"/>
  <c r="AC39" i="1"/>
  <c r="AB43" i="1"/>
  <c r="AA43" i="1"/>
  <c r="AB44" i="1"/>
  <c r="AA44" i="1"/>
  <c r="AC44" i="1"/>
  <c r="AA50" i="1"/>
  <c r="AA46" i="1"/>
  <c r="AC46" i="1"/>
  <c r="AA37" i="1"/>
  <c r="AA35" i="1"/>
  <c r="AA32" i="1"/>
  <c r="AA27" i="1"/>
  <c r="AA26" i="1"/>
  <c r="AC26" i="1"/>
  <c r="AC25" i="1"/>
  <c r="AB17" i="1"/>
  <c r="AA17" i="1"/>
  <c r="AA22" i="1"/>
  <c r="AB21" i="1"/>
  <c r="AA21" i="1"/>
  <c r="AA19" i="1"/>
  <c r="AA16" i="1"/>
  <c r="AG17" i="1"/>
  <c r="P35" i="1"/>
  <c r="AY35" i="1"/>
  <c r="P31" i="1"/>
  <c r="AY31" i="1"/>
  <c r="P30" i="1"/>
  <c r="P27" i="1"/>
  <c r="AY27" i="1"/>
  <c r="P17" i="1"/>
  <c r="BA17" i="1"/>
  <c r="P16" i="1"/>
  <c r="AY16" i="1"/>
  <c r="P15" i="1"/>
  <c r="AY15" i="1"/>
  <c r="AY22" i="1"/>
  <c r="AY23" i="1"/>
  <c r="AY30" i="1"/>
  <c r="AY32" i="1"/>
  <c r="AX58" i="1"/>
  <c r="AX57" i="1"/>
  <c r="AX56" i="1"/>
  <c r="AX55" i="1"/>
  <c r="AX54" i="1"/>
  <c r="AX53" i="1"/>
  <c r="AX52" i="1"/>
  <c r="AX50" i="1"/>
  <c r="AX48" i="1"/>
  <c r="AX46" i="1"/>
  <c r="AX44" i="1"/>
  <c r="AX43" i="1"/>
  <c r="AX42" i="1"/>
  <c r="AX41" i="1"/>
  <c r="AX40" i="1"/>
  <c r="AX39" i="1"/>
  <c r="AX38" i="1"/>
  <c r="AX37" i="1"/>
  <c r="AX36" i="1"/>
  <c r="AX35" i="1"/>
  <c r="AX32" i="1"/>
  <c r="AX31" i="1"/>
  <c r="AX30" i="1"/>
  <c r="AX29" i="1"/>
  <c r="AX28" i="1"/>
  <c r="AX27" i="1"/>
  <c r="AX26" i="1"/>
  <c r="AX23" i="1"/>
  <c r="AX22" i="1"/>
  <c r="AX21" i="1"/>
  <c r="AX19" i="1"/>
  <c r="AX17" i="1"/>
  <c r="AX16" i="1"/>
  <c r="AX15" i="1"/>
  <c r="AS16" i="1"/>
  <c r="AS17" i="1"/>
  <c r="AS19" i="1"/>
  <c r="AS21" i="1"/>
  <c r="AS22" i="1"/>
  <c r="AS23" i="1"/>
  <c r="AS26" i="1"/>
  <c r="AS30" i="1"/>
  <c r="AS32" i="1"/>
  <c r="AS35" i="1"/>
  <c r="AS36" i="1"/>
  <c r="AS37" i="1"/>
  <c r="AS40" i="1"/>
  <c r="AS48" i="1"/>
  <c r="AS56" i="1"/>
  <c r="AS15" i="1"/>
  <c r="AR58" i="1"/>
  <c r="AR57" i="1"/>
  <c r="AR56" i="1"/>
  <c r="AR55" i="1"/>
  <c r="AR53" i="1"/>
  <c r="AR52" i="1"/>
  <c r="AR50" i="1"/>
  <c r="AR48" i="1"/>
  <c r="AR46" i="1"/>
  <c r="AR44" i="1"/>
  <c r="AR43" i="1"/>
  <c r="AR42" i="1"/>
  <c r="AR41" i="1"/>
  <c r="AR40" i="1"/>
  <c r="AR39" i="1"/>
  <c r="AR38" i="1"/>
  <c r="AR37" i="1"/>
  <c r="AR36" i="1"/>
  <c r="AR35" i="1"/>
  <c r="AR32" i="1"/>
  <c r="AR31" i="1"/>
  <c r="AR30" i="1"/>
  <c r="AR28" i="1"/>
  <c r="AR27" i="1"/>
  <c r="AR26" i="1"/>
  <c r="AR25" i="1"/>
  <c r="AR23" i="1"/>
  <c r="AR22" i="1"/>
  <c r="AR21" i="1"/>
  <c r="AR19" i="1"/>
  <c r="AR17" i="1"/>
  <c r="AR16" i="1"/>
  <c r="AR15" i="1"/>
  <c r="AM16" i="1"/>
  <c r="AM17" i="1"/>
  <c r="AO17" i="1"/>
  <c r="AM19" i="1"/>
  <c r="AO19" i="1"/>
  <c r="AM21" i="1"/>
  <c r="AM22" i="1"/>
  <c r="AO22" i="1"/>
  <c r="AM23" i="1"/>
  <c r="AO23" i="1"/>
  <c r="AM27" i="1"/>
  <c r="AO27" i="1"/>
  <c r="AM28" i="1"/>
  <c r="AO28" i="1"/>
  <c r="AM29" i="1"/>
  <c r="AO29" i="1"/>
  <c r="AM30" i="1"/>
  <c r="AM31" i="1"/>
  <c r="AM32" i="1"/>
  <c r="AM35" i="1"/>
  <c r="AM36" i="1"/>
  <c r="AM37" i="1"/>
  <c r="AM38" i="1"/>
  <c r="AO38" i="1"/>
  <c r="AM39" i="1"/>
  <c r="AO39" i="1"/>
  <c r="AM40" i="1"/>
  <c r="AO40" i="1"/>
  <c r="AM41" i="1"/>
  <c r="AO41" i="1"/>
  <c r="AM43" i="1"/>
  <c r="AO43" i="1"/>
  <c r="AM44" i="1"/>
  <c r="AO44" i="1"/>
  <c r="AM46" i="1"/>
  <c r="AO46" i="1"/>
  <c r="AM50" i="1"/>
  <c r="AO50" i="1"/>
  <c r="AM52" i="1"/>
  <c r="AM53" i="1"/>
  <c r="AM56" i="1"/>
  <c r="AM57" i="1"/>
  <c r="AO57" i="1"/>
  <c r="AM58" i="1"/>
  <c r="AO58" i="1"/>
  <c r="AM15" i="1"/>
  <c r="AL58" i="1"/>
  <c r="AL57" i="1"/>
  <c r="AL56" i="1"/>
  <c r="AL55" i="1"/>
  <c r="AL54" i="1"/>
  <c r="AL53" i="1"/>
  <c r="AL52" i="1"/>
  <c r="AL50" i="1"/>
  <c r="AL48" i="1"/>
  <c r="AL46" i="1"/>
  <c r="AL44" i="1"/>
  <c r="AL43" i="1"/>
  <c r="AL42" i="1"/>
  <c r="AL41" i="1"/>
  <c r="AL40" i="1"/>
  <c r="AL39" i="1"/>
  <c r="AL38" i="1"/>
  <c r="AL37" i="1"/>
  <c r="AL36" i="1"/>
  <c r="AL35" i="1"/>
  <c r="AL32" i="1"/>
  <c r="AL31" i="1"/>
  <c r="AL30" i="1"/>
  <c r="AL29" i="1"/>
  <c r="AL28" i="1"/>
  <c r="AL27" i="1"/>
  <c r="AL26" i="1"/>
  <c r="AL25" i="1"/>
  <c r="AL23" i="1"/>
  <c r="AL22" i="1"/>
  <c r="AL21" i="1"/>
  <c r="AL19" i="1"/>
  <c r="AL17" i="1"/>
  <c r="AL16" i="1"/>
  <c r="AL15" i="1"/>
  <c r="AG48" i="1"/>
  <c r="AG27" i="1"/>
  <c r="AI27" i="1"/>
  <c r="AG16" i="1"/>
  <c r="AG21" i="1"/>
  <c r="AG22" i="1"/>
  <c r="AG23" i="1"/>
  <c r="AG25" i="1"/>
  <c r="AG26" i="1"/>
  <c r="AG28" i="1"/>
  <c r="AI28" i="1"/>
  <c r="AG29" i="1"/>
  <c r="AI29" i="1"/>
  <c r="AG30" i="1"/>
  <c r="AG31" i="1"/>
  <c r="AG32" i="1"/>
  <c r="AG35" i="1"/>
  <c r="AI35" i="1"/>
  <c r="AG36" i="1"/>
  <c r="AG37" i="1"/>
  <c r="AG38" i="1"/>
  <c r="AG39" i="1"/>
  <c r="AI39" i="1"/>
  <c r="AG40" i="1"/>
  <c r="AG41" i="1"/>
  <c r="AI41" i="1"/>
  <c r="AG42" i="1"/>
  <c r="AG43" i="1"/>
  <c r="AG46" i="1"/>
  <c r="AI46" i="1"/>
  <c r="AG50" i="1"/>
  <c r="AG52" i="1"/>
  <c r="AG53" i="1"/>
  <c r="AG55" i="1"/>
  <c r="AG56" i="1"/>
  <c r="AI56" i="1"/>
  <c r="AG57" i="1"/>
  <c r="AI57" i="1"/>
  <c r="AG58" i="1"/>
  <c r="AG15" i="1"/>
  <c r="AF58" i="1"/>
  <c r="AF57" i="1"/>
  <c r="AF56" i="1"/>
  <c r="AF55" i="1"/>
  <c r="AF54" i="1"/>
  <c r="AF53" i="1"/>
  <c r="AF52" i="1"/>
  <c r="AF50" i="1"/>
  <c r="AF48" i="1"/>
  <c r="AF46" i="1"/>
  <c r="AF44" i="1"/>
  <c r="AF43" i="1"/>
  <c r="AF42" i="1"/>
  <c r="AF41" i="1"/>
  <c r="AF40" i="1"/>
  <c r="AF39" i="1"/>
  <c r="AF38" i="1"/>
  <c r="AF37" i="1"/>
  <c r="AF36" i="1"/>
  <c r="AF35" i="1"/>
  <c r="AF32" i="1"/>
  <c r="AF31" i="1"/>
  <c r="AF30" i="1"/>
  <c r="AF29" i="1"/>
  <c r="AF28" i="1"/>
  <c r="AF27" i="1"/>
  <c r="AF26" i="1"/>
  <c r="AF25" i="1"/>
  <c r="AF23" i="1"/>
  <c r="AF22" i="1"/>
  <c r="AF21" i="1"/>
  <c r="AF19" i="1"/>
  <c r="AF17" i="1"/>
  <c r="AF16" i="1"/>
  <c r="AF15" i="1"/>
  <c r="Z58" i="1"/>
  <c r="Z57" i="1"/>
  <c r="Z56" i="1"/>
  <c r="Z55" i="1"/>
  <c r="Z54" i="1"/>
  <c r="Z53" i="1"/>
  <c r="Z52" i="1"/>
  <c r="Z50" i="1"/>
  <c r="Z48" i="1"/>
  <c r="Z46" i="1"/>
  <c r="Z44" i="1"/>
  <c r="Z43" i="1"/>
  <c r="Z42" i="1"/>
  <c r="Z41" i="1"/>
  <c r="Z40" i="1"/>
  <c r="Z39" i="1"/>
  <c r="Z38" i="1"/>
  <c r="Z37" i="1"/>
  <c r="Z36" i="1"/>
  <c r="Z35" i="1"/>
  <c r="Z32" i="1"/>
  <c r="Z31" i="1"/>
  <c r="Z30" i="1"/>
  <c r="Z29" i="1"/>
  <c r="Z28" i="1"/>
  <c r="Z27" i="1"/>
  <c r="Z26" i="1"/>
  <c r="Z25" i="1"/>
  <c r="Z23" i="1"/>
  <c r="Z22" i="1"/>
  <c r="Z21" i="1"/>
  <c r="Z19" i="1"/>
  <c r="Z17" i="1"/>
  <c r="Z16" i="1"/>
  <c r="Z15" i="1"/>
  <c r="AA23" i="1"/>
  <c r="AA28" i="1"/>
  <c r="AC28" i="1"/>
  <c r="AA29" i="1"/>
  <c r="AA30" i="1"/>
  <c r="AA31" i="1"/>
  <c r="AA36" i="1"/>
  <c r="AC36" i="1"/>
  <c r="AA38" i="1"/>
  <c r="AA40" i="1"/>
  <c r="AA41" i="1"/>
  <c r="AC41" i="1"/>
  <c r="AA42" i="1"/>
  <c r="AA48" i="1"/>
  <c r="AA53" i="1"/>
  <c r="AA55" i="1"/>
  <c r="AA15" i="1"/>
  <c r="AC15" i="1"/>
  <c r="AC59" i="1"/>
  <c r="AI59" i="1"/>
  <c r="AO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3"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<sst xmlns="http://schemas.openxmlformats.org/spreadsheetml/2006/main" count="927" uniqueCount="585">
  <si>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</si>
  <si>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</si>
  <si>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</si>
  <si>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</si>
  <si>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</si>
  <si>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</si>
  <si>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</si>
  <si>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</si>
  <si>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</si>
  <si>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</si>
  <si>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</si>
  <si>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</si>
  <si>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</si>
  <si>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</si>
  <si>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</si>
  <si>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</si>
  <si>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</si>
  <si>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</si>
  <si>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</si>
  <si>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</si>
  <si>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</si>
  <si>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</si>
  <si>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</si>
  <si>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</si>
  <si>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</si>
  <si>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</si>
  <si>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</si>
  <si>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</si>
  <si>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</si>
  <si>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</si>
  <si>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</si>
  <si>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</si>
  <si>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</si>
  <si>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</si>
  <si>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</si>
  <si>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</si>
  <si>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</si>
  <si>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</si>
  <si>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</si>
  <si>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</si>
  <si>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</si>
  <si>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</si>
  <si>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</si>
  <si>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</si>
  <si>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</si>
  <si>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</si>
  <si>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</si>
  <si>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</si>
  <si>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</si>
  <si>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</si>
  <si>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</si>
  <si>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</si>
  <si>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</si>
  <si>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</si>
  <si>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</si>
  <si>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</si>
  <si>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</si>
  <si>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</si>
  <si>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</si>
  <si>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SUMA</t>
  </si>
  <si>
    <t>Plan de Acción del Consejo Local de Gobierno</t>
  </si>
  <si>
    <t>EFICACIA</t>
  </si>
  <si>
    <t>Plan de Acción CLG</t>
  </si>
  <si>
    <t>Área de Gestión del Desarrollo Local -  Administrativa y Financiera</t>
  </si>
  <si>
    <t>De 115 actividades previstas  para el CLG de Teusaquillo 2018, se han ejecutado en total al primer trimestre de 8 actividades para un cumplimiento del 7%</t>
  </si>
  <si>
    <t>Seguimiento al Plan de Acción a marzo de 2017</t>
  </si>
  <si>
    <t>El avance de cumplimiento de esta meta fue del 27%, este porcentaje se obtiene de 107 actividades programas / se ejecutaron 29.</t>
  </si>
  <si>
    <t xml:space="preserve">seguimiento al Plan de Acción a Junio de 2018 </t>
  </si>
  <si>
    <t xml:space="preserve">SE PROGRAMARON 106 ACTIVIDADES, DE LAS CUALES SE REPORTAN CON EVIDENCIA DE CUMPLIMIENTO DE 100% </t>
  </si>
  <si>
    <t>EVIDENCIAS DE CUMPLIMIENTO DE LAS ACTIVIDADES Y MATRIZ DE SEGUIMIENTO PDL</t>
  </si>
  <si>
    <t>Se evidencia avance de un 95,75% del Plan de Acción del Consejo Local de Gobierno. Se han realizado 101,5 de 106 actividades programadas. Las evidencias  de cada una de las metas se anexan en archivo adjunto.</t>
  </si>
  <si>
    <t xml:space="preserve">Matriz de seguimiento PDL </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</si>
  <si>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</si>
  <si>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</si>
  <si>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</si>
  <si>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</si>
  <si>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Proporción de Ciudanos Participantes en la Rendición de Cuentas 2017</t>
  </si>
  <si>
    <t>Registro fotográfico, piezas comunicativas, sinergias en redes sociales,  listado de asistencia</t>
  </si>
  <si>
    <t>Área de Gestión del Desarrollo Local - Oficina de Prensa FDLT</t>
  </si>
  <si>
    <t>Durante el I trimestre no se encuentra programada la meta.</t>
  </si>
  <si>
    <t>N/A</t>
  </si>
  <si>
    <t>Meta no programda</t>
  </si>
  <si>
    <t>Durante el II trimestre no se encuentra programada</t>
  </si>
  <si>
    <t>REALIZÓ UNA ESTRATEGIA DE DIFUSIÓN PARA CONVOCAR A LA CIUDADANÍA EN REDES SOCIALES, PÁGINA WEB Y PERSONALES, MAILING LIST, LOGRANDO UN INCREMENTO DE ASISTENCIA DE 180 PERSONAS, LO QUE NOS DIO LA MITAD MAS DE ASISTENCIA DE LA LINEA BASE DE LA VIGENCIA ANTERIOR QUE FUE DE 90 PERSONAS TOTAL EN ASISTENCIA.</t>
  </si>
  <si>
    <t xml:space="preserve">PUBLICACION EN MICROSITIO Y TODA LA INFORMACIÓN DEL DÍA A DÍA DELA RENDICIÓN DE CUENTAS, FOTOGGRAFIAS, LISTA DE ASISTENCIA, VIDEO, PRESENTACIÓN, 
</t>
  </si>
  <si>
    <t>meta no programada</t>
  </si>
  <si>
    <t>Esta meta ya fue cumplida y culminada en el tercer trimestre de la vigencia</t>
  </si>
  <si>
    <t>Se sobre ejecuto la meta en atención a la difusión en los diferentes medio de comunicación para participar en la rendición de cuentas logrando un incremento de asistencia de 180 personas.</t>
  </si>
  <si>
    <t>Lograr el 40% de avance en el cumplimiento fisico del Plan de Desarrollo Local</t>
  </si>
  <si>
    <t>Porcentaje de Avance en el Cumplimiento Fisico del Plan de Desarrollo Local</t>
  </si>
  <si>
    <t>Porcentaje de Avance Acumulado en el cumplimiento fisico del Plan de Desarrollo Local</t>
  </si>
  <si>
    <t>Avance Acumulado Fisico en el Cumplimiento del Plan de Desarrollo Local</t>
  </si>
  <si>
    <t>EFECTIVIDAD</t>
  </si>
  <si>
    <t>Matriz Unificada de Seguimiento a la Inversión - MUSI</t>
  </si>
  <si>
    <t>Área de Gestión del Desarrollo Local -Alcalde -Profesinales de Planeación</t>
  </si>
  <si>
    <t>Durante el periodo en estudio se avanzó en la entrega de bienes y servicios contratados durante el 2017, así como en la entrega de algunos contratados durante el primer trimestre del 2018, lo que permitió alcanzar un porcentaje de avance acumulado del 11,8%</t>
  </si>
  <si>
    <t>* Correos electrónicos remitidos por profesional enlace de la SDP los días 10 y 11/04/18 a las 8:37 pm y 4:08 pm respectivamente.
* MUSI FDLT corte 31/03/2018</t>
  </si>
  <si>
    <t>Teniendo en cuenta que, según oficio de la Subsecretaría de Planeación de la Inversión de la SDP, el plazo máximo para el reporte de información del seguimiento al 30 de junio del 2018 es hasta el 23 de julio del mismo año y que es dicha Entidad quién determina el dato de porcentaje de avance en el cumplimiento físico del Plan de Desarrollo Local una vez se ha realizado el registro de información en la MUSI y en SEGPLAN, se informa que lo concerniente a la Alcaldía Local que es el registro de información en las herramientas mencionadas ya se realizó, pero que a la fecha máxima de reporte del plan de gestión institucional, la SDP no ha generado el dato requerido para el reporte.
Por lo anterior, no se registra el dato de porcentaje de avance.</t>
  </si>
  <si>
    <t>* MUSI a 30/06/2018
* Reporte MUSI 30/06/2018
* Reporte SEGPLAN a 30/06/2018
* Oficio de la SDP con fechas de cargue de información
* Correos electrónicos enviando la información a la SDP</t>
  </si>
  <si>
    <t>DE ACUERDO CON EL SEGUIMIENTO REALIZADO AL PLAN DE DESARROLLO LOCAL A CORTE DEL 30/09/2018 A TRAVÉS DE LA MUSI Y SEGPLAN, LA SECRETARÍA DISTRITAL DE PLANEACIÓN ESTABLECE QUE SE TIENE UN % DE AVANCE DURANTE EL TERCER TRIMESTRE DE 2%.</t>
  </si>
  <si>
    <t>* Informe avance PDL 2017 - 2020
* MUSI a 30/09/2018
* Reporte MUSI 30/09/2018
* Reporte SEGPLAN a 30/09/2018</t>
  </si>
  <si>
    <t>De acuerdo con el reporte remitido por la SDP la alcaldía local cuenta con un 22,2% de avance acumulado entregado</t>
  </si>
  <si>
    <t>Correo envido para fecha de reporte
Así mismo se notifica que para esta meta el reporte lo realizará la Subsecretaría de Gestión Local mediante memorando de radicado No.20182000563143-201813005572231.falta anexar memorando</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</si>
  <si>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</si>
  <si>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</si>
  <si>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</si>
  <si>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</si>
  <si>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</si>
  <si>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</si>
  <si>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</si>
  <si>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 xml:space="preserve">Número de radicados recibidos / constestados </t>
  </si>
  <si>
    <t xml:space="preserve">Área de Gestión del Desarrollo Local -Alcalde - Asesor Despacho </t>
  </si>
  <si>
    <t>Toda la información se maneja con la plataforma ORFEO, así mismo el FDLT cuenta con una tabla para realizar el seguimiento de todos los derechos de petición y llevar la trazabilidad, se recibieron un total de 10 requerimientos a los cuales se les dio respuesta total.</t>
  </si>
  <si>
    <t xml:space="preserve">ORFEO 
Tabla de Excel para seguimiento  consolidada </t>
  </si>
  <si>
    <t>Toda la información se maneja con la plataforma ORFEO, así mismo el FDLT cuenta con una tabla para realizar el seguimiento de todos los derechos de petición y llevar la trazabilidad, se recibieron un total de (4) cuatro requerimientos a los cuales se les dio respuesta total.</t>
  </si>
  <si>
    <t>TODA LA INFORMACIÓN SE MANEJA CON LA PLATAFORMA ORFEO, ASÍ MISMO EL FDLT CUENTA CON UNA TABLA PARA REALIZAR EL SEGUIMIENTO DE TODOS LOS EJERCICIOS DE CONTROL Y LLEVAR LA TRAZABILIDAD, SE RECIBIERON UN TOTAL DE (5) CINCO REQUERIMIENTOS A LOS CUALES SE LES DIO RESPUESTA TOTAL.</t>
  </si>
  <si>
    <t xml:space="preserve">Tabla de Excel para seguimiento  consolidada </t>
  </si>
  <si>
    <t>Toda la información se maneja con la plataforma ORFEO, así mismo el FDLT cuenta con una tabla para realizar el seguimiento de todos los Solicitudes y llevar la trazabilidad, se recibieron un total de 3 requerimientos a los cuales se les dio respuesta total.</t>
  </si>
  <si>
    <t>La alcaldía local durante la vigencia dio respuesta oportuna al 100% de los requerimientos remitidos por los miembros de corporaciones públicas</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</si>
  <si>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</si>
  <si>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</si>
  <si>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</si>
  <si>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</si>
  <si>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PLAN DE COMUNICACIONES</t>
  </si>
  <si>
    <t>CARPETA</t>
  </si>
  <si>
    <t>Durante el primer trimestre no se programo esta meta porque se está esperando los lineamientos de la Oficina Asesora de Comunicaciones de la Secretaría de Gobierno; según indicaciones dadas en reunión de jefes de prensa, al iniciar el año.</t>
  </si>
  <si>
    <t xml:space="preserve">Durante el segundo trimestre no se programó esta meta, ya se tienen los lineamientos de la Oficina Asesora de Comunicaciones de la Secretaría de Gobierno; ya se realizó el plan de comunicaciones falta firma y aceptación del líder del proceso y su posterior socialización.  </t>
  </si>
  <si>
    <t>Plan de comunicaciones  formalizado</t>
  </si>
  <si>
    <t>Meta no programada</t>
  </si>
  <si>
    <t>PARA EL TERCER TRIMESTRE NO SE TIENE PROGRAMADA ESTA META</t>
  </si>
  <si>
    <t xml:space="preserve">Se desarrollo el Plan de Comunicaciones para la Alcadía local enlazado al Plan de comunicaciones de la SDG en compañía del área de prensa de nivel central y cual se socializó y se dio a canocer a nivel interno de la alcaldía </t>
  </si>
  <si>
    <t xml:space="preserve">Memorando
plan de comunicaciones, socialización plan de comunicaciones, aprobación plan de comunicaciones, manual uso de imágenes
</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</si>
  <si>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</si>
  <si>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</si>
  <si>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</si>
  <si>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VIGENCIA 2017</t>
  </si>
  <si>
    <t>CAMPAÑA EXTERNAS</t>
  </si>
  <si>
    <t>Registro fotográfico, piezas comunicativas, sinergias en redes sociales.</t>
  </si>
  <si>
    <t xml:space="preserve">Durante el primer trimestre se cumplió mediante la campaña de alcaldesa a la calle, operativos de inspección y vigilancia a parqueaderos y la difusión de los diálogos ciudadanos, específicamente así:
1. Piezas de convocatorias Encuentros Ciudadanos
1.Reunión problemática estadio.
1..Rendición de cuentas. Piezas fotográficas. 
1. recorridos: ocho piezas de recorrido secretaria movilidad/ recorrido pablo VI Recorrido la esmeralda.
</t>
  </si>
  <si>
    <t xml:space="preserve">                  
-Línea gráfica de la campaña 
-Piezas convocatoria 
-Piezas recorridos 
-Captura de pantalla de: publicación página web
-Captura de pantalla publicación en redes sociales Twitter y Facebook
-Video Alcalde campaña
</t>
  </si>
  <si>
    <t xml:space="preserve">
Durante el segundo trimestre se cumplió mediante la campaña de Arteusaquillo, específicamente así:
1. Piezas de convocatorias
2. programación de actividades a desarrollar.
3. Estrategia de redes.
4. fortalecimiento seguridad Teusaquillo.
</t>
  </si>
  <si>
    <t xml:space="preserve">Línea gráfica de la campaña 
-Piezas convocatoria 
-Piezas recorridos 
-Captura de pantalla de: publicación página web
-Captura de pantalla publicación en redes sociales Twitter y Facebook
</t>
  </si>
  <si>
    <t xml:space="preserve"> LA CAMPAÑA EXTERNA HACE REFERENCIA A LA PARTICIPACIÓN DE LAS MUJERES DE LA LOCALIDAD PARA ESCOGER LOS PUNTOS VULNERABLES DONDE ES NECESARIO INSTALAR CÁMARAS DE SEGURIDAD </t>
  </si>
  <si>
    <r>
      <t xml:space="preserve">PUBLICACIONES EN REDES SOCIALES  Y PÁGINA WEB
</t>
    </r>
    <r>
      <rPr>
        <sz val="12"/>
        <color indexed="10"/>
        <rFont val="Arial Rounded MT Bold"/>
        <family val="2"/>
      </rPr>
      <t xml:space="preserve">
</t>
    </r>
  </si>
  <si>
    <t>Se llevó a cabo la campaña del respeto a los derechos del consumidor</t>
  </si>
  <si>
    <t>Publicaciones en redes sociales  y página web</t>
  </si>
  <si>
    <t>Se realizaron 7 campañas externas enfocadas en el posicionamiento y difusión de los resultados obtenidos en la ejecución del Plan de Desarrollo Local</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</si>
  <si>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</si>
  <si>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</si>
  <si>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</si>
  <si>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</si>
  <si>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Se cumplió con la meta, con el desarrollo de la campaña del mes de la mujer teniendo en cuenta:
El papel de la mujer en la sociedad.
La igualdad de género
La igual en condiciones laborales, CAMPAÑA MUJERES QUE CONSTRUYEN. 
Otra campaña fue la de AHORRO DE PAPEL, para concientizar el ahorro que debemos tener frente a este recurso y el aprovechamiento del mismo buscando reducir el impacto negativo al medio ambiente.
</t>
  </si>
  <si>
    <t xml:space="preserve">Videos realizados publicados en pantalla de la alcaldía local, durante el mes de marzo.
FOTOGRAFIAS 
Por medio de imagen impresa y socializada en cada una de las oficinas donde se encuentran ubicadas las impresoras para generar consciencia sobre el uso y ahorro del papel.
</t>
  </si>
  <si>
    <t xml:space="preserve">Se cumplió con la meta, con el desarrollo de las campañas de:
1 Semana Ambiental
2 Comunidad Digital
3 Optima Comunicación para la productividad.
4 Campaña PIGA uso racional del papel. 
</t>
  </si>
  <si>
    <t>Por medio publicación en redes sociales Twitter, Facebook y WhatsApp</t>
  </si>
  <si>
    <t xml:space="preserve">PUBLICACIONES EN CARTELERA FISICAS Y DIGITALES.
</t>
  </si>
  <si>
    <t>Se cumplió con la meta, con el desarrollo de las campañas de:
1 Campaña Bici
2 Campaña Novenas
3 Campaña ayudas Técnicas</t>
  </si>
  <si>
    <t>Publicaciones en cartelera físicas y digitales.</t>
  </si>
  <si>
    <t>Se realizaron 12 campañas internas enfocadas a lso temas de transparencia, clima laboral y ambiente</t>
  </si>
  <si>
    <t>IVC</t>
  </si>
  <si>
    <t>Archivar 183 (30%)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</si>
  <si>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</si>
  <si>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</si>
  <si>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</si>
  <si>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</si>
  <si>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</si>
  <si>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</si>
  <si>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SI</t>
  </si>
  <si>
    <t>Según cifras de SIACTUA y Proyecto DIAL la alcaldía local de teusaquillo archivó 24 actuaciones de obras y urbanismo durante el primer trimestre del año</t>
  </si>
  <si>
    <t>Cifras SIACTUA y Proyecto DIAL</t>
  </si>
  <si>
    <t>De acuerdo con los datos reportados en powerbi, la Alcaldía Local  archivó el  25% (20)  de las actuaciones de obras programadas para el trimestre (79).</t>
  </si>
  <si>
    <t>https://app.powerbi.com/view?r=eyJrIjoiYWEwYzQ4NGQtMWJmZi00YmZjLWE3NjktMWI5NDUxM2M4NTA0IiwidCI6IjE0ZGUxNTVmLWUxOTItNDRkYS05OTRkLTE5MTNkODY1ODM3MiIsImMiOjR9</t>
  </si>
  <si>
    <t xml:space="preserve">La alcaldía local archivo 14 actuaciones de obras anteriores a la ley 1801/2016 en la vigencia 2018 </t>
  </si>
  <si>
    <t>Durante la vigencia la alcaldía local archivo 87 actuaciones de obras anteriores a la ley 1801/2016 en la vigencia 2018</t>
  </si>
  <si>
    <t>Archivar 184 (20%)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</si>
  <si>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</si>
  <si>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</si>
  <si>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teusaquillo archivó 19 actuaciones de establecimientos de comercio durante el primer trimestre del año</t>
  </si>
  <si>
    <t>De acuerdo con los datos reportados en powerbi, la Alcaldía Local  archivó el  29% (24)  de las actuaciones de obras programadas para el trimestre (82).</t>
  </si>
  <si>
    <t>La alcaldía local archivo 178 actuaciones de establecimiento de comercio anteriores a la ley 1801/2016</t>
  </si>
  <si>
    <t>La alcaldía local archivo 216 actuaciones de establecimientos de comercio anteriores a la ley 1801/2016</t>
  </si>
  <si>
    <r>
      <t xml:space="preserve">Realizar </t>
    </r>
    <r>
      <rPr>
        <b/>
        <sz val="12"/>
        <color indexed="10"/>
        <rFont val="Arial Rounded MT Bold"/>
        <family val="2"/>
      </rPr>
      <t xml:space="preserve">minimo </t>
    </r>
    <r>
      <rPr>
        <sz val="12"/>
        <rFont val="Arial Rounded MT Bold"/>
        <family val="2"/>
      </rPr>
      <t>20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</si>
  <si>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</si>
  <si>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</si>
  <si>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</si>
  <si>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Carpeta de solicitudes hechas a la Estación de Policia  para que se realicen acciones, aplicativo ORFEO</t>
  </si>
  <si>
    <t>Área de Gestión Policiva Jurídica (Jurídica)</t>
  </si>
  <si>
    <t xml:space="preserve">Durante I trimestre se realizaron 3 acciones de control u operativos los cuales fueron: los siguientes operativos: 
(2) Operativo Clínica Colombia 17-01-2018; 
(2) Control de uso indebido espacio público 16-01-2018; 
(1) Restitución del espacio público Exp.007-2012, 02-02-2018;
(1) Operativo iglesia señor de los milagros 14-02-2018; 
</t>
  </si>
  <si>
    <t>Actas de reunión y operativos</t>
  </si>
  <si>
    <t xml:space="preserve">Durante II trimestre se realizaron 6 acciones de control u operativos los cuales fueron: los siguientes operativos:
(1) Operativo Movilidad Galerías (2) Operativo IVC parqueadero TEUS 2.
(3) cuatro jornadas de Georreferenciación.
(4) Operativo de Tránsito barrio la esmeralda.
(5) Operativo ventas ambulantes instalaciones del CAI soledad.
(6) Operativo levantamiento cambuches CHC
(7) Georreferenciación ventas ambulantes compensar calle 26.
</t>
  </si>
  <si>
    <t>Actas de reunión y operativos, registro fotografico</t>
  </si>
  <si>
    <t>Durante III trimestre se realizaron 6 acciones de control u operativos los cuales fueron: los siguientes operativos:
(1) RECUPERACION ESPACIO PUBLICO, ALREDEDORES IGLESIA SAN ALFONSO.
(2) RECUPERACION ESPACIO PUBLICO CALLE 24A ENTRE CARRERA 54 A CARRERA 60.
(3) IVC-ESTABLECIMIENTO VENTA DE ANIMALES AV.CARACAS.
(4) PLAN DE ACCIÓN INSPECCIÓN Y VIGILACI VENTA DE ANIMALES DE COMPAÑÍA.
(5) OPERATIVO RECUPERACIÓN ESPACIO PUBLICO BARRIO LA ESMERALDA
(6) OPERATIVO RECUPERACIÓN ESPACIO PUBLICO NICOLAS DE FEDERMAN.</t>
  </si>
  <si>
    <t xml:space="preserve">Durante IV trimestre se realizaron 6 acciones de control u operativos los cuales fueron: los siguientes operativos:
(1) Operativo Recuperación espacio Público alrededores Galerías y san Alfonso (2) Dilegancia Recuperación espacio Público Iglesia del Señor de los Milagros.
(3) Operativo Franquicias espacio Público.
(4) Operativo Recuperación Espacio Público Complejo Luis Carlos Sarmiento.
(5) Operativo Recuperación Espacio Público calle 53.
(6) Operativo Recuperación Espacio Público Quinta Paredes
</t>
  </si>
  <si>
    <t>Se realizaron 24 operativos en materia de urbanismo relacionados con la integridad del Espacio Público</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</si>
  <si>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</si>
  <si>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</si>
  <si>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</si>
  <si>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</si>
  <si>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 xml:space="preserve">Durante el I trimestre se realizaron 9 acciones de control u operativos de actividad económica los cuales fueron: 
(1) control de ruido y cumplimiento fallo acción popular No.11001 del 16/01/18; 
(1) operativo parqueadero publico calle 22 del 16/02/18; 
(1) operativo parqueadero publico JM JV parking AC 24 del 19/02/18; 
(1) operativo parqueadero públicos centro comercial Galerías JM AC 24 del 28/02/18;  
(1) operativo parqueadero públicos avenida caracas del 05/03/18;  
(1) operativo parqueadero público el Cerezo del 06/03/18;  
(1) operativo control de Ruido del 22/03/2018; 
(1) operativo control a establecimiento de comercio llantas del 20/03/18; 
(1) operativo control a bodegas de reciclaje del 27/03/18; 
</t>
  </si>
  <si>
    <t xml:space="preserve">Actas de reunión y operativos
Registro fotográfico de los operativos
</t>
  </si>
  <si>
    <t xml:space="preserve">Durante el II trimestre se realizaron 10 acciones de control u operativos de actividad económica los cuales fueron: 
(1) Operativo distrital IVC
(2) operativo IVC licores Quinta Paredes.
(3) operativo IVC barrio San Luis-Galerías.
(4) operativo IVC licores Park Way 
(5) operativo parqueadero públicos calle 44 a la 44a  
(6) operativo IVC documentos funcionamiento Quinta Paredes 
(7) operativo jornada de sensibilización sobre cumplimiento acción popular 00428 
(8) operativo Parqueaderos
(9) operativo de verificación de niveles de emisión de ruido en distrito.
(10) IVC parque de diversiones Familiar
</t>
  </si>
  <si>
    <t>Durante III trimestre se realizaron 10 acciones de control u operativos en materia de actividad económica los cuales fueron: 
(1) OPERATIVO HOTELES.
(2) OPERATIVO CASA HOTESLES REGISTRO DE TURISMO.
(3) OPERATIVO HOSTALES Y HOTELES.
(4)OPERATIVO PARQUEADEROS.
(5) OPERATIVO IVC ESTABLECIMIENTOS CALLE 53 Y CRA 27
(6) IVC PARQUEADEROS.
(7) OPERATIVO IVC BARRIO LA ESMERALDA
(8) OPERATIVO HOTELES CONFERIAS BARRIO QUINTA PAREDES
(9) IVC PARQUEADERO KR 20 # 44-40
(10) CUMPLIMIENTO DE LA NORMA LEY 1801-16 BARRIO QUINTA PAREDES HOTELES</t>
  </si>
  <si>
    <t>EVIDENCIAS DE REUNIÓN DE OPERATVOS</t>
  </si>
  <si>
    <r>
      <t xml:space="preserve">Durante IV trimestre se realizaron 11 acciones de control u operativos en materia de actividad económica los cuales fueron: 
</t>
    </r>
    <r>
      <rPr>
        <sz val="8"/>
        <color indexed="8"/>
        <rFont val="Arial"/>
        <family val="2"/>
      </rPr>
      <t xml:space="preserve">(1) SENSIBILIZACION EC GALERIAS.
(2) OPERATIVO IVC ALTA IMPACTO EN GALERIAS.
(3) VISITA DE VERIFICACION PESOS Y MEDIDAS ESTACIONES DE GASOLINA BRIO.
(4)OPERATIVO SEGUNDO SEMESTRE A PARQUEADEROS DE DIVERSIONES, DISPOSITIVOS DE ESTACIONAMIENTO CC GRAN ESTACIÓN.
(5) OPERATIVO VISITA VERIFICACION PESAS Y MEDIDAS AV CRA 24
(6) VERIFICACION DE BALANZAS CENTRO COMERCIAL QUIRIMAL.
(7) OPERATIVO PARQUEADEROS VERIFICACION DOCUMENTOS LEY 232-95
(8) OPERATIVO IVC ALCALDÍA LOCAL
(9) OPERATIVO IVC CAI GALERÍAS
(10) OPERATIVO IVC SECRETARÍA AMBIENTE TRAMPA GOL
(11) IVC A CONSULTORIOS, CLÍNICAS VETERINARIAS Y PUNTOS DE COMERCIALIZACIÓN DE ANIMALES, ACCESORIOS E INSUMOS PARA MASCOTAS, COMERCIOS AFINES. </t>
    </r>
  </si>
  <si>
    <t>Se realizaron 42 operativos  en materia de actividad economica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</si>
  <si>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</si>
  <si>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</si>
  <si>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</si>
  <si>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</si>
  <si>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Área de Gestión Policiva Jurídica (Obras)</t>
  </si>
  <si>
    <t xml:space="preserve">Durante el II trimestre se realizaron 8 visitas de control urbano posteriores al acto administrativo, como lo indica cada acta de registro. </t>
  </si>
  <si>
    <t>Actas de Operativos</t>
  </si>
  <si>
    <t xml:space="preserve">Durante el III trimestre se realizaron 7 visitas de control urbano posteriores al acto administrativo, como lo indica cada acta de registro, los cuales fueron:
(1) VISITA DE CONTROL URBANO COLEGIO ANTONIO NARIÑO
(2) VISITA DE CONTROL URBANO PARA EXPEDIR CERTIFICADO DE OCUPACIÓN.
(3) VISITA DE CONTROL URBANO CALLE 44 # 67A 40.
(4) OPERATIVO CONTROL URBANO EXP.135-12.
(5) VISITA DE CONTROL URBANO POSTERIOR
(6) VISITA DE CONTROL URBANO POSTERIOR PREDIO CALLE 25 BIS # 31A97
(7) OPERATIVO DE CONTROL URBANO POSTERIOR A LICENCIA DE CONSTRUCCIÓN.  </t>
  </si>
  <si>
    <t>EVDENCIA DE REUNIÓN</t>
  </si>
  <si>
    <t xml:space="preserve">Durante el IV trimestre se realizaron 8 visitas de control urbano posteriores al acto administrativo, como lo indica cada acta de registro. </t>
  </si>
  <si>
    <t>Se realizaron  24 operativos en materia de urbanismo relacionados con la integridad urbanistica</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</si>
  <si>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</si>
  <si>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</si>
  <si>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</si>
  <si>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</si>
  <si>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Carpeta de acciones  llevadas a cabo.</t>
  </si>
  <si>
    <t>Área de Gestión del Desarrollo Local - Referente de ambiente</t>
  </si>
  <si>
    <t xml:space="preserve">Durante el I trimestre se realizaron los siguientes controles y operativos en materia relacionada con: 
(1) Jornada de socialización Manejo adecuado de residuos y Nuevos horarios de recolección, en compañía del nuevo concesionario de Aseo LIME en el barrio Belalcazar 01/03/18
(1) Jornada recolección de llantas dispuestas en espacio público, con el apoyo de la UAESP y Secretaria de Gobierno. 13/03/18 
(1) Jornada de Identificación de puntos críticos de acumulación de escombros y campaña educativa para su recolección. 15/03/18
(1) Jornada de Sensibilización en el parque Guernica sobre tenencia responsable de animales de compañía y vacunación antirrábica felina y canina con el apoyo de la Sub Red Norte. 17/03/18.
(1) Jornada de control de establecimientos de comercio de llantas. Imposición de comparendos Policía Nacional con el apoyo de la Secretaria de Gobierno.20/03/18
(1) Operativo de Control de ruido con SDA. Cierre de establecimientos de comercio que infringen la norma. Barrio Galerías.22/03/18
</t>
  </si>
  <si>
    <t>Piezas de jornadas, Registro Fotográfico.</t>
  </si>
  <si>
    <t xml:space="preserve">Durante el II trimestre se realizaron 13 acciones AMBIENTALES, que son; 
(1) Celebración Río de Bogotá en el canal Arzobispo
(2) Jornada de embellecimiento en el parque CADIZ (Quinta Paredes), y vacunación antirrábica para animales de compañía
(3) Jornada de manejo adecuado de residuos JAC quinta paredes.
(4) Jornada de sensibilización a establecimientos comerciales en la zona de Galerías, sobre horario de recolección de basuras por parte de LIM.
(5) Jornada de sensibilización y embellecimiento colegio Palermo
(6) jornada informativa a comerciantes del barrio pablo vi en la carrera 53
(7) Recorrido contaminación visual. Quinta paredes, el recuerdo Teusaquillo la esmeralda salitre occidental y Greco
(8) Recorrido de vigilancia y sensibilización de recolección de residuos en compañía de la Alcaldía Local y LIME.  Av Caracas con 32 hasta la Av Caracas con 28.
(9) Recorrido de vigilancia y sensibilización horario de recolección de residuos barrio Galerías, en compañía de LIME y la Alcaldía Local
(10) Reunión con Aguas de Bogotá temas a tratar Supervisión del convenio 001 2017, ideas para intervenir en el puente de la Cll 52 con Cra 30.
(11) Se hace limpieza, corte de pasto e instalación de materas en la Cll 30 con Cra 19.
(12) se realiza supervisión al convenio 001  de 2017 Aguas de Bogotá en la Cra 18 con Cll 33
</t>
  </si>
  <si>
    <t xml:space="preserve"> Piezas de jornadas, Registro Fotográfico, Actas</t>
  </si>
  <si>
    <t xml:space="preserve">Durante el III trimestre se realizaron 13 acciones AMBIENTALES, que son; 
(1) RECORRIDO Y JORNADA DE SENSIBILIZACIÓN A ESTABLECIMIENTOS
(2) JORNADA DE SIEMBRA Y RECUPERACIÓN DE ESPACIO PÚBLICO
(3) JORNADA DE VACUNACIÓN Y EMBELLECIMIENTO PARQUE CADIZ.
(4) JORNADA DE SENSIBILIZACION MANEJO ADECUADO DE RESIDUOS COLEGIO PALERMO.
(5) JORNADA DE RECUPERACIÓN PUNTO CRÍTICO DE ACUMULACIÓN DE RESIDUOS-JORNADA DE SENSIBILIZACIÓN MANEJO ADECUADO DE RESIDUOS
(6) JORNADA DE VACUNACIÓN Y EMBELLECIMIENTO PARQUE ALFONSO LOPEZ
(7) JORNADA DE SENSIBILIZACIÓN MANEJO ADECUADO DE RESIDUOS ESTABLECIMIENTOS DE COMERCIO y RESIDENTES
(8) JORNADA DE VACUNACIÓN, IMPLANTE DE MICROCHIPS PARQUE BELALCAZAR.
(9) JORNADA DE IMPLANTE MICROCHIPS Y VACUNACIÓN ANTIRRÁBICA.
(10) JORNADA DE TRANSPLANTE DE SEMILLERO DE CHICALA EN EL MARCO DE LA MESA DE AGRICULTURA URBANA
(11) JORNADA DE LIMPIEZA BOGOTÁ LIMPIA
(12) JORNADA DE RECUPERACIÓN PUNTO CRITICO 
(13) JORNADA DE RIEGO DE SEMILLERO DE ARBOLES </t>
  </si>
  <si>
    <t xml:space="preserve">Durante el IV trimestre se realizaron 13 acciones AMBIENTALES, que son trimestre se realizaron 13 acciones AMBIENTALES, que son; trimestre se realizaron 13 acciones AMBIENTALES, que son;
1. Jornada de limpieza canal del río arzobispo y recolección de residuos del entorno, vacunación antirrábica   de animales de compañía con 39 vacunaciones.
2. jornada de limpieza y manejo de residuos, se tuvo asistencia de 25 personas, se recogieron 50 bolsas de residuos sólidos urbanos.
3. Jornada de siembra en el marco del plan t 2018.se sembraron 60 árboles entre esos (chicalá, nogal, árbol local, pino romerón, aliso y chilco) en dos parques cultura y arbolado especies nativos.
4. recorrido proyecto arbolado, se realiza recorrido con la comunidad y las diferentes entidades para verificar el proyecto de arbolado sobre la nqs.
5. Jornada de sensibilización de animales de compañía., se realiza jornada de sensibilización a 30 personas de la comunidad en el manejo y utilización de recoger con bolsas los desechos de los animales de compañía.
6. recorrido de verificación por contaminación visual, se realiza recorrido de verificación y se evidencian pasacalles sobre el andén obstaculizando el paso peatonal del barrio la esmeralda.
7. recorrido contaminación visual barrio salitre oriental no se observa durante el recorrido de verificación contaminación.
8. Jornada de sensibilización como realizar separación en la fuente de toda clase de residuos, se realiza jornada de sensibilización con lime, policía y fdlt 14 personas de la comunidad puerta a  puerta,  a comerciantes en el manejo y utilización de la separación en la fuente, días y horarios de recolección de residuos por parte de lime.
9. jornada de siembra de árboles sobre la nqs. 
10. jornada ambiental canal rio san francisco, se realiza jornada con siembra de 24 árboles en compañía de la comunidad y las diferentes entidades.
11. jornada am huerta universidad nacional, se realiza jornada con la junta de acción comunal de galerías preparando el suelo para siembra de semillas. 
12. jornada pm huerta universidad nacional. se realiza jornada con las líderes barrio Teusaquillo preparando el suelo para siembra de semillas. 
13. seguimiento a punto crítico santa teresita, se realiza jornada en seguimiento a punto crítico en jornada de residuos y se socializa con el comercio comparendo ambiental.
14. Jornada de sensibilización  animales calle  56 carrera 14 
15.Jornada de sensibilización  sector park way 17 de agosto
16.Recuperación de punto critico call 33a carrera 20
17.Sensibilización  vendedores de jugo de naranja sector park way
18.Siembra de árboles en carrera 30 calle 45 a la calle 63 octubre 20 de 2018
</t>
  </si>
  <si>
    <t>Se realizaron 24 operativos en materia de ambiente, mineria y relaciones con los animales</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</si>
  <si>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</si>
  <si>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</si>
  <si>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</si>
  <si>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</si>
  <si>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Área de Gestión Policiva Jurídica / Gestión del Riesgo</t>
  </si>
  <si>
    <t>Durante el II trimestre no se encuentra programada la meta.</t>
  </si>
  <si>
    <t>PARA EL TERCER TRIMESTRE ESTA META NO SE ENCUENTRA PROGRAMADA.</t>
  </si>
  <si>
    <t>Durante el IV trimestre se realizaron 10 acciones de Control relacionados con pólvora,sustancias peligrosas que fueron:
1. Operativo Pólvora Teusaquillo.
2. Verificación acción de control comercializacion sustancias peligrosas CAI la esmeralda.
3. Sensibilización y operativos Pólvora el Campin.
4. Verificación Acción de Control venta de Pólvora CAI Galerías.
5. Verificación Acción de Control venta de Pólvora CAI de Federmann.
6. Verificación Acción de Control venta de Pólvora CAI Soledad.
7. Operativo Prevención control de Pólvora Iglesia San Alfonso.
8. Verificación acción de control, comercialización de Pólvora barrio Teusaquillo.
9. Verificación acción de control, comercialización de Pólvora barrio San Luis.
10. Sensibilización y uso responsable de la Pólvora, sector de Galerías calle 53.</t>
  </si>
  <si>
    <t xml:space="preserve"> Se realizaron 10 operativos en materia de convivencia relacionados con articulos pirotécnicos y sustancias peligrosas</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</si>
  <si>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</si>
  <si>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</si>
  <si>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</si>
  <si>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Autos que avocan conocimiento</t>
  </si>
  <si>
    <t>APLICATIVO</t>
  </si>
  <si>
    <t>SÍ ACTUA</t>
  </si>
  <si>
    <t>NO PROGRAMADO</t>
  </si>
  <si>
    <t>Dando alcance a la información para el plan de gestión, se informa que el total de expedientes recibidos en el segundo trimestre de 2018 en las Inspecciones de Policía de Teusaquillo (13 A, 13 B y 13 C antes 13 E), fue de 3215.  Así mismo los expedientes de los cuales se pronunciaron (avocaron, rechazaron o enviaron al competente), conocimiento en el mismo trimestre fue de 3027. Obteniendo un resultado de cumplimiento de la meta propuesta para el primer trimestre del 94%, dando cumplimiento de un 9%, más de lo programado. El medio de verificación es el reporte emitido por el aplicativo SI ACTUA 2 o CÓDIGO NACIONAL DE POLICÍA Y CONVIVENCIA.</t>
  </si>
  <si>
    <t>Reporte sistema SI-ACTUA por Inspecciones</t>
  </si>
  <si>
    <t>A LA ESPERA DE LINEAMIENTOS POR PARTE DE LA DIRECCIÓN PARA LA GESTIÓN POLICIVA</t>
  </si>
  <si>
    <t xml:space="preserve">La alcaldía local se pronunció sobre el 100% de ñas actuaciones policivas recibidas durante la vigencia </t>
  </si>
  <si>
    <t>MEMO 201822005591531 REPORTE METAS INSPECCIONES, reporte enviado por correo de parte de las inspecciones locales.
REPORTA LA DIRECCIÓN PARA LA GESTIÓN POLICIVA</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</si>
  <si>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</si>
  <si>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</si>
  <si>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</si>
  <si>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</si>
  <si>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</si>
  <si>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</si>
  <si>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 xml:space="preserve">Se alcanzó un 24%  de efectividad, teniendo en cuenta que el volumen de expedientes y comparendos que llegan a las Inspecciones de Policía por reparto conforme el Nuevo Código de Policía requiere una atención prioritaria; Toda vez que las actuaciones del 2016 hacia atrás, conforme a la norma establecida (Decreto Ley 1355 de 1970) corresponde a las partes elevar o manifestar el interés de continuar o impulsar dichos requerimientos, lo que hace que su trámite no se mida de igual manera con respecto a las del nuevo código de policía
</t>
  </si>
  <si>
    <t>La alcaldía local resolvió el 67,10% de las actuaciones policivas anteriores a la ley 1801 de 2016</t>
  </si>
  <si>
    <t xml:space="preserve">GESTIÓN CORPORATIVA LOCAL
</t>
  </si>
  <si>
    <r>
      <t xml:space="preserve">Comprometer al 30 de junio del 2018 el </t>
    </r>
    <r>
      <rPr>
        <b/>
        <sz val="12"/>
        <color indexed="10"/>
        <rFont val="Arial Rounded MT Bold"/>
        <family val="2"/>
      </rPr>
      <t>50%</t>
    </r>
    <r>
      <rPr>
        <sz val="12"/>
        <rFont val="Arial Rounded MT Bold"/>
        <family val="2"/>
      </rPr>
      <t xml:space="preserve"> del presupuesto de inversión directa disponible a la vigencia para el FDL y el </t>
    </r>
    <r>
      <rPr>
        <b/>
        <sz val="12"/>
        <color indexed="10"/>
        <rFont val="Arial Rounded MT Bold"/>
        <family val="2"/>
      </rPr>
      <t>95%</t>
    </r>
    <r>
      <rPr>
        <sz val="12"/>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</si>
  <si>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</si>
  <si>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</si>
  <si>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</si>
  <si>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</si>
  <si>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Información de ejecución presupuestal del Aplicativo PREDIS</t>
  </si>
  <si>
    <t>Área de Gestión del Desarrollo Local</t>
  </si>
  <si>
    <t>Durante I trimestre se obtuvo en compromiso presupuestales de inversión por un valor total de 2.644.537.640 total del presupuesto de inversión directa por un valor 14.353.342.000 equivalente a un 81.58% cumpliendo la meta</t>
  </si>
  <si>
    <t>PREDIS</t>
  </si>
  <si>
    <t>Durante II trimestre se obtuvo en compromiso presupuestales de inversión por un valor total de 2.843.251.911 total del presupuesto de inversión directa por un valor 14.353.342.000 equivalente a un 19.81%, no dando de la meta.</t>
  </si>
  <si>
    <t xml:space="preserve">DURANTE III TRIMESTRE SE OBTUVO EN COMPROMISO PRESUPUESTALES DE INVERSIÓN POR UN VALOR TOTAL DE $ 3,530,074,675 TOTAL DEL PRESUPUESTO DE INVERSIÓN DIRECTA POR UN VALOR 14.353.342.000 EQUIVALENTE A UN 25%, DE CUMPLIMIENTO DE LA META.
CON CORTE A ESTA FECHA LOS PROCESOS SE ENCUENTRAN EN LA ETAPA DE PUBLICACIÓN
</t>
  </si>
  <si>
    <t>Ejecución presupuestal a septiembre 30 de 2018 - PREDIS</t>
  </si>
  <si>
    <t>Se cumplio y supero la meta definida, debido a la gestión propositiva e integral de la Alcaldía Local de Teusaquillo a diciembre 31 de 2018, puesto que se alcanzo una ejecución en Inversión Directa del 99,42%</t>
  </si>
  <si>
    <t>REPORTE - Informe de Ejecución del Presupuesto de Gastos e Inversiones a diciembre 31 de 2018, debidamente firmado por el responsable del presupuesto en 5 folios.</t>
  </si>
  <si>
    <t>La alcaldía local comprometio el 99,42%  del presupuesto de inversió directa</t>
  </si>
  <si>
    <r>
      <t xml:space="preserve">Girar mínimo el </t>
    </r>
    <r>
      <rPr>
        <b/>
        <sz val="12"/>
        <color indexed="10"/>
        <rFont val="Arial Rounded MT Bold"/>
        <family val="2"/>
      </rPr>
      <t>30%</t>
    </r>
    <r>
      <rPr>
        <sz val="12"/>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</si>
  <si>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</si>
  <si>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</si>
  <si>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</si>
  <si>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r>
      <t xml:space="preserve">Durante I trimestre se Giró </t>
    </r>
    <r>
      <rPr>
        <b/>
        <sz val="12"/>
        <color indexed="8"/>
        <rFont val="Arial Rounded MT Bold"/>
        <family val="2"/>
      </rPr>
      <t>3.333.054.636</t>
    </r>
    <r>
      <rPr>
        <sz val="12"/>
        <color indexed="8"/>
        <rFont val="Arial Rounded MT Bold"/>
        <family val="2"/>
      </rPr>
      <t xml:space="preserve">/ </t>
    </r>
    <r>
      <rPr>
        <b/>
        <sz val="12"/>
        <color indexed="8"/>
        <rFont val="Arial Rounded MT Bold"/>
        <family val="2"/>
      </rPr>
      <t>14.353.342.000</t>
    </r>
    <r>
      <rPr>
        <sz val="12"/>
        <color indexed="8"/>
        <rFont val="Arial Rounded MT Bold"/>
        <family val="2"/>
      </rPr>
      <t xml:space="preserve"> equivalente a un 2.32%; Cumpliendo la meta.</t>
    </r>
  </si>
  <si>
    <t>Durante II trimestre se Giró 1.532.920.262/ 14.353.342.000 equivalente a un 10.68%; llegando a superar el cumplimiento de la meta.</t>
  </si>
  <si>
    <t xml:space="preserve">DURANTE III TRIMESTRE SE GIRÓ $ 2,669,037,201/ 14.353.342.000 EQUIVALENTE A UN 19%; LLEGANDO A SUPERAR EL CUMPLIMIENTO DE LA META.
LOS PROCESOS NO SE HAN ADJUDICADO, NI SE HA INICIADO SU EJECUCIÓN POR LO TANTO NO HAY GIROS
</t>
  </si>
  <si>
    <t>Se acerco a la meta de giros, teniendo en cuenta que la misma se habia fijado en un 30%, sin embargo debido a que se estaba girando y ejecutando el agregado de Obligaciones por Pagar los giros de la vigencia de Inversión Directa no alcanzaron la meta fijada.</t>
  </si>
  <si>
    <t xml:space="preserve">De acuerdo con el reporte remitido porla alcaldía local </t>
  </si>
  <si>
    <r>
      <t xml:space="preserve">Girar el </t>
    </r>
    <r>
      <rPr>
        <b/>
        <sz val="12"/>
        <color indexed="10"/>
        <rFont val="Arial Rounded MT Bold"/>
        <family val="2"/>
      </rPr>
      <t>50%</t>
    </r>
    <r>
      <rPr>
        <sz val="12"/>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</si>
  <si>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</si>
  <si>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</si>
  <si>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</si>
  <si>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Información  Giros efectuados  por oblig. Por pagar en el PREDIS</t>
  </si>
  <si>
    <t xml:space="preserve">Aunque la meta no se programa para el primer trimestre por omision se realiza el reporte de; Durante el I trimestre no se programó la meta, por error, pero se reporta lo ejecutado que equivale a: 
funcionamiento 43.54%
Obligaciones por pagar vigencia anterior 2.35% 
Obligaciones por pagar otras vigencias 1.82%
</t>
  </si>
  <si>
    <t xml:space="preserve">Durante el II trimestre se reporta lo ejecutado que equivale a: 
funcionamiento 31.95%
Obligaciones por pagar vigencia anterior 12.05%
Obligaciones por pagar otras vigencias 13.88 %
</t>
  </si>
  <si>
    <t xml:space="preserve">DURANTE EL III TRIMESTRE SE REPORTA LO EJECUTADO QUE EQUIVALE A: 
FUNCIONAMIENTO 85,38%
OBLIGACIONES POR PAGAR VIGENCIA ANTERIOR 18,65%
OBLIGACIONES POR PAGAR OTRAS VIGENCIAS 20,36 %
LOS RECURSOS GIRADOS EN CON CORTE A ESTA EN UN LTO % CORRESPONDEN A LA SEDE DE LA ALCALDÍA LOCAL QUE SE CONSTRUYE.
</t>
  </si>
  <si>
    <t>Se tenia como meta giral el 50% de la Obligaciones por Pagar tanto de la vigencia como de otras vigencias, sin embargo no se cumplio la misma debido entre otras razones a que a la fecha se esta en proceso de construcción de la Sede de la Alcaldía Local y los giros son de acurdo al avance de obra cuyo plazo de ejecución es de 24 meses y aún no se ha cumplido el mismo.</t>
  </si>
  <si>
    <r>
      <t>Adelantar el</t>
    </r>
    <r>
      <rPr>
        <b/>
        <sz val="12"/>
        <rFont val="Arial Rounded MT Bold"/>
        <family val="2"/>
      </rPr>
      <t xml:space="preserve"> </t>
    </r>
    <r>
      <rPr>
        <b/>
        <sz val="12"/>
        <color indexed="10"/>
        <rFont val="Arial Rounded MT Bold"/>
        <family val="2"/>
      </rPr>
      <t>100%</t>
    </r>
    <r>
      <rPr>
        <sz val="12"/>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</si>
  <si>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</si>
  <si>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</si>
  <si>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</si>
  <si>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Información del aplicativo  SECOP</t>
  </si>
  <si>
    <t xml:space="preserve">LA PLANEACIÓN Y ESTRUCTURACIÓN DEL PROCESO LICITATORIO PARA LA INTERVENCIÓN DE MALLA VIAL Y ESPACIO PÚBLICO DE LA LOCALIDAD DE TEUSAQUILLO SE GENERÓ A PARTIR DE LAS DIRECTRICES DADAS PARA LA IMPLEMENTACIÓN DE LOS PLIEGOS TIPO. POR ENDE, SE SOLICITÓ EL CONCEPTO PREVIO FAVORABLE AL INSTITUTO DE DESARROLLO URBANO IDU ENVIANDO EL INSUMO SOLICITADO MEDIANTE EL RADICADO FDLT N°. 20186320062911 DEL DÍA 02 DE ABRIL DE 2018 Y SE DIO RESPUESTA POR PARTE DE LA ENTIDAD COMPETENTE EL DÍA 12 DE ABRIL DE 2018 MEDIANTE RADICADO FDLT N° 20186310035642 DANDO CONCEPTO PREVIO FAVORABLE A LOS ANEXOS TÉCNICOS Y PRESUPUESTALES QUE HACEN PARTE INTEGRAL DEL PROCESO, POSTERIORMENTE SE PROCEDIÓ A ENVIAR LOS DOCUMENTOS PARA REVISIÓN POR PARTE DE SECRETARIA DE GOBIERNO Y LUEGO DE LA REVISIÓN JURÍDICA Y TÉCNICA DE LOS ANEXOS DEL PROCESO SE PROCEDIÓ A PUBLICARLO EN EL SECOP II COMO FDLT-LP-007-2018 . A LA FECHA EL PROCESO SE ENCUENTRA ADJUDICADO Y SE ESTÁ SURGIENDO EL TRAMITE JURÍDICO PARA POSTERIOR SUSCRIPCIÓN DEL ACTA DE INICIO DEL PROCESO EN MENCIÓN.
</t>
  </si>
  <si>
    <t xml:space="preserve">SOLICITUD CONCEPTO ALCALDÍAS Y SOPORTE TECNICO </t>
  </si>
  <si>
    <t>La planeación y estructuración del proceso licitatorio para la intervención de malla vial y espacio público de la localidad de Teusaquillo se generó a partir de las directrices dadas para la implementación de los pliegos tipo. Por ende, se solicitó el concepto previo favorable al instituto de desarrollo urbano IDU enviando el insumo solicitado mediante el radicado del FDLT No. 20186320062911 del día 02 de abril de 2018 y se dio respuesta por parte de la entidad competente el día 12 de abril de 2018 mediante radicado FDLT No. 20186310035642 dando concepto previo favorable a los anexos técnicos y presupuestales que hacen parte integral del proceso, posteriormente se procedió a enviar los documentos para revisión por parte de secretaria de gobierno y luego de la revisión jurídica y técnica de los anexos del proceso se procedió a publicarlo en el secop II como fdlt-lp-007-2018 . A la fecha el proceso se encuentra adjudicado y se está surgiendo el trámite jurídico para posterior suscripción del acta de inicio del proceso en mención.</t>
  </si>
  <si>
    <r>
      <t>Publicar el</t>
    </r>
    <r>
      <rPr>
        <b/>
        <sz val="12"/>
        <color indexed="10"/>
        <rFont val="Arial Rounded MT Bold"/>
        <family val="2"/>
      </rPr>
      <t xml:space="preserve"> 100% </t>
    </r>
    <r>
      <rPr>
        <sz val="12"/>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</si>
  <si>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</si>
  <si>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</si>
  <si>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</si>
  <si>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Portal de contratación SECOP II</t>
  </si>
  <si>
    <t>Área de Gestión del Desarrollo Local - Abogado FDLT</t>
  </si>
  <si>
    <t>Durante I trimestre el FDLT Se viene subiendo toda la información contractual y de ajustes al SECOP I y actualizados en SECOP I, II y TVEC</t>
  </si>
  <si>
    <r>
      <t xml:space="preserve">Imagen
Procesos contractuales publicados y actualizados en SECOP I, II y TVEC
</t>
    </r>
    <r>
      <rPr>
        <sz val="12"/>
        <color indexed="30"/>
        <rFont val="Arial Rounded MT Bold"/>
        <family val="2"/>
      </rPr>
      <t>linkhttps://bit.ly/2qoN6jf</t>
    </r>
    <r>
      <rPr>
        <sz val="12"/>
        <color indexed="8"/>
        <rFont val="Arial Rounded MT Bold"/>
        <family val="2"/>
      </rPr>
      <t xml:space="preserve">
</t>
    </r>
  </si>
  <si>
    <t>Durante II trimestre el FDLT, sigue realizando la publicación de toda la información contractual y actualizados en SECOP II y TVEC</t>
  </si>
  <si>
    <t xml:space="preserve">Imagen
Procesos contractuales publicados y actualizados en SECOP II, TVEC y tabla de contratación
</t>
  </si>
  <si>
    <t>DURANTE III TRIMESTRE EL FDLT, SIGUE REALIZANDO LA PUBLICACIÓN DE TODA LA INFORMACIÓN CONTRACTUAL Y ACTUALIZADOS EN SECOP II Y TVEC</t>
  </si>
  <si>
    <t>MATRIZ PROCESOS DE SUBASTA Y DE CONTRATACIÓN.</t>
  </si>
  <si>
    <t>DURANTE IV TRIMESTRE EL FDLT, SIGUE REALIZANDO LA PUBLICACIÓN DE TODA LA INFORMACIÓN CONTRACTUAL Y ACTUALIZADOS EN SECOP II Y TVEC</t>
  </si>
  <si>
    <t>La alcaldía local publico el 100% de la contratación del   FDL</t>
  </si>
  <si>
    <r>
      <t xml:space="preserve">Adquirir el </t>
    </r>
    <r>
      <rPr>
        <b/>
        <sz val="12"/>
        <color indexed="10"/>
        <rFont val="Arial Rounded MT Bold"/>
        <family val="2"/>
      </rPr>
      <t>80%</t>
    </r>
    <r>
      <rPr>
        <sz val="12"/>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</si>
  <si>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</si>
  <si>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Bienes de Características Técnicas Uniformes de Común Utilización a través del portal Colombia Compra Eficiente Aquiridos</t>
  </si>
  <si>
    <t>Área de Gestión del Desarrollo Local   - Alcalde Local</t>
  </si>
  <si>
    <t>DURANTE EL III TRIMESTRE SE TIENEN CINCO ORDENES DE COMPRA DE 24 PROGRAMAS QUE SON: 
(1) OC.IMPRENTA
(2) GASOLINA
(3) FERRETERIA
(4) PAPELERÍA
(5) LIMPIEZA</t>
  </si>
  <si>
    <t>MATRIZ PROCESOS DE SUBASTA INVERSA.</t>
  </si>
  <si>
    <t>DURANTE EL IV TRIMESTRE SE TIENEN TRECE ORDENES DE COMPRA DE 24 PROGRAMAS QUE SON: 
(1) OC.IMPRENTA
(2) GASOLINA
(3) FERRETERIA ESPACIO PÚBLICO
(4) PAPELERÍA
(5) LIMPIEZA
(6) CORREO EXPRESS
(7) MANTENIMIENTO VEHICULOS
(8) FERRETERIA ENTIDAD
(9) SUMINISTRO THONNER
(10) REFRIGERIOS
(11)FOTOCOPIADORA
(12) METROLOGÍA
(13)MANTENIMIENTO COMPUTADORES</t>
  </si>
  <si>
    <t>MATRIZ PROCESOS DE SUBASTA INVERSA Y AUTO CONCEJO DE ESTADO</t>
  </si>
  <si>
    <t>La alcaldía local adquirió el 80% de los bienes de Características Técnicas Uniformes de Común Utilización a través del portal Colombia Compra Eficiente.</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</si>
  <si>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</si>
  <si>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</si>
  <si>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</si>
  <si>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</si>
  <si>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Procesos contractuales   de la Directiva 12 acompañados con conpecto  de la SDG - Número de Procesos del Plan de Contrtación</t>
  </si>
  <si>
    <t xml:space="preserve">La Alcaldía Local de Teusaquillo cuenta con 11 proyectos de inversión local de los cuales 8 cuentan con concepto de viabilidad técnica. En ese sentido, la meta se encuentra en proceso de cumplimiento del 73%  </t>
  </si>
  <si>
    <t>Memorandos/ formatos técnicos/Actas</t>
  </si>
  <si>
    <t xml:space="preserve">La Alcaldía Local de Teusaquillo cuenta con 11 proyectos de inversión local, con múltiples componentes cada uno, de los cuales 9 cuentan con concepto de viabilidad técnica. En ese sentido, la meta se encuentra en proceso de cumplimiento del 80%  </t>
  </si>
  <si>
    <t xml:space="preserve">concepto de la Secretaría de Integración Social, para la adecuación de un Jardín Infantil y realizar el proceso de Buen Trato dentro de la Localidad. De igual forma, se adjunta el concepto de viabilidad del IDRD, para realizar las Escuelas de Formación Deportiva dentro de la Localidad y actas 
</t>
  </si>
  <si>
    <t>LA ALCALDÍA LOCAL DE TEUSAQUILLO CUENTA CON 11 PROYECTOS DE INVERSIÓN LOCAL, CON MÚLTIPLES COMPONENTES CADA UNO, SE SOLICITÓ CONCEPTO DE VIABILIDAD TÉCNICA A LA SECRETARÍA DE CULTURA PARA LOS PROCESOS DE FORMACIÓN CULTURAL  Y DEPORTIVA EN EL MARCO 1333, SE SOLICITÓ VIABILIDAD TÉCNICA A LA SECRETARIA DISTRITAL DE SEGURIDAD CONVIVENCIA Y JUSTICIA PARA LA ADQUISICIÓN DE MOTOCICLETAS POLICIVAS PARA LA ALCALDÍA DE TEUSAQUILLO PROYECTO 1355, SE SOLICITÓ VIABILIDAD TÉCNICA A GOBIERNO PARA DEMOLICIÓN EN EL MARCO 1329, SE SOLICITÓ AL IDPAC PARA LA CELEBRACIÓN DEL DÍA DEL COMUNAL DE FORMADOR DE FORMADORES EN EL MARCO 1351,</t>
  </si>
  <si>
    <t>MEMORANDOS, CONCEPTOS DE VIABILIDAD</t>
  </si>
  <si>
    <t>El FDLT, cuenta con un total de 10 proyectos de inversion los cuales tienen componentes diferentes pero todos ellos cuentan con concepto de viabilidad tecnica por parte de la cabeza del sector.</t>
  </si>
  <si>
    <t>Se aplico el 88% de los lineamientos establecidos en la Diretiva 12 de 2016</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</si>
  <si>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</si>
  <si>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</si>
  <si>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</si>
  <si>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</si>
  <si>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SIPSE
Archivo Físico</t>
  </si>
  <si>
    <t>Planeación
Contratación</t>
  </si>
  <si>
    <t>Según informe del DGPDL la alcaldía local cumplió con el 100% del plan de implementación del SIPSE Local</t>
  </si>
  <si>
    <t>Informe de DGPDL</t>
  </si>
  <si>
    <t>De acuerdo al radicado No. 20182100457703, la Alcaldía Local ejecutó el 96% del plan de implementación de SIPSE para el trimestre.</t>
  </si>
  <si>
    <t>Radicado No. 20182100457703</t>
  </si>
  <si>
    <t>La alcaldía local ejecuto el 93% de las actividades programadas en el plan de implementación del SIPSE local para el semestre</t>
  </si>
  <si>
    <t>Durante la vigencia la alcaldía local ejecuto el 96% de las actividades establecidas en el plan de implementación del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</si>
  <si>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</si>
  <si>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</si>
  <si>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</si>
  <si>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</si>
  <si>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Remision correos y actas de asistencia</t>
  </si>
  <si>
    <t>Contador - FDLT</t>
  </si>
  <si>
    <t>La alcaldía local de teusaquillo asistió a todas las jornadas de unificación de criterios contables según informe de la subsecretaría de gestión institucional</t>
  </si>
  <si>
    <t>radicado 20184000255093</t>
  </si>
  <si>
    <t>La alcaldía local participó en todas las jornadas de unificación de criterios contables, según informe presentado por la SGI y la Dirección financiera</t>
  </si>
  <si>
    <t>De acuerdo al  Radicado No. 0184000431503, la Alcaldía Local asistió al 100% de las jornadas de actualización y unificación durante el semestre.</t>
  </si>
  <si>
    <t>Radicado No. 20182100457703, Lista de asistencia</t>
  </si>
  <si>
    <t>Esta Meta aunque será reportada por la Subsecretaría de Gestión Institucional, desde el nivel local anexamos el memorando de cumplimiento y los anexos del mismo.</t>
  </si>
  <si>
    <t>Radicado No. MEMORANDO 201840005643731, Lista de asistencia y Anexos Cumplimiento</t>
  </si>
  <si>
    <t>La alcaldía local asistió al 100% de las jornadas de actualización y unificación de criterios contables</t>
  </si>
  <si>
    <t>Reportar mensualmente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</si>
  <si>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</si>
  <si>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</si>
  <si>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</si>
  <si>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Reportes de informacion entregada</t>
  </si>
  <si>
    <t>Todas las áreas</t>
  </si>
  <si>
    <t xml:space="preserve">Durante I trimestre el área de Contratación reporta las cuentas mensuales, el área de asesoría de obras reporta las Multas por medio de memorando N. 20186330003313 mes de febrero, memorando 20186330002903 mes de marzo., cobro coactivo memorando 20186310032192, Tesorería distrital también reporto ingresos, gastos y saldos en cada mes, así mismo  almacén reporto los movimientos que el aplicativo SI-CAPITAL, ha permitido hasta la fecha y existe consolidado entre área contable y almacén hasta el mes de enero. </t>
  </si>
  <si>
    <t>Orfeo, memorandos lineamientos SDG-Actas</t>
  </si>
  <si>
    <t xml:space="preserve">Durante II trimestre el área de Contratación reporta las cuentas mensuales, el área de asesoría de obras reporta las Multas por de la matriz de análisis estadístico y deudores mayores de 60. Tesorería distrital también reporto ingresos, gastos y saldos en cada mes, así mismo almacén reporto los movimientos que el aplicativo SI-CAPITAL, ha permitido hasta la fecha y existe consolidado entre área contable y almacén hasta el mes de mayo. 
</t>
  </si>
  <si>
    <t>Matriz de análisis estadístico, memorandos lineamientos SDG-Actas</t>
  </si>
  <si>
    <t>PARA EL III TRIMESTRE TESORERÍA DISTRITAL REPORTO INGRESOS, GASTOS Y SALDOS EN CADA MES, ASÍ MISMO ALMACÉN REPORTO LOS MOVIMIENTOS QUE EL APLICATIVO SI-CAPITAL, HA PERMITIDO HASTA LA FECHA Y EXISTE CONSOLIDADO ENTRE ÁREA CONTABLE Y ALMACÉN HASTA EL MES DE SEPTIEMBRE.</t>
  </si>
  <si>
    <t>REPORTE DE CONCILIACIONES.</t>
  </si>
  <si>
    <t xml:space="preserve">Durante IV trimestre el área de Contratación reporta las cuentas mensuales, el área de asesoría de obras reporta las Multas por  la matriz de análisis estadístico y deudores mayores de 60. Tesorería distrital también reporto ingresos, gastos y saldos en cada mes, así mismo almacén reporto los movimientos que el aplicativo SI-CAPITAL, ha permitido hasta la fecha y existe consolidado entre área contable y almacén hasta el mes de noviembre. 
</t>
  </si>
  <si>
    <t>La alcaldía local reporto  el 95% de la información insumo para los estados contables en materia de multas, contratación, almacén, presupuesto, liquidación de contratos, avances de ejecución contractual, entre otros</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</si>
  <si>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</si>
  <si>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</si>
  <si>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</si>
  <si>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</si>
  <si>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</si>
  <si>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 xml:space="preserve">Reporte </t>
  </si>
  <si>
    <t>Durante I trimestre la Alcaldía Local ha dado respuesta de Fondo a un 50.9%. Toda la información se maneja con la plataforma ORFEO, así mismo el FDLT cuenta con una tabla para realizar el seguimiento de todos los derechos de peticion y  llevar la trazabilidad.a pesar del malfuncionamiento del ORFEO, ya que duplica triplica y cuadruplica oficios o no deja cerrar las entradas.</t>
  </si>
  <si>
    <t>ORFEO y  Tabla De Seguimiento suministrada por la oficina de atencion al ciudadano de nivel Central</t>
  </si>
  <si>
    <t>Durante II trimestre la Alcaldía Local ha dado respuesta de Fondo a un 94.9%, a pesar del estado de malfuncionamiento del ORFEO, ya que duplica triplica y cuadruplica oficios o no deja cerrar las entradas, la alcaldía ha realizado un seguimiento riguroso a este tema.</t>
  </si>
  <si>
    <t xml:space="preserve">Reporte secretaria distrital de gobierno
oficina de servicio de atención a la ciudadanía
reporte Preventivo Alcaldía Local de Teusaquillo 2017-2018, así mismo el FDLT cuenta con una tabla para realizar el seguimiento de todos los derechos de petición y llevar la trazabilidad. 
</t>
  </si>
  <si>
    <t>DURANTE III TRIMESTRE LA ALCALDÍA LOCAL HA DADO RESPUESTA DE FONDO A UN 70,6%,  LA ALCALDÍA HA REALIZADO UN SEGUIMIENTO RIGUROSO A ESTE TEMA, PARA LO CUAL SE HA REALIZADO DOS MESA DE TRABAJO CON LA IDER DEL PROCESO DE ATENCIÓN A LA CIUDADANÍA, ASI COMO TAMBIÉN A REALIZADO SEGUIMIENTO Y REPORTE EN EXCEL Y ELABORACIÓN DE UN PLAN DE ACCIÓ PARA TAL FIN.</t>
  </si>
  <si>
    <t>PLAN DE ACCIÓN, EVIDENCIA DE REUNIONES, MATRIZ DE EXCEL</t>
  </si>
  <si>
    <t xml:space="preserve">Reporte Secretaria Distrital de Gobierno
oficina de servicio de Atención a la Ciudadanía SAC
reporte Preventivo Alcaldía Local de Teusaquillo 2017-2018, así mismo el FDLT cuenta con una tabla para realizar el seguimiento de todos los derechos de petición y llevar la trazabilidad, así de esta manera a la fecha para el año 2018 el porcentaje de respuesta y tramite definitivo fue de un 79,1% y para el año 2017 fue de un 98,3%, para un promedio de cumplimiento de un 88,7%.
</t>
  </si>
  <si>
    <t>PLAN DE ACCIÓN, EVIDENCIA DE REUNIONES, MATRIZ DE EXCEL- Reporta herramienta OneDrive 2017 y 2018</t>
  </si>
  <si>
    <t>En promedio la alcaldía local respondio el 82% de los requerimientos asignados</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</si>
  <si>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</si>
  <si>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</si>
  <si>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</si>
  <si>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</si>
  <si>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650 Contratos</t>
  </si>
  <si>
    <t>TRD aplicada serie contratos</t>
  </si>
  <si>
    <t>50% (325)</t>
  </si>
  <si>
    <t>Actas de capacitación</t>
  </si>
  <si>
    <t>Área de Gestión Corporativa Local</t>
  </si>
  <si>
    <t xml:space="preserve">Revisión Archivo físico </t>
  </si>
  <si>
    <t>De acuerdo al radicado No. 20184200449433, la Alcaldía Local aplicó el 100% de la serie de contratos para la documentación producida entre el 29 de diciembre de 2006 al 29 de septiembre de 2016</t>
  </si>
  <si>
    <t xml:space="preserve"> radicado No. 20184200449433</t>
  </si>
  <si>
    <t>La Alcaldía Local de 610 contratos que a la vigencia tiene, aplicó las tablas de retención a 542, dando un avance de cumplimiento del 74%</t>
  </si>
  <si>
    <t>Radicado No. memorando 20194220014113 y correo enviado del reporte entregado por el nivel local</t>
  </si>
  <si>
    <t>De acuerdo al reporte remitido por la Dirección Administrativa la alcaldía local aplico la TRD al 100%  de la serie contratos</t>
  </si>
  <si>
    <t xml:space="preserve">GERENCIA DE TI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</si>
  <si>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</si>
  <si>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</si>
  <si>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</si>
  <si>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</si>
  <si>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</si>
  <si>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</si>
  <si>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</si>
  <si>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De acuerdo al radicado No.20184400435333, la Alcaldía Local cumplió el 74% de los lineamientos de gestión de las TIC impartidas por la DTI.</t>
  </si>
  <si>
    <t xml:space="preserve"> Radicado No. 20184200449433</t>
  </si>
  <si>
    <t>Reporta la Dirección de Tecnología e Información, desde nivel local, anexamos las evidencias de lineamientos DTI</t>
  </si>
  <si>
    <t>Evidencias de Lineamientos Y CUADRO REPORTE META DTI</t>
  </si>
  <si>
    <t>La alcaldía local cumplio con el 78% de los lineamientos de gestión de las TIC</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</si>
  <si>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</si>
  <si>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</si>
  <si>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</si>
  <si>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</si>
  <si>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</si>
  <si>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</si>
  <si>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</si>
  <si>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</si>
  <si>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Área de Gestión del Desarrollo Local -  - ABOGADO FDLT</t>
  </si>
  <si>
    <t>El ejercicio del normagrama se realizó en atención a la solicitud de la honorable concejala; María Victoria Vargas de la bancada del partido conservador. Dicho ejercicio fue liderado por la Subsecretaría de Gestión Local, mediante memorando Radicado No.20182000266183.</t>
  </si>
  <si>
    <t>memorando Radicado No.20182000266183.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</si>
  <si>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</si>
  <si>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</si>
  <si>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</si>
  <si>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Lista de chequeo remitida de nivel central</t>
  </si>
  <si>
    <t xml:space="preserve">Referente PIGA </t>
  </si>
  <si>
    <t>La alcaldía local de teusaquillo realizó la medición de desempeño ambiental según los lineamientos de la OAP</t>
  </si>
  <si>
    <t xml:space="preserve">Informe de medición ambiental </t>
  </si>
  <si>
    <t>Se realiza el Registro de la Medición Ambiental, por medio de la herramienta dirigida desde el sistema de gestión ambiente</t>
  </si>
  <si>
    <t>Imagen del Pantallazo de reporte y evidencia de la Reunión</t>
  </si>
  <si>
    <t>Dar respuesta al 100% de los requerimientos ciudadanos asignados a la Alcaldía Local durante la vigencia 2017, según la información de seguimiento presentada por el proceso de Servicio a la Ciudadanía</t>
  </si>
  <si>
    <t xml:space="preserve">Porcentaje de requerimientos ciudadanos con respuesta de fondo ingresados en la vigencia 2017, según verificación efectuada por el proceso de Servicio a la Ciudadanía </t>
  </si>
  <si>
    <t>((Número de requerimientos ciudadanos con respuesta de fondo asignados a la Alcaldía Local de la vigencia 2017 /Número de requerimientos ciudadanos asignados a la Alcaldía Local de la vigencia 2017)*100%)</t>
  </si>
  <si>
    <t>Disminución de requerimientos ciudadanos vencidos asignados a la Alcaldía Local</t>
  </si>
  <si>
    <t>Reporte de cumplimiento partiendo de la base 2017 según radicado No.20184600019853</t>
  </si>
  <si>
    <t>Alcaldía Local de Teusaquillo  - Todas la áreas  -  Promotor de Calidad</t>
  </si>
  <si>
    <t>Según informe de servicio a a la ciudadanía la alcaldía local de teusaquillo pasó de tener 534 requerimientos ciudadanos a 474 durante el primer trimestre de 2018</t>
  </si>
  <si>
    <t>radicado 20184600227103</t>
  </si>
  <si>
    <t>De acuerdo al informe enviado por el profesional de servicio atención a la ciudadanía la alcaldía local de teusaquillo cuenta con 474 requerimientos vencidos de la vigencia 2017</t>
  </si>
  <si>
    <t xml:space="preserve">Informe requerimientos </t>
  </si>
  <si>
    <t>CITACIONES Y EVIDENCIA DE REUNION</t>
  </si>
  <si>
    <t xml:space="preserve">Reporte Secretaria Distrital de Gobierno
oficina de servicio de Atención a la Ciudadanía SAC
reporte Preventivo Alcaldía Local de Teusaquillo 2017, así mismo el FDLT cuenta con una tabla para realizar el seguimiento de todos los derechos de petición y llevar la trazabilidad, así de esta manera a la fecha para el año  2017 fue de un 98,3%.
</t>
  </si>
  <si>
    <t>PLAN DE ACCIÓN, EVIDENCIA DE REUNIONES- Reporta herramienta OneDrive 2017  Acta de Reunión</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</si>
  <si>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</si>
  <si>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</si>
  <si>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</si>
  <si>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</si>
  <si>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Registro en Actas</t>
  </si>
  <si>
    <t>La alcaldía local de teusaquillo realizó el reporte de la buena práctica en el aplicativo Ágora</t>
  </si>
  <si>
    <t>Informe de buenas prácticas registradas en el ÁGORA</t>
  </si>
  <si>
    <t>Se registró una buena práctica por proceso.</t>
  </si>
  <si>
    <t>IMAGEN DE REPORTE</t>
  </si>
  <si>
    <t>Esta meta fue cumplida en el Tercer Trimestre de la vigencia, se aclara en reunión con la Analista de la OAP el día 09-12-2018, se enviara evidencia del reporte del tercer trimestre.</t>
  </si>
  <si>
    <t>Reporte en la herramienta destinada y evidencia de la reunión.</t>
  </si>
  <si>
    <t>La alcaldía local realizó el registro de la buena práctica y lección aprendida en la plataforma Agora</t>
  </si>
  <si>
    <r>
      <t xml:space="preserve">Depurar el 100% de las comunicaciones en el aplicativo de gestión documental </t>
    </r>
    <r>
      <rPr>
        <b/>
        <sz val="12"/>
        <rFont val="Arial Rounded MT Bold"/>
        <family val="2"/>
      </rPr>
      <t>ORFEO I</t>
    </r>
    <r>
      <rPr>
        <sz val="12"/>
        <rFont val="Arial Rounded MT Bold"/>
        <family val="2"/>
      </rPr>
      <t>(a excepción de los derechos de petición)</t>
    </r>
  </si>
  <si>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</si>
  <si>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</si>
  <si>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</si>
  <si>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Registro Excel y Actas</t>
  </si>
  <si>
    <t>Durante el I trimestre se llevó a cabo la reunión con la referente de gestión documental de la SDG, en donde se expuso las inquietudes sobre el proceso de depuración del sistema de gestión documental ORFEO I, se dejaron establecidos unos compromisos desde la SDG y el FDLT. Para el mes de marzo por parte de la referente de SDG se obtuvo la base de datos consolida, con la cual FDLT puede depurar todo lo pendiente en ORFEO I.</t>
  </si>
  <si>
    <t xml:space="preserve">
Acta de reunión, Acta de capacitación y base de datos consolidada ORFEO
</t>
  </si>
  <si>
    <t>La alcaldía local de teusaquillo cuenta con  1144 comunicaciones en el aplicativo ORFEO 1</t>
  </si>
  <si>
    <t>Informe de ORFEO 1</t>
  </si>
  <si>
    <t xml:space="preserve">NIVEL CENTRAL-MATRIZ DE REPORTE ENVIADA POR DTI.
ADICIONAL A ESTA META LA ALCALDÍA LOCAL PRESENTO UN PLAN DE ACCIÓN, SE REALIZÓ LA MESA DE TRABAJO ESTABLECIENDO DUPURAR EN EL SEGUIMIENTO LA ORGANIZACIÓN DE LA BASE DE DATOS DE ORFEO I, PARA PROCEDER AL CIERRE MASIVO DE LOS CERTIFICADOS DE RESIDENCIA Y DE PROPIEDAD HORIZONTAL. </t>
  </si>
  <si>
    <t>PLAN DE ACCIÓN, EVIDENCIA DE REUNIÓN, MATRIZ DE SEGUIMIENTO Y ORGANIZACIÓN.</t>
  </si>
  <si>
    <t>Según el reporte de ORFEO I la alcaldía local cuenta con 2.536 comunicaciones en el aplicativo de gestión documental</t>
  </si>
  <si>
    <t xml:space="preserve">PLAN DE ACCIÓN, EVIDENCIA DE REUNIÓN, MATRIZ DE SEGUIMIENTO Y ORGANIZACIÓN. </t>
  </si>
  <si>
    <t xml:space="preserve">La alcaldía local reporta que se presento ante Servicio a la ciudadanía un plan de acción, en el cual se realizó mesa de trabajo para la depuración en el seguimiento, la organización de la base de datos de Orfeo I, para proceder al cierre masivo de los certificados de residencia y de propiedad horizontal, de una base de 3664 que tenía la alcaldía en trámite a la depuración y cierre se estable en una primera fase un total pendientes de 664 y de estos se realizó nuevamente todo el proceso de revisión, respuesta y se envió a la líder de la oficina SAC, para su verificación y proceso de depuración quedando pendiente lineamientos desde esta oficina.
</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</si>
  <si>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</si>
  <si>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</si>
  <si>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</si>
  <si>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Plan de Actualización de la Documentación</t>
  </si>
  <si>
    <t>Aplicativo SIG MEJORA</t>
  </si>
  <si>
    <t xml:space="preserve">Durante el I trimestre se han realizado el seguimiento y reporte de los planes de mejoramiento contemplados en el sistema SIG, de los cuales la alcaldía contaba con 8 planes abiertos sin proceso y de los cuales la OAP dio el aval de validación de aprobación de 5 y 3 no fueron aprobados. Se dio seguimiento al plan de mejora de PAD 174, de la contraloría general
</t>
  </si>
  <si>
    <t>Aplicativo Gestión para la Mejora y Plan de mejora contraloría remitido, matrices de seguimiento, memorandos</t>
  </si>
  <si>
    <t xml:space="preserve">Acciones de mejora interna - 50%
</t>
  </si>
  <si>
    <t>NIVEL CENTRAL-OAP, EN EL SISTEMA DE CALIDAD SIG, LA ALCALDÍA CONTABA CON UN SOLO PLAN DE ACCIÓN EL 873, EL CUAL FUE CARGADO LA EVIDENCIA Y REPORTADO PARA SU CIERRE.
PARA LA CONTRALORÍA SE PRESENTO EL PLAN DE ACCIÓN PARA LAS 24 ACCIONES INCUMPLIDAS CON SUS RESPECTIVAS EVIDENCIAS Y FUERON ACEPTADAS Y CERRADAS A LA FECHA.
Planes abiertos 3; Número de acciones abiertas sin vencer 5; Número de acciones abiertas vencidas 2.</t>
  </si>
  <si>
    <t>REPORTE DEL SIG.
REPORTE PLAN DE MEJORAMIENTO Y EVIDENCIAS CONTRALORÍA.</t>
  </si>
  <si>
    <t>De acuerdo con el informe reportado por el analista la alcaldía local cuenta con un nivel de vencimiento del 100% de los 3 planes de mejoramiento en estado abierto</t>
  </si>
  <si>
    <t>Nivel de vencimiento planes de mejoramiento interno</t>
  </si>
  <si>
    <t>Nivel de vencimiento planes externos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</si>
  <si>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</si>
  <si>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</si>
  <si>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</si>
  <si>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porcentaje de cumplimiento de requerimientos d ela ley 1712 del 2014</t>
  </si>
  <si>
    <t>registro de actividades de publicacion, registro fotografico con las direcciones URL</t>
  </si>
  <si>
    <t>REFERENTE PAGINA WEB LOCAL</t>
  </si>
  <si>
    <t>Durante el I trimestre se  desarrolló esta  meta a través de la matriz de contenido y la actualización de la página WEB Local lineamientos de la Oficina Asesora de planeación-comunicaciones, donde se aprecia el cumplimiento del 98% del Registro de Publicación de la Pagina Web correspondiente a la Ley 1712.</t>
  </si>
  <si>
    <t>Matriz de Contenido publicaciones alcaldía local de Teusaquillo</t>
  </si>
  <si>
    <t>Según el registrode publicaciones de la alcaldía local de teusaquillo, esta cumple con el 98% de los criterios de la ley 1712</t>
  </si>
  <si>
    <t>La Alcaldía Local publicó el 98% de la información relacionada con el proceso.</t>
  </si>
  <si>
    <t xml:space="preserve">SE ANEXA MATRIZ DE REPORTE.
http://www.teusaquillo.gov.co/transparencia/instrumentos-gestion-informacion-publica/relacionados-informacion
</t>
  </si>
  <si>
    <t>Según el registro de publicaciones de la Alcaldía Local de Teusaquillo, esta cumple con el 98% de los criterios de la ley 1712, quedando pendiente el componente de datos abiertos</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</si>
  <si>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</si>
  <si>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</si>
  <si>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</si>
  <si>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</si>
  <si>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</si>
  <si>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</si>
  <si>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+100-28.5</t>
  </si>
  <si>
    <t>RUBROSFUNCIONAMIENTO</t>
  </si>
  <si>
    <t>SIG</t>
  </si>
  <si>
    <t>PROGRAMACION</t>
  </si>
  <si>
    <t>INDICADOR</t>
  </si>
  <si>
    <t>ADQUISICION DE BIENES</t>
  </si>
  <si>
    <t>GASTOS DE FUNCIONAMIENTO</t>
  </si>
  <si>
    <t>ADQUISICION DE SERVICIOS</t>
  </si>
  <si>
    <t>GASTOS DE INVERSION</t>
  </si>
  <si>
    <t>RUTINARIA</t>
  </si>
  <si>
    <t>SERVICIOS PUBLICOS</t>
  </si>
  <si>
    <t>CRECIENTE</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</si>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</sst>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_-;\-* #,##0_-;_-* &quot;-&quot;_-;_-@_-"/>
    <numFmt numFmtId="165" formatCode="[$$-240A]\ #,##0.00"/>
    <numFmt numFmtId="166" formatCode="* #,##0.00&quot;    &quot;;\-* #,##0.00&quot;    &quot;;* \-#&quot;    &quot;;@\ "/>
    <numFmt numFmtId="167" formatCode="0.0%"/>
  </numFmts>
  <fonts count="34">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2"/>
      <name val="Arial Rounded MT Bold"/>
      <family val="2"/>
    </font>
    <font>
      <sz val="12"/>
      <name val="Arial Rounded MT Bold"/>
      <family val="2"/>
    </font>
    <font>
      <sz val="12"/>
      <color indexed="8"/>
      <name val="Arial Rounded MT Bold"/>
      <family val="2"/>
    </font>
    <font>
      <b/>
      <sz val="12"/>
      <color indexed="8"/>
      <name val="Arial Rounded MT Bold"/>
      <family val="2"/>
    </font>
    <font>
      <b/>
      <sz val="12"/>
      <color indexed="16"/>
      <name val="Arial Rounded MT Bold"/>
      <family val="2"/>
    </font>
    <font>
      <sz val="12"/>
      <color indexed="10"/>
      <name val="Arial Rounded MT Bold"/>
      <family val="2"/>
    </font>
    <font>
      <b/>
      <sz val="12"/>
      <color indexed="10"/>
      <name val="Arial Rounded MT Bold"/>
      <family val="2"/>
    </font>
    <font>
      <sz val="12"/>
      <color indexed="30"/>
      <name val="Arial Rounded MT Bold"/>
      <family val="2"/>
    </font>
    <font>
      <sz val="18"/>
      <name val="Arial"/>
      <family val="2"/>
    </font>
    <font>
      <b/>
      <sz val="10"/>
      <color indexed="8"/>
      <name val="Arial Rounded MT Bold"/>
      <family val="2"/>
    </font>
    <font>
      <b/>
      <sz val="10"/>
      <name val="Arial Rounded MT Bold"/>
      <family val="2"/>
    </font>
    <font>
      <b/>
      <sz val="10"/>
      <color indexed="8"/>
      <name val="Arial"/>
      <family val="2"/>
    </font>
    <font>
      <b/>
      <sz val="10"/>
      <name val="Arial"/>
      <family val="2"/>
    </font>
    <font>
      <sz val="8"/>
      <color indexed="8"/>
      <name val="Arial"/>
      <family val="2"/>
    </font>
    <font>
      <sz val="12"/>
      <name val="Arial"/>
      <family val="2"/>
    </font>
    <font>
      <sz val="11"/>
      <color theme="1"/>
      <name val="Calibri"/>
      <family val="2"/>
      <scheme val="minor"/>
    </font>
    <font>
      <u/>
      <sz val="11"/>
      <color theme="10"/>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Arial Rounded MT Bold"/>
      <family val="2"/>
    </font>
    <font>
      <b/>
      <sz val="12"/>
      <color theme="1"/>
      <name val="Arial Rounded MT Bold"/>
      <family val="2"/>
    </font>
    <font>
      <sz val="12"/>
      <color rgb="FF000000"/>
      <name val="Arial Rounded MT Bold"/>
      <family val="2"/>
    </font>
    <font>
      <sz val="12"/>
      <color rgb="FF00000A"/>
      <name val="Arial Rounded MT Bold"/>
      <family val="2"/>
    </font>
    <font>
      <sz val="10"/>
      <color theme="1"/>
      <name val="Arial"/>
      <family val="2"/>
    </font>
    <font>
      <sz val="10"/>
      <color theme="1"/>
      <name val="Arial Rounded MT Bold"/>
      <family val="2"/>
    </font>
    <font>
      <u/>
      <sz val="10"/>
      <color theme="10"/>
      <name val="Calibri"/>
      <family val="2"/>
      <scheme val="minor"/>
    </font>
    <font>
      <sz val="11"/>
      <color theme="1"/>
      <name val="Arial Rounded MT Bold"/>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rgb="FF0070C0"/>
        <bgColor indexed="64"/>
      </patternFill>
    </fill>
    <fill>
      <patternFill patternType="solid">
        <fgColor theme="9" tint="0.39997558519241921"/>
        <bgColor indexed="64"/>
      </patternFill>
    </fill>
    <fill>
      <patternFill patternType="solid">
        <fgColor theme="6"/>
        <bgColor indexed="64"/>
      </patternFill>
    </fill>
    <fill>
      <patternFill patternType="solid">
        <fgColor rgb="FF00B050"/>
        <bgColor indexed="64"/>
      </patternFill>
    </fill>
    <fill>
      <patternFill patternType="solid">
        <fgColor theme="0"/>
        <bgColor rgb="FFD7E4BD"/>
      </patternFill>
    </fill>
    <fill>
      <patternFill patternType="solid">
        <fgColor theme="0" tint="-0.249977111117893"/>
        <bgColor indexed="64"/>
      </patternFill>
    </fill>
    <fill>
      <patternFill patternType="solid">
        <fgColor theme="4" tint="0.39997558519241921"/>
        <bgColor indexed="64"/>
      </patternFill>
    </fill>
    <fill>
      <patternFill patternType="solid">
        <fgColor theme="9"/>
        <bgColor indexed="64"/>
      </patternFill>
    </fill>
  </fills>
  <borders count="64">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rgb="FF1A1A1A"/>
      </left>
      <right style="thin">
        <color rgb="FF1A1A1A"/>
      </right>
      <top style="thin">
        <color rgb="FF1A1A1A"/>
      </top>
      <bottom style="thin">
        <color rgb="FF1A1A1A"/>
      </bottom>
      <diagonal/>
    </border>
    <border>
      <left style="thin">
        <color rgb="FF1A1A1A"/>
      </left>
      <right style="thin">
        <color rgb="FF1A1A1A"/>
      </right>
      <top style="thin">
        <color rgb="FF1A1A1A"/>
      </top>
      <bottom/>
      <diagonal/>
    </border>
  </borders>
  <cellStyleXfs count="15">
    <xf numFmtId="0" fontId="0" fillId="0" borderId="0"/>
    <xf numFmtId="0" fontId="1" fillId="2" borderId="0" applyNumberFormat="0" applyBorder="0" applyAlignment="0" applyProtection="0"/>
    <xf numFmtId="0" fontId="21" fillId="0" borderId="0" applyNumberForma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6" fontId="1" fillId="0" borderId="0" applyFill="0" applyBorder="0" applyAlignment="0" applyProtection="0"/>
    <xf numFmtId="0" fontId="1" fillId="0" borderId="0"/>
    <xf numFmtId="9" fontId="2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515">
    <xf numFmtId="0" fontId="0" fillId="0" borderId="0" xfId="0"/>
    <xf numFmtId="0" fontId="22" fillId="0" borderId="1"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0" fillId="0" borderId="0" xfId="0" applyAlignment="1">
      <alignment wrapText="1"/>
    </xf>
    <xf numFmtId="0" fontId="22" fillId="0" borderId="3"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4" xfId="0" applyFont="1" applyFill="1" applyBorder="1" applyAlignment="1">
      <alignment horizontal="justify" vertical="center" wrapText="1"/>
    </xf>
    <xf numFmtId="0" fontId="22" fillId="0" borderId="5"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3" fillId="0" borderId="0" xfId="0" applyFont="1" applyAlignment="1">
      <alignment horizontal="justify"/>
    </xf>
    <xf numFmtId="0" fontId="24" fillId="6" borderId="7" xfId="0" applyFont="1" applyFill="1" applyBorder="1" applyAlignment="1">
      <alignment horizontal="justify" vertical="center" wrapText="1"/>
    </xf>
    <xf numFmtId="0" fontId="24" fillId="7"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2" xfId="0" applyFont="1" applyFill="1" applyBorder="1" applyAlignment="1">
      <alignment horizontal="justify" vertical="center" wrapText="1"/>
    </xf>
    <xf numFmtId="0" fontId="24" fillId="8" borderId="7" xfId="0" applyFont="1" applyFill="1" applyBorder="1" applyAlignment="1">
      <alignment horizontal="justify" vertical="center" wrapText="1"/>
    </xf>
    <xf numFmtId="0" fontId="24" fillId="8" borderId="8" xfId="0" applyFont="1" applyFill="1" applyBorder="1" applyAlignment="1">
      <alignment horizontal="justify" vertical="center" wrapText="1"/>
    </xf>
    <xf numFmtId="0" fontId="4" fillId="9" borderId="9"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2"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24" fillId="11" borderId="10" xfId="0" applyFont="1" applyFill="1" applyBorder="1" applyAlignment="1">
      <alignment horizontal="justify" vertical="center" wrapText="1"/>
    </xf>
    <xf numFmtId="0" fontId="24" fillId="11" borderId="7" xfId="0" applyFont="1" applyFill="1" applyBorder="1" applyAlignment="1">
      <alignment horizontal="justify" vertical="center" wrapText="1"/>
    </xf>
    <xf numFmtId="0" fontId="4" fillId="11" borderId="2" xfId="0" applyFont="1" applyFill="1" applyBorder="1" applyAlignment="1">
      <alignment vertical="center" wrapText="1"/>
    </xf>
    <xf numFmtId="0" fontId="24" fillId="12" borderId="9" xfId="0" applyFont="1" applyFill="1" applyBorder="1" applyAlignment="1">
      <alignment horizontal="justify" vertical="center" wrapText="1"/>
    </xf>
    <xf numFmtId="0" fontId="24" fillId="12"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25" fillId="12" borderId="7" xfId="0" applyFont="1" applyFill="1" applyBorder="1" applyAlignment="1">
      <alignment horizontal="justify" vertical="center" wrapText="1"/>
    </xf>
    <xf numFmtId="0" fontId="24" fillId="12" borderId="11" xfId="0" applyFont="1" applyFill="1" applyBorder="1" applyAlignment="1">
      <alignment horizontal="left" vertical="center" wrapText="1"/>
    </xf>
    <xf numFmtId="0" fontId="24" fillId="12"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5" fillId="7" borderId="12" xfId="0" applyFont="1" applyFill="1" applyBorder="1" applyAlignment="1">
      <alignment horizontal="center" vertical="center" wrapText="1"/>
    </xf>
    <xf numFmtId="0" fontId="6" fillId="5" borderId="13"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26" fillId="7" borderId="3" xfId="0" applyFont="1" applyFill="1" applyBorder="1" applyAlignment="1" applyProtection="1">
      <alignment horizontal="left" vertical="center" wrapText="1"/>
      <protection locked="0"/>
    </xf>
    <xf numFmtId="0" fontId="26" fillId="7" borderId="14" xfId="0" applyFont="1" applyFill="1" applyBorder="1" applyAlignment="1" applyProtection="1">
      <alignment horizontal="left" vertical="center" wrapText="1"/>
      <protection locked="0"/>
    </xf>
    <xf numFmtId="0" fontId="26" fillId="7" borderId="15" xfId="0" applyFont="1" applyFill="1" applyBorder="1" applyAlignment="1" applyProtection="1">
      <alignment horizontal="left" vertical="center" wrapText="1"/>
      <protection locked="0"/>
    </xf>
    <xf numFmtId="0" fontId="26" fillId="7" borderId="16" xfId="0" applyFont="1" applyFill="1" applyBorder="1" applyAlignment="1" applyProtection="1">
      <alignment horizontal="left" vertical="center" wrapText="1"/>
      <protection locked="0"/>
    </xf>
    <xf numFmtId="0" fontId="26" fillId="7" borderId="6" xfId="0" applyFont="1" applyFill="1" applyBorder="1" applyAlignment="1" applyProtection="1">
      <alignment horizontal="left" vertical="center" wrapText="1"/>
      <protection locked="0"/>
    </xf>
    <xf numFmtId="0" fontId="26" fillId="7" borderId="17" xfId="0" applyFont="1" applyFill="1" applyBorder="1" applyAlignment="1" applyProtection="1">
      <alignment vertical="center" wrapText="1"/>
    </xf>
    <xf numFmtId="0" fontId="26" fillId="7" borderId="18"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7" borderId="18" xfId="0" applyFont="1" applyFill="1" applyBorder="1" applyAlignment="1">
      <alignment vertical="center"/>
    </xf>
    <xf numFmtId="0" fontId="26" fillId="7" borderId="3" xfId="0"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27" fillId="7" borderId="19" xfId="0" applyFont="1" applyFill="1" applyBorder="1" applyAlignment="1" applyProtection="1">
      <alignment horizontal="center" vertical="center" wrapText="1"/>
      <protection locked="0"/>
    </xf>
    <xf numFmtId="0" fontId="26" fillId="7" borderId="19"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xf>
    <xf numFmtId="0" fontId="26" fillId="7" borderId="19" xfId="0" applyFont="1" applyFill="1" applyBorder="1" applyAlignment="1" applyProtection="1">
      <alignment horizontal="center" vertical="center" wrapText="1"/>
    </xf>
    <xf numFmtId="0" fontId="26" fillId="7" borderId="15" xfId="0" applyFont="1" applyFill="1" applyBorder="1" applyAlignment="1" applyProtection="1">
      <alignment horizontal="left" vertical="center" wrapText="1"/>
    </xf>
    <xf numFmtId="0" fontId="26" fillId="7" borderId="2" xfId="0" applyFont="1" applyFill="1" applyBorder="1" applyAlignment="1" applyProtection="1">
      <alignment horizontal="center" vertical="center" wrapText="1"/>
    </xf>
    <xf numFmtId="9" fontId="5" fillId="7" borderId="17" xfId="10" applyFont="1" applyFill="1" applyBorder="1" applyAlignment="1" applyProtection="1">
      <alignment horizontal="center" vertical="center" wrapText="1"/>
    </xf>
    <xf numFmtId="0" fontId="27" fillId="0" borderId="3"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6" fillId="0" borderId="0" xfId="0" applyFont="1"/>
    <xf numFmtId="0" fontId="26" fillId="0" borderId="0" xfId="0" applyFont="1" applyAlignment="1">
      <alignment horizontal="center"/>
    </xf>
    <xf numFmtId="9" fontId="26" fillId="0" borderId="0" xfId="10" applyFont="1"/>
    <xf numFmtId="0" fontId="5" fillId="7" borderId="2" xfId="0" applyFont="1" applyFill="1" applyBorder="1" applyAlignment="1">
      <alignment vertical="center" wrapText="1"/>
    </xf>
    <xf numFmtId="0" fontId="5" fillId="7" borderId="20" xfId="0" applyFont="1" applyFill="1" applyBorder="1" applyAlignment="1">
      <alignment vertical="center" wrapText="1"/>
    </xf>
    <xf numFmtId="0" fontId="5" fillId="7" borderId="7" xfId="0" applyFont="1" applyFill="1" applyBorder="1" applyAlignment="1">
      <alignment vertical="center" wrapText="1"/>
    </xf>
    <xf numFmtId="0" fontId="26" fillId="7" borderId="0" xfId="0" applyFont="1" applyFill="1"/>
    <xf numFmtId="0" fontId="26" fillId="7" borderId="0" xfId="0" applyFont="1" applyFill="1" applyAlignment="1">
      <alignment horizontal="center"/>
    </xf>
    <xf numFmtId="9" fontId="26" fillId="7" borderId="0" xfId="10" applyFont="1" applyFill="1"/>
    <xf numFmtId="0" fontId="9" fillId="13" borderId="21" xfId="0" applyFont="1" applyFill="1" applyBorder="1" applyAlignment="1">
      <alignment horizontal="center" vertical="center" wrapText="1"/>
    </xf>
    <xf numFmtId="0" fontId="8" fillId="7" borderId="22" xfId="0" applyFont="1" applyFill="1" applyBorder="1" applyAlignment="1">
      <alignment vertical="center" wrapText="1"/>
    </xf>
    <xf numFmtId="0" fontId="8" fillId="7" borderId="0" xfId="0" applyFont="1" applyFill="1" applyBorder="1" applyAlignment="1">
      <alignment vertical="center" wrapText="1"/>
    </xf>
    <xf numFmtId="9" fontId="8" fillId="7" borderId="0" xfId="10" applyFont="1" applyFill="1" applyBorder="1" applyAlignment="1">
      <alignment vertical="center" wrapText="1"/>
    </xf>
    <xf numFmtId="0" fontId="6" fillId="7" borderId="22"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0" xfId="0" applyFont="1" applyFill="1" applyBorder="1" applyAlignment="1">
      <alignment horizontal="justify" vertical="center" wrapText="1"/>
    </xf>
    <xf numFmtId="0" fontId="27" fillId="7" borderId="0" xfId="0" applyFont="1" applyFill="1" applyBorder="1" applyAlignment="1">
      <alignment vertical="center"/>
    </xf>
    <xf numFmtId="9" fontId="8" fillId="7" borderId="0" xfId="10" applyFont="1" applyFill="1" applyBorder="1" applyAlignment="1">
      <alignment horizontal="center" vertical="center" wrapText="1"/>
    </xf>
    <xf numFmtId="9" fontId="5" fillId="7" borderId="0" xfId="10" applyFont="1" applyFill="1" applyBorder="1" applyAlignment="1">
      <alignment horizontal="center" vertical="center" wrapText="1"/>
    </xf>
    <xf numFmtId="0" fontId="26" fillId="7" borderId="0" xfId="0" applyFont="1" applyFill="1" applyAlignment="1">
      <alignment horizontal="justify" vertical="center" wrapText="1"/>
    </xf>
    <xf numFmtId="0" fontId="5" fillId="14" borderId="23" xfId="0" applyFont="1" applyFill="1" applyBorder="1" applyAlignment="1">
      <alignment vertical="center" wrapText="1"/>
    </xf>
    <xf numFmtId="0" fontId="5" fillId="14" borderId="24" xfId="0" applyFont="1" applyFill="1" applyBorder="1" applyAlignment="1">
      <alignment vertical="center" wrapText="1"/>
    </xf>
    <xf numFmtId="0" fontId="5" fillId="16" borderId="25"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5" fillId="9" borderId="20"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6" borderId="12"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5" fillId="17" borderId="27" xfId="0" applyFont="1" applyFill="1" applyBorder="1" applyAlignment="1">
      <alignment vertical="center" wrapText="1"/>
    </xf>
    <xf numFmtId="0" fontId="5" fillId="15" borderId="28" xfId="0" applyFont="1" applyFill="1" applyBorder="1" applyAlignment="1">
      <alignment horizontal="justify" vertical="center" wrapText="1"/>
    </xf>
    <xf numFmtId="0" fontId="5" fillId="15" borderId="29"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27" fillId="15" borderId="6" xfId="0" applyFont="1" applyFill="1" applyBorder="1"/>
    <xf numFmtId="0" fontId="5" fillId="18" borderId="6" xfId="0" applyFont="1" applyFill="1" applyBorder="1" applyAlignment="1">
      <alignment horizontal="center" vertical="center" wrapText="1"/>
    </xf>
    <xf numFmtId="0" fontId="5" fillId="20" borderId="6" xfId="0" applyFont="1" applyFill="1" applyBorder="1" applyAlignment="1" applyProtection="1">
      <alignment horizontal="center" vertical="center" wrapText="1"/>
    </xf>
    <xf numFmtId="0" fontId="5" fillId="19" borderId="6" xfId="0" applyFont="1" applyFill="1" applyBorder="1" applyAlignment="1" applyProtection="1">
      <alignment horizontal="center" vertical="center" wrapText="1"/>
    </xf>
    <xf numFmtId="9" fontId="5" fillId="18" borderId="6" xfId="10" applyFont="1" applyFill="1" applyBorder="1" applyAlignment="1">
      <alignment horizontal="center" vertical="center" wrapText="1"/>
    </xf>
    <xf numFmtId="0" fontId="5" fillId="2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16" borderId="30" xfId="0" applyFont="1" applyFill="1" applyBorder="1" applyAlignment="1">
      <alignment horizontal="center" vertical="center" wrapText="1"/>
    </xf>
    <xf numFmtId="0" fontId="5" fillId="16" borderId="31"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27" fillId="7" borderId="23" xfId="0" applyFont="1" applyFill="1" applyBorder="1" applyAlignment="1" applyProtection="1">
      <alignment vertical="center" textRotation="90" wrapText="1"/>
      <protection locked="0"/>
    </xf>
    <xf numFmtId="0" fontId="27" fillId="7" borderId="32" xfId="0" applyFont="1" applyFill="1" applyBorder="1" applyAlignment="1" applyProtection="1">
      <alignment vertical="center" wrapText="1"/>
      <protection locked="0"/>
    </xf>
    <xf numFmtId="0" fontId="6" fillId="7" borderId="3" xfId="0" applyFont="1" applyFill="1" applyBorder="1" applyAlignment="1" applyProtection="1">
      <alignment horizontal="justify" vertical="center" wrapText="1"/>
      <protection locked="0"/>
    </xf>
    <xf numFmtId="9" fontId="27" fillId="7" borderId="3" xfId="10" applyFont="1" applyFill="1" applyBorder="1" applyAlignment="1" applyProtection="1">
      <alignment horizontal="center" vertical="center" wrapText="1"/>
      <protection locked="0"/>
    </xf>
    <xf numFmtId="0" fontId="26" fillId="7" borderId="3" xfId="0" applyFont="1" applyFill="1" applyBorder="1" applyAlignment="1">
      <alignment vertical="center" wrapText="1"/>
    </xf>
    <xf numFmtId="9" fontId="26" fillId="7" borderId="3" xfId="0" applyNumberFormat="1" applyFont="1" applyFill="1" applyBorder="1" applyAlignment="1" applyProtection="1">
      <alignment horizontal="center" vertical="center" wrapText="1"/>
    </xf>
    <xf numFmtId="165" fontId="26" fillId="7" borderId="3" xfId="0" applyNumberFormat="1" applyFont="1" applyFill="1" applyBorder="1" applyAlignment="1" applyProtection="1">
      <alignment horizontal="center" vertical="center" wrapText="1"/>
      <protection locked="0"/>
    </xf>
    <xf numFmtId="0" fontId="26" fillId="7" borderId="3" xfId="0" applyFont="1" applyFill="1" applyBorder="1" applyAlignment="1" applyProtection="1">
      <alignment horizontal="center" vertical="center" wrapText="1"/>
    </xf>
    <xf numFmtId="0" fontId="26" fillId="0" borderId="19" xfId="0" applyFont="1" applyFill="1" applyBorder="1" applyAlignment="1" applyProtection="1">
      <alignment horizontal="justify" vertical="center" wrapText="1"/>
    </xf>
    <xf numFmtId="0" fontId="26" fillId="0" borderId="19" xfId="0" applyFont="1" applyFill="1" applyBorder="1" applyAlignment="1" applyProtection="1">
      <alignment horizontal="center" vertical="center" wrapText="1"/>
    </xf>
    <xf numFmtId="0" fontId="26" fillId="7" borderId="3" xfId="0" applyFont="1" applyFill="1" applyBorder="1" applyAlignment="1">
      <alignment horizontal="center" vertical="center" wrapText="1"/>
    </xf>
    <xf numFmtId="9" fontId="26" fillId="7" borderId="3" xfId="0" applyNumberFormat="1" applyFont="1" applyFill="1" applyBorder="1" applyAlignment="1">
      <alignment horizontal="center" vertical="center" wrapText="1"/>
    </xf>
    <xf numFmtId="9" fontId="26" fillId="7" borderId="3" xfId="0" applyNumberFormat="1" applyFont="1" applyFill="1" applyBorder="1" applyAlignment="1" applyProtection="1">
      <alignment horizontal="center" vertical="center" wrapText="1"/>
      <protection locked="0"/>
    </xf>
    <xf numFmtId="9" fontId="6" fillId="7" borderId="3" xfId="10" applyFont="1" applyFill="1" applyBorder="1" applyAlignment="1">
      <alignment horizontal="center" vertical="center" wrapText="1"/>
    </xf>
    <xf numFmtId="9" fontId="6" fillId="7" borderId="3" xfId="10" applyNumberFormat="1" applyFont="1" applyFill="1" applyBorder="1" applyAlignment="1">
      <alignment horizontal="center" vertical="center" wrapText="1"/>
    </xf>
    <xf numFmtId="0" fontId="26" fillId="7" borderId="3" xfId="0" applyNumberFormat="1" applyFont="1" applyFill="1" applyBorder="1" applyAlignment="1" applyProtection="1">
      <alignment horizontal="center" vertical="center" wrapText="1"/>
      <protection locked="0"/>
    </xf>
    <xf numFmtId="0" fontId="6" fillId="7" borderId="3" xfId="10" applyNumberFormat="1" applyFont="1" applyFill="1" applyBorder="1" applyAlignment="1">
      <alignment horizontal="center" vertical="center" wrapText="1"/>
    </xf>
    <xf numFmtId="0" fontId="6" fillId="7" borderId="25" xfId="10" applyNumberFormat="1" applyFont="1" applyFill="1" applyBorder="1" applyAlignment="1">
      <alignment horizontal="center" vertical="center" wrapText="1"/>
    </xf>
    <xf numFmtId="0" fontId="5" fillId="7" borderId="33" xfId="0" applyFont="1" applyFill="1" applyBorder="1" applyAlignment="1">
      <alignment horizontal="center" vertical="center" wrapText="1"/>
    </xf>
    <xf numFmtId="0" fontId="27" fillId="7" borderId="24" xfId="0" applyFont="1" applyFill="1" applyBorder="1" applyAlignment="1" applyProtection="1">
      <alignment vertical="center" textRotation="90" wrapText="1"/>
      <protection locked="0"/>
    </xf>
    <xf numFmtId="0" fontId="27" fillId="7" borderId="34" xfId="0" applyFont="1" applyFill="1" applyBorder="1" applyAlignment="1" applyProtection="1">
      <alignment vertical="center" wrapText="1"/>
      <protection locked="0"/>
    </xf>
    <xf numFmtId="0" fontId="6" fillId="7" borderId="2" xfId="0" applyFont="1" applyFill="1" applyBorder="1" applyAlignment="1" applyProtection="1">
      <alignment horizontal="justify" vertical="center" wrapText="1"/>
      <protection locked="0"/>
    </xf>
    <xf numFmtId="9" fontId="27" fillId="7" borderId="2" xfId="10" applyFont="1" applyFill="1" applyBorder="1" applyAlignment="1">
      <alignment horizontal="center" vertical="center" wrapText="1"/>
    </xf>
    <xf numFmtId="0" fontId="26" fillId="7" borderId="2" xfId="0" applyFont="1" applyFill="1" applyBorder="1" applyAlignment="1" applyProtection="1">
      <alignment horizontal="center" vertical="center" wrapText="1"/>
      <protection locked="0"/>
    </xf>
    <xf numFmtId="0" fontId="26" fillId="7" borderId="6" xfId="0" applyFont="1" applyFill="1" applyBorder="1" applyAlignment="1">
      <alignment vertical="center" wrapText="1"/>
    </xf>
    <xf numFmtId="3" fontId="26" fillId="7" borderId="2" xfId="3" applyNumberFormat="1" applyFont="1" applyFill="1" applyBorder="1" applyAlignment="1" applyProtection="1">
      <alignment horizontal="center" vertical="center" wrapText="1"/>
    </xf>
    <xf numFmtId="0" fontId="26" fillId="7" borderId="4" xfId="0" applyFont="1" applyFill="1" applyBorder="1" applyAlignment="1" applyProtection="1">
      <alignment horizontal="center" vertical="center" wrapText="1"/>
      <protection locked="0"/>
    </xf>
    <xf numFmtId="165" fontId="26" fillId="7" borderId="2" xfId="0" applyNumberFormat="1" applyFont="1" applyFill="1" applyBorder="1" applyAlignment="1" applyProtection="1">
      <alignment horizontal="center" vertical="center" wrapText="1"/>
      <protection locked="0"/>
    </xf>
    <xf numFmtId="0" fontId="6" fillId="7" borderId="3" xfId="10" applyNumberFormat="1" applyFont="1" applyFill="1" applyBorder="1" applyAlignment="1" applyProtection="1">
      <alignment horizontal="center" vertical="center" wrapText="1"/>
    </xf>
    <xf numFmtId="9" fontId="6" fillId="7" borderId="3" xfId="10" applyFont="1" applyFill="1" applyBorder="1" applyAlignment="1" applyProtection="1">
      <alignment horizontal="center" vertical="center" wrapText="1"/>
    </xf>
    <xf numFmtId="0" fontId="5" fillId="0" borderId="33" xfId="0" applyFont="1" applyFill="1" applyBorder="1" applyAlignment="1">
      <alignment horizontal="center" vertical="center" wrapText="1"/>
    </xf>
    <xf numFmtId="0" fontId="26" fillId="0" borderId="2" xfId="0" applyFont="1" applyFill="1" applyBorder="1" applyAlignment="1" applyProtection="1">
      <alignment horizontal="justify" vertical="center" wrapText="1"/>
      <protection locked="0"/>
    </xf>
    <xf numFmtId="9" fontId="27" fillId="0" borderId="2" xfId="1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6" xfId="0" applyFont="1" applyFill="1" applyBorder="1" applyAlignment="1">
      <alignment vertical="center" wrapText="1"/>
    </xf>
    <xf numFmtId="0" fontId="6" fillId="0" borderId="6" xfId="0" applyFont="1" applyFill="1" applyBorder="1" applyAlignment="1">
      <alignment vertical="center" wrapText="1"/>
    </xf>
    <xf numFmtId="0" fontId="26" fillId="0" borderId="19" xfId="0"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xf>
    <xf numFmtId="9" fontId="26" fillId="0" borderId="6" xfId="0" applyNumberFormat="1" applyFont="1" applyFill="1" applyBorder="1" applyAlignment="1" applyProtection="1">
      <alignment horizontal="center" vertical="center" wrapText="1"/>
    </xf>
    <xf numFmtId="165" fontId="26" fillId="0" borderId="6" xfId="0" applyNumberFormat="1"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xf>
    <xf numFmtId="0" fontId="26" fillId="0" borderId="3" xfId="0" applyFont="1" applyFill="1" applyBorder="1" applyAlignment="1">
      <alignment horizontal="center" vertical="center" wrapText="1"/>
    </xf>
    <xf numFmtId="9" fontId="26" fillId="0" borderId="3" xfId="0"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locked="0"/>
    </xf>
    <xf numFmtId="9" fontId="6" fillId="0" borderId="19" xfId="0" applyNumberFormat="1" applyFont="1" applyFill="1" applyBorder="1" applyAlignment="1" applyProtection="1">
      <alignment horizontal="center" vertical="center" wrapText="1"/>
      <protection locked="0"/>
    </xf>
    <xf numFmtId="0" fontId="6" fillId="0" borderId="3" xfId="10" applyNumberFormat="1" applyFont="1" applyFill="1" applyBorder="1" applyAlignment="1">
      <alignment horizontal="center" vertical="center" wrapText="1"/>
    </xf>
    <xf numFmtId="0" fontId="6" fillId="0" borderId="19" xfId="0" applyFont="1" applyFill="1" applyBorder="1" applyAlignment="1" applyProtection="1">
      <alignment horizontal="center" vertical="center" wrapText="1"/>
      <protection locked="0"/>
    </xf>
    <xf numFmtId="0" fontId="26" fillId="0" borderId="0" xfId="0" applyFont="1" applyFill="1"/>
    <xf numFmtId="0" fontId="5" fillId="7" borderId="35" xfId="0" applyFont="1" applyFill="1" applyBorder="1" applyAlignment="1">
      <alignment horizontal="center" vertical="center" wrapText="1"/>
    </xf>
    <xf numFmtId="0" fontId="27" fillId="7" borderId="36" xfId="0" applyFont="1" applyFill="1" applyBorder="1" applyAlignment="1" applyProtection="1">
      <alignment vertical="center" wrapText="1"/>
      <protection locked="0"/>
    </xf>
    <xf numFmtId="0" fontId="27" fillId="7" borderId="36" xfId="0" applyFont="1" applyFill="1" applyBorder="1" applyAlignment="1" applyProtection="1">
      <alignment horizontal="center" vertical="center" wrapText="1"/>
      <protection locked="0"/>
    </xf>
    <xf numFmtId="9" fontId="27" fillId="7" borderId="36" xfId="10" applyFont="1" applyFill="1" applyBorder="1" applyAlignment="1" applyProtection="1">
      <alignment horizontal="center" vertical="center" wrapText="1"/>
      <protection locked="0"/>
    </xf>
    <xf numFmtId="0" fontId="26" fillId="7" borderId="37" xfId="0" applyFont="1" applyFill="1" applyBorder="1" applyAlignment="1" applyProtection="1">
      <alignment horizontal="center" vertical="center" wrapText="1"/>
      <protection locked="0"/>
    </xf>
    <xf numFmtId="0" fontId="26" fillId="7" borderId="18" xfId="0" applyFont="1" applyFill="1" applyBorder="1" applyAlignment="1">
      <alignment vertical="center" wrapText="1"/>
    </xf>
    <xf numFmtId="0" fontId="6" fillId="7" borderId="18" xfId="0" applyFont="1" applyFill="1" applyBorder="1" applyAlignment="1">
      <alignment vertical="center" wrapText="1"/>
    </xf>
    <xf numFmtId="9" fontId="26" fillId="7" borderId="18" xfId="0" applyNumberFormat="1" applyFont="1" applyFill="1" applyBorder="1" applyAlignment="1" applyProtection="1">
      <alignment horizontal="center" vertical="center" wrapText="1"/>
    </xf>
    <xf numFmtId="165" fontId="26" fillId="7" borderId="18" xfId="0" applyNumberFormat="1" applyFont="1" applyFill="1" applyBorder="1" applyAlignment="1" applyProtection="1">
      <alignment horizontal="center" vertical="center" wrapText="1"/>
      <protection locked="0"/>
    </xf>
    <xf numFmtId="0" fontId="26" fillId="7" borderId="18" xfId="0" applyFont="1" applyFill="1" applyBorder="1" applyAlignment="1" applyProtection="1">
      <alignment horizontal="center" vertical="center" wrapText="1"/>
    </xf>
    <xf numFmtId="0" fontId="26" fillId="7" borderId="18" xfId="0" applyNumberFormat="1" applyFont="1" applyFill="1" applyBorder="1" applyAlignment="1" applyProtection="1">
      <alignment horizontal="center" vertical="center" wrapText="1"/>
    </xf>
    <xf numFmtId="0" fontId="26" fillId="7" borderId="18" xfId="0" applyFont="1" applyFill="1" applyBorder="1" applyAlignment="1" applyProtection="1">
      <alignment horizontal="justify" vertical="center" wrapText="1"/>
    </xf>
    <xf numFmtId="0" fontId="26" fillId="7" borderId="18" xfId="0" applyFont="1" applyFill="1" applyBorder="1" applyAlignment="1">
      <alignment horizontal="center" vertical="center" wrapText="1"/>
    </xf>
    <xf numFmtId="0" fontId="26" fillId="7" borderId="18" xfId="0" applyNumberFormat="1" applyFont="1" applyFill="1" applyBorder="1" applyAlignment="1" applyProtection="1">
      <alignment horizontal="center" vertical="center" wrapText="1"/>
      <protection locked="0"/>
    </xf>
    <xf numFmtId="0" fontId="27" fillId="0" borderId="32" xfId="0" applyFont="1" applyFill="1" applyBorder="1" applyAlignment="1" applyProtection="1">
      <alignment vertical="center" wrapText="1"/>
      <protection locked="0"/>
    </xf>
    <xf numFmtId="0" fontId="6" fillId="7" borderId="3" xfId="0" applyFont="1" applyFill="1" applyBorder="1" applyAlignment="1">
      <alignment horizontal="justify" vertical="center" wrapText="1"/>
    </xf>
    <xf numFmtId="9" fontId="27" fillId="7" borderId="3" xfId="10" applyFont="1" applyFill="1" applyBorder="1" applyAlignment="1">
      <alignment horizontal="center" vertical="center" wrapText="1"/>
    </xf>
    <xf numFmtId="0" fontId="26" fillId="7" borderId="3" xfId="0" applyFont="1" applyFill="1" applyBorder="1" applyAlignment="1" applyProtection="1">
      <alignment horizontal="justify" vertical="center" wrapText="1"/>
      <protection locked="0"/>
    </xf>
    <xf numFmtId="9" fontId="6" fillId="7" borderId="3" xfId="10" applyNumberFormat="1" applyFont="1" applyFill="1" applyBorder="1" applyAlignment="1" applyProtection="1">
      <alignment horizontal="center" vertical="center" wrapText="1"/>
    </xf>
    <xf numFmtId="0" fontId="27" fillId="0" borderId="38" xfId="0" applyFont="1" applyFill="1" applyBorder="1" applyAlignment="1" applyProtection="1">
      <alignment vertical="center" wrapText="1"/>
      <protection locked="0"/>
    </xf>
    <xf numFmtId="9" fontId="27" fillId="7" borderId="36" xfId="10" applyFont="1" applyFill="1" applyBorder="1" applyAlignment="1">
      <alignment horizontal="center" vertical="center" wrapText="1"/>
    </xf>
    <xf numFmtId="0" fontId="26" fillId="7" borderId="39" xfId="0" applyFont="1" applyFill="1" applyBorder="1" applyAlignment="1" applyProtection="1">
      <alignment horizontal="center" vertical="center" wrapText="1"/>
      <protection locked="0"/>
    </xf>
    <xf numFmtId="0" fontId="26" fillId="7" borderId="40" xfId="0" applyFont="1" applyFill="1" applyBorder="1" applyAlignment="1">
      <alignment vertical="center" wrapText="1"/>
    </xf>
    <xf numFmtId="0" fontId="26" fillId="7" borderId="40" xfId="0" applyFont="1" applyFill="1" applyBorder="1" applyAlignment="1" applyProtection="1">
      <alignment horizontal="justify" vertical="center" wrapText="1"/>
      <protection locked="0"/>
    </xf>
    <xf numFmtId="0" fontId="26" fillId="7" borderId="41" xfId="0" applyFont="1" applyFill="1" applyBorder="1" applyAlignment="1" applyProtection="1">
      <alignment horizontal="center" vertical="center" wrapText="1"/>
      <protection locked="0"/>
    </xf>
    <xf numFmtId="0" fontId="27" fillId="0" borderId="23" xfId="0" applyFont="1" applyFill="1" applyBorder="1" applyAlignment="1">
      <alignment vertical="center" wrapText="1"/>
    </xf>
    <xf numFmtId="0" fontId="6" fillId="7" borderId="42" xfId="0" applyFont="1" applyFill="1" applyBorder="1" applyAlignment="1">
      <alignment horizontal="justify" vertical="center" wrapText="1"/>
    </xf>
    <xf numFmtId="9" fontId="27" fillId="7" borderId="9" xfId="10" applyFont="1" applyFill="1" applyBorder="1" applyAlignment="1">
      <alignment horizontal="center" vertical="center" wrapText="1"/>
    </xf>
    <xf numFmtId="1" fontId="26" fillId="7" borderId="3" xfId="0" applyNumberFormat="1" applyFont="1" applyFill="1" applyBorder="1" applyAlignment="1" applyProtection="1">
      <alignment horizontal="center" vertical="center" wrapText="1"/>
    </xf>
    <xf numFmtId="0" fontId="26" fillId="7" borderId="3" xfId="0" applyNumberFormat="1" applyFont="1" applyFill="1" applyBorder="1" applyAlignment="1" applyProtection="1">
      <alignment horizontal="center" vertical="center" wrapText="1"/>
    </xf>
    <xf numFmtId="0" fontId="26" fillId="7" borderId="3" xfId="0" applyNumberFormat="1" applyFont="1" applyFill="1" applyBorder="1" applyAlignment="1">
      <alignment horizontal="center" vertical="center" wrapText="1"/>
    </xf>
    <xf numFmtId="0" fontId="27" fillId="0" borderId="24" xfId="0" applyFont="1" applyFill="1" applyBorder="1" applyAlignment="1">
      <alignment vertical="center" wrapText="1"/>
    </xf>
    <xf numFmtId="0" fontId="6" fillId="7" borderId="43" xfId="0" applyFont="1" applyFill="1" applyBorder="1" applyAlignment="1">
      <alignment horizontal="justify" vertical="center" wrapText="1"/>
    </xf>
    <xf numFmtId="9" fontId="27" fillId="7" borderId="7" xfId="10" applyFont="1" applyFill="1" applyBorder="1" applyAlignment="1">
      <alignment horizontal="center" vertical="center" wrapText="1"/>
    </xf>
    <xf numFmtId="0" fontId="26" fillId="7" borderId="6" xfId="0" applyFont="1" applyFill="1" applyBorder="1" applyAlignment="1">
      <alignment horizontal="center" vertical="center" wrapText="1"/>
    </xf>
    <xf numFmtId="0" fontId="26" fillId="7" borderId="4" xfId="0" applyFont="1" applyFill="1" applyBorder="1" applyAlignment="1" applyProtection="1">
      <alignment horizontal="justify" vertical="center" wrapText="1"/>
      <protection locked="0"/>
    </xf>
    <xf numFmtId="1" fontId="26" fillId="7" borderId="4" xfId="0" applyNumberFormat="1" applyFont="1" applyFill="1" applyBorder="1" applyAlignment="1" applyProtection="1">
      <alignment horizontal="center" vertical="center" wrapText="1"/>
    </xf>
    <xf numFmtId="0" fontId="26" fillId="7" borderId="4" xfId="0" applyNumberFormat="1" applyFont="1" applyFill="1" applyBorder="1" applyAlignment="1" applyProtection="1">
      <alignment horizontal="center" vertical="center" wrapText="1"/>
    </xf>
    <xf numFmtId="0" fontId="26" fillId="0" borderId="19" xfId="0" applyFont="1" applyFill="1" applyBorder="1" applyAlignment="1" applyProtection="1">
      <alignment horizontal="left" vertical="center" wrapText="1"/>
    </xf>
    <xf numFmtId="0" fontId="26" fillId="0" borderId="19" xfId="0" applyFont="1" applyFill="1" applyBorder="1" applyAlignment="1" applyProtection="1">
      <alignment horizontal="center" vertical="top" wrapText="1"/>
    </xf>
    <xf numFmtId="0" fontId="26" fillId="7" borderId="2" xfId="0" applyFont="1" applyFill="1" applyBorder="1" applyAlignment="1">
      <alignment horizontal="center" vertical="center" wrapText="1"/>
    </xf>
    <xf numFmtId="0" fontId="27" fillId="0" borderId="36" xfId="0" applyFont="1" applyFill="1" applyBorder="1" applyAlignment="1">
      <alignment vertical="center" wrapText="1"/>
    </xf>
    <xf numFmtId="0" fontId="27" fillId="7" borderId="44" xfId="0" applyFont="1" applyFill="1" applyBorder="1" applyAlignment="1" applyProtection="1">
      <alignment horizontal="center" vertical="center" wrapText="1"/>
      <protection locked="0"/>
    </xf>
    <xf numFmtId="9" fontId="27" fillId="7" borderId="44" xfId="10" applyFont="1" applyFill="1" applyBorder="1" applyAlignment="1">
      <alignment horizontal="center" vertical="center" wrapText="1"/>
    </xf>
    <xf numFmtId="0" fontId="26" fillId="7" borderId="36" xfId="0" applyFont="1" applyFill="1" applyBorder="1" applyAlignment="1">
      <alignment vertical="center" wrapText="1"/>
    </xf>
    <xf numFmtId="0" fontId="27" fillId="0" borderId="34" xfId="0" applyFont="1" applyFill="1" applyBorder="1" applyAlignment="1" applyProtection="1">
      <alignment vertical="center" wrapText="1"/>
      <protection locked="0"/>
    </xf>
    <xf numFmtId="0" fontId="26" fillId="7" borderId="2" xfId="0" applyFont="1" applyFill="1" applyBorder="1" applyAlignment="1" applyProtection="1">
      <alignment horizontal="justify" vertical="center" wrapText="1"/>
      <protection locked="0"/>
    </xf>
    <xf numFmtId="9" fontId="27" fillId="7" borderId="43" xfId="10" applyFont="1" applyFill="1" applyBorder="1" applyAlignment="1" applyProtection="1">
      <alignment horizontal="center" vertical="center" wrapText="1"/>
      <protection locked="0"/>
    </xf>
    <xf numFmtId="0" fontId="26" fillId="7" borderId="7" xfId="0" applyFont="1" applyFill="1" applyBorder="1" applyAlignment="1" applyProtection="1">
      <alignment horizontal="center" vertical="center" wrapText="1"/>
      <protection locked="0"/>
    </xf>
    <xf numFmtId="0" fontId="26" fillId="7" borderId="2" xfId="0" applyFont="1" applyFill="1" applyBorder="1" applyAlignment="1">
      <alignment vertical="center" wrapText="1"/>
    </xf>
    <xf numFmtId="1" fontId="26" fillId="7" borderId="2" xfId="0" applyNumberFormat="1" applyFont="1" applyFill="1" applyBorder="1" applyAlignment="1" applyProtection="1">
      <alignment horizontal="center" vertical="center" wrapText="1"/>
    </xf>
    <xf numFmtId="0" fontId="26" fillId="0" borderId="3" xfId="0" applyNumberFormat="1" applyFont="1" applyFill="1" applyBorder="1" applyAlignment="1">
      <alignment horizontal="center" vertical="center" wrapText="1"/>
    </xf>
    <xf numFmtId="0" fontId="26" fillId="0" borderId="3" xfId="0" applyNumberFormat="1" applyFont="1" applyFill="1" applyBorder="1" applyAlignment="1" applyProtection="1">
      <alignment horizontal="center" vertical="center" wrapText="1"/>
      <protection locked="0"/>
    </xf>
    <xf numFmtId="9" fontId="26" fillId="7" borderId="2" xfId="0" applyNumberFormat="1" applyFont="1" applyFill="1" applyBorder="1" applyAlignment="1" applyProtection="1">
      <alignment horizontal="center" vertical="center" wrapText="1"/>
    </xf>
    <xf numFmtId="0" fontId="26" fillId="7" borderId="9" xfId="0" applyFont="1" applyFill="1" applyBorder="1" applyAlignment="1" applyProtection="1">
      <alignment horizontal="center" vertical="center" wrapText="1"/>
      <protection locked="0"/>
    </xf>
    <xf numFmtId="0" fontId="27" fillId="0" borderId="24" xfId="0" applyFont="1" applyFill="1" applyBorder="1" applyAlignment="1" applyProtection="1">
      <alignment horizontal="center" vertical="center" wrapText="1"/>
      <protection locked="0"/>
    </xf>
    <xf numFmtId="167" fontId="27" fillId="7" borderId="45" xfId="10" applyNumberFormat="1" applyFont="1" applyFill="1" applyBorder="1" applyAlignment="1">
      <alignment horizontal="center" vertical="center" wrapText="1"/>
    </xf>
    <xf numFmtId="0" fontId="27" fillId="7" borderId="23" xfId="0" applyFont="1" applyFill="1" applyBorder="1" applyAlignment="1" applyProtection="1">
      <alignment vertical="center" wrapText="1"/>
      <protection locked="0"/>
    </xf>
    <xf numFmtId="0" fontId="6" fillId="21" borderId="62" xfId="9" applyFont="1" applyFill="1" applyBorder="1" applyAlignment="1" applyProtection="1">
      <alignment horizontal="justify" vertical="center" wrapText="1"/>
      <protection locked="0"/>
    </xf>
    <xf numFmtId="9" fontId="27" fillId="7" borderId="33" xfId="10" applyFont="1" applyFill="1" applyBorder="1" applyAlignment="1">
      <alignment horizontal="center" vertical="center" wrapText="1"/>
    </xf>
    <xf numFmtId="10" fontId="26" fillId="7" borderId="3" xfId="0" applyNumberFormat="1" applyFont="1" applyFill="1" applyBorder="1" applyAlignment="1" applyProtection="1">
      <alignment horizontal="center" vertical="center" wrapText="1"/>
      <protection locked="0"/>
    </xf>
    <xf numFmtId="0" fontId="27" fillId="7" borderId="24" xfId="0" applyFont="1" applyFill="1" applyBorder="1" applyAlignment="1" applyProtection="1">
      <alignment vertical="center" wrapText="1"/>
      <protection locked="0"/>
    </xf>
    <xf numFmtId="165" fontId="26" fillId="7" borderId="4" xfId="0" applyNumberFormat="1" applyFont="1" applyFill="1" applyBorder="1" applyAlignment="1" applyProtection="1">
      <alignment horizontal="center" vertical="center" wrapText="1"/>
      <protection locked="0"/>
    </xf>
    <xf numFmtId="0" fontId="26" fillId="0" borderId="3" xfId="0" applyFont="1" applyFill="1" applyBorder="1" applyAlignment="1" applyProtection="1">
      <alignment horizontal="left" vertical="center" wrapText="1"/>
      <protection locked="0"/>
    </xf>
    <xf numFmtId="9" fontId="27" fillId="7" borderId="29" xfId="10" applyFont="1" applyFill="1" applyBorder="1" applyAlignment="1">
      <alignment horizontal="center" vertical="center" wrapText="1"/>
    </xf>
    <xf numFmtId="0" fontId="6" fillId="21" borderId="63" xfId="9" applyFont="1" applyFill="1" applyBorder="1" applyAlignment="1" applyProtection="1">
      <alignment horizontal="justify" vertical="center" wrapText="1"/>
      <protection locked="0"/>
    </xf>
    <xf numFmtId="0" fontId="26" fillId="7" borderId="6" xfId="0" applyFont="1" applyFill="1" applyBorder="1" applyAlignment="1" applyProtection="1">
      <alignment horizontal="center" vertical="center" wrapText="1"/>
      <protection locked="0"/>
    </xf>
    <xf numFmtId="9" fontId="26" fillId="7" borderId="6" xfId="0" applyNumberFormat="1" applyFont="1" applyFill="1" applyBorder="1" applyAlignment="1" applyProtection="1">
      <alignment horizontal="center" vertical="center" wrapText="1"/>
    </xf>
    <xf numFmtId="165" fontId="26" fillId="7" borderId="6" xfId="0" applyNumberFormat="1" applyFont="1" applyFill="1" applyBorder="1" applyAlignment="1" applyProtection="1">
      <alignment horizontal="center" vertical="center" wrapText="1"/>
      <protection locked="0"/>
    </xf>
    <xf numFmtId="0" fontId="28" fillId="7" borderId="27" xfId="0" applyFont="1" applyFill="1" applyBorder="1" applyAlignment="1" applyProtection="1">
      <alignment horizontal="center" vertical="center" wrapText="1"/>
      <protection locked="0"/>
    </xf>
    <xf numFmtId="9" fontId="27" fillId="7" borderId="6" xfId="10" applyFont="1" applyFill="1" applyBorder="1" applyAlignment="1">
      <alignment horizontal="center" vertical="center" wrapText="1"/>
    </xf>
    <xf numFmtId="9" fontId="26" fillId="7" borderId="6" xfId="0" applyNumberFormat="1" applyFont="1" applyFill="1" applyBorder="1" applyAlignment="1" applyProtection="1">
      <alignment horizontal="center" vertical="center" wrapText="1"/>
      <protection locked="0"/>
    </xf>
    <xf numFmtId="0" fontId="5" fillId="7" borderId="45" xfId="0" applyFont="1" applyFill="1" applyBorder="1" applyAlignment="1">
      <alignment horizontal="center" vertical="center" wrapText="1"/>
    </xf>
    <xf numFmtId="0" fontId="27" fillId="7" borderId="40" xfId="0" applyFont="1" applyFill="1" applyBorder="1" applyAlignment="1" applyProtection="1">
      <alignment vertical="center" wrapText="1"/>
      <protection locked="0"/>
    </xf>
    <xf numFmtId="0" fontId="27" fillId="7" borderId="40" xfId="0" applyFont="1" applyFill="1" applyBorder="1" applyAlignment="1" applyProtection="1">
      <alignment horizontal="center" vertical="center" wrapText="1"/>
      <protection locked="0"/>
    </xf>
    <xf numFmtId="9" fontId="27" fillId="7" borderId="40" xfId="10" applyFont="1" applyFill="1" applyBorder="1" applyAlignment="1">
      <alignment horizontal="center" vertical="center" wrapText="1"/>
    </xf>
    <xf numFmtId="0" fontId="27" fillId="7" borderId="18" xfId="0" applyFont="1" applyFill="1" applyBorder="1" applyAlignment="1" applyProtection="1">
      <alignment horizontal="center" vertical="center" wrapText="1"/>
      <protection locked="0"/>
    </xf>
    <xf numFmtId="0" fontId="27" fillId="7" borderId="18" xfId="0" applyFont="1" applyFill="1" applyBorder="1" applyAlignment="1" applyProtection="1">
      <alignment horizontal="justify" vertical="center" wrapText="1"/>
      <protection locked="0"/>
    </xf>
    <xf numFmtId="9" fontId="27" fillId="7" borderId="18" xfId="0" applyNumberFormat="1" applyFont="1" applyFill="1" applyBorder="1" applyAlignment="1" applyProtection="1">
      <alignment horizontal="center" vertical="center" wrapText="1"/>
    </xf>
    <xf numFmtId="0" fontId="27" fillId="7" borderId="16" xfId="0" applyFont="1" applyFill="1" applyBorder="1" applyAlignment="1" applyProtection="1">
      <alignment horizontal="center" vertical="center" wrapText="1"/>
    </xf>
    <xf numFmtId="0" fontId="27" fillId="7" borderId="46" xfId="0" applyFont="1" applyFill="1" applyBorder="1" applyAlignment="1" applyProtection="1">
      <alignment horizontal="center" vertical="center" wrapText="1"/>
      <protection locked="0"/>
    </xf>
    <xf numFmtId="165" fontId="27" fillId="7" borderId="19" xfId="0" applyNumberFormat="1" applyFont="1" applyFill="1" applyBorder="1" applyAlignment="1" applyProtection="1">
      <alignment horizontal="center" vertical="center" wrapText="1"/>
      <protection locked="0"/>
    </xf>
    <xf numFmtId="0" fontId="26" fillId="7" borderId="19" xfId="0" applyNumberFormat="1" applyFont="1" applyFill="1" applyBorder="1" applyAlignment="1" applyProtection="1">
      <alignment horizontal="center" vertical="center" wrapText="1"/>
    </xf>
    <xf numFmtId="0" fontId="26" fillId="7" borderId="19" xfId="0" applyFont="1" applyFill="1" applyBorder="1" applyAlignment="1" applyProtection="1">
      <alignment horizontal="justify" vertical="center" wrapText="1"/>
    </xf>
    <xf numFmtId="0" fontId="26" fillId="7" borderId="19" xfId="0" applyNumberFormat="1" applyFont="1" applyFill="1" applyBorder="1" applyAlignment="1" applyProtection="1">
      <alignment horizontal="center" vertical="center" wrapText="1"/>
      <protection locked="0"/>
    </xf>
    <xf numFmtId="0" fontId="27" fillId="7" borderId="1" xfId="0" applyFont="1" applyFill="1" applyBorder="1" applyAlignment="1" applyProtection="1">
      <alignment vertical="center" wrapText="1"/>
      <protection locked="0"/>
    </xf>
    <xf numFmtId="0" fontId="6" fillId="0" borderId="27" xfId="0" applyFont="1" applyFill="1" applyBorder="1" applyAlignment="1">
      <alignment horizontal="justify" vertical="center" wrapText="1"/>
    </xf>
    <xf numFmtId="0" fontId="26" fillId="7" borderId="27" xfId="0" applyFont="1" applyFill="1" applyBorder="1" applyAlignment="1" applyProtection="1">
      <alignment horizontal="center" vertical="center" wrapText="1"/>
      <protection locked="0"/>
    </xf>
    <xf numFmtId="0" fontId="26" fillId="7" borderId="27" xfId="0" applyFont="1" applyFill="1" applyBorder="1" applyAlignment="1" applyProtection="1">
      <alignment horizontal="justify" vertical="center" wrapText="1"/>
      <protection locked="0"/>
    </xf>
    <xf numFmtId="0" fontId="6" fillId="7" borderId="4" xfId="0" applyFont="1" applyFill="1" applyBorder="1" applyAlignment="1">
      <alignment horizontal="justify" vertical="center" wrapText="1"/>
    </xf>
    <xf numFmtId="10" fontId="26" fillId="7" borderId="19" xfId="0" applyNumberFormat="1" applyFont="1" applyFill="1" applyBorder="1" applyAlignment="1" applyProtection="1">
      <alignment horizontal="center" vertical="center" wrapText="1"/>
      <protection locked="0"/>
    </xf>
    <xf numFmtId="167" fontId="26" fillId="7" borderId="19" xfId="0" applyNumberFormat="1" applyFont="1" applyFill="1" applyBorder="1" applyAlignment="1" applyProtection="1">
      <alignment horizontal="center" vertical="center" wrapText="1"/>
      <protection locked="0"/>
    </xf>
    <xf numFmtId="0" fontId="26" fillId="7" borderId="18" xfId="0" applyFont="1" applyFill="1" applyBorder="1" applyAlignment="1" applyProtection="1">
      <alignment horizontal="justify" vertical="center" wrapText="1"/>
      <protection locked="0"/>
    </xf>
    <xf numFmtId="165" fontId="27" fillId="7" borderId="18" xfId="0" applyNumberFormat="1" applyFont="1" applyFill="1" applyBorder="1" applyAlignment="1" applyProtection="1">
      <alignment horizontal="center" vertical="center" wrapText="1"/>
      <protection locked="0"/>
    </xf>
    <xf numFmtId="0" fontId="5" fillId="7" borderId="40" xfId="0" applyFont="1" applyFill="1" applyBorder="1" applyAlignment="1" applyProtection="1">
      <alignment horizontal="center" vertical="center" wrapText="1"/>
    </xf>
    <xf numFmtId="0" fontId="27" fillId="7" borderId="24" xfId="0" applyFont="1" applyFill="1" applyBorder="1" applyAlignment="1" applyProtection="1">
      <alignment vertical="center" textRotation="90" wrapText="1"/>
    </xf>
    <xf numFmtId="0" fontId="27" fillId="7" borderId="40" xfId="0" applyFont="1" applyFill="1" applyBorder="1" applyAlignment="1" applyProtection="1">
      <alignment vertical="center" wrapText="1"/>
    </xf>
    <xf numFmtId="0" fontId="27" fillId="7" borderId="47" xfId="0" applyFont="1" applyFill="1" applyBorder="1" applyAlignment="1" applyProtection="1">
      <alignment horizontal="center" vertical="center" wrapText="1"/>
    </xf>
    <xf numFmtId="9" fontId="27" fillId="7" borderId="19" xfId="10" applyFont="1" applyFill="1" applyBorder="1" applyAlignment="1" applyProtection="1">
      <alignment horizontal="center" vertical="center" wrapText="1"/>
    </xf>
    <xf numFmtId="9" fontId="26" fillId="7" borderId="19" xfId="0" applyNumberFormat="1" applyFont="1" applyFill="1" applyBorder="1" applyAlignment="1" applyProtection="1">
      <alignment horizontal="center" vertical="center" wrapText="1"/>
    </xf>
    <xf numFmtId="165" fontId="26" fillId="7" borderId="19" xfId="0" applyNumberFormat="1" applyFont="1" applyFill="1" applyBorder="1" applyAlignment="1" applyProtection="1">
      <alignment horizontal="center" vertical="center" wrapText="1"/>
    </xf>
    <xf numFmtId="0" fontId="26" fillId="0" borderId="0" xfId="0" applyFont="1" applyProtection="1"/>
    <xf numFmtId="0" fontId="5" fillId="7" borderId="26" xfId="0" applyFont="1" applyFill="1" applyBorder="1" applyAlignment="1" applyProtection="1">
      <alignment horizontal="center" vertical="center" wrapText="1"/>
    </xf>
    <xf numFmtId="0" fontId="27" fillId="7" borderId="36" xfId="0" applyFont="1" applyFill="1" applyBorder="1" applyAlignment="1" applyProtection="1">
      <alignment vertical="center" textRotation="90" wrapText="1"/>
    </xf>
    <xf numFmtId="0" fontId="27" fillId="7" borderId="48" xfId="0" applyFont="1" applyFill="1" applyBorder="1" applyAlignment="1" applyProtection="1">
      <alignment vertical="center" wrapText="1"/>
    </xf>
    <xf numFmtId="0" fontId="27" fillId="7" borderId="49" xfId="0" applyFont="1" applyFill="1" applyBorder="1" applyAlignment="1" applyProtection="1">
      <alignment horizontal="center" vertical="center" wrapText="1"/>
    </xf>
    <xf numFmtId="0" fontId="26" fillId="7" borderId="19" xfId="10" applyNumberFormat="1" applyFont="1" applyFill="1" applyBorder="1" applyAlignment="1" applyProtection="1">
      <alignment horizontal="center" vertical="center" wrapText="1"/>
    </xf>
    <xf numFmtId="0" fontId="5" fillId="7" borderId="33" xfId="0" applyFont="1" applyFill="1" applyBorder="1" applyAlignment="1" applyProtection="1">
      <alignment horizontal="center" vertical="center" wrapText="1"/>
    </xf>
    <xf numFmtId="0" fontId="6" fillId="9" borderId="2" xfId="0" applyFont="1" applyFill="1" applyBorder="1" applyAlignment="1" applyProtection="1">
      <alignment horizontal="justify" vertical="center" wrapText="1"/>
    </xf>
    <xf numFmtId="10" fontId="6" fillId="7" borderId="2" xfId="1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justify" vertical="center" wrapText="1"/>
    </xf>
    <xf numFmtId="0" fontId="26" fillId="0" borderId="2" xfId="10" applyNumberFormat="1" applyFont="1" applyFill="1" applyBorder="1" applyAlignment="1" applyProtection="1">
      <alignment horizontal="center" vertical="center" wrapText="1"/>
    </xf>
    <xf numFmtId="9" fontId="26" fillId="7" borderId="2" xfId="10" applyFont="1" applyFill="1" applyBorder="1" applyAlignment="1" applyProtection="1">
      <alignment horizontal="center" vertical="center"/>
    </xf>
    <xf numFmtId="165" fontId="26" fillId="7" borderId="2" xfId="0" applyNumberFormat="1" applyFont="1" applyFill="1" applyBorder="1" applyAlignment="1" applyProtection="1">
      <alignment horizontal="center" vertical="center" wrapText="1"/>
    </xf>
    <xf numFmtId="0" fontId="5" fillId="22" borderId="50" xfId="0" applyFont="1" applyFill="1" applyBorder="1" applyAlignment="1" applyProtection="1">
      <alignment vertical="center" wrapText="1"/>
    </xf>
    <xf numFmtId="9" fontId="27" fillId="7" borderId="24" xfId="10" applyNumberFormat="1" applyFont="1" applyFill="1" applyBorder="1" applyAlignment="1" applyProtection="1">
      <alignment horizontal="center" vertical="center" wrapText="1"/>
    </xf>
    <xf numFmtId="9" fontId="27" fillId="7" borderId="37" xfId="10" applyFont="1" applyFill="1" applyBorder="1" applyAlignment="1" applyProtection="1">
      <alignment horizontal="center" vertical="center" wrapText="1"/>
    </xf>
    <xf numFmtId="0" fontId="26" fillId="0" borderId="17" xfId="0" applyFont="1" applyBorder="1" applyProtection="1"/>
    <xf numFmtId="0" fontId="26" fillId="7" borderId="17" xfId="0" applyFont="1" applyFill="1" applyBorder="1" applyAlignment="1" applyProtection="1">
      <alignment horizontal="center" vertical="center" wrapText="1"/>
    </xf>
    <xf numFmtId="9" fontId="6" fillId="7" borderId="17" xfId="10" applyFont="1" applyFill="1" applyBorder="1" applyAlignment="1" applyProtection="1">
      <alignment horizontal="center" vertical="center" wrapText="1"/>
    </xf>
    <xf numFmtId="9" fontId="6" fillId="7" borderId="5" xfId="10" applyFont="1" applyFill="1" applyBorder="1" applyAlignment="1" applyProtection="1">
      <alignment horizontal="center" vertical="center" wrapText="1"/>
    </xf>
    <xf numFmtId="0" fontId="26" fillId="7" borderId="5" xfId="0" applyFont="1" applyFill="1" applyBorder="1" applyAlignment="1" applyProtection="1">
      <alignment horizontal="center" vertical="center" wrapText="1"/>
    </xf>
    <xf numFmtId="9" fontId="5" fillId="7" borderId="51" xfId="10" applyFont="1" applyFill="1" applyBorder="1" applyAlignment="1" applyProtection="1">
      <alignment horizontal="center" vertical="center" wrapText="1"/>
    </xf>
    <xf numFmtId="9" fontId="6" fillId="7" borderId="52" xfId="10" applyFont="1" applyFill="1" applyBorder="1" applyAlignment="1" applyProtection="1">
      <alignment vertical="center" wrapText="1"/>
    </xf>
    <xf numFmtId="0" fontId="26" fillId="7" borderId="0" xfId="0" applyFont="1" applyFill="1" applyBorder="1" applyAlignment="1">
      <alignment vertical="center" wrapText="1"/>
    </xf>
    <xf numFmtId="0" fontId="26" fillId="7" borderId="0" xfId="0" applyFont="1" applyFill="1" applyBorder="1" applyAlignment="1">
      <alignment horizontal="justify" vertical="center" wrapText="1"/>
    </xf>
    <xf numFmtId="9" fontId="6" fillId="7" borderId="0" xfId="10" applyFont="1" applyFill="1" applyBorder="1" applyAlignment="1">
      <alignment horizontal="center" vertical="center" wrapText="1"/>
    </xf>
    <xf numFmtId="0" fontId="26" fillId="7" borderId="0" xfId="0" applyFont="1" applyFill="1" applyBorder="1"/>
    <xf numFmtId="0" fontId="26" fillId="0" borderId="0" xfId="0" applyFont="1" applyAlignment="1">
      <alignment horizontal="justify" vertical="center" wrapText="1"/>
    </xf>
    <xf numFmtId="9" fontId="6" fillId="0" borderId="3" xfId="10" applyFont="1" applyFill="1" applyBorder="1" applyAlignment="1">
      <alignment horizontal="center" vertical="center" wrapText="1"/>
    </xf>
    <xf numFmtId="0" fontId="5" fillId="0" borderId="26" xfId="0" applyFont="1" applyFill="1" applyBorder="1" applyAlignment="1" applyProtection="1">
      <alignment horizontal="center" vertical="center" wrapText="1"/>
    </xf>
    <xf numFmtId="0" fontId="27" fillId="0" borderId="24" xfId="0" applyFont="1" applyFill="1" applyBorder="1" applyAlignment="1" applyProtection="1">
      <alignment vertical="center" textRotation="90" wrapText="1"/>
    </xf>
    <xf numFmtId="0" fontId="27" fillId="0" borderId="34" xfId="0" applyFont="1" applyFill="1" applyBorder="1" applyAlignment="1" applyProtection="1">
      <alignment vertical="center" wrapText="1"/>
    </xf>
    <xf numFmtId="0" fontId="29" fillId="0" borderId="2" xfId="0" applyFont="1" applyFill="1" applyBorder="1" applyAlignment="1" applyProtection="1">
      <alignment vertical="center" wrapText="1"/>
    </xf>
    <xf numFmtId="9" fontId="27" fillId="0" borderId="4" xfId="1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6" fillId="0" borderId="4" xfId="0" applyFont="1" applyFill="1" applyBorder="1" applyAlignment="1" applyProtection="1">
      <alignment vertical="center" wrapText="1"/>
    </xf>
    <xf numFmtId="0" fontId="26" fillId="0" borderId="4" xfId="10" applyNumberFormat="1" applyFont="1" applyFill="1" applyBorder="1" applyAlignment="1" applyProtection="1">
      <alignment horizontal="center" vertical="center" wrapText="1"/>
    </xf>
    <xf numFmtId="1" fontId="26" fillId="0" borderId="4" xfId="0" applyNumberFormat="1"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65" fontId="26"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9" fontId="6" fillId="0" borderId="3" xfId="10" applyNumberFormat="1" applyFont="1" applyFill="1" applyBorder="1" applyAlignment="1" applyProtection="1">
      <alignment horizontal="center" vertical="center" wrapText="1"/>
    </xf>
    <xf numFmtId="9" fontId="6" fillId="0" borderId="3" xfId="10" applyFont="1" applyFill="1" applyBorder="1" applyAlignment="1" applyProtection="1">
      <alignment horizontal="center" vertical="center" wrapText="1"/>
    </xf>
    <xf numFmtId="0" fontId="6" fillId="0" borderId="3" xfId="10" applyNumberFormat="1" applyFont="1" applyFill="1" applyBorder="1" applyAlignment="1" applyProtection="1">
      <alignment horizontal="center" vertical="center" wrapText="1"/>
    </xf>
    <xf numFmtId="0" fontId="26" fillId="0" borderId="14" xfId="0" applyFont="1" applyFill="1" applyBorder="1" applyAlignment="1" applyProtection="1">
      <alignment horizontal="left" vertical="center" wrapText="1"/>
    </xf>
    <xf numFmtId="0" fontId="26" fillId="0" borderId="0" xfId="0" applyFont="1" applyFill="1" applyProtection="1"/>
    <xf numFmtId="0" fontId="5" fillId="0" borderId="33" xfId="0" applyFont="1" applyFill="1" applyBorder="1" applyAlignment="1" applyProtection="1">
      <alignment horizontal="center" vertical="center" wrapText="1"/>
    </xf>
    <xf numFmtId="9" fontId="27" fillId="0" borderId="2" xfId="10" applyFont="1" applyFill="1" applyBorder="1" applyAlignment="1" applyProtection="1">
      <alignment horizontal="center" vertical="center" wrapText="1"/>
    </xf>
    <xf numFmtId="1" fontId="26" fillId="0" borderId="2" xfId="0" applyNumberFormat="1" applyFont="1" applyFill="1" applyBorder="1" applyAlignment="1" applyProtection="1">
      <alignment horizontal="center" vertical="center" wrapText="1"/>
    </xf>
    <xf numFmtId="1" fontId="26" fillId="0" borderId="2" xfId="10" applyNumberFormat="1" applyFont="1" applyFill="1" applyBorder="1" applyAlignment="1" applyProtection="1">
      <alignment horizontal="center" vertical="center" wrapText="1"/>
    </xf>
    <xf numFmtId="165" fontId="26" fillId="0" borderId="2" xfId="0" applyNumberFormat="1" applyFont="1" applyFill="1" applyBorder="1" applyAlignment="1" applyProtection="1">
      <alignment horizontal="center" vertical="center" wrapText="1"/>
    </xf>
    <xf numFmtId="0" fontId="27" fillId="0" borderId="24" xfId="0" applyFont="1" applyFill="1" applyBorder="1" applyAlignment="1" applyProtection="1">
      <alignment vertical="center" textRotation="90" wrapText="1"/>
      <protection locked="0"/>
    </xf>
    <xf numFmtId="0" fontId="26" fillId="0" borderId="2" xfId="0" applyFont="1" applyFill="1" applyBorder="1" applyAlignment="1">
      <alignment vertical="center" wrapText="1"/>
    </xf>
    <xf numFmtId="0" fontId="29" fillId="0" borderId="2" xfId="0" applyFont="1" applyFill="1" applyBorder="1" applyAlignment="1">
      <alignment horizontal="justify" vertical="center"/>
    </xf>
    <xf numFmtId="9" fontId="26" fillId="0" borderId="2" xfId="0" applyNumberFormat="1" applyFont="1" applyFill="1" applyBorder="1" applyAlignment="1" applyProtection="1">
      <alignment horizontal="center" vertical="center" wrapText="1"/>
    </xf>
    <xf numFmtId="165" fontId="26" fillId="0" borderId="2" xfId="0" applyNumberFormat="1"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protection locked="0"/>
    </xf>
    <xf numFmtId="0" fontId="26" fillId="0" borderId="14" xfId="0" applyFont="1" applyFill="1" applyBorder="1" applyAlignment="1" applyProtection="1">
      <alignment horizontal="left" vertical="center" wrapText="1"/>
      <protection locked="0"/>
    </xf>
    <xf numFmtId="0" fontId="5" fillId="0" borderId="35" xfId="0" applyFont="1" applyFill="1" applyBorder="1" applyAlignment="1">
      <alignment horizontal="center" vertical="center" wrapText="1"/>
    </xf>
    <xf numFmtId="0" fontId="29" fillId="0" borderId="2" xfId="0" applyFont="1" applyFill="1" applyBorder="1" applyAlignment="1">
      <alignment vertical="center" wrapText="1"/>
    </xf>
    <xf numFmtId="0" fontId="27" fillId="0" borderId="24" xfId="0" applyFont="1" applyFill="1" applyBorder="1" applyAlignment="1" applyProtection="1">
      <alignment vertical="center" wrapText="1"/>
    </xf>
    <xf numFmtId="0" fontId="6" fillId="0" borderId="40" xfId="9" applyFont="1" applyFill="1" applyBorder="1" applyAlignment="1" applyProtection="1">
      <alignment horizontal="justify" vertical="center" wrapText="1"/>
    </xf>
    <xf numFmtId="9" fontId="27" fillId="0" borderId="7" xfId="10" applyFont="1" applyFill="1" applyBorder="1" applyAlignment="1" applyProtection="1">
      <alignment horizontal="center" vertical="center" wrapText="1"/>
    </xf>
    <xf numFmtId="0" fontId="26" fillId="0" borderId="2" xfId="0" applyFont="1" applyFill="1" applyBorder="1" applyAlignment="1" applyProtection="1">
      <alignment vertical="center" wrapText="1"/>
    </xf>
    <xf numFmtId="0" fontId="26" fillId="0" borderId="6" xfId="0" applyFont="1" applyFill="1" applyBorder="1" applyAlignment="1" applyProtection="1">
      <alignment horizontal="center" vertical="center" wrapText="1"/>
    </xf>
    <xf numFmtId="165" fontId="26" fillId="0" borderId="6" xfId="0" applyNumberFormat="1" applyFont="1" applyFill="1" applyBorder="1" applyAlignment="1" applyProtection="1">
      <alignment horizontal="center" vertical="center" wrapText="1"/>
    </xf>
    <xf numFmtId="9" fontId="26" fillId="0" borderId="19" xfId="0" applyNumberFormat="1" applyFont="1" applyFill="1" applyBorder="1" applyAlignment="1" applyProtection="1">
      <alignment horizontal="center" vertical="center" wrapText="1"/>
    </xf>
    <xf numFmtId="0" fontId="26" fillId="0" borderId="19" xfId="0" applyNumberFormat="1" applyFont="1" applyFill="1" applyBorder="1" applyAlignment="1" applyProtection="1">
      <alignment horizontal="center" vertical="center" wrapText="1"/>
    </xf>
    <xf numFmtId="0" fontId="26" fillId="0" borderId="15" xfId="0" applyFont="1" applyFill="1" applyBorder="1" applyAlignment="1" applyProtection="1">
      <alignment horizontal="left" vertical="center" wrapText="1"/>
    </xf>
    <xf numFmtId="0" fontId="28" fillId="0" borderId="40" xfId="0" applyFont="1" applyFill="1" applyBorder="1" applyAlignment="1" applyProtection="1">
      <alignment horizontal="left" vertical="center" wrapText="1"/>
    </xf>
    <xf numFmtId="9" fontId="27" fillId="0" borderId="11" xfId="1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7" fillId="0" borderId="17" xfId="0" applyFont="1" applyFill="1" applyBorder="1" applyAlignment="1" applyProtection="1">
      <alignment horizontal="center" vertical="center" wrapText="1"/>
    </xf>
    <xf numFmtId="0" fontId="26" fillId="0" borderId="2" xfId="0" applyFont="1" applyFill="1" applyBorder="1" applyAlignment="1" applyProtection="1">
      <alignment horizontal="left" vertical="center" wrapText="1"/>
    </xf>
    <xf numFmtId="0" fontId="5" fillId="0" borderId="23" xfId="0" applyFont="1" applyFill="1" applyBorder="1" applyAlignment="1" applyProtection="1">
      <alignment horizontal="center" vertical="center" wrapText="1"/>
    </xf>
    <xf numFmtId="0" fontId="27" fillId="0" borderId="23" xfId="0" applyFont="1" applyFill="1" applyBorder="1" applyAlignment="1" applyProtection="1">
      <alignment vertical="center" wrapText="1"/>
    </xf>
    <xf numFmtId="0" fontId="6" fillId="0" borderId="3" xfId="0" applyFont="1" applyFill="1" applyBorder="1" applyAlignment="1" applyProtection="1">
      <alignment horizontal="justify" vertical="center" wrapText="1"/>
    </xf>
    <xf numFmtId="9" fontId="27" fillId="0" borderId="3" xfId="1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9" fontId="6" fillId="0" borderId="3" xfId="0" applyNumberFormat="1" applyFont="1" applyFill="1" applyBorder="1" applyAlignment="1" applyProtection="1">
      <alignment horizontal="center" vertical="center" wrapText="1"/>
    </xf>
    <xf numFmtId="0" fontId="27" fillId="0" borderId="53" xfId="0" applyFont="1" applyFill="1" applyBorder="1" applyAlignment="1" applyProtection="1">
      <alignment vertical="center" wrapText="1"/>
    </xf>
    <xf numFmtId="0" fontId="26" fillId="0" borderId="3" xfId="0" applyFont="1" applyFill="1" applyBorder="1" applyAlignment="1" applyProtection="1">
      <alignment horizontal="justify" vertical="center" wrapText="1"/>
    </xf>
    <xf numFmtId="165" fontId="26" fillId="0" borderId="19" xfId="0" applyNumberFormat="1" applyFont="1" applyFill="1" applyBorder="1" applyAlignment="1" applyProtection="1">
      <alignment horizontal="center" vertical="center" wrapText="1"/>
    </xf>
    <xf numFmtId="0" fontId="26" fillId="0" borderId="19" xfId="10" applyNumberFormat="1" applyFont="1" applyFill="1" applyBorder="1" applyAlignment="1" applyProtection="1">
      <alignment horizontal="center" vertical="center" wrapText="1"/>
    </xf>
    <xf numFmtId="9" fontId="26" fillId="0" borderId="19" xfId="10" applyNumberFormat="1" applyFont="1" applyFill="1" applyBorder="1" applyAlignment="1" applyProtection="1">
      <alignment horizontal="center" vertical="center" wrapText="1"/>
    </xf>
    <xf numFmtId="9" fontId="6" fillId="0" borderId="2" xfId="10" applyFont="1" applyFill="1" applyBorder="1" applyAlignment="1" applyProtection="1">
      <alignment horizontal="center" vertical="center" wrapText="1"/>
    </xf>
    <xf numFmtId="1" fontId="26" fillId="0" borderId="3" xfId="0" applyNumberFormat="1" applyFont="1" applyFill="1" applyBorder="1" applyAlignment="1" applyProtection="1">
      <alignment horizontal="center" vertical="center" wrapText="1"/>
    </xf>
    <xf numFmtId="9" fontId="26" fillId="0" borderId="3" xfId="10" applyFont="1" applyFill="1" applyBorder="1" applyAlignment="1" applyProtection="1">
      <alignment horizontal="center" vertical="center" wrapText="1"/>
    </xf>
    <xf numFmtId="0" fontId="27" fillId="0" borderId="2" xfId="0" applyFont="1" applyFill="1" applyBorder="1" applyAlignment="1" applyProtection="1">
      <alignment horizontal="center" vertical="center" wrapText="1"/>
    </xf>
    <xf numFmtId="9" fontId="26" fillId="0" borderId="2" xfId="10" applyFont="1" applyFill="1" applyBorder="1" applyAlignment="1" applyProtection="1">
      <alignment horizontal="center" vertical="center" wrapText="1"/>
    </xf>
    <xf numFmtId="0" fontId="26" fillId="0" borderId="2" xfId="10" applyNumberFormat="1" applyFont="1" applyFill="1" applyBorder="1" applyAlignment="1" applyProtection="1">
      <alignment horizontal="center" vertical="center"/>
    </xf>
    <xf numFmtId="0" fontId="26" fillId="9" borderId="3" xfId="0" applyFont="1" applyFill="1" applyBorder="1" applyAlignment="1" applyProtection="1">
      <alignment horizontal="center" vertical="center" wrapText="1"/>
    </xf>
    <xf numFmtId="167" fontId="6" fillId="0" borderId="2" xfId="10" applyNumberFormat="1" applyFont="1" applyFill="1" applyBorder="1" applyAlignment="1" applyProtection="1">
      <alignment horizontal="center" vertical="center" wrapText="1"/>
    </xf>
    <xf numFmtId="9" fontId="26" fillId="0" borderId="2" xfId="10" applyFont="1" applyFill="1" applyBorder="1" applyAlignment="1" applyProtection="1">
      <alignment horizontal="center" vertical="center"/>
    </xf>
    <xf numFmtId="9" fontId="26" fillId="0" borderId="0" xfId="0" applyNumberFormat="1" applyFont="1" applyFill="1" applyProtection="1"/>
    <xf numFmtId="9" fontId="6" fillId="0" borderId="5" xfId="1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9" fontId="6" fillId="0" borderId="2" xfId="10" applyFont="1" applyFill="1" applyBorder="1" applyAlignment="1" applyProtection="1">
      <alignment horizontal="center" vertical="center"/>
    </xf>
    <xf numFmtId="165" fontId="6" fillId="0" borderId="5" xfId="0" applyNumberFormat="1" applyFont="1" applyFill="1" applyBorder="1" applyAlignment="1" applyProtection="1">
      <alignment horizontal="center" vertical="center" wrapText="1"/>
    </xf>
    <xf numFmtId="0" fontId="6" fillId="0" borderId="19" xfId="0" applyFont="1" applyFill="1" applyBorder="1" applyAlignment="1" applyProtection="1">
      <alignment horizontal="left" vertical="center" wrapText="1"/>
    </xf>
    <xf numFmtId="9" fontId="6" fillId="0" borderId="18" xfId="0" applyNumberFormat="1"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0" xfId="0" applyFont="1" applyFill="1" applyProtection="1"/>
    <xf numFmtId="9" fontId="26" fillId="0" borderId="2" xfId="10" applyNumberFormat="1" applyFont="1" applyFill="1" applyBorder="1" applyAlignment="1" applyProtection="1">
      <alignment horizontal="center" vertical="center" wrapText="1"/>
    </xf>
    <xf numFmtId="0" fontId="13" fillId="7" borderId="2" xfId="0" applyFont="1" applyFill="1" applyBorder="1" applyAlignment="1">
      <alignment horizontal="justify" vertical="center" wrapText="1"/>
    </xf>
    <xf numFmtId="0" fontId="30" fillId="7" borderId="3"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xf>
    <xf numFmtId="0" fontId="31" fillId="0" borderId="0" xfId="0" applyFont="1"/>
    <xf numFmtId="0" fontId="31" fillId="7" borderId="0" xfId="0" applyFont="1" applyFill="1"/>
    <xf numFmtId="0" fontId="14" fillId="7" borderId="0"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31" fillId="7" borderId="3"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31" fillId="7" borderId="18"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7" borderId="6" xfId="0" applyFont="1" applyFill="1" applyBorder="1" applyAlignment="1" applyProtection="1">
      <alignment horizontal="center" vertical="center" wrapText="1"/>
      <protection locked="0"/>
    </xf>
    <xf numFmtId="0" fontId="31" fillId="7" borderId="19" xfId="0" applyFont="1" applyFill="1" applyBorder="1" applyAlignment="1" applyProtection="1">
      <alignment horizontal="center" vertical="center" wrapText="1"/>
      <protection locked="0"/>
    </xf>
    <xf numFmtId="0" fontId="31" fillId="7" borderId="19" xfId="0" applyFont="1" applyFill="1" applyBorder="1" applyAlignment="1" applyProtection="1">
      <alignment horizontal="center" vertical="center" wrapText="1"/>
    </xf>
    <xf numFmtId="0" fontId="31" fillId="7" borderId="0" xfId="0" applyFont="1" applyFill="1" applyBorder="1"/>
    <xf numFmtId="9" fontId="27" fillId="0" borderId="43" xfId="10" applyFont="1" applyFill="1" applyBorder="1" applyAlignment="1" applyProtection="1">
      <alignment horizontal="center" vertical="center" wrapText="1"/>
      <protection locked="0"/>
    </xf>
    <xf numFmtId="0" fontId="26" fillId="0" borderId="7" xfId="0" applyFont="1" applyFill="1" applyBorder="1" applyAlignment="1" applyProtection="1">
      <alignment horizontal="center" vertical="center" wrapText="1"/>
      <protection locked="0"/>
    </xf>
    <xf numFmtId="10" fontId="26" fillId="0" borderId="3" xfId="0" applyNumberFormat="1" applyFont="1" applyFill="1" applyBorder="1" applyAlignment="1" applyProtection="1">
      <alignment horizontal="center" vertical="center" wrapText="1"/>
      <protection locked="0"/>
    </xf>
    <xf numFmtId="0" fontId="32" fillId="0" borderId="3" xfId="2" applyFont="1" applyBorder="1" applyAlignment="1">
      <alignment horizontal="center" vertical="center" wrapText="1"/>
    </xf>
    <xf numFmtId="0" fontId="31" fillId="7" borderId="3" xfId="0" applyFont="1" applyFill="1" applyBorder="1" applyAlignment="1">
      <alignment horizontal="center" vertical="center" wrapText="1"/>
    </xf>
    <xf numFmtId="10" fontId="6" fillId="7" borderId="3" xfId="10" applyNumberFormat="1" applyFont="1" applyFill="1" applyBorder="1" applyAlignment="1">
      <alignment horizontal="center" vertical="center" wrapText="1"/>
    </xf>
    <xf numFmtId="9" fontId="26" fillId="7" borderId="19" xfId="10" applyNumberFormat="1"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10" fontId="26" fillId="7" borderId="3" xfId="0" applyNumberFormat="1" applyFont="1" applyFill="1" applyBorder="1" applyAlignment="1" applyProtection="1">
      <alignment horizontal="center" vertical="center" wrapText="1"/>
    </xf>
    <xf numFmtId="0" fontId="21" fillId="0" borderId="18" xfId="2" applyBorder="1" applyAlignment="1">
      <alignment horizontal="center" vertical="center" wrapText="1"/>
    </xf>
    <xf numFmtId="0" fontId="30" fillId="0" borderId="0" xfId="0" applyFont="1"/>
    <xf numFmtId="0" fontId="30" fillId="7" borderId="0" xfId="0" applyFont="1" applyFill="1"/>
    <xf numFmtId="0" fontId="16" fillId="7" borderId="0" xfId="0" applyFont="1" applyFill="1" applyBorder="1" applyAlignment="1">
      <alignment horizontal="center" vertical="center" wrapText="1"/>
    </xf>
    <xf numFmtId="0" fontId="17" fillId="7" borderId="0"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30" fillId="7" borderId="3"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0" fillId="7" borderId="18"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wrapText="1"/>
      <protection locked="0"/>
    </xf>
    <xf numFmtId="0" fontId="23" fillId="7" borderId="3"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23" fillId="7" borderId="6" xfId="0" applyFont="1" applyFill="1" applyBorder="1" applyAlignment="1" applyProtection="1">
      <alignment horizontal="center" vertical="center" wrapText="1"/>
      <protection locked="0"/>
    </xf>
    <xf numFmtId="0" fontId="30" fillId="7" borderId="19" xfId="0" applyFont="1" applyFill="1" applyBorder="1" applyAlignment="1" applyProtection="1">
      <alignment horizontal="left" vertical="center" wrapText="1"/>
      <protection locked="0"/>
    </xf>
    <xf numFmtId="0" fontId="23" fillId="7" borderId="19" xfId="0" applyFont="1" applyFill="1" applyBorder="1" applyAlignment="1" applyProtection="1">
      <alignment horizontal="center" vertical="center" wrapText="1"/>
      <protection locked="0"/>
    </xf>
    <xf numFmtId="0" fontId="30" fillId="7" borderId="19" xfId="0" applyFont="1" applyFill="1" applyBorder="1" applyAlignment="1" applyProtection="1">
      <alignment horizontal="left" vertical="center" wrapText="1"/>
    </xf>
    <xf numFmtId="0" fontId="30" fillId="0" borderId="19"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9" fontId="1" fillId="7" borderId="17" xfId="10" applyFont="1" applyFill="1" applyBorder="1" applyAlignment="1" applyProtection="1">
      <alignment horizontal="center" vertical="center" wrapText="1"/>
    </xf>
    <xf numFmtId="0" fontId="30" fillId="7" borderId="0" xfId="0" applyFont="1" applyFill="1" applyBorder="1"/>
    <xf numFmtId="10" fontId="6" fillId="7" borderId="25" xfId="10" applyNumberFormat="1" applyFont="1" applyFill="1" applyBorder="1" applyAlignment="1">
      <alignment horizontal="center" vertical="center" wrapText="1"/>
    </xf>
    <xf numFmtId="0" fontId="6" fillId="9" borderId="3" xfId="10" applyNumberFormat="1" applyFont="1" applyFill="1" applyBorder="1" applyAlignment="1">
      <alignment horizontal="center" vertical="center" wrapText="1"/>
    </xf>
    <xf numFmtId="9" fontId="26" fillId="9" borderId="3" xfId="0" applyNumberFormat="1" applyFont="1" applyFill="1" applyBorder="1" applyAlignment="1">
      <alignment horizontal="center" vertical="center" wrapText="1"/>
    </xf>
    <xf numFmtId="9" fontId="26" fillId="9" borderId="19" xfId="0" applyNumberFormat="1" applyFont="1" applyFill="1" applyBorder="1" applyAlignment="1" applyProtection="1">
      <alignment horizontal="center" vertical="center" wrapText="1"/>
      <protection locked="0"/>
    </xf>
    <xf numFmtId="9" fontId="5" fillId="7" borderId="29" xfId="10" applyNumberFormat="1" applyFont="1" applyFill="1" applyBorder="1" applyAlignment="1">
      <alignment horizontal="center" vertical="center" wrapText="1"/>
    </xf>
    <xf numFmtId="9" fontId="27" fillId="7" borderId="29" xfId="10" applyNumberFormat="1" applyFont="1" applyFill="1" applyBorder="1" applyAlignment="1">
      <alignment horizontal="center" vertical="center" wrapText="1"/>
    </xf>
    <xf numFmtId="9" fontId="26" fillId="7" borderId="3" xfId="10" applyFont="1" applyFill="1" applyBorder="1" applyAlignment="1" applyProtection="1">
      <alignment horizontal="center" vertical="center" wrapText="1"/>
    </xf>
    <xf numFmtId="9" fontId="26" fillId="9" borderId="3" xfId="0" applyNumberFormat="1" applyFont="1" applyFill="1" applyBorder="1" applyAlignment="1" applyProtection="1">
      <alignment horizontal="center" vertical="center" wrapText="1"/>
    </xf>
    <xf numFmtId="0" fontId="26" fillId="9" borderId="19" xfId="0" applyNumberFormat="1" applyFont="1" applyFill="1" applyBorder="1" applyAlignment="1" applyProtection="1">
      <alignment horizontal="center" vertical="center" wrapText="1"/>
    </xf>
    <xf numFmtId="9" fontId="6" fillId="9" borderId="3" xfId="10" applyFont="1" applyFill="1" applyBorder="1" applyAlignment="1" applyProtection="1">
      <alignment horizontal="center" vertical="center" wrapText="1"/>
    </xf>
    <xf numFmtId="10" fontId="6" fillId="7" borderId="17" xfId="10" applyNumberFormat="1" applyFont="1" applyFill="1" applyBorder="1" applyAlignment="1" applyProtection="1">
      <alignment horizontal="center" vertical="center" wrapText="1"/>
    </xf>
    <xf numFmtId="10" fontId="5" fillId="7" borderId="17" xfId="10" applyNumberFormat="1" applyFont="1" applyFill="1" applyBorder="1" applyAlignment="1" applyProtection="1">
      <alignment horizontal="center" vertical="center" wrapText="1"/>
    </xf>
    <xf numFmtId="10" fontId="6" fillId="0" borderId="25" xfId="10" applyNumberFormat="1" applyFont="1" applyFill="1" applyBorder="1" applyAlignment="1" applyProtection="1">
      <alignment horizontal="center" vertical="center" wrapText="1"/>
    </xf>
    <xf numFmtId="10" fontId="6" fillId="0" borderId="25" xfId="10" applyNumberFormat="1" applyFont="1" applyFill="1" applyBorder="1" applyAlignment="1">
      <alignment horizontal="center" vertical="center" wrapText="1"/>
    </xf>
    <xf numFmtId="10" fontId="6" fillId="7" borderId="25" xfId="10" applyNumberFormat="1" applyFont="1" applyFill="1" applyBorder="1" applyAlignment="1" applyProtection="1">
      <alignment horizontal="center" vertical="center" wrapText="1"/>
    </xf>
    <xf numFmtId="0" fontId="5" fillId="7" borderId="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27" fillId="7" borderId="0" xfId="0" applyFont="1" applyFill="1" applyBorder="1" applyAlignment="1">
      <alignment horizontal="center" vertical="center"/>
    </xf>
    <xf numFmtId="0" fontId="26" fillId="7" borderId="0" xfId="0" applyFont="1" applyFill="1" applyBorder="1" applyAlignment="1">
      <alignment horizontal="center"/>
    </xf>
    <xf numFmtId="0" fontId="5" fillId="20" borderId="2" xfId="0" applyFont="1" applyFill="1" applyBorder="1" applyAlignment="1" applyProtection="1">
      <alignment horizontal="center" vertical="center" wrapText="1"/>
    </xf>
    <xf numFmtId="0" fontId="5" fillId="19" borderId="2" xfId="0" applyFont="1" applyFill="1" applyBorder="1" applyAlignment="1" applyProtection="1">
      <alignment horizontal="center" vertical="center" wrapText="1"/>
    </xf>
    <xf numFmtId="0" fontId="5" fillId="15" borderId="9"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2"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56"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20" borderId="3"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20" borderId="6"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8" fillId="20" borderId="2"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8" fillId="16" borderId="6"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27" fillId="7" borderId="0" xfId="0" applyFont="1" applyFill="1" applyBorder="1" applyAlignment="1">
      <alignment horizontal="right" vertical="center" wrapText="1"/>
    </xf>
    <xf numFmtId="0" fontId="27" fillId="24" borderId="17" xfId="0" applyFont="1" applyFill="1" applyBorder="1" applyAlignment="1" applyProtection="1">
      <alignment horizontal="center" vertical="center" wrapText="1"/>
    </xf>
    <xf numFmtId="0" fontId="27" fillId="19" borderId="17" xfId="0" applyFont="1" applyFill="1" applyBorder="1" applyAlignment="1" applyProtection="1">
      <alignment horizontal="center" vertical="center" wrapText="1"/>
    </xf>
    <xf numFmtId="0" fontId="27" fillId="9" borderId="17" xfId="0" applyFont="1" applyFill="1" applyBorder="1" applyAlignment="1" applyProtection="1">
      <alignment horizontal="center" vertical="center" wrapText="1"/>
    </xf>
    <xf numFmtId="0" fontId="27" fillId="19" borderId="51" xfId="0" applyFont="1" applyFill="1" applyBorder="1" applyAlignment="1" applyProtection="1">
      <alignment horizontal="center" vertical="center" wrapText="1"/>
    </xf>
    <xf numFmtId="0" fontId="27" fillId="19" borderId="39" xfId="0" applyFont="1" applyFill="1" applyBorder="1" applyAlignment="1" applyProtection="1">
      <alignment horizontal="center" vertical="center" wrapText="1"/>
    </xf>
    <xf numFmtId="0" fontId="27" fillId="19" borderId="37" xfId="0" applyFont="1" applyFill="1" applyBorder="1" applyAlignment="1" applyProtection="1">
      <alignment horizontal="center" vertical="center" wrapText="1"/>
    </xf>
    <xf numFmtId="0" fontId="27" fillId="7" borderId="32" xfId="0" applyFont="1" applyFill="1" applyBorder="1" applyAlignment="1" applyProtection="1">
      <alignment horizontal="center" vertical="center" wrapText="1"/>
    </xf>
    <xf numFmtId="0" fontId="27" fillId="7" borderId="34" xfId="0" applyFont="1" applyFill="1" applyBorder="1" applyAlignment="1" applyProtection="1">
      <alignment horizontal="center" vertical="center" wrapText="1"/>
    </xf>
    <xf numFmtId="0" fontId="27" fillId="7" borderId="38" xfId="0" applyFont="1" applyFill="1" applyBorder="1" applyAlignment="1" applyProtection="1">
      <alignment horizontal="center" vertical="center" wrapText="1"/>
    </xf>
    <xf numFmtId="0" fontId="5" fillId="20" borderId="3" xfId="0" applyFont="1" applyFill="1" applyBorder="1" applyAlignment="1" applyProtection="1">
      <alignment horizontal="center" vertical="center" wrapText="1"/>
    </xf>
    <xf numFmtId="0" fontId="5" fillId="20" borderId="2" xfId="0" applyFont="1" applyFill="1" applyBorder="1" applyAlignment="1" applyProtection="1">
      <alignment horizontal="center" vertical="center" wrapText="1"/>
    </xf>
    <xf numFmtId="0" fontId="27" fillId="22" borderId="58" xfId="0" applyFont="1" applyFill="1" applyBorder="1" applyAlignment="1" applyProtection="1">
      <alignment horizontal="center" vertical="center" wrapText="1"/>
    </xf>
    <xf numFmtId="0" fontId="26" fillId="0" borderId="39" xfId="0" applyFont="1" applyBorder="1" applyAlignment="1" applyProtection="1"/>
    <xf numFmtId="0" fontId="27" fillId="7" borderId="46" xfId="0" applyFont="1" applyFill="1" applyBorder="1" applyAlignment="1" applyProtection="1">
      <alignment horizontal="center" vertical="center" textRotation="90" wrapText="1"/>
    </xf>
    <xf numFmtId="0" fontId="27" fillId="7" borderId="59" xfId="0" applyFont="1" applyFill="1" applyBorder="1" applyAlignment="1" applyProtection="1">
      <alignment horizontal="center" vertical="center" textRotation="90" wrapText="1"/>
    </xf>
    <xf numFmtId="0" fontId="8" fillId="17" borderId="32" xfId="0" applyFont="1" applyFill="1" applyBorder="1" applyAlignment="1">
      <alignment horizontal="center" vertical="center" wrapText="1"/>
    </xf>
    <xf numFmtId="0" fontId="8" fillId="17" borderId="55" xfId="0" applyFont="1" applyFill="1" applyBorder="1" applyAlignment="1">
      <alignment horizontal="center" vertical="center" wrapText="1"/>
    </xf>
    <xf numFmtId="0" fontId="8" fillId="17" borderId="34" xfId="0" applyFont="1" applyFill="1" applyBorder="1" applyAlignment="1">
      <alignment horizontal="center" vertical="center" wrapText="1"/>
    </xf>
    <xf numFmtId="0" fontId="8" fillId="17" borderId="0" xfId="0" applyFont="1" applyFill="1" applyBorder="1" applyAlignment="1">
      <alignment horizontal="center" vertical="center" wrapText="1"/>
    </xf>
    <xf numFmtId="0" fontId="8" fillId="17" borderId="60" xfId="0" applyFont="1" applyFill="1" applyBorder="1" applyAlignment="1">
      <alignment horizontal="center" vertical="center" wrapText="1"/>
    </xf>
    <xf numFmtId="0" fontId="8" fillId="17" borderId="61" xfId="0" applyFont="1" applyFill="1" applyBorder="1" applyAlignment="1">
      <alignment horizontal="center" vertical="center" wrapText="1"/>
    </xf>
    <xf numFmtId="0" fontId="5" fillId="19" borderId="3" xfId="0" applyFont="1" applyFill="1" applyBorder="1" applyAlignment="1" applyProtection="1">
      <alignment horizontal="center" vertical="center" wrapText="1"/>
    </xf>
    <xf numFmtId="0" fontId="5" fillId="19" borderId="2" xfId="0" applyFont="1" applyFill="1" applyBorder="1" applyAlignment="1" applyProtection="1">
      <alignment horizontal="center" vertical="center" wrapText="1"/>
    </xf>
    <xf numFmtId="0" fontId="8" fillId="20" borderId="6" xfId="0" applyFont="1" applyFill="1" applyBorder="1" applyAlignment="1" applyProtection="1">
      <alignment horizontal="center" vertical="center" wrapText="1"/>
    </xf>
    <xf numFmtId="0" fontId="8" fillId="15" borderId="7"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5" fillId="14" borderId="24" xfId="0" applyFont="1" applyFill="1" applyBorder="1" applyAlignment="1">
      <alignment horizontal="center" vertical="center" wrapText="1"/>
    </xf>
    <xf numFmtId="0" fontId="8" fillId="18" borderId="6" xfId="0" applyFont="1" applyFill="1" applyBorder="1" applyAlignment="1">
      <alignment horizontal="center" vertical="center" wrapText="1"/>
    </xf>
    <xf numFmtId="0" fontId="5" fillId="15" borderId="54" xfId="0" applyFont="1" applyFill="1" applyBorder="1" applyAlignment="1">
      <alignment horizontal="center" vertical="center" wrapText="1"/>
    </xf>
    <xf numFmtId="0" fontId="5" fillId="15" borderId="55" xfId="0" applyFont="1" applyFill="1" applyBorder="1" applyAlignment="1">
      <alignment horizontal="center" vertical="center" wrapText="1"/>
    </xf>
    <xf numFmtId="0" fontId="5" fillId="15" borderId="9" xfId="0" applyFont="1" applyFill="1" applyBorder="1" applyAlignment="1">
      <alignment horizontal="center" vertical="center" wrapText="1"/>
    </xf>
    <xf numFmtId="9" fontId="5" fillId="18" borderId="3" xfId="10" applyFont="1" applyFill="1" applyBorder="1" applyAlignment="1">
      <alignment horizontal="center" vertical="center" wrapText="1"/>
    </xf>
    <xf numFmtId="9" fontId="5" fillId="18" borderId="2" xfId="10" applyFont="1" applyFill="1" applyBorder="1" applyAlignment="1">
      <alignment horizontal="center" vertical="center" wrapText="1"/>
    </xf>
    <xf numFmtId="0" fontId="8" fillId="18" borderId="3" xfId="0" applyFont="1" applyFill="1" applyBorder="1" applyAlignment="1">
      <alignment horizontal="center" vertical="center" wrapText="1"/>
    </xf>
    <xf numFmtId="22" fontId="27" fillId="23" borderId="2" xfId="0" applyNumberFormat="1" applyFont="1" applyFill="1" applyBorder="1" applyAlignment="1">
      <alignment horizontal="center" vertical="center"/>
    </xf>
    <xf numFmtId="0" fontId="27" fillId="23" borderId="2" xfId="0" applyFont="1" applyFill="1" applyBorder="1" applyAlignment="1">
      <alignment horizontal="center" vertical="center"/>
    </xf>
    <xf numFmtId="0" fontId="27" fillId="8" borderId="2" xfId="0" applyFont="1" applyFill="1" applyBorder="1" applyAlignment="1">
      <alignment horizontal="center" vertical="center"/>
    </xf>
    <xf numFmtId="0" fontId="27" fillId="8" borderId="6" xfId="0" applyFont="1" applyFill="1" applyBorder="1" applyAlignment="1">
      <alignment horizontal="center" vertical="center"/>
    </xf>
    <xf numFmtId="0" fontId="9" fillId="13" borderId="53"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56" xfId="0" applyFont="1" applyFill="1" applyBorder="1" applyAlignment="1">
      <alignment horizontal="center" vertical="center" wrapText="1"/>
    </xf>
    <xf numFmtId="0" fontId="6" fillId="5" borderId="5" xfId="0" applyFont="1" applyFill="1" applyBorder="1" applyAlignment="1" applyProtection="1">
      <alignment horizontal="center" vertical="center" wrapText="1"/>
    </xf>
    <xf numFmtId="0" fontId="6" fillId="5" borderId="57" xfId="0" applyFont="1" applyFill="1" applyBorder="1" applyAlignment="1" applyProtection="1">
      <alignment horizontal="center" vertical="center" wrapText="1"/>
    </xf>
    <xf numFmtId="0" fontId="27" fillId="7" borderId="0" xfId="0" applyFont="1" applyFill="1" applyBorder="1" applyAlignment="1">
      <alignment horizontal="center" vertical="center"/>
    </xf>
    <xf numFmtId="0" fontId="26" fillId="7" borderId="0" xfId="0" applyFont="1" applyFill="1" applyBorder="1" applyAlignment="1">
      <alignment horizontal="center"/>
    </xf>
    <xf numFmtId="0" fontId="8" fillId="20" borderId="2" xfId="0" applyFont="1" applyFill="1" applyBorder="1" applyAlignment="1" applyProtection="1">
      <alignment horizontal="center" vertical="center" wrapText="1"/>
    </xf>
    <xf numFmtId="0" fontId="8" fillId="18" borderId="2" xfId="0" applyFont="1" applyFill="1" applyBorder="1" applyAlignment="1">
      <alignment horizontal="center" vertical="center" wrapText="1"/>
    </xf>
    <xf numFmtId="10" fontId="26" fillId="9" borderId="19" xfId="0" applyNumberFormat="1" applyFont="1" applyFill="1" applyBorder="1" applyAlignment="1" applyProtection="1">
      <alignment horizontal="center" vertical="center" wrapText="1"/>
      <protection locked="0"/>
    </xf>
    <xf numFmtId="10" fontId="6" fillId="9" borderId="3" xfId="10" applyNumberFormat="1" applyFont="1" applyFill="1" applyBorder="1" applyAlignment="1">
      <alignment horizontal="center" vertical="center" wrapText="1"/>
    </xf>
  </cellXfs>
  <cellStyles count="15">
    <cellStyle name="Amarillo" xfId="1" xr:uid="{00000000-0005-0000-0000-000000000000}"/>
    <cellStyle name="Hipervínculo" xfId="2" builtinId="8"/>
    <cellStyle name="Millares" xfId="3" builtinId="3"/>
    <cellStyle name="Millares [0] 2" xfId="4" xr:uid="{00000000-0005-0000-0000-000003000000}"/>
    <cellStyle name="Millares [0] 2 2" xfId="5" xr:uid="{00000000-0005-0000-0000-000004000000}"/>
    <cellStyle name="Millares [0] 3" xfId="6" xr:uid="{00000000-0005-0000-0000-000005000000}"/>
    <cellStyle name="Millares [0] 3 2" xfId="7" xr:uid="{00000000-0005-0000-0000-000006000000}"/>
    <cellStyle name="Millares 2" xfId="8" xr:uid="{00000000-0005-0000-0000-000007000000}"/>
    <cellStyle name="Normal" xfId="0" builtinId="0"/>
    <cellStyle name="Normal 2" xfId="9" xr:uid="{00000000-0005-0000-0000-000009000000}"/>
    <cellStyle name="Porcentaje" xfId="10" builtinId="5"/>
    <cellStyle name="Porcentaje 2" xfId="11" xr:uid="{00000000-0005-0000-0000-00000B000000}"/>
    <cellStyle name="Porcentual 2" xfId="12" xr:uid="{00000000-0005-0000-0000-00000C000000}"/>
    <cellStyle name="Rojo" xfId="13" xr:uid="{00000000-0005-0000-0000-00000D000000}"/>
    <cellStyle name="Verde" xfId="14" xr:uid="{00000000-0005-0000-0000-00000E000000}"/>
  </cellStyles>
  <dxfs count="3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1246896</xdr:colOff>
      <xdr:row>62</xdr:row>
      <xdr:rowOff>0</xdr:rowOff>
    </xdr:from>
    <xdr:to>
      <xdr:col>1</xdr:col>
      <xdr:colOff>2736260</xdr:colOff>
      <xdr:row>62</xdr:row>
      <xdr:rowOff>17323</xdr:rowOff>
    </xdr:to>
    <xdr:sp macro="" textlink="">
      <xdr:nvSpPr>
        <xdr:cNvPr id="6" name="5 Rectángulo">
          <a:extLst>
            <a:ext uri="{FF2B5EF4-FFF2-40B4-BE49-F238E27FC236}">
              <a16:creationId xmlns:a16="http://schemas.microsoft.com/office/drawing/2014/main" id="{E8048700-77C9-49B7-AAE4-F5C08653838E}"/>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64</xdr:row>
      <xdr:rowOff>34637</xdr:rowOff>
    </xdr:from>
    <xdr:to>
      <xdr:col>1</xdr:col>
      <xdr:colOff>2718955</xdr:colOff>
      <xdr:row>67</xdr:row>
      <xdr:rowOff>121228</xdr:rowOff>
    </xdr:to>
    <xdr:sp macro="" textlink="">
      <xdr:nvSpPr>
        <xdr:cNvPr id="8" name="7 Rectángulo">
          <a:extLst>
            <a:ext uri="{FF2B5EF4-FFF2-40B4-BE49-F238E27FC236}">
              <a16:creationId xmlns:a16="http://schemas.microsoft.com/office/drawing/2014/main" id="{D55229C0-2BE7-412E-9805-F259CF54E757}"/>
            </a:ext>
          </a:extLst>
        </xdr:cNvPr>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64</xdr:row>
      <xdr:rowOff>121223</xdr:rowOff>
    </xdr:from>
    <xdr:to>
      <xdr:col>2</xdr:col>
      <xdr:colOff>658104</xdr:colOff>
      <xdr:row>67</xdr:row>
      <xdr:rowOff>51950</xdr:rowOff>
    </xdr:to>
    <xdr:sp macro="" textlink="">
      <xdr:nvSpPr>
        <xdr:cNvPr id="9" name="8 CuadroTexto">
          <a:extLst>
            <a:ext uri="{FF2B5EF4-FFF2-40B4-BE49-F238E27FC236}">
              <a16:creationId xmlns:a16="http://schemas.microsoft.com/office/drawing/2014/main" id="{D544831C-BACD-4C4A-9D13-A682E33B67FF}"/>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lang="es-ES" sz="1800" b="1">
              <a:latin typeface="Arial Narrow" pitchFamily="34" charset="0"/>
            </a:rPr>
            <a:t>IVC</a:t>
          </a:r>
        </a:p>
      </xdr:txBody>
    </xdr:sp>
    <xdr:clientData/>
  </xdr:twoCellAnchor>
  <xdr:twoCellAnchor>
    <xdr:from>
      <xdr:col>1</xdr:col>
      <xdr:colOff>1264228</xdr:colOff>
      <xdr:row>69</xdr:row>
      <xdr:rowOff>121227</xdr:rowOff>
    </xdr:from>
    <xdr:to>
      <xdr:col>1</xdr:col>
      <xdr:colOff>2753592</xdr:colOff>
      <xdr:row>73</xdr:row>
      <xdr:rowOff>17318</xdr:rowOff>
    </xdr:to>
    <xdr:sp macro="" textlink="">
      <xdr:nvSpPr>
        <xdr:cNvPr id="10" name="9 Rectángulo">
          <a:extLst>
            <a:ext uri="{FF2B5EF4-FFF2-40B4-BE49-F238E27FC236}">
              <a16:creationId xmlns:a16="http://schemas.microsoft.com/office/drawing/2014/main" id="{4CAE114B-AD6C-4E2C-A883-F52E55FBEAE8}"/>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70</xdr:row>
      <xdr:rowOff>17313</xdr:rowOff>
    </xdr:from>
    <xdr:to>
      <xdr:col>2</xdr:col>
      <xdr:colOff>692741</xdr:colOff>
      <xdr:row>72</xdr:row>
      <xdr:rowOff>138540</xdr:rowOff>
    </xdr:to>
    <xdr:sp macro="" textlink="">
      <xdr:nvSpPr>
        <xdr:cNvPr id="11" name="10 CuadroTexto">
          <a:extLst>
            <a:ext uri="{FF2B5EF4-FFF2-40B4-BE49-F238E27FC236}">
              <a16:creationId xmlns:a16="http://schemas.microsoft.com/office/drawing/2014/main" id="{3D486579-BFDC-4D73-B005-BF5F9EBB0E09}"/>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74</xdr:row>
      <xdr:rowOff>138545</xdr:rowOff>
    </xdr:from>
    <xdr:to>
      <xdr:col>1</xdr:col>
      <xdr:colOff>2753592</xdr:colOff>
      <xdr:row>78</xdr:row>
      <xdr:rowOff>34636</xdr:rowOff>
    </xdr:to>
    <xdr:sp macro="" textlink="">
      <xdr:nvSpPr>
        <xdr:cNvPr id="12" name="11 Rectángulo">
          <a:extLst>
            <a:ext uri="{FF2B5EF4-FFF2-40B4-BE49-F238E27FC236}">
              <a16:creationId xmlns:a16="http://schemas.microsoft.com/office/drawing/2014/main" id="{23E418B3-015A-400D-84B3-5A53222FDE9F}"/>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34631</xdr:rowOff>
    </xdr:from>
    <xdr:to>
      <xdr:col>2</xdr:col>
      <xdr:colOff>692741</xdr:colOff>
      <xdr:row>77</xdr:row>
      <xdr:rowOff>155858</xdr:rowOff>
    </xdr:to>
    <xdr:sp macro="" textlink="">
      <xdr:nvSpPr>
        <xdr:cNvPr id="13" name="12 CuadroTexto">
          <a:extLst>
            <a:ext uri="{FF2B5EF4-FFF2-40B4-BE49-F238E27FC236}">
              <a16:creationId xmlns:a16="http://schemas.microsoft.com/office/drawing/2014/main" id="{7F41B163-A0FA-4EDC-B0D4-58637BD5049A}"/>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81</xdr:row>
      <xdr:rowOff>0</xdr:rowOff>
    </xdr:from>
    <xdr:to>
      <xdr:col>1</xdr:col>
      <xdr:colOff>2788228</xdr:colOff>
      <xdr:row>84</xdr:row>
      <xdr:rowOff>86591</xdr:rowOff>
    </xdr:to>
    <xdr:sp macro="" textlink="">
      <xdr:nvSpPr>
        <xdr:cNvPr id="14" name="13 Rectángulo">
          <a:extLst>
            <a:ext uri="{FF2B5EF4-FFF2-40B4-BE49-F238E27FC236}">
              <a16:creationId xmlns:a16="http://schemas.microsoft.com/office/drawing/2014/main" id="{7A3AE0AE-5B41-4EC3-8BDF-591A55980D46}"/>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81</xdr:row>
      <xdr:rowOff>86586</xdr:rowOff>
    </xdr:from>
    <xdr:to>
      <xdr:col>2</xdr:col>
      <xdr:colOff>727377</xdr:colOff>
      <xdr:row>84</xdr:row>
      <xdr:rowOff>17313</xdr:rowOff>
    </xdr:to>
    <xdr:sp macro="" textlink="">
      <xdr:nvSpPr>
        <xdr:cNvPr id="15" name="14 CuadroTexto">
          <a:extLst>
            <a:ext uri="{FF2B5EF4-FFF2-40B4-BE49-F238E27FC236}">
              <a16:creationId xmlns:a16="http://schemas.microsoft.com/office/drawing/2014/main" id="{2A57E17E-2CF1-4299-B5C9-D90060753821}"/>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86</xdr:row>
      <xdr:rowOff>103909</xdr:rowOff>
    </xdr:from>
    <xdr:to>
      <xdr:col>1</xdr:col>
      <xdr:colOff>2753591</xdr:colOff>
      <xdr:row>90</xdr:row>
      <xdr:rowOff>0</xdr:rowOff>
    </xdr:to>
    <xdr:sp macro="" textlink="">
      <xdr:nvSpPr>
        <xdr:cNvPr id="16" name="15 Rectángulo">
          <a:extLst>
            <a:ext uri="{FF2B5EF4-FFF2-40B4-BE49-F238E27FC236}">
              <a16:creationId xmlns:a16="http://schemas.microsoft.com/office/drawing/2014/main" id="{940C17ED-FCB0-40A3-BA20-7B1C69390AD7}"/>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86</xdr:row>
      <xdr:rowOff>190495</xdr:rowOff>
    </xdr:from>
    <xdr:to>
      <xdr:col>2</xdr:col>
      <xdr:colOff>692740</xdr:colOff>
      <xdr:row>89</xdr:row>
      <xdr:rowOff>121222</xdr:rowOff>
    </xdr:to>
    <xdr:sp macro="" textlink="">
      <xdr:nvSpPr>
        <xdr:cNvPr id="17" name="16 CuadroTexto">
          <a:extLst>
            <a:ext uri="{FF2B5EF4-FFF2-40B4-BE49-F238E27FC236}">
              <a16:creationId xmlns:a16="http://schemas.microsoft.com/office/drawing/2014/main" id="{185B6F44-BDE5-4EEF-BB29-77805DFE9F3D}"/>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200"/>
            </a:lnSpc>
          </a:pP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1019" name="AutoShape 38" descr="Resultado de imagen para boton agregar icono">
          <a:extLst>
            <a:ext uri="{FF2B5EF4-FFF2-40B4-BE49-F238E27FC236}">
              <a16:creationId xmlns:a16="http://schemas.microsoft.com/office/drawing/2014/main" id="{E192ED68-7606-4CAE-9056-F911B6B2A4CE}"/>
            </a:ext>
          </a:extLst>
        </xdr:cNvPr>
        <xdr:cNvSpPr>
          <a:spLocks noChangeAspect="1" noChangeArrowheads="1"/>
        </xdr:cNvSpPr>
      </xdr:nvSpPr>
      <xdr:spPr bwMode="auto">
        <a:xfrm>
          <a:off x="62865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1020" name="AutoShape 39" descr="Resultado de imagen para boton agregar icono">
          <a:extLst>
            <a:ext uri="{FF2B5EF4-FFF2-40B4-BE49-F238E27FC236}">
              <a16:creationId xmlns:a16="http://schemas.microsoft.com/office/drawing/2014/main" id="{8130E4CD-4C69-46CE-AF6D-1CD155AB99FD}"/>
            </a:ext>
          </a:extLst>
        </xdr:cNvPr>
        <xdr:cNvSpPr>
          <a:spLocks noChangeAspect="1" noChangeArrowheads="1"/>
        </xdr:cNvSpPr>
      </xdr:nvSpPr>
      <xdr:spPr bwMode="auto">
        <a:xfrm>
          <a:off x="62865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1021" name="AutoShape 40" descr="Resultado de imagen para boton agregar icono">
          <a:extLst>
            <a:ext uri="{FF2B5EF4-FFF2-40B4-BE49-F238E27FC236}">
              <a16:creationId xmlns:a16="http://schemas.microsoft.com/office/drawing/2014/main" id="{9F217B31-C99F-46E2-8687-6E551EF823CA}"/>
            </a:ext>
          </a:extLst>
        </xdr:cNvPr>
        <xdr:cNvSpPr>
          <a:spLocks noChangeAspect="1" noChangeArrowheads="1"/>
        </xdr:cNvSpPr>
      </xdr:nvSpPr>
      <xdr:spPr bwMode="auto">
        <a:xfrm>
          <a:off x="62865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1022" name="AutoShape 42" descr="Z">
          <a:extLst>
            <a:ext uri="{FF2B5EF4-FFF2-40B4-BE49-F238E27FC236}">
              <a16:creationId xmlns:a16="http://schemas.microsoft.com/office/drawing/2014/main" id="{72E2BB92-9E6F-4E6F-A5B1-67044A742059}"/>
            </a:ext>
          </a:extLst>
        </xdr:cNvPr>
        <xdr:cNvSpPr>
          <a:spLocks noChangeAspect="1" noChangeArrowheads="1"/>
        </xdr:cNvSpPr>
      </xdr:nvSpPr>
      <xdr:spPr bwMode="auto">
        <a:xfrm>
          <a:off x="6286500"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762000</xdr:colOff>
      <xdr:row>1</xdr:row>
      <xdr:rowOff>19050</xdr:rowOff>
    </xdr:to>
    <xdr:pic>
      <xdr:nvPicPr>
        <xdr:cNvPr id="11023" name="Imagen 17">
          <a:extLst>
            <a:ext uri="{FF2B5EF4-FFF2-40B4-BE49-F238E27FC236}">
              <a16:creationId xmlns:a16="http://schemas.microsoft.com/office/drawing/2014/main" id="{3EF71A18-7E83-4417-AD0E-1883AB0D98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812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762000</xdr:colOff>
      <xdr:row>1</xdr:row>
      <xdr:rowOff>19050</xdr:rowOff>
    </xdr:to>
    <xdr:pic>
      <xdr:nvPicPr>
        <xdr:cNvPr id="11024" name="Imagen 18">
          <a:extLst>
            <a:ext uri="{FF2B5EF4-FFF2-40B4-BE49-F238E27FC236}">
              <a16:creationId xmlns:a16="http://schemas.microsoft.com/office/drawing/2014/main" id="{921AFD71-EE8D-4246-A60F-F8FDA6F16A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812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E:\PLAN%20GESTION\CUARTO%20REPORTE%20TRIMETRAL%20PG%202018\Teusaquillo-IV%20tri-1.xls" TargetMode="External"/><Relationship Id="rId7" Type="http://schemas.openxmlformats.org/officeDocument/2006/relationships/comments" Target="../comments1.xml"/><Relationship Id="rId2" Type="http://schemas.openxmlformats.org/officeDocument/2006/relationships/hyperlink" Target="https://app.powerbi.com/view?r=eyJrIjoiYWEwYzQ4NGQtMWJmZi00YmZjLWE3NjktMWI5NDUxM2M4NTA0IiwidCI6IjE0ZGUxNTVmLWUxOTItNDRkYS05OTRkLTE5MTNkODY1ODM3MiIsImMiOjR9" TargetMode="External"/><Relationship Id="rId1" Type="http://schemas.openxmlformats.org/officeDocument/2006/relationships/hyperlink" Target="https://app.powerbi.com/view?r=eyJrIjoiYWEwYzQ4NGQtMWJmZi00YmZjLWE3NjktMWI5NDUxM2M4NTA0IiwidCI6IjE0ZGUxNTVmLWUxOTItNDRkYS05OTRkLTE5MTNkODY1ODM3MiIsImMiOjR9"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66"/>
  <sheetViews>
    <sheetView showGridLines="0" tabSelected="1" topLeftCell="AQ57" zoomScale="80" zoomScaleNormal="80" zoomScaleSheetLayoutView="25" workbookViewId="0" xr3:uid="{AEA406A1-0E4B-5B11-9CD5-51D6E497D94C}">
      <pane xSplit="6105" topLeftCell="AS1" activePane="topRight"/>
      <selection pane="topRight" activeCell="AX60" sqref="AX60:AZ60"/>
      <selection activeCell="E15" sqref="E15"/>
    </sheetView>
  </sheetViews>
  <sheetFormatPr defaultColWidth="11.42578125" defaultRowHeight="15"/>
  <cols>
    <col min="1" max="1" width="9.7109375" style="60" customWidth="1"/>
    <col min="2" max="2" width="14.5703125" style="60" customWidth="1"/>
    <col min="3" max="3" width="34.140625" style="60" customWidth="1"/>
    <col min="4" max="4" width="35.85546875" style="285" customWidth="1"/>
    <col min="5" max="5" width="32.7109375" style="60" customWidth="1"/>
    <col min="6" max="6" width="51" style="60" customWidth="1"/>
    <col min="7" max="7" width="58.140625" style="60" customWidth="1"/>
    <col min="8" max="8" width="27.42578125" style="60" customWidth="1"/>
    <col min="9" max="9" width="26.28515625" style="60" customWidth="1"/>
    <col min="10" max="10" width="43.42578125" style="60" customWidth="1"/>
    <col min="11" max="11" width="67.42578125" style="60" customWidth="1"/>
    <col min="12" max="15" width="9.85546875" style="60" customWidth="1"/>
    <col min="16" max="16" width="10.5703125" style="60" customWidth="1"/>
    <col min="17" max="17" width="25.7109375" style="60" customWidth="1"/>
    <col min="18" max="18" width="19.42578125" style="60" customWidth="1"/>
    <col min="19" max="19" width="21.140625" style="60" customWidth="1"/>
    <col min="20" max="20" width="45.7109375" style="60" customWidth="1"/>
    <col min="21" max="24" width="11.42578125" style="60" customWidth="1"/>
    <col min="25" max="25" width="18.85546875" style="60" customWidth="1"/>
    <col min="26" max="26" width="26.7109375" style="60" customWidth="1"/>
    <col min="27" max="27" width="18.28515625" style="60" customWidth="1"/>
    <col min="28" max="28" width="16" style="60" customWidth="1"/>
    <col min="29" max="29" width="18.42578125" style="60" customWidth="1"/>
    <col min="30" max="30" width="19.85546875" style="60" customWidth="1"/>
    <col min="31" max="31" width="18.140625" style="61" customWidth="1"/>
    <col min="32" max="32" width="16" style="60" customWidth="1"/>
    <col min="33" max="33" width="19.7109375" style="60" customWidth="1"/>
    <col min="34" max="34" width="16.42578125" style="60" customWidth="1"/>
    <col min="35" max="35" width="16.42578125" style="62" customWidth="1"/>
    <col min="36" max="36" width="29.140625" style="60" customWidth="1"/>
    <col min="37" max="37" width="17.85546875" style="60" customWidth="1"/>
    <col min="38" max="38" width="32.7109375" style="60" customWidth="1"/>
    <col min="39" max="40" width="11.42578125" style="60" customWidth="1"/>
    <col min="41" max="41" width="14.140625" style="60" customWidth="1"/>
    <col min="42" max="42" width="63.85546875" style="60" customWidth="1"/>
    <col min="43" max="43" width="20.85546875" style="60" customWidth="1"/>
    <col min="44" max="44" width="29.5703125" style="60" customWidth="1"/>
    <col min="45" max="45" width="12.28515625" style="60" bestFit="1" customWidth="1"/>
    <col min="46" max="46" width="11.42578125" style="60" customWidth="1"/>
    <col min="47" max="47" width="14.85546875" style="60" customWidth="1"/>
    <col min="48" max="48" width="27" style="392" customWidth="1"/>
    <col min="49" max="49" width="28.28515625" style="366" customWidth="1"/>
    <col min="50" max="50" width="24.140625" style="60" customWidth="1"/>
    <col min="51" max="51" width="19.140625" style="60" customWidth="1"/>
    <col min="52" max="52" width="18.42578125" style="60" customWidth="1"/>
    <col min="53" max="54" width="21.85546875" style="60" customWidth="1"/>
    <col min="55" max="55" width="61.42578125" style="60" bestFit="1" customWidth="1"/>
    <col min="56" max="16384" width="11.42578125" style="60"/>
  </cols>
  <sheetData>
    <row r="1" spans="1:55" ht="40.5" customHeight="1">
      <c r="A1" s="498"/>
      <c r="B1" s="499"/>
      <c r="C1" s="499"/>
      <c r="D1" s="499"/>
      <c r="E1" s="499"/>
      <c r="F1" s="499"/>
      <c r="G1" s="499"/>
      <c r="H1" s="499"/>
      <c r="I1" s="499"/>
      <c r="J1" s="499"/>
      <c r="K1" s="499"/>
      <c r="L1" s="499"/>
      <c r="M1" s="499"/>
      <c r="N1" s="499"/>
      <c r="O1" s="499"/>
      <c r="P1" s="499"/>
      <c r="Q1" s="499"/>
      <c r="R1" s="499"/>
      <c r="S1" s="499"/>
      <c r="T1" s="499"/>
      <c r="U1" s="499"/>
      <c r="V1" s="499"/>
      <c r="W1" s="499"/>
      <c r="X1" s="499"/>
      <c r="Y1" s="499"/>
    </row>
    <row r="2" spans="1:55" ht="40.5" customHeight="1" thickBot="1">
      <c r="A2" s="500" t="s">
        <v>0</v>
      </c>
      <c r="B2" s="500"/>
      <c r="C2" s="501"/>
      <c r="D2" s="501"/>
      <c r="E2" s="501"/>
      <c r="F2" s="501"/>
      <c r="G2" s="501"/>
      <c r="H2" s="501"/>
      <c r="I2" s="500"/>
      <c r="J2" s="500"/>
      <c r="K2" s="500"/>
      <c r="L2" s="500"/>
      <c r="M2" s="500"/>
      <c r="N2" s="500"/>
      <c r="O2" s="500"/>
      <c r="P2" s="500"/>
      <c r="Q2" s="500"/>
      <c r="R2" s="500"/>
      <c r="S2" s="500"/>
      <c r="T2" s="500"/>
      <c r="U2" s="500"/>
      <c r="V2" s="500"/>
      <c r="W2" s="500"/>
      <c r="X2" s="500"/>
      <c r="Y2" s="500"/>
    </row>
    <row r="3" spans="1:55" ht="36.75" customHeight="1">
      <c r="A3" s="63" t="s">
        <v>1</v>
      </c>
      <c r="B3" s="34">
        <v>2018</v>
      </c>
      <c r="C3" s="502" t="s">
        <v>2</v>
      </c>
      <c r="D3" s="503"/>
      <c r="E3" s="503"/>
      <c r="F3" s="503"/>
      <c r="G3" s="503"/>
      <c r="H3" s="504"/>
      <c r="I3" s="64"/>
      <c r="J3" s="64"/>
      <c r="K3" s="64"/>
      <c r="L3" s="64"/>
      <c r="M3" s="64"/>
      <c r="N3" s="64"/>
      <c r="O3" s="64"/>
      <c r="P3" s="64"/>
      <c r="Q3" s="64"/>
      <c r="R3" s="64"/>
      <c r="S3" s="64"/>
      <c r="T3" s="64"/>
      <c r="U3" s="64"/>
      <c r="V3" s="64"/>
      <c r="W3" s="64"/>
      <c r="X3" s="64"/>
      <c r="Y3" s="65"/>
      <c r="Z3" s="66"/>
      <c r="AA3" s="66"/>
      <c r="AB3" s="66"/>
      <c r="AC3" s="66"/>
      <c r="AD3" s="66"/>
      <c r="AE3" s="67"/>
      <c r="AF3" s="66"/>
      <c r="AG3" s="66"/>
      <c r="AH3" s="66"/>
      <c r="AI3" s="68"/>
      <c r="AJ3" s="66"/>
      <c r="AK3" s="66"/>
      <c r="AL3" s="66"/>
      <c r="AM3" s="66"/>
      <c r="AN3" s="66"/>
      <c r="AO3" s="66"/>
      <c r="AP3" s="66"/>
      <c r="AQ3" s="66"/>
      <c r="AR3" s="66"/>
      <c r="AS3" s="66"/>
      <c r="AT3" s="66"/>
      <c r="AU3" s="66"/>
      <c r="AV3" s="393"/>
      <c r="AW3" s="367"/>
      <c r="AX3" s="66"/>
      <c r="AY3" s="66"/>
      <c r="AZ3" s="66"/>
      <c r="BA3" s="66"/>
      <c r="BB3" s="66"/>
      <c r="BC3" s="66"/>
    </row>
    <row r="4" spans="1:55" ht="36.75" customHeight="1">
      <c r="A4" s="63" t="s">
        <v>3</v>
      </c>
      <c r="B4" s="34"/>
      <c r="C4" s="69" t="s">
        <v>4</v>
      </c>
      <c r="D4" s="431" t="s">
        <v>5</v>
      </c>
      <c r="E4" s="505" t="s">
        <v>6</v>
      </c>
      <c r="F4" s="505"/>
      <c r="G4" s="505"/>
      <c r="H4" s="506"/>
      <c r="I4" s="64"/>
      <c r="J4" s="64"/>
      <c r="K4" s="64"/>
      <c r="L4" s="64"/>
      <c r="M4" s="64"/>
      <c r="N4" s="64"/>
      <c r="O4" s="64"/>
      <c r="P4" s="64"/>
      <c r="Q4" s="64"/>
      <c r="R4" s="64"/>
      <c r="S4" s="64"/>
      <c r="T4" s="64"/>
      <c r="U4" s="64"/>
      <c r="V4" s="64"/>
      <c r="W4" s="64"/>
      <c r="X4" s="64"/>
      <c r="Y4" s="65"/>
      <c r="Z4" s="66"/>
      <c r="AA4" s="66"/>
      <c r="AB4" s="66"/>
      <c r="AC4" s="66"/>
      <c r="AD4" s="66"/>
      <c r="AE4" s="67"/>
      <c r="AF4" s="66"/>
      <c r="AG4" s="66"/>
      <c r="AH4" s="66"/>
      <c r="AI4" s="68"/>
      <c r="AJ4" s="66"/>
      <c r="AK4" s="66"/>
      <c r="AL4" s="66"/>
      <c r="AM4" s="66"/>
      <c r="AN4" s="66"/>
      <c r="AO4" s="66"/>
      <c r="AP4" s="66"/>
      <c r="AQ4" s="66"/>
      <c r="AR4" s="66"/>
      <c r="AS4" s="66"/>
      <c r="AT4" s="66"/>
      <c r="AU4" s="66"/>
      <c r="AV4" s="393"/>
      <c r="AW4" s="367"/>
      <c r="AX4" s="66"/>
      <c r="AY4" s="66"/>
      <c r="AZ4" s="66"/>
      <c r="BA4" s="66"/>
      <c r="BB4" s="66"/>
      <c r="BC4" s="66"/>
    </row>
    <row r="5" spans="1:55" ht="36.75" customHeight="1" thickBot="1">
      <c r="A5" s="63" t="s">
        <v>7</v>
      </c>
      <c r="B5" s="34"/>
      <c r="C5" s="35"/>
      <c r="D5" s="36"/>
      <c r="E5" s="507"/>
      <c r="F5" s="507"/>
      <c r="G5" s="507"/>
      <c r="H5" s="508"/>
      <c r="I5" s="64"/>
      <c r="J5" s="64"/>
      <c r="K5" s="64"/>
      <c r="L5" s="64"/>
      <c r="M5" s="64"/>
      <c r="N5" s="64"/>
      <c r="O5" s="64"/>
      <c r="P5" s="64"/>
      <c r="Q5" s="64"/>
      <c r="R5" s="64"/>
      <c r="S5" s="64"/>
      <c r="T5" s="64"/>
      <c r="U5" s="64"/>
      <c r="V5" s="64"/>
      <c r="W5" s="64"/>
      <c r="X5" s="64"/>
      <c r="Y5" s="65"/>
      <c r="Z5" s="70"/>
      <c r="AA5" s="71"/>
      <c r="AB5" s="71"/>
      <c r="AC5" s="71"/>
      <c r="AD5" s="71"/>
      <c r="AE5" s="430"/>
      <c r="AF5" s="71"/>
      <c r="AG5" s="71"/>
      <c r="AH5" s="71"/>
      <c r="AI5" s="72"/>
      <c r="AJ5" s="71"/>
      <c r="AK5" s="71"/>
      <c r="AL5" s="453"/>
      <c r="AM5" s="453"/>
      <c r="AN5" s="453"/>
      <c r="AO5" s="453"/>
      <c r="AP5" s="453"/>
      <c r="AQ5" s="453"/>
      <c r="AR5" s="453"/>
      <c r="AS5" s="453"/>
      <c r="AT5" s="453"/>
      <c r="AU5" s="453"/>
      <c r="AV5" s="453"/>
      <c r="AW5" s="453"/>
      <c r="AX5" s="453"/>
      <c r="AY5" s="453"/>
      <c r="AZ5" s="453"/>
      <c r="BA5" s="453"/>
      <c r="BB5" s="453"/>
      <c r="BC5" s="453"/>
    </row>
    <row r="6" spans="1:55">
      <c r="A6" s="73"/>
      <c r="B6" s="74"/>
      <c r="C6" s="74"/>
      <c r="D6" s="75"/>
      <c r="E6" s="74"/>
      <c r="F6" s="74"/>
      <c r="G6" s="74"/>
      <c r="H6" s="74"/>
      <c r="I6" s="74"/>
      <c r="J6" s="74"/>
      <c r="K6" s="74"/>
      <c r="L6" s="74"/>
      <c r="M6" s="74"/>
      <c r="N6" s="74"/>
      <c r="O6" s="74"/>
      <c r="P6" s="74"/>
      <c r="Q6" s="66"/>
      <c r="R6" s="66"/>
      <c r="S6" s="66"/>
      <c r="T6" s="66"/>
      <c r="U6" s="66"/>
      <c r="V6" s="66"/>
      <c r="W6" s="66"/>
      <c r="X6" s="66"/>
      <c r="Y6" s="66"/>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53"/>
      <c r="BC6" s="453"/>
    </row>
    <row r="7" spans="1:55">
      <c r="A7" s="74">
        <v>10</v>
      </c>
      <c r="B7" s="74"/>
      <c r="C7" s="74"/>
      <c r="D7" s="509"/>
      <c r="E7" s="509"/>
      <c r="F7" s="509"/>
      <c r="G7" s="509"/>
      <c r="H7" s="509"/>
      <c r="I7" s="509"/>
      <c r="J7" s="509"/>
      <c r="K7" s="509"/>
      <c r="L7" s="509"/>
      <c r="M7" s="509"/>
      <c r="N7" s="509"/>
      <c r="O7" s="509"/>
      <c r="P7" s="509"/>
      <c r="Q7" s="509"/>
      <c r="R7" s="509"/>
      <c r="S7" s="509"/>
      <c r="T7" s="432"/>
      <c r="U7" s="76"/>
      <c r="V7" s="66"/>
      <c r="W7" s="66"/>
      <c r="X7" s="66"/>
      <c r="Y7" s="66"/>
      <c r="Z7" s="430"/>
      <c r="AA7" s="430"/>
      <c r="AB7" s="430"/>
      <c r="AC7" s="430"/>
      <c r="AD7" s="430"/>
      <c r="AE7" s="430"/>
      <c r="AF7" s="430"/>
      <c r="AG7" s="430"/>
      <c r="AH7" s="430"/>
      <c r="AI7" s="77"/>
      <c r="AJ7" s="430"/>
      <c r="AK7" s="430"/>
      <c r="AL7" s="430"/>
      <c r="AM7" s="430"/>
      <c r="AN7" s="430"/>
      <c r="AO7" s="430"/>
      <c r="AP7" s="430"/>
      <c r="AQ7" s="430"/>
      <c r="AR7" s="430"/>
      <c r="AS7" s="430"/>
      <c r="AT7" s="430"/>
      <c r="AU7" s="430"/>
      <c r="AV7" s="394"/>
      <c r="AW7" s="368"/>
      <c r="AX7" s="430"/>
      <c r="AY7" s="430"/>
      <c r="AZ7" s="430"/>
      <c r="BA7" s="430"/>
      <c r="BB7" s="430"/>
      <c r="BC7" s="430"/>
    </row>
    <row r="8" spans="1:55">
      <c r="A8" s="67"/>
      <c r="B8" s="66"/>
      <c r="C8" s="66"/>
      <c r="D8" s="510"/>
      <c r="E8" s="510"/>
      <c r="F8" s="510"/>
      <c r="G8" s="510"/>
      <c r="H8" s="510"/>
      <c r="I8" s="510"/>
      <c r="J8" s="510"/>
      <c r="K8" s="510"/>
      <c r="L8" s="455"/>
      <c r="M8" s="455"/>
      <c r="N8" s="455"/>
      <c r="O8" s="455"/>
      <c r="P8" s="430"/>
      <c r="Q8" s="430"/>
      <c r="R8" s="430"/>
      <c r="S8" s="430"/>
      <c r="T8" s="430"/>
      <c r="U8" s="430"/>
      <c r="V8" s="66"/>
      <c r="W8" s="66"/>
      <c r="X8" s="66"/>
      <c r="Y8" s="66"/>
      <c r="Z8" s="455"/>
      <c r="AA8" s="455"/>
      <c r="AB8" s="455"/>
      <c r="AC8" s="429"/>
      <c r="AD8" s="429"/>
      <c r="AE8" s="429"/>
      <c r="AF8" s="455"/>
      <c r="AG8" s="455"/>
      <c r="AH8" s="455"/>
      <c r="AI8" s="78"/>
      <c r="AJ8" s="429"/>
      <c r="AK8" s="429"/>
      <c r="AL8" s="455"/>
      <c r="AM8" s="455"/>
      <c r="AN8" s="455"/>
      <c r="AO8" s="429"/>
      <c r="AP8" s="429"/>
      <c r="AQ8" s="429"/>
      <c r="AR8" s="455"/>
      <c r="AS8" s="455"/>
      <c r="AT8" s="455"/>
      <c r="AU8" s="429"/>
      <c r="AV8" s="395"/>
      <c r="AW8" s="369"/>
      <c r="AX8" s="455"/>
      <c r="AY8" s="455"/>
      <c r="AZ8" s="455"/>
      <c r="BA8" s="429"/>
      <c r="BB8" s="429"/>
      <c r="BC8" s="429"/>
    </row>
    <row r="9" spans="1:55" ht="15.75" thickBot="1">
      <c r="A9" s="66"/>
      <c r="B9" s="66"/>
      <c r="C9" s="66"/>
      <c r="D9" s="79"/>
      <c r="E9" s="66"/>
      <c r="F9" s="66"/>
      <c r="G9" s="66"/>
      <c r="H9" s="66"/>
      <c r="I9" s="66"/>
      <c r="J9" s="66"/>
      <c r="K9" s="66"/>
      <c r="L9" s="66"/>
      <c r="M9" s="66"/>
      <c r="N9" s="66"/>
      <c r="O9" s="66"/>
      <c r="P9" s="66"/>
      <c r="Q9" s="66"/>
      <c r="R9" s="66"/>
      <c r="S9" s="66"/>
      <c r="T9" s="66"/>
      <c r="U9" s="66"/>
      <c r="V9" s="66"/>
      <c r="W9" s="66"/>
      <c r="X9" s="66"/>
      <c r="Y9" s="66"/>
      <c r="Z9" s="430"/>
      <c r="AA9" s="430"/>
      <c r="AB9" s="430"/>
      <c r="AC9" s="430"/>
      <c r="AD9" s="430"/>
      <c r="AE9" s="430"/>
      <c r="AF9" s="430"/>
      <c r="AG9" s="430"/>
      <c r="AH9" s="430"/>
      <c r="AI9" s="77"/>
      <c r="AJ9" s="430"/>
      <c r="AK9" s="430"/>
      <c r="AL9" s="430"/>
      <c r="AM9" s="430"/>
      <c r="AN9" s="430"/>
      <c r="AO9" s="430"/>
      <c r="AP9" s="430"/>
      <c r="AQ9" s="430"/>
      <c r="AR9" s="430"/>
      <c r="AS9" s="430"/>
      <c r="AT9" s="430"/>
      <c r="AU9" s="430"/>
      <c r="AV9" s="394"/>
      <c r="AW9" s="368"/>
      <c r="AX9" s="430"/>
      <c r="AY9" s="430"/>
      <c r="AZ9" s="430"/>
      <c r="BA9" s="430"/>
      <c r="BB9" s="430"/>
      <c r="BC9" s="430"/>
    </row>
    <row r="10" spans="1:55" ht="15" customHeight="1">
      <c r="A10" s="477" t="s">
        <v>8</v>
      </c>
      <c r="B10" s="478"/>
      <c r="C10" s="80"/>
      <c r="D10" s="486"/>
      <c r="E10" s="487"/>
      <c r="F10" s="487"/>
      <c r="G10" s="487"/>
      <c r="H10" s="487"/>
      <c r="I10" s="487"/>
      <c r="J10" s="487"/>
      <c r="K10" s="487"/>
      <c r="L10" s="487"/>
      <c r="M10" s="487"/>
      <c r="N10" s="487"/>
      <c r="O10" s="487"/>
      <c r="P10" s="487"/>
      <c r="Q10" s="487"/>
      <c r="R10" s="487"/>
      <c r="S10" s="487"/>
      <c r="T10" s="487"/>
      <c r="U10" s="487"/>
      <c r="V10" s="487"/>
      <c r="W10" s="487"/>
      <c r="X10" s="487"/>
      <c r="Y10" s="487"/>
      <c r="Z10" s="511" t="s">
        <v>9</v>
      </c>
      <c r="AA10" s="511"/>
      <c r="AB10" s="511"/>
      <c r="AC10" s="511"/>
      <c r="AD10" s="511"/>
      <c r="AE10" s="511"/>
      <c r="AF10" s="512" t="s">
        <v>9</v>
      </c>
      <c r="AG10" s="512"/>
      <c r="AH10" s="512"/>
      <c r="AI10" s="512"/>
      <c r="AJ10" s="512"/>
      <c r="AK10" s="512"/>
      <c r="AL10" s="456" t="s">
        <v>9</v>
      </c>
      <c r="AM10" s="456"/>
      <c r="AN10" s="456"/>
      <c r="AO10" s="456"/>
      <c r="AP10" s="456"/>
      <c r="AQ10" s="456"/>
      <c r="AR10" s="457" t="s">
        <v>9</v>
      </c>
      <c r="AS10" s="457"/>
      <c r="AT10" s="457"/>
      <c r="AU10" s="457"/>
      <c r="AV10" s="457"/>
      <c r="AW10" s="457"/>
      <c r="AX10" s="458" t="s">
        <v>9</v>
      </c>
      <c r="AY10" s="458"/>
      <c r="AZ10" s="458"/>
      <c r="BA10" s="458"/>
      <c r="BB10" s="458"/>
      <c r="BC10" s="458"/>
    </row>
    <row r="11" spans="1:55" ht="15.75" thickBot="1">
      <c r="A11" s="479"/>
      <c r="B11" s="480"/>
      <c r="C11" s="81"/>
      <c r="D11" s="488"/>
      <c r="E11" s="489"/>
      <c r="F11" s="489"/>
      <c r="G11" s="489"/>
      <c r="H11" s="489"/>
      <c r="I11" s="489"/>
      <c r="J11" s="489"/>
      <c r="K11" s="489"/>
      <c r="L11" s="489"/>
      <c r="M11" s="489"/>
      <c r="N11" s="489"/>
      <c r="O11" s="489"/>
      <c r="P11" s="489"/>
      <c r="Q11" s="489"/>
      <c r="R11" s="489"/>
      <c r="S11" s="489"/>
      <c r="T11" s="489"/>
      <c r="U11" s="489"/>
      <c r="V11" s="489"/>
      <c r="W11" s="489"/>
      <c r="X11" s="489"/>
      <c r="Y11" s="489"/>
      <c r="Z11" s="485" t="s">
        <v>10</v>
      </c>
      <c r="AA11" s="485"/>
      <c r="AB11" s="485"/>
      <c r="AC11" s="485"/>
      <c r="AD11" s="485"/>
      <c r="AE11" s="485"/>
      <c r="AF11" s="491" t="s">
        <v>11</v>
      </c>
      <c r="AG11" s="491"/>
      <c r="AH11" s="491"/>
      <c r="AI11" s="491"/>
      <c r="AJ11" s="491"/>
      <c r="AK11" s="491"/>
      <c r="AL11" s="454" t="s">
        <v>12</v>
      </c>
      <c r="AM11" s="454"/>
      <c r="AN11" s="454"/>
      <c r="AO11" s="454"/>
      <c r="AP11" s="454"/>
      <c r="AQ11" s="454"/>
      <c r="AR11" s="460" t="s">
        <v>13</v>
      </c>
      <c r="AS11" s="460"/>
      <c r="AT11" s="460"/>
      <c r="AU11" s="460"/>
      <c r="AV11" s="460"/>
      <c r="AW11" s="460"/>
      <c r="AX11" s="459" t="s">
        <v>14</v>
      </c>
      <c r="AY11" s="459"/>
      <c r="AZ11" s="459"/>
      <c r="BA11" s="459"/>
      <c r="BB11" s="459"/>
      <c r="BC11" s="459"/>
    </row>
    <row r="12" spans="1:55" ht="25.5" customHeight="1" thickBot="1">
      <c r="A12" s="481"/>
      <c r="B12" s="482"/>
      <c r="C12" s="81"/>
      <c r="D12" s="492" t="s">
        <v>15</v>
      </c>
      <c r="E12" s="493"/>
      <c r="F12" s="492"/>
      <c r="G12" s="492"/>
      <c r="H12" s="492"/>
      <c r="I12" s="492"/>
      <c r="J12" s="492"/>
      <c r="K12" s="492"/>
      <c r="L12" s="492"/>
      <c r="M12" s="492"/>
      <c r="N12" s="492"/>
      <c r="O12" s="492"/>
      <c r="P12" s="492"/>
      <c r="Q12" s="492"/>
      <c r="R12" s="492"/>
      <c r="S12" s="494"/>
      <c r="T12" s="436"/>
      <c r="U12" s="436"/>
      <c r="V12" s="497" t="s">
        <v>16</v>
      </c>
      <c r="W12" s="497"/>
      <c r="X12" s="497"/>
      <c r="Y12" s="497"/>
      <c r="Z12" s="471" t="s">
        <v>17</v>
      </c>
      <c r="AA12" s="471"/>
      <c r="AB12" s="471"/>
      <c r="AC12" s="483" t="s">
        <v>18</v>
      </c>
      <c r="AD12" s="471" t="s">
        <v>19</v>
      </c>
      <c r="AE12" s="471" t="s">
        <v>20</v>
      </c>
      <c r="AF12" s="451" t="s">
        <v>17</v>
      </c>
      <c r="AG12" s="451"/>
      <c r="AH12" s="451"/>
      <c r="AI12" s="495" t="s">
        <v>18</v>
      </c>
      <c r="AJ12" s="451" t="s">
        <v>19</v>
      </c>
      <c r="AK12" s="451" t="s">
        <v>20</v>
      </c>
      <c r="AL12" s="449" t="s">
        <v>17</v>
      </c>
      <c r="AM12" s="449"/>
      <c r="AN12" s="449"/>
      <c r="AO12" s="449" t="s">
        <v>18</v>
      </c>
      <c r="AP12" s="449" t="s">
        <v>19</v>
      </c>
      <c r="AQ12" s="449" t="s">
        <v>20</v>
      </c>
      <c r="AR12" s="447" t="s">
        <v>17</v>
      </c>
      <c r="AS12" s="447"/>
      <c r="AT12" s="447"/>
      <c r="AU12" s="447" t="s">
        <v>18</v>
      </c>
      <c r="AV12" s="445" t="s">
        <v>19</v>
      </c>
      <c r="AW12" s="445" t="s">
        <v>20</v>
      </c>
      <c r="AX12" s="441" t="s">
        <v>17</v>
      </c>
      <c r="AY12" s="441"/>
      <c r="AZ12" s="441"/>
      <c r="BA12" s="441" t="s">
        <v>18</v>
      </c>
      <c r="BB12" s="82"/>
      <c r="BC12" s="443" t="s">
        <v>21</v>
      </c>
    </row>
    <row r="13" spans="1:55" ht="90.75" thickBot="1">
      <c r="A13" s="83" t="s">
        <v>22</v>
      </c>
      <c r="B13" s="84" t="s">
        <v>23</v>
      </c>
      <c r="C13" s="490" t="s">
        <v>24</v>
      </c>
      <c r="D13" s="85" t="s">
        <v>25</v>
      </c>
      <c r="E13" s="86" t="s">
        <v>26</v>
      </c>
      <c r="F13" s="87" t="s">
        <v>27</v>
      </c>
      <c r="G13" s="88" t="s">
        <v>28</v>
      </c>
      <c r="H13" s="88" t="s">
        <v>29</v>
      </c>
      <c r="I13" s="88" t="s">
        <v>30</v>
      </c>
      <c r="J13" s="88" t="s">
        <v>31</v>
      </c>
      <c r="K13" s="88" t="s">
        <v>32</v>
      </c>
      <c r="L13" s="88" t="s">
        <v>33</v>
      </c>
      <c r="M13" s="88" t="s">
        <v>34</v>
      </c>
      <c r="N13" s="88" t="s">
        <v>35</v>
      </c>
      <c r="O13" s="88" t="s">
        <v>36</v>
      </c>
      <c r="P13" s="88" t="s">
        <v>37</v>
      </c>
      <c r="Q13" s="88" t="s">
        <v>38</v>
      </c>
      <c r="R13" s="88" t="s">
        <v>39</v>
      </c>
      <c r="S13" s="88" t="s">
        <v>40</v>
      </c>
      <c r="T13" s="88" t="s">
        <v>41</v>
      </c>
      <c r="U13" s="88" t="s">
        <v>42</v>
      </c>
      <c r="V13" s="438" t="s">
        <v>43</v>
      </c>
      <c r="W13" s="438" t="s">
        <v>44</v>
      </c>
      <c r="X13" s="89" t="s">
        <v>45</v>
      </c>
      <c r="Y13" s="438" t="s">
        <v>46</v>
      </c>
      <c r="Z13" s="435" t="s">
        <v>28</v>
      </c>
      <c r="AA13" s="434" t="s">
        <v>47</v>
      </c>
      <c r="AB13" s="434" t="s">
        <v>48</v>
      </c>
      <c r="AC13" s="484"/>
      <c r="AD13" s="472"/>
      <c r="AE13" s="472"/>
      <c r="AF13" s="438" t="s">
        <v>28</v>
      </c>
      <c r="AG13" s="438" t="s">
        <v>47</v>
      </c>
      <c r="AH13" s="438" t="s">
        <v>48</v>
      </c>
      <c r="AI13" s="496"/>
      <c r="AJ13" s="452"/>
      <c r="AK13" s="452"/>
      <c r="AL13" s="437" t="s">
        <v>28</v>
      </c>
      <c r="AM13" s="437" t="s">
        <v>47</v>
      </c>
      <c r="AN13" s="437" t="s">
        <v>48</v>
      </c>
      <c r="AO13" s="450"/>
      <c r="AP13" s="450"/>
      <c r="AQ13" s="450"/>
      <c r="AR13" s="440" t="s">
        <v>28</v>
      </c>
      <c r="AS13" s="440" t="s">
        <v>47</v>
      </c>
      <c r="AT13" s="440" t="s">
        <v>48</v>
      </c>
      <c r="AU13" s="448"/>
      <c r="AV13" s="446"/>
      <c r="AW13" s="446"/>
      <c r="AX13" s="439" t="s">
        <v>28</v>
      </c>
      <c r="AY13" s="439" t="s">
        <v>47</v>
      </c>
      <c r="AZ13" s="439" t="s">
        <v>48</v>
      </c>
      <c r="BA13" s="442"/>
      <c r="BB13" s="90" t="s">
        <v>49</v>
      </c>
      <c r="BC13" s="444"/>
    </row>
    <row r="14" spans="1:55" ht="44.25" customHeight="1" thickBot="1">
      <c r="A14" s="91"/>
      <c r="B14" s="92"/>
      <c r="C14" s="490"/>
      <c r="D14" s="93" t="s">
        <v>50</v>
      </c>
      <c r="E14" s="94"/>
      <c r="F14" s="95" t="s">
        <v>50</v>
      </c>
      <c r="G14" s="96" t="s">
        <v>50</v>
      </c>
      <c r="H14" s="96" t="s">
        <v>50</v>
      </c>
      <c r="I14" s="96" t="s">
        <v>50</v>
      </c>
      <c r="J14" s="96" t="s">
        <v>50</v>
      </c>
      <c r="K14" s="96" t="s">
        <v>50</v>
      </c>
      <c r="L14" s="97" t="s">
        <v>50</v>
      </c>
      <c r="M14" s="97" t="s">
        <v>50</v>
      </c>
      <c r="N14" s="97" t="s">
        <v>50</v>
      </c>
      <c r="O14" s="97" t="s">
        <v>50</v>
      </c>
      <c r="P14" s="96" t="s">
        <v>50</v>
      </c>
      <c r="Q14" s="96" t="s">
        <v>50</v>
      </c>
      <c r="R14" s="96" t="s">
        <v>50</v>
      </c>
      <c r="S14" s="96" t="s">
        <v>50</v>
      </c>
      <c r="T14" s="96"/>
      <c r="U14" s="96"/>
      <c r="V14" s="98" t="s">
        <v>51</v>
      </c>
      <c r="W14" s="98" t="s">
        <v>50</v>
      </c>
      <c r="X14" s="98" t="s">
        <v>52</v>
      </c>
      <c r="Y14" s="98" t="s">
        <v>50</v>
      </c>
      <c r="Z14" s="99" t="s">
        <v>50</v>
      </c>
      <c r="AA14" s="99" t="s">
        <v>50</v>
      </c>
      <c r="AB14" s="99"/>
      <c r="AC14" s="100" t="s">
        <v>50</v>
      </c>
      <c r="AD14" s="99" t="s">
        <v>50</v>
      </c>
      <c r="AE14" s="99" t="s">
        <v>50</v>
      </c>
      <c r="AF14" s="98" t="s">
        <v>50</v>
      </c>
      <c r="AG14" s="98" t="s">
        <v>50</v>
      </c>
      <c r="AH14" s="98" t="s">
        <v>50</v>
      </c>
      <c r="AI14" s="101" t="s">
        <v>50</v>
      </c>
      <c r="AJ14" s="98" t="s">
        <v>50</v>
      </c>
      <c r="AK14" s="98" t="s">
        <v>50</v>
      </c>
      <c r="AL14" s="102" t="s">
        <v>50</v>
      </c>
      <c r="AM14" s="102" t="s">
        <v>50</v>
      </c>
      <c r="AN14" s="102" t="s">
        <v>50</v>
      </c>
      <c r="AO14" s="102"/>
      <c r="AP14" s="102" t="s">
        <v>50</v>
      </c>
      <c r="AQ14" s="102" t="s">
        <v>50</v>
      </c>
      <c r="AR14" s="103" t="s">
        <v>50</v>
      </c>
      <c r="AS14" s="103" t="s">
        <v>50</v>
      </c>
      <c r="AT14" s="103" t="s">
        <v>50</v>
      </c>
      <c r="AU14" s="103" t="s">
        <v>50</v>
      </c>
      <c r="AV14" s="396" t="s">
        <v>50</v>
      </c>
      <c r="AW14" s="370" t="s">
        <v>50</v>
      </c>
      <c r="AX14" s="104" t="s">
        <v>50</v>
      </c>
      <c r="AY14" s="104"/>
      <c r="AZ14" s="104" t="s">
        <v>50</v>
      </c>
      <c r="BA14" s="104" t="s">
        <v>50</v>
      </c>
      <c r="BB14" s="105"/>
      <c r="BC14" s="106" t="s">
        <v>50</v>
      </c>
    </row>
    <row r="15" spans="1:55" ht="150.75" customHeight="1" thickBot="1">
      <c r="A15" s="107">
        <v>1</v>
      </c>
      <c r="B15" s="108" t="s">
        <v>53</v>
      </c>
      <c r="C15" s="109" t="s">
        <v>54</v>
      </c>
      <c r="D15" s="110" t="s">
        <v>55</v>
      </c>
      <c r="E15" s="111">
        <v>0.03</v>
      </c>
      <c r="F15" s="46" t="s">
        <v>56</v>
      </c>
      <c r="G15" s="112" t="s">
        <v>57</v>
      </c>
      <c r="H15" s="112" t="s">
        <v>58</v>
      </c>
      <c r="I15" s="46"/>
      <c r="J15" s="49" t="s">
        <v>59</v>
      </c>
      <c r="K15" s="49" t="s">
        <v>60</v>
      </c>
      <c r="L15" s="113">
        <v>0.08</v>
      </c>
      <c r="M15" s="113">
        <v>0.23</v>
      </c>
      <c r="N15" s="113">
        <v>0.34</v>
      </c>
      <c r="O15" s="113">
        <v>0.3</v>
      </c>
      <c r="P15" s="113">
        <f>L15+M15+N15+O15</f>
        <v>0.95</v>
      </c>
      <c r="Q15" s="46" t="s">
        <v>61</v>
      </c>
      <c r="R15" s="55" t="s">
        <v>62</v>
      </c>
      <c r="S15" s="55" t="s">
        <v>63</v>
      </c>
      <c r="T15" s="46"/>
      <c r="U15" s="46"/>
      <c r="V15" s="46"/>
      <c r="W15" s="46"/>
      <c r="X15" s="46"/>
      <c r="Y15" s="114"/>
      <c r="Z15" s="115" t="str">
        <f>$G$15</f>
        <v>Porcentaje de Ejecución del Plan de Acción del Consejo Local de Gobierno</v>
      </c>
      <c r="AA15" s="113">
        <f>L15</f>
        <v>0.08</v>
      </c>
      <c r="AB15" s="113">
        <v>7.0000000000000007E-2</v>
      </c>
      <c r="AC15" s="113">
        <f>+AB15/AA15</f>
        <v>0.87500000000000011</v>
      </c>
      <c r="AD15" s="116" t="s">
        <v>64</v>
      </c>
      <c r="AE15" s="117" t="s">
        <v>65</v>
      </c>
      <c r="AF15" s="118" t="str">
        <f>$G$15</f>
        <v>Porcentaje de Ejecución del Plan de Acción del Consejo Local de Gobierno</v>
      </c>
      <c r="AG15" s="119">
        <f>M15</f>
        <v>0.23</v>
      </c>
      <c r="AH15" s="120">
        <v>0.27</v>
      </c>
      <c r="AI15" s="121">
        <v>1</v>
      </c>
      <c r="AJ15" s="46" t="s">
        <v>66</v>
      </c>
      <c r="AK15" s="46" t="s">
        <v>67</v>
      </c>
      <c r="AL15" s="118" t="str">
        <f>$G$15</f>
        <v>Porcentaje de Ejecución del Plan de Acción del Consejo Local de Gobierno</v>
      </c>
      <c r="AM15" s="119">
        <f>N15</f>
        <v>0.34</v>
      </c>
      <c r="AN15" s="120">
        <v>1</v>
      </c>
      <c r="AO15" s="122">
        <v>1</v>
      </c>
      <c r="AP15" s="46" t="s">
        <v>68</v>
      </c>
      <c r="AQ15" s="46" t="s">
        <v>69</v>
      </c>
      <c r="AR15" s="118" t="str">
        <f>$G$15</f>
        <v>Porcentaje de Ejecución del Plan de Acción del Consejo Local de Gobierno</v>
      </c>
      <c r="AS15" s="119">
        <f>O15</f>
        <v>0.3</v>
      </c>
      <c r="AT15" s="120">
        <v>0.95750000000000002</v>
      </c>
      <c r="AU15" s="122">
        <v>1</v>
      </c>
      <c r="AV15" s="397" t="s">
        <v>70</v>
      </c>
      <c r="AW15" s="371" t="s">
        <v>71</v>
      </c>
      <c r="AX15" s="118" t="str">
        <f>$G$15</f>
        <v>Porcentaje de Ejecución del Plan de Acción del Consejo Local de Gobierno</v>
      </c>
      <c r="AY15" s="119">
        <f>P15</f>
        <v>0.95</v>
      </c>
      <c r="AZ15" s="216">
        <v>0.95750000000000002</v>
      </c>
      <c r="BA15" s="387">
        <v>1</v>
      </c>
      <c r="BB15" s="414">
        <f>BA15*E15</f>
        <v>0.03</v>
      </c>
      <c r="BC15" s="397" t="s">
        <v>70</v>
      </c>
    </row>
    <row r="16" spans="1:55" ht="192" customHeight="1" thickBot="1">
      <c r="A16" s="126">
        <v>2</v>
      </c>
      <c r="B16" s="127"/>
      <c r="C16" s="128"/>
      <c r="D16" s="129" t="s">
        <v>72</v>
      </c>
      <c r="E16" s="130">
        <v>0.04</v>
      </c>
      <c r="F16" s="131" t="s">
        <v>73</v>
      </c>
      <c r="G16" s="132" t="s">
        <v>74</v>
      </c>
      <c r="H16" s="132" t="s">
        <v>75</v>
      </c>
      <c r="I16" s="131"/>
      <c r="J16" s="49" t="s">
        <v>59</v>
      </c>
      <c r="K16" s="49" t="s">
        <v>76</v>
      </c>
      <c r="L16" s="133"/>
      <c r="M16" s="113"/>
      <c r="N16" s="113">
        <v>0.4</v>
      </c>
      <c r="O16" s="113"/>
      <c r="P16" s="113">
        <f>L16+M16+N16+O16</f>
        <v>0.4</v>
      </c>
      <c r="Q16" s="131" t="s">
        <v>61</v>
      </c>
      <c r="R16" s="56" t="s">
        <v>77</v>
      </c>
      <c r="S16" s="57" t="s">
        <v>78</v>
      </c>
      <c r="T16" s="134"/>
      <c r="U16" s="131"/>
      <c r="V16" s="131"/>
      <c r="W16" s="131"/>
      <c r="X16" s="131"/>
      <c r="Y16" s="135"/>
      <c r="Z16" s="115" t="str">
        <f>$G$16</f>
        <v>Porcentaje de Participación de los Ciudadanos en la Audiencia de Rendición de Cuentas</v>
      </c>
      <c r="AA16" s="113">
        <f>L16</f>
        <v>0</v>
      </c>
      <c r="AB16" s="113">
        <v>0</v>
      </c>
      <c r="AC16" s="136"/>
      <c r="AD16" s="116" t="s">
        <v>79</v>
      </c>
      <c r="AE16" s="117" t="s">
        <v>80</v>
      </c>
      <c r="AF16" s="118" t="str">
        <f>$G$16</f>
        <v>Porcentaje de Participación de los Ciudadanos en la Audiencia de Rendición de Cuentas</v>
      </c>
      <c r="AG16" s="119">
        <f>M16</f>
        <v>0</v>
      </c>
      <c r="AH16" s="123"/>
      <c r="AI16" s="137" t="s">
        <v>81</v>
      </c>
      <c r="AJ16" s="46" t="s">
        <v>82</v>
      </c>
      <c r="AK16" s="46" t="s">
        <v>80</v>
      </c>
      <c r="AL16" s="118" t="str">
        <f>$G$16</f>
        <v>Porcentaje de Participación de los Ciudadanos en la Audiencia de Rendición de Cuentas</v>
      </c>
      <c r="AM16" s="119">
        <f>N16</f>
        <v>0.4</v>
      </c>
      <c r="AN16" s="120">
        <v>0.8</v>
      </c>
      <c r="AO16" s="122">
        <v>1</v>
      </c>
      <c r="AP16" s="46" t="s">
        <v>83</v>
      </c>
      <c r="AQ16" s="46" t="s">
        <v>84</v>
      </c>
      <c r="AR16" s="118" t="str">
        <f>$G$16</f>
        <v>Porcentaje de Participación de los Ciudadanos en la Audiencia de Rendición de Cuentas</v>
      </c>
      <c r="AS16" s="119">
        <f>O16</f>
        <v>0</v>
      </c>
      <c r="AT16" s="123">
        <v>0</v>
      </c>
      <c r="AU16" s="124" t="s">
        <v>85</v>
      </c>
      <c r="AV16" s="397" t="s">
        <v>86</v>
      </c>
      <c r="AW16" s="371" t="s">
        <v>80</v>
      </c>
      <c r="AX16" s="118" t="str">
        <f>$G$16</f>
        <v>Porcentaje de Participación de los Ciudadanos en la Audiencia de Rendición de Cuentas</v>
      </c>
      <c r="AY16" s="119">
        <f>P16</f>
        <v>0.4</v>
      </c>
      <c r="AZ16" s="120">
        <v>0.8</v>
      </c>
      <c r="BA16" s="122">
        <v>1</v>
      </c>
      <c r="BB16" s="414">
        <f>BA16*E16</f>
        <v>0.04</v>
      </c>
      <c r="BC16" s="38" t="s">
        <v>87</v>
      </c>
    </row>
    <row r="17" spans="1:55" s="155" customFormat="1" ht="409.6" customHeight="1">
      <c r="A17" s="138">
        <v>3</v>
      </c>
      <c r="B17" s="127"/>
      <c r="C17" s="128"/>
      <c r="D17" s="139" t="s">
        <v>88</v>
      </c>
      <c r="E17" s="140">
        <v>0.1</v>
      </c>
      <c r="F17" s="141" t="s">
        <v>73</v>
      </c>
      <c r="G17" s="142" t="s">
        <v>89</v>
      </c>
      <c r="H17" s="143" t="s">
        <v>90</v>
      </c>
      <c r="I17" s="47"/>
      <c r="J17" s="144" t="s">
        <v>59</v>
      </c>
      <c r="K17" s="144" t="s">
        <v>91</v>
      </c>
      <c r="L17" s="145">
        <v>0.02</v>
      </c>
      <c r="M17" s="145">
        <v>0.11</v>
      </c>
      <c r="N17" s="145">
        <v>0.11</v>
      </c>
      <c r="O17" s="145">
        <v>0.11</v>
      </c>
      <c r="P17" s="146">
        <f>L17+M17+N17+O17</f>
        <v>0.35</v>
      </c>
      <c r="Q17" s="47" t="s">
        <v>92</v>
      </c>
      <c r="R17" s="58" t="s">
        <v>93</v>
      </c>
      <c r="S17" s="58" t="s">
        <v>94</v>
      </c>
      <c r="T17" s="47"/>
      <c r="U17" s="47"/>
      <c r="V17" s="47"/>
      <c r="W17" s="47"/>
      <c r="X17" s="47"/>
      <c r="Y17" s="147"/>
      <c r="Z17" s="148" t="str">
        <f>$G$17</f>
        <v>Porcentaje de Avance en el Cumplimiento Fisico del Plan de Desarrollo Local</v>
      </c>
      <c r="AA17" s="113">
        <f>L17</f>
        <v>0.02</v>
      </c>
      <c r="AB17" s="113">
        <f>11.8%-5.7%</f>
        <v>6.1000000000000006E-2</v>
      </c>
      <c r="AC17" s="113">
        <v>1</v>
      </c>
      <c r="AD17" s="116" t="s">
        <v>95</v>
      </c>
      <c r="AE17" s="117" t="s">
        <v>96</v>
      </c>
      <c r="AF17" s="149" t="str">
        <f>$G$17</f>
        <v>Porcentaje de Avance en el Cumplimiento Fisico del Plan de Desarrollo Local</v>
      </c>
      <c r="AG17" s="150">
        <f>M17</f>
        <v>0.11</v>
      </c>
      <c r="AH17" s="151"/>
      <c r="AI17" s="137" t="s">
        <v>81</v>
      </c>
      <c r="AJ17" s="144" t="s">
        <v>97</v>
      </c>
      <c r="AK17" s="144" t="s">
        <v>98</v>
      </c>
      <c r="AL17" s="149" t="str">
        <f>$G$17</f>
        <v>Porcentaje de Avance en el Cumplimiento Fisico del Plan de Desarrollo Local</v>
      </c>
      <c r="AM17" s="150">
        <f>N17</f>
        <v>0.11</v>
      </c>
      <c r="AN17" s="152">
        <v>0.02</v>
      </c>
      <c r="AO17" s="286">
        <f>+AN17/AM17</f>
        <v>0.18181818181818182</v>
      </c>
      <c r="AP17" s="154" t="s">
        <v>99</v>
      </c>
      <c r="AQ17" s="154" t="s">
        <v>100</v>
      </c>
      <c r="AR17" s="149" t="str">
        <f>$G$17</f>
        <v>Porcentaje de Avance en el Cumplimiento Fisico del Plan de Desarrollo Local</v>
      </c>
      <c r="AS17" s="150">
        <f>O17</f>
        <v>0.11</v>
      </c>
      <c r="AT17" s="513">
        <v>0.222</v>
      </c>
      <c r="AU17" s="514">
        <v>1</v>
      </c>
      <c r="AV17" s="398" t="s">
        <v>101</v>
      </c>
      <c r="AW17" s="372" t="s">
        <v>102</v>
      </c>
      <c r="AX17" s="149" t="str">
        <f>$G$17</f>
        <v>Porcentaje de Avance en el Cumplimiento Fisico del Plan de Desarrollo Local</v>
      </c>
      <c r="AY17" s="416">
        <v>0.4</v>
      </c>
      <c r="AZ17" s="417">
        <v>0.222</v>
      </c>
      <c r="BA17" s="415">
        <f>AZ17/AY17</f>
        <v>0.55499999999999994</v>
      </c>
      <c r="BB17" s="414">
        <f>BA17*E17</f>
        <v>5.5499999999999994E-2</v>
      </c>
      <c r="BC17" s="398" t="s">
        <v>101</v>
      </c>
    </row>
    <row r="18" spans="1:55" ht="77.25" customHeight="1" thickBot="1">
      <c r="A18" s="156"/>
      <c r="B18" s="127"/>
      <c r="C18" s="157"/>
      <c r="D18" s="158" t="s">
        <v>103</v>
      </c>
      <c r="E18" s="159">
        <v>0.17</v>
      </c>
      <c r="F18" s="160"/>
      <c r="G18" s="161"/>
      <c r="H18" s="162"/>
      <c r="I18" s="43"/>
      <c r="J18" s="49"/>
      <c r="K18" s="49"/>
      <c r="L18" s="163"/>
      <c r="M18" s="163"/>
      <c r="N18" s="163"/>
      <c r="O18" s="163"/>
      <c r="P18" s="163"/>
      <c r="Q18" s="43"/>
      <c r="R18" s="43"/>
      <c r="S18" s="43"/>
      <c r="T18" s="43"/>
      <c r="U18" s="43"/>
      <c r="V18" s="43"/>
      <c r="W18" s="43"/>
      <c r="X18" s="43"/>
      <c r="Y18" s="164"/>
      <c r="Z18" s="165"/>
      <c r="AA18" s="113"/>
      <c r="AB18" s="166"/>
      <c r="AC18" s="136"/>
      <c r="AD18" s="167"/>
      <c r="AE18" s="165"/>
      <c r="AF18" s="168"/>
      <c r="AG18" s="119"/>
      <c r="AH18" s="169"/>
      <c r="AI18" s="121"/>
      <c r="AJ18" s="43"/>
      <c r="AK18" s="43"/>
      <c r="AL18" s="168"/>
      <c r="AM18" s="119"/>
      <c r="AN18" s="169"/>
      <c r="AO18" s="124"/>
      <c r="AP18" s="43"/>
      <c r="AQ18" s="43"/>
      <c r="AR18" s="168"/>
      <c r="AS18" s="119"/>
      <c r="AT18" s="169"/>
      <c r="AU18" s="124"/>
      <c r="AV18" s="399"/>
      <c r="AW18" s="373"/>
      <c r="AX18" s="168"/>
      <c r="AY18" s="119"/>
      <c r="AZ18" s="169"/>
      <c r="BA18" s="124"/>
      <c r="BB18" s="414"/>
      <c r="BC18" s="40"/>
    </row>
    <row r="19" spans="1:55" ht="306.75" customHeight="1" thickBot="1">
      <c r="A19" s="107">
        <v>4</v>
      </c>
      <c r="B19" s="127"/>
      <c r="C19" s="170" t="s">
        <v>104</v>
      </c>
      <c r="D19" s="171" t="s">
        <v>105</v>
      </c>
      <c r="E19" s="172">
        <v>0.04</v>
      </c>
      <c r="F19" s="46" t="s">
        <v>56</v>
      </c>
      <c r="G19" s="173" t="s">
        <v>106</v>
      </c>
      <c r="H19" s="173" t="s">
        <v>107</v>
      </c>
      <c r="I19" s="46"/>
      <c r="J19" s="49" t="s">
        <v>108</v>
      </c>
      <c r="K19" s="49" t="s">
        <v>109</v>
      </c>
      <c r="L19" s="113">
        <v>1</v>
      </c>
      <c r="M19" s="113">
        <v>1</v>
      </c>
      <c r="N19" s="113">
        <v>1</v>
      </c>
      <c r="O19" s="113">
        <v>1</v>
      </c>
      <c r="P19" s="113">
        <v>1</v>
      </c>
      <c r="Q19" s="46" t="s">
        <v>61</v>
      </c>
      <c r="R19" s="44" t="s">
        <v>110</v>
      </c>
      <c r="S19" s="58" t="s">
        <v>111</v>
      </c>
      <c r="T19" s="46"/>
      <c r="U19" s="46"/>
      <c r="V19" s="46"/>
      <c r="W19" s="46"/>
      <c r="X19" s="46"/>
      <c r="Y19" s="114"/>
      <c r="Z19" s="115" t="str">
        <f>$G$19</f>
        <v xml:space="preserve">Porcentaje de Respuestas Oportunas de los ejercicios de control politico, derechos de petición y/o solicitudes de información que realice el Concejo de Bogota D.C y el Congreso de la República </v>
      </c>
      <c r="AA19" s="113">
        <f>L19</f>
        <v>1</v>
      </c>
      <c r="AB19" s="113">
        <v>1</v>
      </c>
      <c r="AC19" s="174">
        <v>1</v>
      </c>
      <c r="AD19" s="116" t="s">
        <v>112</v>
      </c>
      <c r="AE19" s="117" t="s">
        <v>113</v>
      </c>
      <c r="AF19" s="118" t="str">
        <f>$G$19</f>
        <v xml:space="preserve">Porcentaje de Respuestas Oportunas de los ejercicios de control politico, derechos de petición y/o solicitudes de información que realice el Concejo de Bogota D.C y el Congreso de la República </v>
      </c>
      <c r="AG19" s="119">
        <f>M19</f>
        <v>1</v>
      </c>
      <c r="AH19" s="120">
        <v>1</v>
      </c>
      <c r="AI19" s="121">
        <f>AH19/AG19</f>
        <v>1</v>
      </c>
      <c r="AJ19" s="144" t="s">
        <v>114</v>
      </c>
      <c r="AK19" s="144" t="s">
        <v>113</v>
      </c>
      <c r="AL19" s="118" t="str">
        <f>$G$19</f>
        <v xml:space="preserve">Porcentaje de Respuestas Oportunas de los ejercicios de control politico, derechos de petición y/o solicitudes de información que realice el Concejo de Bogota D.C y el Congreso de la República </v>
      </c>
      <c r="AM19" s="119">
        <f>N19</f>
        <v>1</v>
      </c>
      <c r="AN19" s="120">
        <v>1</v>
      </c>
      <c r="AO19" s="121">
        <f>AN19/AM19</f>
        <v>1</v>
      </c>
      <c r="AP19" s="46" t="s">
        <v>115</v>
      </c>
      <c r="AQ19" s="46" t="s">
        <v>116</v>
      </c>
      <c r="AR19" s="118" t="str">
        <f>$G$19</f>
        <v xml:space="preserve">Porcentaje de Respuestas Oportunas de los ejercicios de control politico, derechos de petición y/o solicitudes de información que realice el Concejo de Bogota D.C y el Congreso de la República </v>
      </c>
      <c r="AS19" s="119">
        <f>O19</f>
        <v>1</v>
      </c>
      <c r="AT19" s="120">
        <v>1</v>
      </c>
      <c r="AU19" s="122">
        <v>1</v>
      </c>
      <c r="AV19" s="397" t="s">
        <v>117</v>
      </c>
      <c r="AW19" s="371" t="s">
        <v>116</v>
      </c>
      <c r="AX19" s="118" t="str">
        <f>$G$19</f>
        <v xml:space="preserve">Porcentaje de Respuestas Oportunas de los ejercicios de control politico, derechos de petición y/o solicitudes de información que realice el Concejo de Bogota D.C y el Congreso de la República </v>
      </c>
      <c r="AY19" s="119">
        <f>P19</f>
        <v>1</v>
      </c>
      <c r="AZ19" s="120">
        <f>AVERAGE(AT19,AN19,AH19,AB19)</f>
        <v>1</v>
      </c>
      <c r="BA19" s="122">
        <f>AZ19/AY19</f>
        <v>1</v>
      </c>
      <c r="BB19" s="414">
        <f>BA19*E19</f>
        <v>0.04</v>
      </c>
      <c r="BC19" s="38" t="s">
        <v>118</v>
      </c>
    </row>
    <row r="20" spans="1:55" ht="41.25" customHeight="1" thickBot="1">
      <c r="A20" s="156"/>
      <c r="B20" s="127"/>
      <c r="C20" s="175"/>
      <c r="D20" s="158" t="s">
        <v>103</v>
      </c>
      <c r="E20" s="176">
        <v>0.04</v>
      </c>
      <c r="F20" s="177"/>
      <c r="G20" s="178"/>
      <c r="H20" s="179"/>
      <c r="I20" s="180"/>
      <c r="J20" s="49"/>
      <c r="K20" s="49"/>
      <c r="L20" s="167"/>
      <c r="M20" s="167"/>
      <c r="N20" s="167"/>
      <c r="O20" s="163"/>
      <c r="P20" s="165"/>
      <c r="Q20" s="43"/>
      <c r="R20" s="43"/>
      <c r="S20" s="45"/>
      <c r="T20" s="45"/>
      <c r="U20" s="43"/>
      <c r="V20" s="43"/>
      <c r="W20" s="43"/>
      <c r="X20" s="43"/>
      <c r="Y20" s="164"/>
      <c r="Z20" s="165"/>
      <c r="AA20" s="113"/>
      <c r="AB20" s="166"/>
      <c r="AC20" s="136"/>
      <c r="AD20" s="167"/>
      <c r="AE20" s="165"/>
      <c r="AF20" s="168"/>
      <c r="AG20" s="119"/>
      <c r="AH20" s="169"/>
      <c r="AI20" s="121"/>
      <c r="AJ20" s="43"/>
      <c r="AK20" s="43"/>
      <c r="AL20" s="168"/>
      <c r="AM20" s="119"/>
      <c r="AN20" s="169"/>
      <c r="AO20" s="124"/>
      <c r="AP20" s="43"/>
      <c r="AQ20" s="43"/>
      <c r="AR20" s="168"/>
      <c r="AS20" s="119"/>
      <c r="AT20" s="169"/>
      <c r="AU20" s="124"/>
      <c r="AV20" s="399"/>
      <c r="AW20" s="373"/>
      <c r="AX20" s="168"/>
      <c r="AY20" s="119"/>
      <c r="AZ20" s="169"/>
      <c r="BA20" s="124"/>
      <c r="BB20" s="414"/>
      <c r="BC20" s="40"/>
    </row>
    <row r="21" spans="1:55" ht="157.5" customHeight="1" thickBot="1">
      <c r="A21" s="107">
        <v>5</v>
      </c>
      <c r="B21" s="127"/>
      <c r="C21" s="181" t="s">
        <v>119</v>
      </c>
      <c r="D21" s="182" t="s">
        <v>120</v>
      </c>
      <c r="E21" s="183">
        <v>0.03</v>
      </c>
      <c r="F21" s="46" t="s">
        <v>56</v>
      </c>
      <c r="G21" s="118" t="s">
        <v>121</v>
      </c>
      <c r="H21" s="173" t="s">
        <v>122</v>
      </c>
      <c r="I21" s="46">
        <v>1</v>
      </c>
      <c r="J21" s="49" t="s">
        <v>59</v>
      </c>
      <c r="K21" s="49" t="s">
        <v>123</v>
      </c>
      <c r="L21" s="113"/>
      <c r="M21" s="184"/>
      <c r="N21" s="113"/>
      <c r="O21" s="185">
        <v>1</v>
      </c>
      <c r="P21" s="185">
        <v>1</v>
      </c>
      <c r="Q21" s="46" t="s">
        <v>61</v>
      </c>
      <c r="R21" s="46" t="s">
        <v>124</v>
      </c>
      <c r="S21" s="57" t="s">
        <v>78</v>
      </c>
      <c r="T21" s="46"/>
      <c r="U21" s="46"/>
      <c r="V21" s="46"/>
      <c r="W21" s="46"/>
      <c r="X21" s="46"/>
      <c r="Y21" s="114"/>
      <c r="Z21" s="115" t="str">
        <f>$G$21</f>
        <v>Plan de Comunicaciones Formulado e Implementado</v>
      </c>
      <c r="AA21" s="113">
        <f>L21</f>
        <v>0</v>
      </c>
      <c r="AB21" s="113">
        <f>M21</f>
        <v>0</v>
      </c>
      <c r="AC21" s="136"/>
      <c r="AD21" s="116" t="s">
        <v>125</v>
      </c>
      <c r="AE21" s="117" t="s">
        <v>80</v>
      </c>
      <c r="AF21" s="118" t="str">
        <f>$G$21</f>
        <v>Plan de Comunicaciones Formulado e Implementado</v>
      </c>
      <c r="AG21" s="186">
        <f>M21</f>
        <v>0</v>
      </c>
      <c r="AH21" s="123"/>
      <c r="AI21" s="137" t="s">
        <v>81</v>
      </c>
      <c r="AJ21" s="46" t="s">
        <v>126</v>
      </c>
      <c r="AK21" s="46" t="s">
        <v>127</v>
      </c>
      <c r="AL21" s="118" t="str">
        <f>$G$21</f>
        <v>Plan de Comunicaciones Formulado e Implementado</v>
      </c>
      <c r="AM21" s="186">
        <f>N21</f>
        <v>0</v>
      </c>
      <c r="AN21" s="123"/>
      <c r="AO21" s="124" t="s">
        <v>128</v>
      </c>
      <c r="AP21" s="46" t="s">
        <v>129</v>
      </c>
      <c r="AQ21" s="46" t="s">
        <v>80</v>
      </c>
      <c r="AR21" s="118" t="str">
        <f>$G$21</f>
        <v>Plan de Comunicaciones Formulado e Implementado</v>
      </c>
      <c r="AS21" s="186">
        <f>O21</f>
        <v>1</v>
      </c>
      <c r="AT21" s="123">
        <v>1</v>
      </c>
      <c r="AU21" s="122">
        <v>1</v>
      </c>
      <c r="AV21" s="397" t="s">
        <v>130</v>
      </c>
      <c r="AW21" s="371" t="s">
        <v>131</v>
      </c>
      <c r="AX21" s="118" t="str">
        <f>$G$21</f>
        <v>Plan de Comunicaciones Formulado e Implementado</v>
      </c>
      <c r="AY21" s="186">
        <f>P21</f>
        <v>1</v>
      </c>
      <c r="AZ21" s="123">
        <v>1</v>
      </c>
      <c r="BA21" s="121">
        <f>AZ21/AY21</f>
        <v>1</v>
      </c>
      <c r="BB21" s="414">
        <f>BA21*E21</f>
        <v>0.03</v>
      </c>
      <c r="BC21" s="397" t="s">
        <v>130</v>
      </c>
    </row>
    <row r="22" spans="1:55" ht="195.75" customHeight="1" thickBot="1">
      <c r="A22" s="126">
        <v>6</v>
      </c>
      <c r="B22" s="127"/>
      <c r="C22" s="187"/>
      <c r="D22" s="188" t="s">
        <v>132</v>
      </c>
      <c r="E22" s="189">
        <v>0.02</v>
      </c>
      <c r="F22" s="131" t="s">
        <v>56</v>
      </c>
      <c r="G22" s="190" t="s">
        <v>133</v>
      </c>
      <c r="H22" s="191" t="s">
        <v>134</v>
      </c>
      <c r="I22" s="134" t="s">
        <v>135</v>
      </c>
      <c r="J22" s="49" t="s">
        <v>59</v>
      </c>
      <c r="K22" s="49" t="s">
        <v>136</v>
      </c>
      <c r="L22" s="192">
        <v>1</v>
      </c>
      <c r="M22" s="192"/>
      <c r="N22" s="192">
        <v>1</v>
      </c>
      <c r="O22" s="192">
        <v>1</v>
      </c>
      <c r="P22" s="193">
        <v>3</v>
      </c>
      <c r="Q22" s="134" t="s">
        <v>61</v>
      </c>
      <c r="R22" s="56" t="s">
        <v>137</v>
      </c>
      <c r="S22" s="57" t="s">
        <v>78</v>
      </c>
      <c r="T22" s="134"/>
      <c r="U22" s="134"/>
      <c r="V22" s="131"/>
      <c r="W22" s="131"/>
      <c r="X22" s="131"/>
      <c r="Y22" s="135"/>
      <c r="Z22" s="115" t="str">
        <f>$G$22</f>
        <v>Campañas Externas Realizadas</v>
      </c>
      <c r="AA22" s="185">
        <f>L22</f>
        <v>1</v>
      </c>
      <c r="AB22" s="185">
        <v>4</v>
      </c>
      <c r="AC22" s="174">
        <v>1</v>
      </c>
      <c r="AD22" s="194" t="s">
        <v>138</v>
      </c>
      <c r="AE22" s="195" t="s">
        <v>139</v>
      </c>
      <c r="AF22" s="118" t="str">
        <f>$G$22</f>
        <v>Campañas Externas Realizadas</v>
      </c>
      <c r="AG22" s="186">
        <f>M22</f>
        <v>0</v>
      </c>
      <c r="AH22" s="123">
        <v>1</v>
      </c>
      <c r="AI22" s="137" t="s">
        <v>81</v>
      </c>
      <c r="AJ22" s="46" t="s">
        <v>140</v>
      </c>
      <c r="AK22" s="46" t="s">
        <v>141</v>
      </c>
      <c r="AL22" s="118" t="str">
        <f>$G$22</f>
        <v>Campañas Externas Realizadas</v>
      </c>
      <c r="AM22" s="186">
        <f>N22</f>
        <v>1</v>
      </c>
      <c r="AN22" s="123">
        <v>1</v>
      </c>
      <c r="AO22" s="121">
        <f>AN22/AM22</f>
        <v>1</v>
      </c>
      <c r="AP22" s="46" t="s">
        <v>142</v>
      </c>
      <c r="AQ22" s="46" t="s">
        <v>143</v>
      </c>
      <c r="AR22" s="118" t="str">
        <f>$G$22</f>
        <v>Campañas Externas Realizadas</v>
      </c>
      <c r="AS22" s="186">
        <f>O22</f>
        <v>1</v>
      </c>
      <c r="AT22" s="123">
        <v>1</v>
      </c>
      <c r="AU22" s="122">
        <v>1</v>
      </c>
      <c r="AV22" s="397" t="s">
        <v>144</v>
      </c>
      <c r="AW22" s="371" t="s">
        <v>145</v>
      </c>
      <c r="AX22" s="118" t="str">
        <f>$G$22</f>
        <v>Campañas Externas Realizadas</v>
      </c>
      <c r="AY22" s="186">
        <f>P22</f>
        <v>3</v>
      </c>
      <c r="AZ22" s="123">
        <f>+AT22+AN22+AH22+AB22</f>
        <v>7</v>
      </c>
      <c r="BA22" s="121">
        <v>1</v>
      </c>
      <c r="BB22" s="414">
        <f>BA22*E22</f>
        <v>0.02</v>
      </c>
      <c r="BC22" s="38" t="s">
        <v>146</v>
      </c>
    </row>
    <row r="23" spans="1:55" ht="177.75" customHeight="1" thickBot="1">
      <c r="A23" s="107">
        <v>7</v>
      </c>
      <c r="B23" s="127"/>
      <c r="C23" s="187"/>
      <c r="D23" s="188" t="s">
        <v>147</v>
      </c>
      <c r="E23" s="189">
        <v>0.02</v>
      </c>
      <c r="F23" s="131" t="s">
        <v>56</v>
      </c>
      <c r="G23" s="196" t="s">
        <v>148</v>
      </c>
      <c r="H23" s="191" t="s">
        <v>149</v>
      </c>
      <c r="I23" s="134" t="s">
        <v>135</v>
      </c>
      <c r="J23" s="49" t="s">
        <v>59</v>
      </c>
      <c r="K23" s="49" t="s">
        <v>150</v>
      </c>
      <c r="L23" s="192">
        <v>1</v>
      </c>
      <c r="M23" s="192">
        <v>3</v>
      </c>
      <c r="N23" s="192">
        <v>3</v>
      </c>
      <c r="O23" s="192">
        <v>2</v>
      </c>
      <c r="P23" s="193">
        <v>9</v>
      </c>
      <c r="Q23" s="134" t="s">
        <v>61</v>
      </c>
      <c r="R23" s="56" t="s">
        <v>137</v>
      </c>
      <c r="S23" s="57" t="s">
        <v>78</v>
      </c>
      <c r="T23" s="134"/>
      <c r="U23" s="134"/>
      <c r="V23" s="131"/>
      <c r="W23" s="131"/>
      <c r="X23" s="131"/>
      <c r="Y23" s="135"/>
      <c r="Z23" s="115" t="str">
        <f>$G$23</f>
        <v>Campañas Internas Realizadas</v>
      </c>
      <c r="AA23" s="185">
        <f>L23</f>
        <v>1</v>
      </c>
      <c r="AB23" s="185">
        <v>2</v>
      </c>
      <c r="AC23" s="174">
        <v>1</v>
      </c>
      <c r="AD23" s="194" t="s">
        <v>151</v>
      </c>
      <c r="AE23" s="117" t="s">
        <v>152</v>
      </c>
      <c r="AF23" s="118" t="str">
        <f>$G$23</f>
        <v>Campañas Internas Realizadas</v>
      </c>
      <c r="AG23" s="186">
        <f>M23</f>
        <v>3</v>
      </c>
      <c r="AH23" s="123">
        <v>4</v>
      </c>
      <c r="AI23" s="121">
        <v>1</v>
      </c>
      <c r="AJ23" s="46" t="s">
        <v>153</v>
      </c>
      <c r="AK23" s="46" t="s">
        <v>154</v>
      </c>
      <c r="AL23" s="118" t="str">
        <f>$G$23</f>
        <v>Campañas Internas Realizadas</v>
      </c>
      <c r="AM23" s="186">
        <f>N23</f>
        <v>3</v>
      </c>
      <c r="AN23" s="123">
        <v>3</v>
      </c>
      <c r="AO23" s="121">
        <f>AN23/AM23</f>
        <v>1</v>
      </c>
      <c r="AP23" s="46">
        <v>3</v>
      </c>
      <c r="AQ23" s="46" t="s">
        <v>155</v>
      </c>
      <c r="AR23" s="118" t="str">
        <f>$G$23</f>
        <v>Campañas Internas Realizadas</v>
      </c>
      <c r="AS23" s="186">
        <f>O23</f>
        <v>2</v>
      </c>
      <c r="AT23" s="123">
        <v>3</v>
      </c>
      <c r="AU23" s="121">
        <v>1</v>
      </c>
      <c r="AV23" s="397" t="s">
        <v>156</v>
      </c>
      <c r="AW23" s="371" t="s">
        <v>157</v>
      </c>
      <c r="AX23" s="118" t="str">
        <f>$G$23</f>
        <v>Campañas Internas Realizadas</v>
      </c>
      <c r="AY23" s="186">
        <f>P23</f>
        <v>9</v>
      </c>
      <c r="AZ23" s="123">
        <f>+AT23+AN23+AH23+AB23</f>
        <v>12</v>
      </c>
      <c r="BA23" s="121">
        <v>1</v>
      </c>
      <c r="BB23" s="414">
        <f>BA23*E23</f>
        <v>0.02</v>
      </c>
      <c r="BC23" s="38" t="s">
        <v>158</v>
      </c>
    </row>
    <row r="24" spans="1:55" ht="97.5" customHeight="1" thickBot="1">
      <c r="A24" s="156"/>
      <c r="B24" s="127"/>
      <c r="C24" s="197"/>
      <c r="D24" s="198" t="s">
        <v>103</v>
      </c>
      <c r="E24" s="199">
        <v>7.0000000000000007E-2</v>
      </c>
      <c r="F24" s="177"/>
      <c r="G24" s="200"/>
      <c r="H24" s="179"/>
      <c r="I24" s="180"/>
      <c r="J24" s="49"/>
      <c r="K24" s="49"/>
      <c r="L24" s="167"/>
      <c r="M24" s="167"/>
      <c r="N24" s="167"/>
      <c r="O24" s="163"/>
      <c r="P24" s="165"/>
      <c r="Q24" s="43"/>
      <c r="R24" s="43"/>
      <c r="S24" s="45"/>
      <c r="T24" s="45"/>
      <c r="U24" s="43"/>
      <c r="V24" s="43"/>
      <c r="W24" s="43"/>
      <c r="X24" s="43"/>
      <c r="Y24" s="164"/>
      <c r="Z24" s="165"/>
      <c r="AA24" s="113"/>
      <c r="AB24" s="166"/>
      <c r="AC24" s="136"/>
      <c r="AD24" s="167"/>
      <c r="AE24" s="165"/>
      <c r="AF24" s="168"/>
      <c r="AG24" s="119"/>
      <c r="AH24" s="169"/>
      <c r="AI24" s="121"/>
      <c r="AJ24" s="43"/>
      <c r="AK24" s="43"/>
      <c r="AL24" s="168"/>
      <c r="AM24" s="119"/>
      <c r="AN24" s="169"/>
      <c r="AO24" s="124"/>
      <c r="AP24" s="43"/>
      <c r="AQ24" s="43"/>
      <c r="AR24" s="168"/>
      <c r="AS24" s="119"/>
      <c r="AT24" s="169"/>
      <c r="AU24" s="124"/>
      <c r="AV24" s="399"/>
      <c r="AW24" s="373"/>
      <c r="AX24" s="168"/>
      <c r="AY24" s="119"/>
      <c r="AZ24" s="169"/>
      <c r="BA24" s="121"/>
      <c r="BB24" s="414"/>
      <c r="BC24" s="40"/>
    </row>
    <row r="25" spans="1:55" s="303" customFormat="1" ht="162" customHeight="1" thickBot="1">
      <c r="A25" s="287">
        <v>8</v>
      </c>
      <c r="B25" s="288"/>
      <c r="C25" s="289" t="s">
        <v>159</v>
      </c>
      <c r="D25" s="290" t="s">
        <v>160</v>
      </c>
      <c r="E25" s="291">
        <v>0.02</v>
      </c>
      <c r="F25" s="292" t="s">
        <v>73</v>
      </c>
      <c r="G25" s="293" t="s">
        <v>161</v>
      </c>
      <c r="H25" s="293" t="s">
        <v>162</v>
      </c>
      <c r="I25" s="292">
        <v>1347</v>
      </c>
      <c r="J25" s="292" t="s">
        <v>59</v>
      </c>
      <c r="K25" s="292" t="s">
        <v>163</v>
      </c>
      <c r="L25" s="294">
        <v>24</v>
      </c>
      <c r="M25" s="294">
        <v>0</v>
      </c>
      <c r="N25" s="295">
        <v>79</v>
      </c>
      <c r="O25" s="295">
        <v>80</v>
      </c>
      <c r="P25" s="295">
        <f>SUM(L25:O25)</f>
        <v>183</v>
      </c>
      <c r="Q25" s="292" t="s">
        <v>61</v>
      </c>
      <c r="R25" s="292" t="s">
        <v>164</v>
      </c>
      <c r="S25" s="296" t="s">
        <v>165</v>
      </c>
      <c r="T25" s="50" t="s">
        <v>166</v>
      </c>
      <c r="U25" s="292" t="s">
        <v>167</v>
      </c>
      <c r="V25" s="148"/>
      <c r="W25" s="148"/>
      <c r="X25" s="148"/>
      <c r="Y25" s="297"/>
      <c r="Z25" s="148" t="str">
        <f>$G$25</f>
        <v>Actuaciones de obras anteriores a la ley 1801/2016 archivadas en la vigencia 2018</v>
      </c>
      <c r="AA25" s="298">
        <v>24</v>
      </c>
      <c r="AB25" s="298">
        <v>24</v>
      </c>
      <c r="AC25" s="299">
        <f>(AB25)/AA25</f>
        <v>1</v>
      </c>
      <c r="AD25" s="194" t="s">
        <v>168</v>
      </c>
      <c r="AE25" s="117" t="s">
        <v>169</v>
      </c>
      <c r="AF25" s="148" t="str">
        <f>$G$25</f>
        <v>Actuaciones de obras anteriores a la ley 1801/2016 archivadas en la vigencia 2018</v>
      </c>
      <c r="AG25" s="145">
        <f t="shared" ref="AG25:AG32" si="0">M25</f>
        <v>0</v>
      </c>
      <c r="AH25" s="298"/>
      <c r="AI25" s="300" t="s">
        <v>81</v>
      </c>
      <c r="AJ25" s="148"/>
      <c r="AK25" s="148"/>
      <c r="AL25" s="148" t="str">
        <f>$G$25</f>
        <v>Actuaciones de obras anteriores a la ley 1801/2016 archivadas en la vigencia 2018</v>
      </c>
      <c r="AM25" s="298">
        <f t="shared" ref="AM25:AM32" si="1">N25</f>
        <v>79</v>
      </c>
      <c r="AN25" s="298">
        <v>20</v>
      </c>
      <c r="AO25" s="300">
        <f>AN25/AM25</f>
        <v>0.25316455696202533</v>
      </c>
      <c r="AP25" s="148" t="s">
        <v>170</v>
      </c>
      <c r="AQ25" s="148" t="s">
        <v>171</v>
      </c>
      <c r="AR25" s="148" t="str">
        <f>$G$25</f>
        <v>Actuaciones de obras anteriores a la ley 1801/2016 archivadas en la vigencia 2018</v>
      </c>
      <c r="AS25" s="298">
        <f t="shared" ref="AS25:AS44" si="2">O25</f>
        <v>80</v>
      </c>
      <c r="AT25" s="298">
        <v>19</v>
      </c>
      <c r="AU25" s="300">
        <f>AT25/AS25</f>
        <v>0.23749999999999999</v>
      </c>
      <c r="AV25" s="400" t="s">
        <v>172</v>
      </c>
      <c r="AW25" s="385" t="s">
        <v>171</v>
      </c>
      <c r="AX25" s="148" t="str">
        <f>$G$25</f>
        <v>Actuaciones de obras anteriores a la ley 1801/2016 archivadas en la vigencia 2018</v>
      </c>
      <c r="AY25" s="298">
        <f t="shared" ref="AY25:AY32" si="3">P25</f>
        <v>183</v>
      </c>
      <c r="AZ25" s="298">
        <f>6+45+17+19</f>
        <v>87</v>
      </c>
      <c r="BA25" s="300">
        <f>AZ25/AY25</f>
        <v>0.47540983606557374</v>
      </c>
      <c r="BB25" s="426">
        <f t="shared" ref="BB25:BB33" si="4">BA25*E25</f>
        <v>9.5081967213114758E-3</v>
      </c>
      <c r="BC25" s="302" t="s">
        <v>173</v>
      </c>
    </row>
    <row r="26" spans="1:55" s="303" customFormat="1" ht="198.75" customHeight="1" thickBot="1">
      <c r="A26" s="304">
        <v>9</v>
      </c>
      <c r="B26" s="288"/>
      <c r="C26" s="289"/>
      <c r="D26" s="290" t="s">
        <v>174</v>
      </c>
      <c r="E26" s="305">
        <v>0.02</v>
      </c>
      <c r="F26" s="50" t="s">
        <v>56</v>
      </c>
      <c r="G26" s="293" t="s">
        <v>175</v>
      </c>
      <c r="H26" s="293" t="s">
        <v>176</v>
      </c>
      <c r="I26" s="50">
        <v>1764</v>
      </c>
      <c r="J26" s="292" t="s">
        <v>59</v>
      </c>
      <c r="K26" s="292" t="s">
        <v>163</v>
      </c>
      <c r="L26" s="306">
        <v>19</v>
      </c>
      <c r="M26" s="268">
        <v>0</v>
      </c>
      <c r="N26" s="306">
        <v>82</v>
      </c>
      <c r="O26" s="306">
        <v>83</v>
      </c>
      <c r="P26" s="307">
        <f>SUM(L26:O26)</f>
        <v>184</v>
      </c>
      <c r="Q26" s="50" t="s">
        <v>61</v>
      </c>
      <c r="R26" s="292" t="s">
        <v>164</v>
      </c>
      <c r="S26" s="50" t="s">
        <v>165</v>
      </c>
      <c r="T26" s="50" t="s">
        <v>166</v>
      </c>
      <c r="U26" s="50" t="s">
        <v>167</v>
      </c>
      <c r="V26" s="50"/>
      <c r="W26" s="50"/>
      <c r="X26" s="50"/>
      <c r="Y26" s="308"/>
      <c r="Z26" s="148" t="str">
        <f>$G$26</f>
        <v>Actuaciones de establecimiento de comercio anteriores a la ley 1801/2016 archivadas en la vigencia 2018</v>
      </c>
      <c r="AA26" s="298">
        <f t="shared" ref="AA26:AA32" si="5">L26</f>
        <v>19</v>
      </c>
      <c r="AB26" s="298">
        <v>19</v>
      </c>
      <c r="AC26" s="299">
        <f>(AB26)/AA26</f>
        <v>1</v>
      </c>
      <c r="AD26" s="194" t="s">
        <v>177</v>
      </c>
      <c r="AE26" s="117" t="s">
        <v>169</v>
      </c>
      <c r="AF26" s="148" t="str">
        <f>$G$26</f>
        <v>Actuaciones de establecimiento de comercio anteriores a la ley 1801/2016 archivadas en la vigencia 2018</v>
      </c>
      <c r="AG26" s="145">
        <f t="shared" si="0"/>
        <v>0</v>
      </c>
      <c r="AH26" s="298"/>
      <c r="AI26" s="300" t="s">
        <v>81</v>
      </c>
      <c r="AJ26" s="148"/>
      <c r="AK26" s="148"/>
      <c r="AL26" s="148" t="str">
        <f>$G$26</f>
        <v>Actuaciones de establecimiento de comercio anteriores a la ley 1801/2016 archivadas en la vigencia 2018</v>
      </c>
      <c r="AM26" s="298">
        <f t="shared" si="1"/>
        <v>82</v>
      </c>
      <c r="AN26" s="298">
        <v>24</v>
      </c>
      <c r="AO26" s="300">
        <f>AN26/AM26</f>
        <v>0.29268292682926828</v>
      </c>
      <c r="AP26" s="148" t="s">
        <v>178</v>
      </c>
      <c r="AQ26" s="148" t="s">
        <v>171</v>
      </c>
      <c r="AR26" s="148" t="str">
        <f>$G$26</f>
        <v>Actuaciones de establecimiento de comercio anteriores a la ley 1801/2016 archivadas en la vigencia 2018</v>
      </c>
      <c r="AS26" s="298">
        <f t="shared" si="2"/>
        <v>83</v>
      </c>
      <c r="AT26" s="298">
        <v>178</v>
      </c>
      <c r="AU26" s="300">
        <v>1</v>
      </c>
      <c r="AV26" s="400" t="s">
        <v>179</v>
      </c>
      <c r="AW26" s="385" t="s">
        <v>171</v>
      </c>
      <c r="AX26" s="148" t="str">
        <f>$G$26</f>
        <v>Actuaciones de establecimiento de comercio anteriores a la ley 1801/2016 archivadas en la vigencia 2018</v>
      </c>
      <c r="AY26" s="298">
        <f t="shared" si="3"/>
        <v>184</v>
      </c>
      <c r="AZ26" s="298">
        <f>8+11+19+178</f>
        <v>216</v>
      </c>
      <c r="BA26" s="300">
        <v>1</v>
      </c>
      <c r="BB26" s="426">
        <f t="shared" si="4"/>
        <v>0.02</v>
      </c>
      <c r="BC26" s="302" t="s">
        <v>180</v>
      </c>
    </row>
    <row r="27" spans="1:55" ht="324" customHeight="1" thickBot="1">
      <c r="A27" s="107">
        <v>10</v>
      </c>
      <c r="B27" s="127"/>
      <c r="C27" s="201"/>
      <c r="D27" s="202" t="s">
        <v>181</v>
      </c>
      <c r="E27" s="203">
        <v>0.03</v>
      </c>
      <c r="F27" s="204" t="s">
        <v>56</v>
      </c>
      <c r="G27" s="205" t="s">
        <v>182</v>
      </c>
      <c r="H27" s="205" t="s">
        <v>183</v>
      </c>
      <c r="I27" s="131"/>
      <c r="J27" s="49" t="s">
        <v>59</v>
      </c>
      <c r="K27" s="49" t="s">
        <v>184</v>
      </c>
      <c r="L27" s="206">
        <v>2</v>
      </c>
      <c r="M27" s="206">
        <v>6</v>
      </c>
      <c r="N27" s="206">
        <v>6</v>
      </c>
      <c r="O27" s="206">
        <v>6</v>
      </c>
      <c r="P27" s="206">
        <f>SUM(L27+M27+N27+O27)</f>
        <v>20</v>
      </c>
      <c r="Q27" s="46" t="s">
        <v>61</v>
      </c>
      <c r="R27" s="57" t="s">
        <v>185</v>
      </c>
      <c r="S27" s="57" t="s">
        <v>186</v>
      </c>
      <c r="T27" s="131"/>
      <c r="U27" s="131"/>
      <c r="V27" s="131"/>
      <c r="W27" s="131"/>
      <c r="X27" s="131"/>
      <c r="Y27" s="135"/>
      <c r="Z27" s="115" t="str">
        <f>$G$27</f>
        <v>Acciones de Control u Operativos en Materia de Urbanimos Relacionados con la Integridad del Espacio Público Realizados</v>
      </c>
      <c r="AA27" s="185">
        <f t="shared" si="5"/>
        <v>2</v>
      </c>
      <c r="AB27" s="185">
        <v>6</v>
      </c>
      <c r="AC27" s="174">
        <v>1</v>
      </c>
      <c r="AD27" s="194" t="s">
        <v>187</v>
      </c>
      <c r="AE27" s="117" t="s">
        <v>188</v>
      </c>
      <c r="AF27" s="118" t="str">
        <f>$G$27</f>
        <v>Acciones de Control u Operativos en Materia de Urbanimos Relacionados con la Integridad del Espacio Público Realizados</v>
      </c>
      <c r="AG27" s="186">
        <f t="shared" si="0"/>
        <v>6</v>
      </c>
      <c r="AH27" s="123">
        <v>6</v>
      </c>
      <c r="AI27" s="121">
        <f>AH27/AG27</f>
        <v>1</v>
      </c>
      <c r="AJ27" s="46" t="s">
        <v>189</v>
      </c>
      <c r="AK27" s="46" t="s">
        <v>190</v>
      </c>
      <c r="AL27" s="118" t="str">
        <f>$G$27</f>
        <v>Acciones de Control u Operativos en Materia de Urbanimos Relacionados con la Integridad del Espacio Público Realizados</v>
      </c>
      <c r="AM27" s="186">
        <f t="shared" si="1"/>
        <v>6</v>
      </c>
      <c r="AN27" s="123">
        <v>6</v>
      </c>
      <c r="AO27" s="121">
        <f>AN27/AM27</f>
        <v>1</v>
      </c>
      <c r="AP27" s="46" t="s">
        <v>191</v>
      </c>
      <c r="AQ27" s="46" t="s">
        <v>190</v>
      </c>
      <c r="AR27" s="118" t="str">
        <f>$G$27</f>
        <v>Acciones de Control u Operativos en Materia de Urbanimos Relacionados con la Integridad del Espacio Público Realizados</v>
      </c>
      <c r="AS27" s="186">
        <f t="shared" si="2"/>
        <v>6</v>
      </c>
      <c r="AT27" s="123">
        <v>6</v>
      </c>
      <c r="AU27" s="121">
        <f t="shared" ref="AU27:AU31" si="6">AT27/AS27</f>
        <v>1</v>
      </c>
      <c r="AV27" s="364" t="s">
        <v>192</v>
      </c>
      <c r="AW27" s="371" t="s">
        <v>188</v>
      </c>
      <c r="AX27" s="118" t="str">
        <f>$G$27</f>
        <v>Acciones de Control u Operativos en Materia de Urbanimos Relacionados con la Integridad del Espacio Público Realizados</v>
      </c>
      <c r="AY27" s="186">
        <f t="shared" si="3"/>
        <v>20</v>
      </c>
      <c r="AZ27" s="123">
        <f>+AT27+AN27+AH27+AB27</f>
        <v>24</v>
      </c>
      <c r="BA27" s="121">
        <v>1</v>
      </c>
      <c r="BB27" s="414">
        <f t="shared" si="4"/>
        <v>0.03</v>
      </c>
      <c r="BC27" s="38" t="s">
        <v>193</v>
      </c>
    </row>
    <row r="28" spans="1:55" s="155" customFormat="1" ht="409.6" customHeight="1" thickBot="1">
      <c r="A28" s="138">
        <v>11</v>
      </c>
      <c r="B28" s="309"/>
      <c r="C28" s="201"/>
      <c r="D28" s="139" t="s">
        <v>194</v>
      </c>
      <c r="E28" s="382">
        <v>0.03</v>
      </c>
      <c r="F28" s="383" t="s">
        <v>56</v>
      </c>
      <c r="G28" s="310" t="s">
        <v>195</v>
      </c>
      <c r="H28" s="310" t="s">
        <v>196</v>
      </c>
      <c r="I28" s="141"/>
      <c r="J28" s="144" t="s">
        <v>59</v>
      </c>
      <c r="K28" s="144" t="s">
        <v>197</v>
      </c>
      <c r="L28" s="306">
        <v>9</v>
      </c>
      <c r="M28" s="306">
        <v>10</v>
      </c>
      <c r="N28" s="306">
        <v>12</v>
      </c>
      <c r="O28" s="306">
        <v>11</v>
      </c>
      <c r="P28" s="306">
        <f>SUM(L28+M28+N28+O28)</f>
        <v>42</v>
      </c>
      <c r="Q28" s="44" t="s">
        <v>61</v>
      </c>
      <c r="R28" s="57" t="s">
        <v>185</v>
      </c>
      <c r="S28" s="57" t="s">
        <v>186</v>
      </c>
      <c r="T28" s="141"/>
      <c r="U28" s="141"/>
      <c r="V28" s="141"/>
      <c r="W28" s="141"/>
      <c r="X28" s="141"/>
      <c r="Y28" s="313"/>
      <c r="Z28" s="148" t="str">
        <f>$G$28</f>
        <v>Acciones de Control u Operativos en materia de actividad economica Realizados</v>
      </c>
      <c r="AA28" s="298">
        <f t="shared" si="5"/>
        <v>9</v>
      </c>
      <c r="AB28" s="298">
        <v>9</v>
      </c>
      <c r="AC28" s="300">
        <f>AB28/AA28</f>
        <v>1</v>
      </c>
      <c r="AD28" s="194" t="s">
        <v>198</v>
      </c>
      <c r="AE28" s="117" t="s">
        <v>199</v>
      </c>
      <c r="AF28" s="149" t="str">
        <f>$G$28</f>
        <v>Acciones de Control u Operativos en materia de actividad economica Realizados</v>
      </c>
      <c r="AG28" s="207">
        <f t="shared" si="0"/>
        <v>10</v>
      </c>
      <c r="AH28" s="208">
        <v>10</v>
      </c>
      <c r="AI28" s="286">
        <f>AH28/AG28</f>
        <v>1</v>
      </c>
      <c r="AJ28" s="44" t="s">
        <v>200</v>
      </c>
      <c r="AK28" s="44" t="s">
        <v>188</v>
      </c>
      <c r="AL28" s="149" t="str">
        <f>$G$28</f>
        <v>Acciones de Control u Operativos en materia de actividad economica Realizados</v>
      </c>
      <c r="AM28" s="207">
        <f t="shared" si="1"/>
        <v>12</v>
      </c>
      <c r="AN28" s="208">
        <v>10</v>
      </c>
      <c r="AO28" s="286">
        <f>AN28/AM28</f>
        <v>0.83333333333333337</v>
      </c>
      <c r="AP28" s="44" t="s">
        <v>201</v>
      </c>
      <c r="AQ28" s="44" t="s">
        <v>202</v>
      </c>
      <c r="AR28" s="149" t="str">
        <f>$G$28</f>
        <v>Acciones de Control u Operativos en materia de actividad economica Realizados</v>
      </c>
      <c r="AS28" s="207">
        <f t="shared" si="2"/>
        <v>11</v>
      </c>
      <c r="AT28" s="208">
        <v>11</v>
      </c>
      <c r="AU28" s="286">
        <f t="shared" si="6"/>
        <v>1</v>
      </c>
      <c r="AV28" s="401" t="s">
        <v>203</v>
      </c>
      <c r="AW28" s="375" t="s">
        <v>202</v>
      </c>
      <c r="AX28" s="149" t="str">
        <f>$G$28</f>
        <v>Acciones de Control u Operativos en materia de actividad economica Realizados</v>
      </c>
      <c r="AY28" s="207">
        <f t="shared" si="3"/>
        <v>42</v>
      </c>
      <c r="AZ28" s="123">
        <f t="shared" ref="AZ28:AZ31" si="7">+AT28+AN28+AH28+AB28</f>
        <v>40</v>
      </c>
      <c r="BA28" s="286">
        <f>AZ28/AY28</f>
        <v>0.95238095238095233</v>
      </c>
      <c r="BB28" s="427">
        <f t="shared" si="4"/>
        <v>2.8571428571428567E-2</v>
      </c>
      <c r="BC28" s="315" t="s">
        <v>204</v>
      </c>
    </row>
    <row r="29" spans="1:55" ht="252" customHeight="1" thickBot="1">
      <c r="A29" s="107">
        <v>12</v>
      </c>
      <c r="B29" s="127"/>
      <c r="C29" s="201"/>
      <c r="D29" s="202" t="s">
        <v>205</v>
      </c>
      <c r="E29" s="203">
        <v>0.02</v>
      </c>
      <c r="F29" s="204" t="s">
        <v>56</v>
      </c>
      <c r="G29" s="205" t="s">
        <v>206</v>
      </c>
      <c r="H29" s="205" t="s">
        <v>207</v>
      </c>
      <c r="I29" s="131"/>
      <c r="J29" s="49" t="s">
        <v>59</v>
      </c>
      <c r="K29" s="49" t="s">
        <v>208</v>
      </c>
      <c r="L29" s="206"/>
      <c r="M29" s="206">
        <v>8</v>
      </c>
      <c r="N29" s="206">
        <v>8</v>
      </c>
      <c r="O29" s="206">
        <v>8</v>
      </c>
      <c r="P29" s="206">
        <f>SUM(L29+M29+N29+O29)</f>
        <v>24</v>
      </c>
      <c r="Q29" s="46" t="s">
        <v>61</v>
      </c>
      <c r="R29" s="57" t="s">
        <v>185</v>
      </c>
      <c r="S29" s="57" t="s">
        <v>209</v>
      </c>
      <c r="T29" s="131"/>
      <c r="U29" s="131"/>
      <c r="V29" s="131"/>
      <c r="W29" s="131"/>
      <c r="X29" s="131"/>
      <c r="Y29" s="135"/>
      <c r="Z29" s="115" t="str">
        <f>$G$29</f>
        <v>Acciones de control u operativos en materia de urbanismo relacionados con la integridad urbanistica Realizados</v>
      </c>
      <c r="AA29" s="185">
        <f t="shared" si="5"/>
        <v>0</v>
      </c>
      <c r="AB29" s="185">
        <v>0</v>
      </c>
      <c r="AC29" s="136"/>
      <c r="AD29" s="194" t="s">
        <v>79</v>
      </c>
      <c r="AE29" s="117" t="s">
        <v>80</v>
      </c>
      <c r="AF29" s="118" t="str">
        <f>$G$29</f>
        <v>Acciones de control u operativos en materia de urbanismo relacionados con la integridad urbanistica Realizados</v>
      </c>
      <c r="AG29" s="186">
        <f t="shared" si="0"/>
        <v>8</v>
      </c>
      <c r="AH29" s="123">
        <v>8</v>
      </c>
      <c r="AI29" s="121">
        <f>AH29/AG29</f>
        <v>1</v>
      </c>
      <c r="AJ29" s="46" t="s">
        <v>210</v>
      </c>
      <c r="AK29" s="46" t="s">
        <v>211</v>
      </c>
      <c r="AL29" s="118" t="str">
        <f>$G$29</f>
        <v>Acciones de control u operativos en materia de urbanismo relacionados con la integridad urbanistica Realizados</v>
      </c>
      <c r="AM29" s="207">
        <f t="shared" si="1"/>
        <v>8</v>
      </c>
      <c r="AN29" s="208">
        <v>8</v>
      </c>
      <c r="AO29" s="286">
        <f>AN29/AM29</f>
        <v>1</v>
      </c>
      <c r="AP29" s="44" t="s">
        <v>212</v>
      </c>
      <c r="AQ29" s="44" t="s">
        <v>213</v>
      </c>
      <c r="AR29" s="118" t="str">
        <f>$G$29</f>
        <v>Acciones de control u operativos en materia de urbanismo relacionados con la integridad urbanistica Realizados</v>
      </c>
      <c r="AS29" s="186">
        <f t="shared" si="2"/>
        <v>8</v>
      </c>
      <c r="AT29" s="123">
        <v>8</v>
      </c>
      <c r="AU29" s="121">
        <f t="shared" si="6"/>
        <v>1</v>
      </c>
      <c r="AV29" s="402" t="s">
        <v>214</v>
      </c>
      <c r="AW29" s="386" t="str">
        <f>$G$29</f>
        <v>Acciones de control u operativos en materia de urbanismo relacionados con la integridad urbanistica Realizados</v>
      </c>
      <c r="AX29" s="118" t="str">
        <f>$G$29</f>
        <v>Acciones de control u operativos en materia de urbanismo relacionados con la integridad urbanistica Realizados</v>
      </c>
      <c r="AY29" s="186">
        <f t="shared" si="3"/>
        <v>24</v>
      </c>
      <c r="AZ29" s="123">
        <f t="shared" si="7"/>
        <v>24</v>
      </c>
      <c r="BA29" s="121">
        <f>AZ29/AY29</f>
        <v>1</v>
      </c>
      <c r="BB29" s="414">
        <f t="shared" si="4"/>
        <v>0.02</v>
      </c>
      <c r="BC29" s="38" t="s">
        <v>215</v>
      </c>
    </row>
    <row r="30" spans="1:55" ht="408.75" customHeight="1" thickBot="1">
      <c r="A30" s="126">
        <v>13</v>
      </c>
      <c r="B30" s="127"/>
      <c r="C30" s="201"/>
      <c r="D30" s="202" t="s">
        <v>216</v>
      </c>
      <c r="E30" s="203">
        <v>0.02</v>
      </c>
      <c r="F30" s="204" t="s">
        <v>56</v>
      </c>
      <c r="G30" s="205" t="s">
        <v>217</v>
      </c>
      <c r="H30" s="205" t="s">
        <v>218</v>
      </c>
      <c r="I30" s="131"/>
      <c r="J30" s="49" t="s">
        <v>59</v>
      </c>
      <c r="K30" s="49" t="s">
        <v>219</v>
      </c>
      <c r="L30" s="206">
        <v>3</v>
      </c>
      <c r="M30" s="206">
        <v>3</v>
      </c>
      <c r="N30" s="206">
        <v>3</v>
      </c>
      <c r="O30" s="206">
        <v>3</v>
      </c>
      <c r="P30" s="206">
        <f>SUM(L30+M30+N30+O30)</f>
        <v>12</v>
      </c>
      <c r="Q30" s="46" t="s">
        <v>61</v>
      </c>
      <c r="R30" s="57" t="s">
        <v>220</v>
      </c>
      <c r="S30" s="57" t="s">
        <v>221</v>
      </c>
      <c r="T30" s="131"/>
      <c r="U30" s="131"/>
      <c r="V30" s="131"/>
      <c r="W30" s="131"/>
      <c r="X30" s="131"/>
      <c r="Y30" s="135"/>
      <c r="Z30" s="115" t="str">
        <f>$G$30</f>
        <v>Acciones de control u operativos en materia de ambiente, mineria y relaciones con los animales Realizados</v>
      </c>
      <c r="AA30" s="185">
        <f t="shared" si="5"/>
        <v>3</v>
      </c>
      <c r="AB30" s="185">
        <v>6</v>
      </c>
      <c r="AC30" s="174">
        <v>1</v>
      </c>
      <c r="AD30" s="194" t="s">
        <v>222</v>
      </c>
      <c r="AE30" s="117" t="s">
        <v>223</v>
      </c>
      <c r="AF30" s="118" t="str">
        <f>$G$30</f>
        <v>Acciones de control u operativos en materia de ambiente, mineria y relaciones con los animales Realizados</v>
      </c>
      <c r="AG30" s="186">
        <f t="shared" si="0"/>
        <v>3</v>
      </c>
      <c r="AH30" s="123">
        <v>12</v>
      </c>
      <c r="AI30" s="121">
        <v>1</v>
      </c>
      <c r="AJ30" s="46" t="s">
        <v>224</v>
      </c>
      <c r="AK30" s="46" t="s">
        <v>225</v>
      </c>
      <c r="AL30" s="118" t="str">
        <f>$G$30</f>
        <v>Acciones de control u operativos en materia de ambiente, mineria y relaciones con los animales Realizados</v>
      </c>
      <c r="AM30" s="186">
        <f t="shared" si="1"/>
        <v>3</v>
      </c>
      <c r="AN30" s="123">
        <v>13</v>
      </c>
      <c r="AO30" s="121">
        <v>1</v>
      </c>
      <c r="AP30" s="49" t="s">
        <v>226</v>
      </c>
      <c r="AQ30" s="46" t="s">
        <v>225</v>
      </c>
      <c r="AR30" s="118" t="str">
        <f>$G$30</f>
        <v>Acciones de control u operativos en materia de ambiente, mineria y relaciones con los animales Realizados</v>
      </c>
      <c r="AS30" s="186">
        <f t="shared" si="2"/>
        <v>3</v>
      </c>
      <c r="AT30" s="123">
        <v>18</v>
      </c>
      <c r="AU30" s="121">
        <v>1</v>
      </c>
      <c r="AV30" s="397" t="s">
        <v>227</v>
      </c>
      <c r="AW30" s="371" t="s">
        <v>225</v>
      </c>
      <c r="AX30" s="118" t="str">
        <f>$G$30</f>
        <v>Acciones de control u operativos en materia de ambiente, mineria y relaciones con los animales Realizados</v>
      </c>
      <c r="AY30" s="186">
        <f t="shared" si="3"/>
        <v>12</v>
      </c>
      <c r="AZ30" s="123">
        <f t="shared" si="7"/>
        <v>49</v>
      </c>
      <c r="BA30" s="121">
        <v>1</v>
      </c>
      <c r="BB30" s="414">
        <f t="shared" si="4"/>
        <v>0.02</v>
      </c>
      <c r="BC30" s="38" t="s">
        <v>228</v>
      </c>
    </row>
    <row r="31" spans="1:55" ht="409.5" customHeight="1" thickBot="1">
      <c r="A31" s="107">
        <v>14</v>
      </c>
      <c r="B31" s="127"/>
      <c r="C31" s="201"/>
      <c r="D31" s="202" t="s">
        <v>229</v>
      </c>
      <c r="E31" s="203">
        <v>0.01</v>
      </c>
      <c r="F31" s="204" t="s">
        <v>56</v>
      </c>
      <c r="G31" s="205" t="s">
        <v>230</v>
      </c>
      <c r="H31" s="205" t="s">
        <v>231</v>
      </c>
      <c r="I31" s="131"/>
      <c r="J31" s="49" t="s">
        <v>59</v>
      </c>
      <c r="K31" s="49" t="s">
        <v>232</v>
      </c>
      <c r="L31" s="209"/>
      <c r="M31" s="209"/>
      <c r="N31" s="209"/>
      <c r="O31" s="206">
        <v>10</v>
      </c>
      <c r="P31" s="206">
        <f>SUM(L31+M31+N31+O31)</f>
        <v>10</v>
      </c>
      <c r="Q31" s="46" t="s">
        <v>61</v>
      </c>
      <c r="R31" s="57" t="s">
        <v>220</v>
      </c>
      <c r="S31" s="57" t="s">
        <v>233</v>
      </c>
      <c r="T31" s="131"/>
      <c r="U31" s="131"/>
      <c r="V31" s="131"/>
      <c r="W31" s="131"/>
      <c r="X31" s="131"/>
      <c r="Y31" s="135"/>
      <c r="Z31" s="115" t="str">
        <f>$G$31</f>
        <v>Acciones de control u operativos en materia de convivencia relacionados con articulos pirotécnicos y sustancias peligrosas Realizados</v>
      </c>
      <c r="AA31" s="185">
        <f t="shared" si="5"/>
        <v>0</v>
      </c>
      <c r="AB31" s="185">
        <v>0</v>
      </c>
      <c r="AC31" s="136"/>
      <c r="AD31" s="194" t="s">
        <v>79</v>
      </c>
      <c r="AE31" s="117" t="s">
        <v>80</v>
      </c>
      <c r="AF31" s="118" t="str">
        <f>$G$31</f>
        <v>Acciones de control u operativos en materia de convivencia relacionados con articulos pirotécnicos y sustancias peligrosas Realizados</v>
      </c>
      <c r="AG31" s="186">
        <f t="shared" si="0"/>
        <v>0</v>
      </c>
      <c r="AH31" s="123"/>
      <c r="AI31" s="137" t="s">
        <v>81</v>
      </c>
      <c r="AJ31" s="46" t="s">
        <v>234</v>
      </c>
      <c r="AK31" s="46" t="s">
        <v>80</v>
      </c>
      <c r="AL31" s="118" t="str">
        <f>$G$31</f>
        <v>Acciones de control u operativos en materia de convivencia relacionados con articulos pirotécnicos y sustancias peligrosas Realizados</v>
      </c>
      <c r="AM31" s="186">
        <f t="shared" si="1"/>
        <v>0</v>
      </c>
      <c r="AN31" s="123"/>
      <c r="AO31" s="125" t="s">
        <v>128</v>
      </c>
      <c r="AP31" s="49" t="s">
        <v>235</v>
      </c>
      <c r="AQ31" s="210" t="s">
        <v>80</v>
      </c>
      <c r="AR31" s="118" t="str">
        <f>$G$31</f>
        <v>Acciones de control u operativos en materia de convivencia relacionados con articulos pirotécnicos y sustancias peligrosas Realizados</v>
      </c>
      <c r="AS31" s="186">
        <f t="shared" si="2"/>
        <v>10</v>
      </c>
      <c r="AT31" s="123">
        <v>10</v>
      </c>
      <c r="AU31" s="121">
        <f t="shared" si="6"/>
        <v>1</v>
      </c>
      <c r="AV31" s="397" t="s">
        <v>236</v>
      </c>
      <c r="AW31" s="371" t="s">
        <v>225</v>
      </c>
      <c r="AX31" s="118" t="str">
        <f>$G$31</f>
        <v>Acciones de control u operativos en materia de convivencia relacionados con articulos pirotécnicos y sustancias peligrosas Realizados</v>
      </c>
      <c r="AY31" s="186">
        <f t="shared" si="3"/>
        <v>10</v>
      </c>
      <c r="AZ31" s="123">
        <f t="shared" si="7"/>
        <v>10</v>
      </c>
      <c r="BA31" s="121">
        <v>1</v>
      </c>
      <c r="BB31" s="414">
        <f t="shared" si="4"/>
        <v>0.01</v>
      </c>
      <c r="BC31" s="38" t="s">
        <v>237</v>
      </c>
    </row>
    <row r="32" spans="1:55" s="155" customFormat="1" ht="141" customHeight="1" thickBot="1">
      <c r="A32" s="138">
        <v>15</v>
      </c>
      <c r="B32" s="309"/>
      <c r="C32" s="201"/>
      <c r="D32" s="267" t="s">
        <v>238</v>
      </c>
      <c r="E32" s="140">
        <v>0.01</v>
      </c>
      <c r="F32" s="141" t="s">
        <v>56</v>
      </c>
      <c r="G32" s="310" t="s">
        <v>239</v>
      </c>
      <c r="H32" s="311" t="s">
        <v>240</v>
      </c>
      <c r="I32" s="141" t="s">
        <v>80</v>
      </c>
      <c r="J32" s="141" t="s">
        <v>59</v>
      </c>
      <c r="K32" s="141" t="s">
        <v>241</v>
      </c>
      <c r="L32" s="312">
        <v>0</v>
      </c>
      <c r="M32" s="312">
        <v>0</v>
      </c>
      <c r="N32" s="312">
        <v>0</v>
      </c>
      <c r="O32" s="312">
        <v>0.85</v>
      </c>
      <c r="P32" s="312">
        <v>0.85</v>
      </c>
      <c r="Q32" s="141" t="s">
        <v>61</v>
      </c>
      <c r="R32" s="141" t="s">
        <v>242</v>
      </c>
      <c r="S32" s="141" t="s">
        <v>165</v>
      </c>
      <c r="T32" s="141" t="s">
        <v>243</v>
      </c>
      <c r="U32" s="141" t="s">
        <v>167</v>
      </c>
      <c r="V32" s="141"/>
      <c r="W32" s="141"/>
      <c r="X32" s="141"/>
      <c r="Y32" s="313"/>
      <c r="Z32" s="148" t="str">
        <f>$G$32</f>
        <v>Porcentaje de auto que avocan conocimiento</v>
      </c>
      <c r="AA32" s="145">
        <f t="shared" si="5"/>
        <v>0</v>
      </c>
      <c r="AB32" s="145" t="s">
        <v>244</v>
      </c>
      <c r="AC32" s="145" t="s">
        <v>244</v>
      </c>
      <c r="AD32" s="145" t="s">
        <v>244</v>
      </c>
      <c r="AE32" s="145" t="s">
        <v>244</v>
      </c>
      <c r="AF32" s="149" t="str">
        <f>$G$32</f>
        <v>Porcentaje de auto que avocan conocimiento</v>
      </c>
      <c r="AG32" s="150">
        <f t="shared" si="0"/>
        <v>0</v>
      </c>
      <c r="AH32" s="314">
        <v>0.94</v>
      </c>
      <c r="AI32" s="300" t="s">
        <v>81</v>
      </c>
      <c r="AJ32" s="44" t="s">
        <v>245</v>
      </c>
      <c r="AK32" s="44" t="s">
        <v>246</v>
      </c>
      <c r="AL32" s="149" t="str">
        <f>$G$32</f>
        <v>Porcentaje de auto que avocan conocimiento</v>
      </c>
      <c r="AM32" s="150">
        <f t="shared" si="1"/>
        <v>0</v>
      </c>
      <c r="AN32" s="208"/>
      <c r="AO32" s="153" t="s">
        <v>128</v>
      </c>
      <c r="AP32" s="44" t="s">
        <v>247</v>
      </c>
      <c r="AQ32" s="44"/>
      <c r="AR32" s="149" t="str">
        <f>$G$32</f>
        <v>Porcentaje de auto que avocan conocimiento</v>
      </c>
      <c r="AS32" s="150">
        <f t="shared" si="2"/>
        <v>0.85</v>
      </c>
      <c r="AT32" s="384">
        <v>1</v>
      </c>
      <c r="AU32" s="286">
        <v>1</v>
      </c>
      <c r="AV32" s="401" t="s">
        <v>248</v>
      </c>
      <c r="AW32" s="375" t="s">
        <v>249</v>
      </c>
      <c r="AX32" s="149" t="str">
        <f>$G$32</f>
        <v>Porcentaje de auto que avocan conocimiento</v>
      </c>
      <c r="AY32" s="150">
        <f t="shared" si="3"/>
        <v>0.85</v>
      </c>
      <c r="AZ32" s="314">
        <v>1</v>
      </c>
      <c r="BA32" s="286">
        <v>1</v>
      </c>
      <c r="BB32" s="427">
        <f t="shared" si="4"/>
        <v>0.01</v>
      </c>
      <c r="BC32" s="401" t="s">
        <v>248</v>
      </c>
    </row>
    <row r="33" spans="1:55" s="155" customFormat="1" ht="141" customHeight="1" thickBot="1">
      <c r="A33" s="316">
        <v>16</v>
      </c>
      <c r="B33" s="309"/>
      <c r="C33" s="201"/>
      <c r="D33" s="290" t="s">
        <v>250</v>
      </c>
      <c r="E33" s="140">
        <v>0.02</v>
      </c>
      <c r="F33" s="141" t="s">
        <v>56</v>
      </c>
      <c r="G33" s="310" t="s">
        <v>251</v>
      </c>
      <c r="H33" s="317" t="s">
        <v>252</v>
      </c>
      <c r="I33" s="141" t="s">
        <v>80</v>
      </c>
      <c r="J33" s="141" t="s">
        <v>59</v>
      </c>
      <c r="K33" s="141" t="s">
        <v>253</v>
      </c>
      <c r="L33" s="312">
        <v>0</v>
      </c>
      <c r="M33" s="312">
        <v>0</v>
      </c>
      <c r="N33" s="312">
        <v>0</v>
      </c>
      <c r="O33" s="312">
        <v>0.5</v>
      </c>
      <c r="P33" s="312">
        <v>0.5</v>
      </c>
      <c r="Q33" s="141" t="s">
        <v>61</v>
      </c>
      <c r="R33" s="141"/>
      <c r="S33" s="141" t="s">
        <v>254</v>
      </c>
      <c r="T33" s="141"/>
      <c r="U33" s="141" t="s">
        <v>255</v>
      </c>
      <c r="V33" s="47"/>
      <c r="W33" s="47"/>
      <c r="X33" s="47"/>
      <c r="Y33" s="147"/>
      <c r="Z33" s="148" t="str">
        <f>$G$33</f>
        <v>Porcentaje de actuaciones policivas resuletas</v>
      </c>
      <c r="AA33" s="145">
        <f>L33</f>
        <v>0</v>
      </c>
      <c r="AB33" s="145" t="s">
        <v>244</v>
      </c>
      <c r="AC33" s="145" t="s">
        <v>244</v>
      </c>
      <c r="AD33" s="145" t="s">
        <v>244</v>
      </c>
      <c r="AE33" s="145" t="s">
        <v>244</v>
      </c>
      <c r="AF33" s="149"/>
      <c r="AG33" s="150">
        <v>0</v>
      </c>
      <c r="AH33" s="314">
        <v>0.24</v>
      </c>
      <c r="AI33" s="300" t="s">
        <v>81</v>
      </c>
      <c r="AJ33" s="44" t="s">
        <v>256</v>
      </c>
      <c r="AK33" s="44" t="s">
        <v>246</v>
      </c>
      <c r="AL33" s="149"/>
      <c r="AM33" s="312">
        <v>0</v>
      </c>
      <c r="AN33" s="208"/>
      <c r="AO33" s="153" t="s">
        <v>128</v>
      </c>
      <c r="AP33" s="44" t="s">
        <v>247</v>
      </c>
      <c r="AQ33" s="44"/>
      <c r="AR33" s="149" t="s">
        <v>251</v>
      </c>
      <c r="AS33" s="150">
        <v>0.5</v>
      </c>
      <c r="AT33" s="384">
        <v>0.67100000000000004</v>
      </c>
      <c r="AU33" s="286">
        <v>1</v>
      </c>
      <c r="AV33" s="401" t="s">
        <v>257</v>
      </c>
      <c r="AW33" s="375" t="s">
        <v>249</v>
      </c>
      <c r="AX33" s="149" t="str">
        <f>$G$33</f>
        <v>Porcentaje de actuaciones policivas resuletas</v>
      </c>
      <c r="AY33" s="150">
        <v>0.5</v>
      </c>
      <c r="AZ33" s="314">
        <v>0.67100000000000004</v>
      </c>
      <c r="BA33" s="286">
        <v>1</v>
      </c>
      <c r="BB33" s="427">
        <f t="shared" si="4"/>
        <v>0.02</v>
      </c>
      <c r="BC33" s="401" t="s">
        <v>257</v>
      </c>
    </row>
    <row r="34" spans="1:55" ht="93.75" customHeight="1" thickBot="1">
      <c r="A34" s="156"/>
      <c r="B34" s="127"/>
      <c r="C34" s="211"/>
      <c r="D34" s="158" t="s">
        <v>103</v>
      </c>
      <c r="E34" s="212">
        <f>E25+E26+E27+E28+E29+E30+E31+E32+E33</f>
        <v>0.18000000000000002</v>
      </c>
      <c r="F34" s="177"/>
      <c r="G34" s="178"/>
      <c r="H34" s="179"/>
      <c r="I34" s="180"/>
      <c r="J34" s="49"/>
      <c r="K34" s="49"/>
      <c r="L34" s="167"/>
      <c r="M34" s="167"/>
      <c r="N34" s="167"/>
      <c r="O34" s="163"/>
      <c r="P34" s="165"/>
      <c r="Q34" s="43"/>
      <c r="R34" s="43"/>
      <c r="S34" s="45"/>
      <c r="T34" s="45"/>
      <c r="U34" s="43"/>
      <c r="V34" s="43"/>
      <c r="W34" s="43"/>
      <c r="X34" s="43"/>
      <c r="Y34" s="164"/>
      <c r="Z34" s="165"/>
      <c r="AA34" s="113"/>
      <c r="AB34" s="166"/>
      <c r="AC34" s="136"/>
      <c r="AD34" s="167"/>
      <c r="AE34" s="165"/>
      <c r="AF34" s="168"/>
      <c r="AG34" s="119"/>
      <c r="AH34" s="169"/>
      <c r="AI34" s="121"/>
      <c r="AJ34" s="43"/>
      <c r="AK34" s="43"/>
      <c r="AL34" s="168"/>
      <c r="AM34" s="119"/>
      <c r="AN34" s="169"/>
      <c r="AO34" s="124"/>
      <c r="AP34" s="43"/>
      <c r="AQ34" s="43"/>
      <c r="AR34" s="168"/>
      <c r="AS34" s="119"/>
      <c r="AT34" s="169"/>
      <c r="AU34" s="124"/>
      <c r="AV34" s="399"/>
      <c r="AW34" s="373"/>
      <c r="AX34" s="168"/>
      <c r="AY34" s="119"/>
      <c r="AZ34" s="169"/>
      <c r="BA34" s="124"/>
      <c r="BB34" s="414"/>
      <c r="BC34" s="40"/>
    </row>
    <row r="35" spans="1:55" ht="219" customHeight="1">
      <c r="A35" s="107">
        <v>17</v>
      </c>
      <c r="B35" s="127"/>
      <c r="C35" s="213" t="s">
        <v>258</v>
      </c>
      <c r="D35" s="214" t="s">
        <v>259</v>
      </c>
      <c r="E35" s="215">
        <v>0.02</v>
      </c>
      <c r="F35" s="210" t="s">
        <v>73</v>
      </c>
      <c r="G35" s="205" t="s">
        <v>260</v>
      </c>
      <c r="H35" s="205" t="s">
        <v>261</v>
      </c>
      <c r="I35" s="46"/>
      <c r="J35" s="49" t="s">
        <v>59</v>
      </c>
      <c r="K35" s="49" t="s">
        <v>262</v>
      </c>
      <c r="L35" s="113">
        <v>0.1</v>
      </c>
      <c r="M35" s="113">
        <v>0.4</v>
      </c>
      <c r="N35" s="113">
        <v>0.15</v>
      </c>
      <c r="O35" s="113">
        <v>0.3</v>
      </c>
      <c r="P35" s="113">
        <f>L35+M35+N35+O35</f>
        <v>0.95</v>
      </c>
      <c r="Q35" s="46" t="s">
        <v>263</v>
      </c>
      <c r="R35" s="55" t="s">
        <v>264</v>
      </c>
      <c r="S35" s="59" t="s">
        <v>265</v>
      </c>
      <c r="T35" s="46"/>
      <c r="U35" s="46"/>
      <c r="V35" s="46"/>
      <c r="W35" s="46"/>
      <c r="X35" s="46"/>
      <c r="Y35" s="114"/>
      <c r="Z35" s="115" t="str">
        <f>$G$35</f>
        <v>Porcentaje de Compromisos del Presupuesto de Inversión Directa Disponible a la Vigencia para el FDL</v>
      </c>
      <c r="AA35" s="113">
        <f t="shared" ref="AA35:AB44" si="8">L35</f>
        <v>0.1</v>
      </c>
      <c r="AB35" s="113">
        <v>0.1842</v>
      </c>
      <c r="AC35" s="113">
        <v>1</v>
      </c>
      <c r="AD35" s="194" t="s">
        <v>266</v>
      </c>
      <c r="AE35" s="115" t="s">
        <v>267</v>
      </c>
      <c r="AF35" s="118" t="str">
        <f>$G$35</f>
        <v>Porcentaje de Compromisos del Presupuesto de Inversión Directa Disponible a la Vigencia para el FDL</v>
      </c>
      <c r="AG35" s="119">
        <f t="shared" ref="AG35:AG44" si="9">M35</f>
        <v>0.4</v>
      </c>
      <c r="AH35" s="216">
        <v>0.1981</v>
      </c>
      <c r="AI35" s="121">
        <f>AH35/AG35</f>
        <v>0.49524999999999997</v>
      </c>
      <c r="AJ35" s="46" t="s">
        <v>268</v>
      </c>
      <c r="AK35" s="46" t="s">
        <v>267</v>
      </c>
      <c r="AL35" s="118" t="str">
        <f>$G$35</f>
        <v>Porcentaje de Compromisos del Presupuesto de Inversión Directa Disponible a la Vigencia para el FDL</v>
      </c>
      <c r="AM35" s="119">
        <f t="shared" ref="AM35:AM44" si="10">N35</f>
        <v>0.15</v>
      </c>
      <c r="AN35" s="120">
        <v>0.25</v>
      </c>
      <c r="AO35" s="121">
        <v>1</v>
      </c>
      <c r="AP35" s="46" t="s">
        <v>269</v>
      </c>
      <c r="AQ35" s="46" t="s">
        <v>270</v>
      </c>
      <c r="AR35" s="118" t="str">
        <f>$G$35</f>
        <v>Porcentaje de Compromisos del Presupuesto de Inversión Directa Disponible a la Vigencia para el FDL</v>
      </c>
      <c r="AS35" s="119">
        <f t="shared" si="2"/>
        <v>0.3</v>
      </c>
      <c r="AT35" s="216">
        <v>0.99419999999999997</v>
      </c>
      <c r="AU35" s="122">
        <v>1</v>
      </c>
      <c r="AV35" s="397" t="s">
        <v>271</v>
      </c>
      <c r="AW35" s="372" t="s">
        <v>272</v>
      </c>
      <c r="AX35" s="118" t="str">
        <f>$G$35</f>
        <v>Porcentaje de Compromisos del Presupuesto de Inversión Directa Disponible a la Vigencia para el FDL</v>
      </c>
      <c r="AY35" s="119">
        <f t="shared" ref="AY35:AY44" si="11">P35</f>
        <v>0.95</v>
      </c>
      <c r="AZ35" s="216">
        <v>0.99419999999999997</v>
      </c>
      <c r="BA35" s="122">
        <v>1</v>
      </c>
      <c r="BB35" s="414">
        <f t="shared" ref="BB35:BB44" si="12">BA35*E35</f>
        <v>0.02</v>
      </c>
      <c r="BC35" s="38" t="s">
        <v>273</v>
      </c>
    </row>
    <row r="36" spans="1:55" ht="215.25" customHeight="1">
      <c r="A36" s="126">
        <v>18</v>
      </c>
      <c r="B36" s="127"/>
      <c r="C36" s="217"/>
      <c r="D36" s="214" t="s">
        <v>274</v>
      </c>
      <c r="E36" s="215">
        <v>0.02</v>
      </c>
      <c r="F36" s="204" t="s">
        <v>56</v>
      </c>
      <c r="G36" s="205" t="s">
        <v>275</v>
      </c>
      <c r="H36" s="205" t="s">
        <v>276</v>
      </c>
      <c r="I36" s="134"/>
      <c r="J36" s="49" t="s">
        <v>59</v>
      </c>
      <c r="K36" s="49" t="s">
        <v>277</v>
      </c>
      <c r="L36" s="209">
        <v>0.05</v>
      </c>
      <c r="M36" s="209">
        <v>0.05</v>
      </c>
      <c r="N36" s="209">
        <v>0.1</v>
      </c>
      <c r="O36" s="209">
        <v>0.1</v>
      </c>
      <c r="P36" s="113">
        <f>L36+M36+N36+O36</f>
        <v>0.30000000000000004</v>
      </c>
      <c r="Q36" s="46" t="s">
        <v>263</v>
      </c>
      <c r="R36" s="55" t="s">
        <v>264</v>
      </c>
      <c r="S36" s="59" t="s">
        <v>265</v>
      </c>
      <c r="T36" s="134"/>
      <c r="U36" s="134"/>
      <c r="V36" s="134"/>
      <c r="W36" s="134"/>
      <c r="X36" s="134"/>
      <c r="Y36" s="218"/>
      <c r="Z36" s="115" t="str">
        <f>$G$36</f>
        <v>Porcentaje de Giros de Presupuesto de Inversión Directa Realizados</v>
      </c>
      <c r="AA36" s="113">
        <f t="shared" si="8"/>
        <v>0.05</v>
      </c>
      <c r="AB36" s="113">
        <v>3.2000000000000001E-2</v>
      </c>
      <c r="AC36" s="113">
        <f>AB36/AA36</f>
        <v>0.64</v>
      </c>
      <c r="AD36" s="194" t="s">
        <v>278</v>
      </c>
      <c r="AE36" s="115" t="s">
        <v>267</v>
      </c>
      <c r="AF36" s="118" t="str">
        <f>$G$36</f>
        <v>Porcentaje de Giros de Presupuesto de Inversión Directa Realizados</v>
      </c>
      <c r="AG36" s="119">
        <f t="shared" si="9"/>
        <v>0.05</v>
      </c>
      <c r="AH36" s="216">
        <v>0.10680000000000001</v>
      </c>
      <c r="AI36" s="121">
        <v>1</v>
      </c>
      <c r="AJ36" s="46" t="s">
        <v>279</v>
      </c>
      <c r="AK36" s="46" t="s">
        <v>267</v>
      </c>
      <c r="AL36" s="118" t="str">
        <f>$G$36</f>
        <v>Porcentaje de Giros de Presupuesto de Inversión Directa Realizados</v>
      </c>
      <c r="AM36" s="119">
        <f t="shared" si="10"/>
        <v>0.1</v>
      </c>
      <c r="AN36" s="120">
        <v>0.19</v>
      </c>
      <c r="AO36" s="121">
        <v>1</v>
      </c>
      <c r="AP36" s="46" t="s">
        <v>280</v>
      </c>
      <c r="AQ36" s="46" t="s">
        <v>270</v>
      </c>
      <c r="AR36" s="118" t="str">
        <f>$G$36</f>
        <v>Porcentaje de Giros de Presupuesto de Inversión Directa Realizados</v>
      </c>
      <c r="AS36" s="119">
        <f t="shared" si="2"/>
        <v>0.1</v>
      </c>
      <c r="AT36" s="216">
        <v>0.2697</v>
      </c>
      <c r="AU36" s="122">
        <v>1</v>
      </c>
      <c r="AV36" s="397" t="s">
        <v>281</v>
      </c>
      <c r="AW36" s="372" t="s">
        <v>272</v>
      </c>
      <c r="AX36" s="118" t="str">
        <f>$G$36</f>
        <v>Porcentaje de Giros de Presupuesto de Inversión Directa Realizados</v>
      </c>
      <c r="AY36" s="119">
        <f t="shared" si="11"/>
        <v>0.30000000000000004</v>
      </c>
      <c r="AZ36" s="216">
        <v>0.2697</v>
      </c>
      <c r="BA36" s="387">
        <f>AZ36/AY36</f>
        <v>0.8989999999999998</v>
      </c>
      <c r="BB36" s="414">
        <f>BA36*E36</f>
        <v>1.7979999999999996E-2</v>
      </c>
      <c r="BC36" s="38" t="s">
        <v>282</v>
      </c>
    </row>
    <row r="37" spans="1:55" ht="204.75" customHeight="1">
      <c r="A37" s="107">
        <v>19</v>
      </c>
      <c r="B37" s="127"/>
      <c r="C37" s="217"/>
      <c r="D37" s="214" t="s">
        <v>283</v>
      </c>
      <c r="E37" s="215">
        <v>0.02</v>
      </c>
      <c r="F37" s="204" t="s">
        <v>56</v>
      </c>
      <c r="G37" s="205" t="s">
        <v>284</v>
      </c>
      <c r="H37" s="205" t="s">
        <v>285</v>
      </c>
      <c r="I37" s="131"/>
      <c r="J37" s="49" t="s">
        <v>59</v>
      </c>
      <c r="K37" s="49" t="s">
        <v>286</v>
      </c>
      <c r="L37" s="209"/>
      <c r="M37" s="209">
        <v>0.03</v>
      </c>
      <c r="N37" s="209">
        <v>0.2</v>
      </c>
      <c r="O37" s="209">
        <v>0.27</v>
      </c>
      <c r="P37" s="113">
        <f>L37+M37+N37+O37</f>
        <v>0.5</v>
      </c>
      <c r="Q37" s="46" t="s">
        <v>263</v>
      </c>
      <c r="R37" s="59" t="s">
        <v>287</v>
      </c>
      <c r="S37" s="59" t="s">
        <v>265</v>
      </c>
      <c r="T37" s="134"/>
      <c r="U37" s="131"/>
      <c r="V37" s="131"/>
      <c r="W37" s="131"/>
      <c r="X37" s="131"/>
      <c r="Y37" s="135"/>
      <c r="Z37" s="115" t="str">
        <f>$G$37</f>
        <v>Porcentaje de Giros de Presupuesto Comprometido Constituido como Obligaciones por Pagar de la Vigencia 2017 Realizados</v>
      </c>
      <c r="AA37" s="113">
        <f t="shared" si="8"/>
        <v>0</v>
      </c>
      <c r="AB37" s="113">
        <v>0.47710000000000002</v>
      </c>
      <c r="AC37" s="113">
        <v>1</v>
      </c>
      <c r="AD37" s="194" t="s">
        <v>288</v>
      </c>
      <c r="AE37" s="115" t="s">
        <v>267</v>
      </c>
      <c r="AF37" s="118" t="str">
        <f>$G$37</f>
        <v>Porcentaje de Giros de Presupuesto Comprometido Constituido como Obligaciones por Pagar de la Vigencia 2017 Realizados</v>
      </c>
      <c r="AG37" s="119">
        <f t="shared" si="9"/>
        <v>0.03</v>
      </c>
      <c r="AH37" s="120">
        <v>0.57999999999999996</v>
      </c>
      <c r="AI37" s="121">
        <v>1</v>
      </c>
      <c r="AJ37" s="46" t="s">
        <v>289</v>
      </c>
      <c r="AK37" s="46" t="s">
        <v>267</v>
      </c>
      <c r="AL37" s="118" t="str">
        <f>$G$37</f>
        <v>Porcentaje de Giros de Presupuesto Comprometido Constituido como Obligaciones por Pagar de la Vigencia 2017 Realizados</v>
      </c>
      <c r="AM37" s="119">
        <f t="shared" si="10"/>
        <v>0.2</v>
      </c>
      <c r="AN37" s="216">
        <v>0.28849999999999998</v>
      </c>
      <c r="AO37" s="121">
        <v>1</v>
      </c>
      <c r="AP37" s="37" t="s">
        <v>290</v>
      </c>
      <c r="AQ37" s="46" t="s">
        <v>270</v>
      </c>
      <c r="AR37" s="118" t="str">
        <f>$G$37</f>
        <v>Porcentaje de Giros de Presupuesto Comprometido Constituido como Obligaciones por Pagar de la Vigencia 2017 Realizados</v>
      </c>
      <c r="AS37" s="119">
        <f t="shared" si="2"/>
        <v>0.27</v>
      </c>
      <c r="AT37" s="216">
        <v>0.32619999999999999</v>
      </c>
      <c r="AU37" s="122">
        <v>1</v>
      </c>
      <c r="AV37" s="397" t="s">
        <v>291</v>
      </c>
      <c r="AW37" s="372" t="s">
        <v>272</v>
      </c>
      <c r="AX37" s="118" t="str">
        <f>$G$37</f>
        <v>Porcentaje de Giros de Presupuesto Comprometido Constituido como Obligaciones por Pagar de la Vigencia 2017 Realizados</v>
      </c>
      <c r="AY37" s="119">
        <f t="shared" si="11"/>
        <v>0.5</v>
      </c>
      <c r="AZ37" s="216">
        <v>0.32619999999999999</v>
      </c>
      <c r="BA37" s="387">
        <f t="shared" ref="BA36:BA44" si="13">AZ37/AY37</f>
        <v>0.65239999999999998</v>
      </c>
      <c r="BB37" s="414">
        <f t="shared" si="12"/>
        <v>1.3048000000000001E-2</v>
      </c>
      <c r="BC37" s="397" t="s">
        <v>291</v>
      </c>
    </row>
    <row r="38" spans="1:55" ht="376.5" customHeight="1" thickBot="1">
      <c r="A38" s="126">
        <v>20</v>
      </c>
      <c r="B38" s="127"/>
      <c r="C38" s="217"/>
      <c r="D38" s="214" t="s">
        <v>292</v>
      </c>
      <c r="E38" s="215">
        <v>0.02</v>
      </c>
      <c r="F38" s="204" t="s">
        <v>56</v>
      </c>
      <c r="G38" s="205" t="s">
        <v>293</v>
      </c>
      <c r="H38" s="205" t="s">
        <v>294</v>
      </c>
      <c r="I38" s="131"/>
      <c r="J38" s="49" t="s">
        <v>59</v>
      </c>
      <c r="K38" s="49" t="s">
        <v>295</v>
      </c>
      <c r="L38" s="209"/>
      <c r="M38" s="209"/>
      <c r="N38" s="209">
        <v>1</v>
      </c>
      <c r="O38" s="209"/>
      <c r="P38" s="209">
        <v>1</v>
      </c>
      <c r="Q38" s="131" t="s">
        <v>61</v>
      </c>
      <c r="R38" s="59" t="s">
        <v>296</v>
      </c>
      <c r="S38" s="59" t="s">
        <v>265</v>
      </c>
      <c r="T38" s="131"/>
      <c r="U38" s="131"/>
      <c r="V38" s="131"/>
      <c r="W38" s="131"/>
      <c r="X38" s="131"/>
      <c r="Y38" s="135"/>
      <c r="Z38" s="115" t="str">
        <f>$G$38</f>
        <v>Porcentaje de Procesos Contractuales de Malla Vial y Parques de la Vigencia 2018 Realizados Utilizando los Pliegos Tipo</v>
      </c>
      <c r="AA38" s="113">
        <f t="shared" si="8"/>
        <v>0</v>
      </c>
      <c r="AB38" s="113">
        <f t="shared" si="8"/>
        <v>0</v>
      </c>
      <c r="AC38" s="136"/>
      <c r="AD38" s="194" t="s">
        <v>79</v>
      </c>
      <c r="AE38" s="117" t="s">
        <v>80</v>
      </c>
      <c r="AF38" s="118" t="str">
        <f>$G$38</f>
        <v>Porcentaje de Procesos Contractuales de Malla Vial y Parques de la Vigencia 2018 Realizados Utilizando los Pliegos Tipo</v>
      </c>
      <c r="AG38" s="119">
        <f t="shared" si="9"/>
        <v>0</v>
      </c>
      <c r="AH38" s="123"/>
      <c r="AI38" s="137" t="s">
        <v>81</v>
      </c>
      <c r="AJ38" s="46" t="s">
        <v>234</v>
      </c>
      <c r="AK38" s="46" t="s">
        <v>80</v>
      </c>
      <c r="AL38" s="118" t="str">
        <f>$G$38</f>
        <v>Porcentaje de Procesos Contractuales de Malla Vial y Parques de la Vigencia 2018 Realizados Utilizando los Pliegos Tipo</v>
      </c>
      <c r="AM38" s="119">
        <f t="shared" si="10"/>
        <v>1</v>
      </c>
      <c r="AN38" s="120">
        <v>1</v>
      </c>
      <c r="AO38" s="121">
        <f t="shared" ref="AO38:AO44" si="14">AN38/AM38</f>
        <v>1</v>
      </c>
      <c r="AP38" s="219" t="s">
        <v>297</v>
      </c>
      <c r="AQ38" s="46" t="s">
        <v>298</v>
      </c>
      <c r="AR38" s="118" t="str">
        <f>$G$38</f>
        <v>Porcentaje de Procesos Contractuales de Malla Vial y Parques de la Vigencia 2018 Realizados Utilizando los Pliegos Tipo</v>
      </c>
      <c r="AS38" s="119">
        <v>1</v>
      </c>
      <c r="AT38" s="120">
        <v>1</v>
      </c>
      <c r="AU38" s="122" t="s">
        <v>85</v>
      </c>
      <c r="AV38" s="397" t="s">
        <v>299</v>
      </c>
      <c r="AW38" s="118" t="str">
        <f>$G$38</f>
        <v>Porcentaje de Procesos Contractuales de Malla Vial y Parques de la Vigencia 2018 Realizados Utilizando los Pliegos Tipo</v>
      </c>
      <c r="AX38" s="118" t="str">
        <f>$G$38</f>
        <v>Porcentaje de Procesos Contractuales de Malla Vial y Parques de la Vigencia 2018 Realizados Utilizando los Pliegos Tipo</v>
      </c>
      <c r="AY38" s="119">
        <f t="shared" si="11"/>
        <v>1</v>
      </c>
      <c r="AZ38" s="120">
        <v>1</v>
      </c>
      <c r="BA38" s="122">
        <f t="shared" si="13"/>
        <v>1</v>
      </c>
      <c r="BB38" s="414">
        <f t="shared" si="12"/>
        <v>0.02</v>
      </c>
      <c r="BC38" s="397" t="s">
        <v>299</v>
      </c>
    </row>
    <row r="39" spans="1:55" ht="396.75" customHeight="1" thickBot="1">
      <c r="A39" s="107">
        <v>21</v>
      </c>
      <c r="B39" s="127"/>
      <c r="C39" s="217"/>
      <c r="D39" s="214" t="s">
        <v>300</v>
      </c>
      <c r="E39" s="220">
        <v>0.02</v>
      </c>
      <c r="F39" s="204" t="s">
        <v>56</v>
      </c>
      <c r="G39" s="205" t="s">
        <v>301</v>
      </c>
      <c r="H39" s="205" t="s">
        <v>302</v>
      </c>
      <c r="I39" s="131"/>
      <c r="J39" s="49" t="s">
        <v>108</v>
      </c>
      <c r="K39" s="49" t="s">
        <v>303</v>
      </c>
      <c r="L39" s="209">
        <v>1</v>
      </c>
      <c r="M39" s="209">
        <v>1</v>
      </c>
      <c r="N39" s="209">
        <v>1</v>
      </c>
      <c r="O39" s="209">
        <v>1</v>
      </c>
      <c r="P39" s="209">
        <v>1</v>
      </c>
      <c r="Q39" s="131" t="s">
        <v>61</v>
      </c>
      <c r="R39" s="59" t="s">
        <v>304</v>
      </c>
      <c r="S39" s="59" t="s">
        <v>305</v>
      </c>
      <c r="T39" s="131"/>
      <c r="U39" s="131"/>
      <c r="V39" s="131"/>
      <c r="W39" s="131"/>
      <c r="X39" s="131"/>
      <c r="Y39" s="135"/>
      <c r="Z39" s="115" t="str">
        <f>$G$39</f>
        <v>Porcentaje de Publicación de los Procesos Contractuales del FDL y Modificaciones Contractuales Realizado</v>
      </c>
      <c r="AA39" s="113">
        <f t="shared" si="8"/>
        <v>1</v>
      </c>
      <c r="AB39" s="113">
        <f t="shared" si="8"/>
        <v>1</v>
      </c>
      <c r="AC39" s="174">
        <f>AB39/AA39</f>
        <v>1</v>
      </c>
      <c r="AD39" s="194" t="s">
        <v>306</v>
      </c>
      <c r="AE39" s="117" t="s">
        <v>307</v>
      </c>
      <c r="AF39" s="118" t="str">
        <f>$G$39</f>
        <v>Porcentaje de Publicación de los Procesos Contractuales del FDL y Modificaciones Contractuales Realizado</v>
      </c>
      <c r="AG39" s="119">
        <f t="shared" si="9"/>
        <v>1</v>
      </c>
      <c r="AH39" s="120">
        <v>1</v>
      </c>
      <c r="AI39" s="121">
        <f>AH39/AG39</f>
        <v>1</v>
      </c>
      <c r="AJ39" s="46" t="s">
        <v>308</v>
      </c>
      <c r="AK39" s="46" t="s">
        <v>309</v>
      </c>
      <c r="AL39" s="118" t="str">
        <f>$G$39</f>
        <v>Porcentaje de Publicación de los Procesos Contractuales del FDL y Modificaciones Contractuales Realizado</v>
      </c>
      <c r="AM39" s="119">
        <f t="shared" si="10"/>
        <v>1</v>
      </c>
      <c r="AN39" s="120">
        <v>1</v>
      </c>
      <c r="AO39" s="121">
        <f t="shared" si="14"/>
        <v>1</v>
      </c>
      <c r="AP39" s="46" t="s">
        <v>310</v>
      </c>
      <c r="AQ39" s="46" t="s">
        <v>311</v>
      </c>
      <c r="AR39" s="118" t="str">
        <f>$G$39</f>
        <v>Porcentaje de Publicación de los Procesos Contractuales del FDL y Modificaciones Contractuales Realizado</v>
      </c>
      <c r="AS39" s="119">
        <f t="shared" si="2"/>
        <v>1</v>
      </c>
      <c r="AT39" s="120">
        <v>1</v>
      </c>
      <c r="AU39" s="121">
        <f t="shared" ref="AU39:AU44" si="15">AT39/AS39</f>
        <v>1</v>
      </c>
      <c r="AV39" s="364" t="s">
        <v>312</v>
      </c>
      <c r="AW39" s="371" t="s">
        <v>311</v>
      </c>
      <c r="AX39" s="118" t="str">
        <f>$G$39</f>
        <v>Porcentaje de Publicación de los Procesos Contractuales del FDL y Modificaciones Contractuales Realizado</v>
      </c>
      <c r="AY39" s="119">
        <f t="shared" si="11"/>
        <v>1</v>
      </c>
      <c r="AZ39" s="120">
        <v>1</v>
      </c>
      <c r="BA39" s="122">
        <f t="shared" si="13"/>
        <v>1</v>
      </c>
      <c r="BB39" s="414">
        <f t="shared" si="12"/>
        <v>0.02</v>
      </c>
      <c r="BC39" s="38" t="s">
        <v>313</v>
      </c>
    </row>
    <row r="40" spans="1:55" ht="151.5" customHeight="1" thickBot="1">
      <c r="A40" s="126">
        <v>22</v>
      </c>
      <c r="B40" s="127"/>
      <c r="C40" s="217"/>
      <c r="D40" s="214" t="s">
        <v>314</v>
      </c>
      <c r="E40" s="418">
        <v>0.01</v>
      </c>
      <c r="F40" s="204" t="s">
        <v>56</v>
      </c>
      <c r="G40" s="132" t="s">
        <v>315</v>
      </c>
      <c r="H40" s="132" t="s">
        <v>315</v>
      </c>
      <c r="I40" s="131"/>
      <c r="J40" s="49" t="s">
        <v>59</v>
      </c>
      <c r="K40" s="49" t="s">
        <v>316</v>
      </c>
      <c r="L40" s="209"/>
      <c r="M40" s="209"/>
      <c r="N40" s="209">
        <v>0.4</v>
      </c>
      <c r="O40" s="209">
        <v>0.4</v>
      </c>
      <c r="P40" s="209">
        <f>N40+O40</f>
        <v>0.8</v>
      </c>
      <c r="Q40" s="131" t="s">
        <v>61</v>
      </c>
      <c r="R40" s="59" t="s">
        <v>296</v>
      </c>
      <c r="S40" s="59" t="s">
        <v>317</v>
      </c>
      <c r="T40" s="131"/>
      <c r="U40" s="131"/>
      <c r="V40" s="131"/>
      <c r="W40" s="131"/>
      <c r="X40" s="131"/>
      <c r="Y40" s="135"/>
      <c r="Z40" s="115" t="str">
        <f>$G$40</f>
        <v>Porcentaje de bienes de caracteristicas tecnicas uniformes de común utilización aquiridos a través del portal CCE</v>
      </c>
      <c r="AA40" s="113">
        <f t="shared" si="8"/>
        <v>0</v>
      </c>
      <c r="AB40" s="113">
        <f t="shared" si="8"/>
        <v>0</v>
      </c>
      <c r="AC40" s="136"/>
      <c r="AD40" s="194" t="s">
        <v>79</v>
      </c>
      <c r="AE40" s="117" t="s">
        <v>80</v>
      </c>
      <c r="AF40" s="118" t="str">
        <f>$G$40</f>
        <v>Porcentaje de bienes de caracteristicas tecnicas uniformes de común utilización aquiridos a través del portal CCE</v>
      </c>
      <c r="AG40" s="119">
        <f t="shared" si="9"/>
        <v>0</v>
      </c>
      <c r="AH40" s="123"/>
      <c r="AI40" s="137" t="s">
        <v>81</v>
      </c>
      <c r="AJ40" s="46" t="s">
        <v>234</v>
      </c>
      <c r="AK40" s="46" t="s">
        <v>80</v>
      </c>
      <c r="AL40" s="118" t="str">
        <f>$G$40</f>
        <v>Porcentaje de bienes de caracteristicas tecnicas uniformes de común utilización aquiridos a través del portal CCE</v>
      </c>
      <c r="AM40" s="119">
        <f t="shared" si="10"/>
        <v>0.4</v>
      </c>
      <c r="AN40" s="120">
        <v>0.21</v>
      </c>
      <c r="AO40" s="121">
        <f t="shared" si="14"/>
        <v>0.52499999999999991</v>
      </c>
      <c r="AP40" s="46" t="s">
        <v>318</v>
      </c>
      <c r="AQ40" s="46" t="s">
        <v>319</v>
      </c>
      <c r="AR40" s="118" t="str">
        <f>$G$40</f>
        <v>Porcentaje de bienes de caracteristicas tecnicas uniformes de común utilización aquiridos a través del portal CCE</v>
      </c>
      <c r="AS40" s="119">
        <f t="shared" si="2"/>
        <v>0.4</v>
      </c>
      <c r="AT40" s="120">
        <v>0.43</v>
      </c>
      <c r="AU40" s="122">
        <v>1</v>
      </c>
      <c r="AV40" s="364" t="s">
        <v>320</v>
      </c>
      <c r="AW40" s="371" t="s">
        <v>321</v>
      </c>
      <c r="AX40" s="118" t="str">
        <f>$G$40</f>
        <v>Porcentaje de bienes de caracteristicas tecnicas uniformes de común utilización aquiridos a través del portal CCE</v>
      </c>
      <c r="AY40" s="119">
        <f t="shared" si="11"/>
        <v>0.8</v>
      </c>
      <c r="AZ40" s="120">
        <f>+AT40+AN40</f>
        <v>0.64</v>
      </c>
      <c r="BA40" s="122">
        <f t="shared" si="13"/>
        <v>0.79999999999999993</v>
      </c>
      <c r="BB40" s="414">
        <f t="shared" si="12"/>
        <v>8.0000000000000002E-3</v>
      </c>
      <c r="BC40" s="38" t="s">
        <v>322</v>
      </c>
    </row>
    <row r="41" spans="1:55" ht="242.25" customHeight="1" thickBot="1">
      <c r="A41" s="107">
        <v>23</v>
      </c>
      <c r="B41" s="127"/>
      <c r="C41" s="217"/>
      <c r="D41" s="221" t="s">
        <v>323</v>
      </c>
      <c r="E41" s="419">
        <v>0.01</v>
      </c>
      <c r="F41" s="204" t="s">
        <v>56</v>
      </c>
      <c r="G41" s="132" t="s">
        <v>324</v>
      </c>
      <c r="H41" s="132" t="s">
        <v>325</v>
      </c>
      <c r="I41" s="222"/>
      <c r="J41" s="49" t="s">
        <v>108</v>
      </c>
      <c r="K41" s="49" t="s">
        <v>326</v>
      </c>
      <c r="L41" s="223">
        <v>1</v>
      </c>
      <c r="M41" s="223">
        <v>1</v>
      </c>
      <c r="N41" s="223">
        <v>1</v>
      </c>
      <c r="O41" s="223">
        <v>1</v>
      </c>
      <c r="P41" s="223">
        <v>1</v>
      </c>
      <c r="Q41" s="131" t="s">
        <v>61</v>
      </c>
      <c r="R41" s="58" t="s">
        <v>327</v>
      </c>
      <c r="S41" s="59" t="s">
        <v>305</v>
      </c>
      <c r="T41" s="222"/>
      <c r="U41" s="222"/>
      <c r="V41" s="222"/>
      <c r="W41" s="222"/>
      <c r="X41" s="222"/>
      <c r="Y41" s="224"/>
      <c r="Z41" s="115" t="str">
        <f>$G$41</f>
        <v>Porcentaje de Lineamientos Establecidos en la Directiva 12 de 2016 o Aquella que la Modifique Aplicados</v>
      </c>
      <c r="AA41" s="113">
        <f t="shared" si="8"/>
        <v>1</v>
      </c>
      <c r="AB41" s="113">
        <v>0.73</v>
      </c>
      <c r="AC41" s="113">
        <f>AB41/AA41</f>
        <v>0.73</v>
      </c>
      <c r="AD41" s="194" t="s">
        <v>328</v>
      </c>
      <c r="AE41" s="115" t="s">
        <v>329</v>
      </c>
      <c r="AF41" s="118" t="str">
        <f>$G$41</f>
        <v>Porcentaje de Lineamientos Establecidos en la Directiva 12 de 2016 o Aquella que la Modifique Aplicados</v>
      </c>
      <c r="AG41" s="119">
        <f t="shared" si="9"/>
        <v>1</v>
      </c>
      <c r="AH41" s="120">
        <v>0.8</v>
      </c>
      <c r="AI41" s="121">
        <f>AH41/AG41</f>
        <v>0.8</v>
      </c>
      <c r="AJ41" s="46" t="s">
        <v>330</v>
      </c>
      <c r="AK41" s="46" t="s">
        <v>331</v>
      </c>
      <c r="AL41" s="118" t="str">
        <f>$G$41</f>
        <v>Porcentaje de Lineamientos Establecidos en la Directiva 12 de 2016 o Aquella que la Modifique Aplicados</v>
      </c>
      <c r="AM41" s="119">
        <f t="shared" si="10"/>
        <v>1</v>
      </c>
      <c r="AN41" s="120">
        <v>1</v>
      </c>
      <c r="AO41" s="121">
        <f t="shared" si="14"/>
        <v>1</v>
      </c>
      <c r="AP41" s="46" t="s">
        <v>332</v>
      </c>
      <c r="AQ41" s="46" t="s">
        <v>333</v>
      </c>
      <c r="AR41" s="118" t="str">
        <f>$G$41</f>
        <v>Porcentaje de Lineamientos Establecidos en la Directiva 12 de 2016 o Aquella que la Modifique Aplicados</v>
      </c>
      <c r="AS41" s="119">
        <f t="shared" si="2"/>
        <v>1</v>
      </c>
      <c r="AT41" s="120">
        <v>1</v>
      </c>
      <c r="AU41" s="121">
        <f t="shared" si="15"/>
        <v>1</v>
      </c>
      <c r="AV41" s="403" t="s">
        <v>334</v>
      </c>
      <c r="AW41" s="371" t="s">
        <v>333</v>
      </c>
      <c r="AX41" s="118" t="str">
        <f>$G$41</f>
        <v>Porcentaje de Lineamientos Establecidos en la Directiva 12 de 2016 o Aquella que la Modifique Aplicados</v>
      </c>
      <c r="AY41" s="119">
        <f t="shared" si="11"/>
        <v>1</v>
      </c>
      <c r="AZ41" s="120">
        <f>AVERAGE(AT41,AN41,AH41,AB41)</f>
        <v>0.88249999999999995</v>
      </c>
      <c r="BA41" s="122">
        <f t="shared" si="13"/>
        <v>0.88249999999999995</v>
      </c>
      <c r="BB41" s="414">
        <f t="shared" si="12"/>
        <v>8.8249999999999995E-3</v>
      </c>
      <c r="BC41" s="38" t="s">
        <v>335</v>
      </c>
    </row>
    <row r="42" spans="1:55" s="303" customFormat="1" ht="93.75" customHeight="1" thickBot="1">
      <c r="A42" s="304">
        <v>24</v>
      </c>
      <c r="B42" s="288"/>
      <c r="C42" s="318"/>
      <c r="D42" s="319" t="s">
        <v>336</v>
      </c>
      <c r="E42" s="320">
        <v>0.02</v>
      </c>
      <c r="F42" s="50" t="s">
        <v>56</v>
      </c>
      <c r="G42" s="321" t="s">
        <v>337</v>
      </c>
      <c r="H42" s="50" t="s">
        <v>338</v>
      </c>
      <c r="I42" s="50" t="s">
        <v>80</v>
      </c>
      <c r="J42" s="50" t="s">
        <v>59</v>
      </c>
      <c r="K42" s="50" t="s">
        <v>339</v>
      </c>
      <c r="L42" s="312"/>
      <c r="M42" s="312">
        <v>1</v>
      </c>
      <c r="N42" s="312">
        <v>1</v>
      </c>
      <c r="O42" s="312">
        <v>1</v>
      </c>
      <c r="P42" s="312">
        <v>1</v>
      </c>
      <c r="Q42" s="50" t="s">
        <v>61</v>
      </c>
      <c r="R42" s="50" t="s">
        <v>340</v>
      </c>
      <c r="S42" s="50" t="s">
        <v>341</v>
      </c>
      <c r="T42" s="50" t="s">
        <v>340</v>
      </c>
      <c r="U42" s="50" t="s">
        <v>167</v>
      </c>
      <c r="V42" s="322"/>
      <c r="W42" s="322"/>
      <c r="X42" s="322"/>
      <c r="Y42" s="323"/>
      <c r="Z42" s="148" t="str">
        <f>$G$42</f>
        <v>Porcentaje de Ejecución del Plan de Implementación del SIPSE Local</v>
      </c>
      <c r="AA42" s="145">
        <f t="shared" si="8"/>
        <v>0</v>
      </c>
      <c r="AB42" s="145" t="s">
        <v>244</v>
      </c>
      <c r="AC42" s="145" t="s">
        <v>244</v>
      </c>
      <c r="AD42" s="145" t="s">
        <v>244</v>
      </c>
      <c r="AE42" s="145" t="s">
        <v>244</v>
      </c>
      <c r="AF42" s="148" t="str">
        <f>$G$42</f>
        <v>Porcentaje de Ejecución del Plan de Implementación del SIPSE Local</v>
      </c>
      <c r="AG42" s="145">
        <f t="shared" si="9"/>
        <v>1</v>
      </c>
      <c r="AH42" s="324">
        <v>1</v>
      </c>
      <c r="AI42" s="324">
        <v>1</v>
      </c>
      <c r="AJ42" s="117" t="s">
        <v>342</v>
      </c>
      <c r="AK42" s="117" t="s">
        <v>343</v>
      </c>
      <c r="AL42" s="148" t="str">
        <f>$G$42</f>
        <v>Porcentaje de Ejecución del Plan de Implementación del SIPSE Local</v>
      </c>
      <c r="AM42" s="145">
        <f t="shared" si="10"/>
        <v>1</v>
      </c>
      <c r="AN42" s="324">
        <v>0.96</v>
      </c>
      <c r="AO42" s="300">
        <f>AN42/AM42</f>
        <v>0.96</v>
      </c>
      <c r="AP42" s="117" t="s">
        <v>344</v>
      </c>
      <c r="AQ42" s="117" t="s">
        <v>345</v>
      </c>
      <c r="AR42" s="148" t="str">
        <f>$G$42</f>
        <v>Porcentaje de Ejecución del Plan de Implementación del SIPSE Local</v>
      </c>
      <c r="AS42" s="145">
        <f t="shared" si="2"/>
        <v>1</v>
      </c>
      <c r="AT42" s="324">
        <v>0.93</v>
      </c>
      <c r="AU42" s="299">
        <f>AT42/AS42</f>
        <v>0.93</v>
      </c>
      <c r="AV42" s="404" t="s">
        <v>346</v>
      </c>
      <c r="AW42" s="376" t="s">
        <v>345</v>
      </c>
      <c r="AX42" s="148" t="str">
        <f>$G$42</f>
        <v>Porcentaje de Ejecución del Plan de Implementación del SIPSE Local</v>
      </c>
      <c r="AY42" s="145">
        <f t="shared" si="11"/>
        <v>1</v>
      </c>
      <c r="AZ42" s="324">
        <f>AVERAGE(AT42,AN42,AH42)</f>
        <v>0.96333333333333337</v>
      </c>
      <c r="BA42" s="299">
        <f t="shared" si="13"/>
        <v>0.96333333333333337</v>
      </c>
      <c r="BB42" s="426">
        <f t="shared" si="12"/>
        <v>1.9266666666666668E-2</v>
      </c>
      <c r="BC42" s="326" t="s">
        <v>347</v>
      </c>
    </row>
    <row r="43" spans="1:55" s="303" customFormat="1" ht="129" customHeight="1" thickBot="1">
      <c r="A43" s="287">
        <v>25</v>
      </c>
      <c r="B43" s="288"/>
      <c r="C43" s="289"/>
      <c r="D43" s="327" t="s">
        <v>348</v>
      </c>
      <c r="E43" s="328">
        <v>0.01</v>
      </c>
      <c r="F43" s="329" t="s">
        <v>56</v>
      </c>
      <c r="G43" s="321" t="s">
        <v>349</v>
      </c>
      <c r="H43" s="50" t="s">
        <v>350</v>
      </c>
      <c r="I43" s="50"/>
      <c r="J43" s="117" t="s">
        <v>108</v>
      </c>
      <c r="K43" s="117" t="s">
        <v>351</v>
      </c>
      <c r="L43" s="146">
        <v>1</v>
      </c>
      <c r="M43" s="146">
        <v>1</v>
      </c>
      <c r="N43" s="146">
        <v>1</v>
      </c>
      <c r="O43" s="146">
        <v>1</v>
      </c>
      <c r="P43" s="146">
        <v>1</v>
      </c>
      <c r="Q43" s="50" t="s">
        <v>61</v>
      </c>
      <c r="R43" s="330" t="s">
        <v>352</v>
      </c>
      <c r="S43" s="50" t="s">
        <v>353</v>
      </c>
      <c r="T43" s="50"/>
      <c r="U43" s="50"/>
      <c r="V43" s="50"/>
      <c r="W43" s="50"/>
      <c r="X43" s="50"/>
      <c r="Y43" s="308"/>
      <c r="Z43" s="148" t="str">
        <f>$G$43</f>
        <v>Porcentaje de asistencia a las jornadas programadas por la Dirección Financiera de la SDG</v>
      </c>
      <c r="AA43" s="145">
        <f t="shared" si="8"/>
        <v>1</v>
      </c>
      <c r="AB43" s="145">
        <f t="shared" si="8"/>
        <v>1</v>
      </c>
      <c r="AC43" s="299">
        <v>1</v>
      </c>
      <c r="AD43" s="299" t="s">
        <v>354</v>
      </c>
      <c r="AE43" s="117" t="s">
        <v>355</v>
      </c>
      <c r="AF43" s="148" t="str">
        <f>$G$43</f>
        <v>Porcentaje de asistencia a las jornadas programadas por la Dirección Financiera de la SDG</v>
      </c>
      <c r="AG43" s="145">
        <f t="shared" si="9"/>
        <v>1</v>
      </c>
      <c r="AH43" s="312">
        <v>1</v>
      </c>
      <c r="AI43" s="312">
        <v>1</v>
      </c>
      <c r="AJ43" s="50" t="s">
        <v>356</v>
      </c>
      <c r="AK43" s="50" t="s">
        <v>355</v>
      </c>
      <c r="AL43" s="148" t="str">
        <f>$G$43</f>
        <v>Porcentaje de asistencia a las jornadas programadas por la Dirección Financiera de la SDG</v>
      </c>
      <c r="AM43" s="145">
        <f t="shared" si="10"/>
        <v>1</v>
      </c>
      <c r="AN43" s="312">
        <v>1</v>
      </c>
      <c r="AO43" s="300">
        <f t="shared" si="14"/>
        <v>1</v>
      </c>
      <c r="AP43" s="117" t="s">
        <v>357</v>
      </c>
      <c r="AQ43" s="50" t="s">
        <v>358</v>
      </c>
      <c r="AR43" s="148" t="str">
        <f>$G$43</f>
        <v>Porcentaje de asistencia a las jornadas programadas por la Dirección Financiera de la SDG</v>
      </c>
      <c r="AS43" s="145">
        <f t="shared" si="2"/>
        <v>1</v>
      </c>
      <c r="AT43" s="312">
        <v>1</v>
      </c>
      <c r="AU43" s="300">
        <f t="shared" si="15"/>
        <v>1</v>
      </c>
      <c r="AV43" s="405" t="s">
        <v>359</v>
      </c>
      <c r="AW43" s="377" t="s">
        <v>360</v>
      </c>
      <c r="AX43" s="148" t="str">
        <f>$G$43</f>
        <v>Porcentaje de asistencia a las jornadas programadas por la Dirección Financiera de la SDG</v>
      </c>
      <c r="AY43" s="145">
        <f t="shared" si="11"/>
        <v>1</v>
      </c>
      <c r="AZ43" s="324">
        <f>AVERAGE(AT43,AN43,AH43)</f>
        <v>1</v>
      </c>
      <c r="BA43" s="299">
        <f t="shared" si="13"/>
        <v>1</v>
      </c>
      <c r="BB43" s="426">
        <f t="shared" si="12"/>
        <v>0.01</v>
      </c>
      <c r="BC43" s="331" t="s">
        <v>361</v>
      </c>
    </row>
    <row r="44" spans="1:55" ht="180" customHeight="1" thickBot="1">
      <c r="A44" s="126">
        <v>26</v>
      </c>
      <c r="B44" s="127"/>
      <c r="C44" s="128"/>
      <c r="D44" s="225" t="s">
        <v>362</v>
      </c>
      <c r="E44" s="226">
        <v>0.02</v>
      </c>
      <c r="F44" s="222" t="s">
        <v>73</v>
      </c>
      <c r="G44" s="132" t="s">
        <v>363</v>
      </c>
      <c r="H44" s="222" t="s">
        <v>364</v>
      </c>
      <c r="I44" s="222"/>
      <c r="J44" s="49" t="s">
        <v>108</v>
      </c>
      <c r="K44" s="49" t="s">
        <v>365</v>
      </c>
      <c r="L44" s="223">
        <v>1</v>
      </c>
      <c r="M44" s="223">
        <v>1</v>
      </c>
      <c r="N44" s="223">
        <v>1</v>
      </c>
      <c r="O44" s="223">
        <v>1</v>
      </c>
      <c r="P44" s="223">
        <v>1</v>
      </c>
      <c r="Q44" s="131" t="s">
        <v>61</v>
      </c>
      <c r="R44" s="57" t="s">
        <v>366</v>
      </c>
      <c r="S44" s="47" t="s">
        <v>367</v>
      </c>
      <c r="T44" s="222"/>
      <c r="U44" s="222"/>
      <c r="V44" s="222"/>
      <c r="W44" s="222"/>
      <c r="X44" s="222"/>
      <c r="Y44" s="224"/>
      <c r="Z44" s="115" t="str">
        <f>$G$44</f>
        <v>Porcentaje de reporte de información insumo para contabilidad</v>
      </c>
      <c r="AA44" s="113">
        <f t="shared" si="8"/>
        <v>1</v>
      </c>
      <c r="AB44" s="113">
        <f t="shared" si="8"/>
        <v>1</v>
      </c>
      <c r="AC44" s="174">
        <f>AB44/AA44</f>
        <v>1</v>
      </c>
      <c r="AD44" s="194" t="s">
        <v>368</v>
      </c>
      <c r="AE44" s="117" t="s">
        <v>369</v>
      </c>
      <c r="AF44" s="118" t="str">
        <f>$G$44</f>
        <v>Porcentaje de reporte de información insumo para contabilidad</v>
      </c>
      <c r="AG44" s="119">
        <f t="shared" si="9"/>
        <v>1</v>
      </c>
      <c r="AH44" s="227">
        <v>1</v>
      </c>
      <c r="AI44" s="121">
        <f>AH44/AG44</f>
        <v>1</v>
      </c>
      <c r="AJ44" s="222" t="s">
        <v>370</v>
      </c>
      <c r="AK44" s="222" t="s">
        <v>371</v>
      </c>
      <c r="AL44" s="118" t="str">
        <f>$G$44</f>
        <v>Porcentaje de reporte de información insumo para contabilidad</v>
      </c>
      <c r="AM44" s="119">
        <f t="shared" si="10"/>
        <v>1</v>
      </c>
      <c r="AN44" s="227">
        <v>0.9</v>
      </c>
      <c r="AO44" s="121">
        <f t="shared" si="14"/>
        <v>0.9</v>
      </c>
      <c r="AP44" s="222" t="s">
        <v>372</v>
      </c>
      <c r="AQ44" s="222" t="s">
        <v>373</v>
      </c>
      <c r="AR44" s="118" t="str">
        <f>$G$44</f>
        <v>Porcentaje de reporte de información insumo para contabilidad</v>
      </c>
      <c r="AS44" s="119">
        <f t="shared" si="2"/>
        <v>1</v>
      </c>
      <c r="AT44" s="227">
        <v>0.95</v>
      </c>
      <c r="AU44" s="121">
        <f t="shared" si="15"/>
        <v>0.95</v>
      </c>
      <c r="AV44" s="406" t="s">
        <v>374</v>
      </c>
      <c r="AW44" s="378" t="s">
        <v>373</v>
      </c>
      <c r="AX44" s="118" t="str">
        <f>$G$44</f>
        <v>Porcentaje de reporte de información insumo para contabilidad</v>
      </c>
      <c r="AY44" s="119">
        <f t="shared" si="11"/>
        <v>1</v>
      </c>
      <c r="AZ44" s="324">
        <f>AVERAGE(AT44,AN44,AH44)</f>
        <v>0.95000000000000007</v>
      </c>
      <c r="BA44" s="122">
        <f t="shared" si="13"/>
        <v>0.95000000000000007</v>
      </c>
      <c r="BB44" s="414">
        <f t="shared" si="12"/>
        <v>1.9000000000000003E-2</v>
      </c>
      <c r="BC44" s="41" t="s">
        <v>375</v>
      </c>
    </row>
    <row r="45" spans="1:55" ht="93.75" customHeight="1" thickBot="1">
      <c r="A45" s="228"/>
      <c r="B45" s="127"/>
      <c r="C45" s="229"/>
      <c r="D45" s="230" t="s">
        <v>103</v>
      </c>
      <c r="E45" s="231">
        <v>0.17</v>
      </c>
      <c r="F45" s="232"/>
      <c r="G45" s="233"/>
      <c r="H45" s="233"/>
      <c r="I45" s="232"/>
      <c r="J45" s="43"/>
      <c r="K45" s="43"/>
      <c r="L45" s="234"/>
      <c r="M45" s="234"/>
      <c r="N45" s="234"/>
      <c r="O45" s="234"/>
      <c r="P45" s="235"/>
      <c r="Q45" s="236"/>
      <c r="R45" s="48"/>
      <c r="S45" s="48"/>
      <c r="T45" s="48"/>
      <c r="U45" s="48"/>
      <c r="V45" s="48"/>
      <c r="W45" s="48"/>
      <c r="X45" s="48"/>
      <c r="Y45" s="237"/>
      <c r="Z45" s="115"/>
      <c r="AA45" s="113"/>
      <c r="AB45" s="238"/>
      <c r="AC45" s="136"/>
      <c r="AD45" s="239"/>
      <c r="AE45" s="51"/>
      <c r="AF45" s="118"/>
      <c r="AG45" s="119"/>
      <c r="AH45" s="240"/>
      <c r="AI45" s="121"/>
      <c r="AJ45" s="49"/>
      <c r="AK45" s="49"/>
      <c r="AL45" s="118"/>
      <c r="AM45" s="119"/>
      <c r="AN45" s="240"/>
      <c r="AO45" s="124"/>
      <c r="AP45" s="49"/>
      <c r="AQ45" s="49"/>
      <c r="AR45" s="118"/>
      <c r="AS45" s="119"/>
      <c r="AT45" s="240"/>
      <c r="AU45" s="124"/>
      <c r="AV45" s="407"/>
      <c r="AW45" s="379"/>
      <c r="AX45" s="118"/>
      <c r="AY45" s="119"/>
      <c r="AZ45" s="324"/>
      <c r="BA45" s="124"/>
      <c r="BB45" s="414"/>
      <c r="BC45" s="39"/>
    </row>
    <row r="46" spans="1:55" ht="192.75" customHeight="1" thickBot="1">
      <c r="A46" s="107">
        <v>27</v>
      </c>
      <c r="B46" s="127"/>
      <c r="C46" s="241" t="s">
        <v>376</v>
      </c>
      <c r="D46" s="242" t="s">
        <v>377</v>
      </c>
      <c r="E46" s="231">
        <v>7.0000000000000007E-2</v>
      </c>
      <c r="F46" s="243" t="s">
        <v>56</v>
      </c>
      <c r="G46" s="244" t="s">
        <v>378</v>
      </c>
      <c r="H46" s="245" t="s">
        <v>379</v>
      </c>
      <c r="I46" s="243"/>
      <c r="J46" s="243" t="s">
        <v>108</v>
      </c>
      <c r="K46" s="243" t="s">
        <v>380</v>
      </c>
      <c r="L46" s="223">
        <v>1</v>
      </c>
      <c r="M46" s="223">
        <v>1</v>
      </c>
      <c r="N46" s="223">
        <v>1</v>
      </c>
      <c r="O46" s="223">
        <v>1</v>
      </c>
      <c r="P46" s="223">
        <v>1</v>
      </c>
      <c r="Q46" s="49" t="s">
        <v>61</v>
      </c>
      <c r="R46" s="49" t="s">
        <v>381</v>
      </c>
      <c r="S46" s="47" t="s">
        <v>367</v>
      </c>
      <c r="T46" s="49"/>
      <c r="U46" s="49"/>
      <c r="V46" s="48"/>
      <c r="W46" s="48"/>
      <c r="X46" s="48"/>
      <c r="Y46" s="237"/>
      <c r="Z46" s="115" t="str">
        <f>$G$46</f>
        <v>Porcentaje de Requerimientos Asignados a la Alcaldia Local Respondidos</v>
      </c>
      <c r="AA46" s="113">
        <f>L46</f>
        <v>1</v>
      </c>
      <c r="AB46" s="113">
        <v>0.50900000000000001</v>
      </c>
      <c r="AC46" s="113">
        <f>AB46/AA46</f>
        <v>0.50900000000000001</v>
      </c>
      <c r="AD46" s="194" t="s">
        <v>382</v>
      </c>
      <c r="AE46" s="51" t="s">
        <v>383</v>
      </c>
      <c r="AF46" s="118" t="str">
        <f>$G$46</f>
        <v>Porcentaje de Requerimientos Asignados a la Alcaldia Local Respondidos</v>
      </c>
      <c r="AG46" s="119">
        <f>M46</f>
        <v>1</v>
      </c>
      <c r="AH46" s="246">
        <v>0.94899999999999995</v>
      </c>
      <c r="AI46" s="121">
        <f>AH46/AG46</f>
        <v>0.94899999999999995</v>
      </c>
      <c r="AJ46" s="49" t="s">
        <v>384</v>
      </c>
      <c r="AK46" s="49" t="s">
        <v>385</v>
      </c>
      <c r="AL46" s="118" t="str">
        <f>$G$46</f>
        <v>Porcentaje de Requerimientos Asignados a la Alcaldia Local Respondidos</v>
      </c>
      <c r="AM46" s="119">
        <f>N46</f>
        <v>1</v>
      </c>
      <c r="AN46" s="247">
        <v>0.70599999999999996</v>
      </c>
      <c r="AO46" s="121">
        <f>AN46/AM46</f>
        <v>0.70599999999999996</v>
      </c>
      <c r="AP46" s="49" t="s">
        <v>386</v>
      </c>
      <c r="AQ46" s="49" t="s">
        <v>387</v>
      </c>
      <c r="AR46" s="118" t="str">
        <f>$G$46</f>
        <v>Porcentaje de Requerimientos Asignados a la Alcaldia Local Respondidos</v>
      </c>
      <c r="AS46" s="119">
        <f>O46</f>
        <v>1</v>
      </c>
      <c r="AT46" s="246">
        <v>0.79100000000000004</v>
      </c>
      <c r="AU46" s="387">
        <f>AT46/AS46</f>
        <v>0.79100000000000004</v>
      </c>
      <c r="AV46" s="408" t="s">
        <v>388</v>
      </c>
      <c r="AW46" s="372" t="s">
        <v>389</v>
      </c>
      <c r="AX46" s="118" t="str">
        <f>$G$46</f>
        <v>Porcentaje de Requerimientos Asignados a la Alcaldia Local Respondidos</v>
      </c>
      <c r="AY46" s="119">
        <f>P46</f>
        <v>1</v>
      </c>
      <c r="AZ46" s="324">
        <f>AVERAGE(AT46,AN46,AH46)</f>
        <v>0.81533333333333324</v>
      </c>
      <c r="BA46" s="122">
        <f>AZ46/AY46</f>
        <v>0.81533333333333324</v>
      </c>
      <c r="BB46" s="414">
        <f>BA46*E46</f>
        <v>5.707333333333333E-2</v>
      </c>
      <c r="BC46" s="39" t="s">
        <v>390</v>
      </c>
    </row>
    <row r="47" spans="1:55" ht="93.75" customHeight="1" thickBot="1">
      <c r="A47" s="107"/>
      <c r="B47" s="127"/>
      <c r="C47" s="229"/>
      <c r="D47" s="230" t="s">
        <v>103</v>
      </c>
      <c r="E47" s="172">
        <v>7.0000000000000007E-2</v>
      </c>
      <c r="F47" s="43"/>
      <c r="G47" s="248"/>
      <c r="H47" s="248"/>
      <c r="I47" s="43"/>
      <c r="J47" s="49"/>
      <c r="K47" s="49"/>
      <c r="L47" s="166"/>
      <c r="M47" s="166"/>
      <c r="N47" s="166"/>
      <c r="O47" s="166"/>
      <c r="P47" s="166"/>
      <c r="Q47" s="43"/>
      <c r="R47" s="43"/>
      <c r="S47" s="49"/>
      <c r="T47" s="43"/>
      <c r="U47" s="43"/>
      <c r="V47" s="232"/>
      <c r="W47" s="232"/>
      <c r="X47" s="232"/>
      <c r="Y47" s="249"/>
      <c r="Z47" s="115"/>
      <c r="AA47" s="113"/>
      <c r="AB47" s="166"/>
      <c r="AC47" s="136"/>
      <c r="AD47" s="167"/>
      <c r="AE47" s="165"/>
      <c r="AF47" s="118"/>
      <c r="AG47" s="119"/>
      <c r="AH47" s="169"/>
      <c r="AI47" s="121"/>
      <c r="AJ47" s="43"/>
      <c r="AK47" s="43"/>
      <c r="AL47" s="118"/>
      <c r="AM47" s="119"/>
      <c r="AN47" s="169"/>
      <c r="AO47" s="124"/>
      <c r="AP47" s="43"/>
      <c r="AQ47" s="43"/>
      <c r="AR47" s="118"/>
      <c r="AS47" s="119"/>
      <c r="AT47" s="169"/>
      <c r="AU47" s="124"/>
      <c r="AV47" s="399"/>
      <c r="AW47" s="373"/>
      <c r="AX47" s="118"/>
      <c r="AY47" s="119"/>
      <c r="AZ47" s="169"/>
      <c r="BA47" s="124"/>
      <c r="BB47" s="414"/>
      <c r="BC47" s="40"/>
    </row>
    <row r="48" spans="1:55" s="303" customFormat="1" ht="177.75" customHeight="1" thickBot="1">
      <c r="A48" s="332">
        <v>28</v>
      </c>
      <c r="B48" s="288"/>
      <c r="C48" s="333" t="s">
        <v>391</v>
      </c>
      <c r="D48" s="334" t="s">
        <v>392</v>
      </c>
      <c r="E48" s="335">
        <v>0.05</v>
      </c>
      <c r="F48" s="336" t="s">
        <v>73</v>
      </c>
      <c r="G48" s="334" t="s">
        <v>393</v>
      </c>
      <c r="H48" s="334" t="s">
        <v>394</v>
      </c>
      <c r="I48" s="336" t="s">
        <v>395</v>
      </c>
      <c r="J48" s="148" t="s">
        <v>59</v>
      </c>
      <c r="K48" s="148" t="s">
        <v>396</v>
      </c>
      <c r="L48" s="336"/>
      <c r="M48" s="336"/>
      <c r="N48" s="337" t="s">
        <v>397</v>
      </c>
      <c r="O48" s="337" t="s">
        <v>397</v>
      </c>
      <c r="P48" s="337">
        <v>1</v>
      </c>
      <c r="Q48" s="336" t="s">
        <v>61</v>
      </c>
      <c r="R48" s="336" t="s">
        <v>398</v>
      </c>
      <c r="S48" s="336" t="s">
        <v>399</v>
      </c>
      <c r="T48" s="148" t="s">
        <v>400</v>
      </c>
      <c r="U48" s="148" t="s">
        <v>167</v>
      </c>
      <c r="V48" s="148"/>
      <c r="W48" s="148"/>
      <c r="X48" s="148"/>
      <c r="Y48" s="297"/>
      <c r="Z48" s="148" t="str">
        <f>$G$48</f>
        <v>TRD de contratos aplicada para la serie de contratos en la alcaldía local para la documentación producida entre el 29 de diciembre de 2006 al 29 de septiembre de 2016</v>
      </c>
      <c r="AA48" s="298">
        <f>L48</f>
        <v>0</v>
      </c>
      <c r="AB48" s="298" t="s">
        <v>244</v>
      </c>
      <c r="AC48" s="298" t="s">
        <v>244</v>
      </c>
      <c r="AD48" s="298" t="s">
        <v>244</v>
      </c>
      <c r="AE48" s="298" t="s">
        <v>244</v>
      </c>
      <c r="AF48" s="148" t="str">
        <f>$G$48</f>
        <v>TRD de contratos aplicada para la serie de contratos en la alcaldía local para la documentación producida entre el 29 de diciembre de 2006 al 29 de septiembre de 2016</v>
      </c>
      <c r="AG48" s="298">
        <f>M48</f>
        <v>0</v>
      </c>
      <c r="AH48" s="298"/>
      <c r="AI48" s="300" t="s">
        <v>81</v>
      </c>
      <c r="AJ48" s="148"/>
      <c r="AK48" s="148"/>
      <c r="AL48" s="148" t="str">
        <f>$G$48</f>
        <v>TRD de contratos aplicada para la serie de contratos en la alcaldía local para la documentación producida entre el 29 de diciembre de 2006 al 29 de septiembre de 2016</v>
      </c>
      <c r="AM48" s="145" t="str">
        <f>N48</f>
        <v>50% (325)</v>
      </c>
      <c r="AN48" s="145">
        <v>1</v>
      </c>
      <c r="AO48" s="299">
        <v>1</v>
      </c>
      <c r="AP48" s="148" t="s">
        <v>401</v>
      </c>
      <c r="AQ48" s="148" t="s">
        <v>402</v>
      </c>
      <c r="AR48" s="148" t="str">
        <f>$G$48</f>
        <v>TRD de contratos aplicada para la serie de contratos en la alcaldía local para la documentación producida entre el 29 de diciembre de 2006 al 29 de septiembre de 2016</v>
      </c>
      <c r="AS48" s="298" t="str">
        <f>O48</f>
        <v>50% (325)</v>
      </c>
      <c r="AT48" s="145">
        <v>1</v>
      </c>
      <c r="AU48" s="299">
        <v>1</v>
      </c>
      <c r="AV48" s="400" t="s">
        <v>403</v>
      </c>
      <c r="AW48" s="389" t="s">
        <v>404</v>
      </c>
      <c r="AX48" s="148" t="str">
        <f>$G$48</f>
        <v>TRD de contratos aplicada para la serie de contratos en la alcaldía local para la documentación producida entre el 29 de diciembre de 2006 al 29 de septiembre de 2016</v>
      </c>
      <c r="AY48" s="345">
        <f>P48</f>
        <v>1</v>
      </c>
      <c r="AZ48" s="145">
        <v>1</v>
      </c>
      <c r="BA48" s="299">
        <f>AZ48/AY48</f>
        <v>1</v>
      </c>
      <c r="BB48" s="426">
        <f>BA48*E48</f>
        <v>0.05</v>
      </c>
      <c r="BC48" s="302" t="s">
        <v>405</v>
      </c>
    </row>
    <row r="49" spans="1:61" s="257" customFormat="1" ht="81" customHeight="1" thickBot="1">
      <c r="A49" s="250"/>
      <c r="B49" s="251"/>
      <c r="C49" s="252"/>
      <c r="D49" s="253" t="s">
        <v>103</v>
      </c>
      <c r="E49" s="254">
        <v>0.05</v>
      </c>
      <c r="F49" s="51"/>
      <c r="G49" s="239"/>
      <c r="H49" s="239"/>
      <c r="I49" s="51"/>
      <c r="J49" s="51"/>
      <c r="K49" s="51"/>
      <c r="L49" s="255"/>
      <c r="M49" s="255"/>
      <c r="N49" s="255"/>
      <c r="O49" s="255"/>
      <c r="P49" s="51"/>
      <c r="Q49" s="51"/>
      <c r="R49" s="51"/>
      <c r="S49" s="51"/>
      <c r="T49" s="51"/>
      <c r="U49" s="51"/>
      <c r="V49" s="51"/>
      <c r="W49" s="51"/>
      <c r="X49" s="51"/>
      <c r="Y49" s="256"/>
      <c r="Z49" s="115"/>
      <c r="AA49" s="113"/>
      <c r="AB49" s="238"/>
      <c r="AC49" s="136"/>
      <c r="AD49" s="239"/>
      <c r="AE49" s="51"/>
      <c r="AF49" s="115"/>
      <c r="AG49" s="113"/>
      <c r="AH49" s="238"/>
      <c r="AI49" s="137"/>
      <c r="AJ49" s="51"/>
      <c r="AK49" s="51"/>
      <c r="AL49" s="115"/>
      <c r="AM49" s="113"/>
      <c r="AN49" s="238"/>
      <c r="AO49" s="136"/>
      <c r="AP49" s="51"/>
      <c r="AQ49" s="51"/>
      <c r="AR49" s="115"/>
      <c r="AS49" s="113"/>
      <c r="AT49" s="255"/>
      <c r="AU49" s="136"/>
      <c r="AV49" s="409"/>
      <c r="AW49" s="380"/>
      <c r="AX49" s="115"/>
      <c r="AY49" s="113"/>
      <c r="AZ49" s="238"/>
      <c r="BA49" s="136"/>
      <c r="BB49" s="428"/>
      <c r="BC49" s="52"/>
    </row>
    <row r="50" spans="1:61" s="303" customFormat="1" ht="114.75" customHeight="1" thickBot="1">
      <c r="A50" s="287">
        <v>29</v>
      </c>
      <c r="B50" s="288"/>
      <c r="C50" s="338" t="s">
        <v>406</v>
      </c>
      <c r="D50" s="334" t="s">
        <v>407</v>
      </c>
      <c r="E50" s="335">
        <v>0.05</v>
      </c>
      <c r="F50" s="148" t="s">
        <v>56</v>
      </c>
      <c r="G50" s="339" t="s">
        <v>408</v>
      </c>
      <c r="H50" s="148" t="s">
        <v>409</v>
      </c>
      <c r="I50" s="148" t="s">
        <v>80</v>
      </c>
      <c r="J50" s="148" t="s">
        <v>108</v>
      </c>
      <c r="K50" s="148" t="s">
        <v>410</v>
      </c>
      <c r="L50" s="145"/>
      <c r="M50" s="145"/>
      <c r="N50" s="145">
        <v>1</v>
      </c>
      <c r="O50" s="145">
        <v>1</v>
      </c>
      <c r="P50" s="145">
        <v>1</v>
      </c>
      <c r="Q50" s="148" t="s">
        <v>61</v>
      </c>
      <c r="R50" s="148" t="s">
        <v>411</v>
      </c>
      <c r="S50" s="148" t="s">
        <v>412</v>
      </c>
      <c r="T50" s="148" t="s">
        <v>413</v>
      </c>
      <c r="U50" s="148" t="s">
        <v>167</v>
      </c>
      <c r="V50" s="117"/>
      <c r="W50" s="117"/>
      <c r="X50" s="117"/>
      <c r="Y50" s="340"/>
      <c r="Z50" s="148" t="str">
        <f>$G$50</f>
        <v>Porcentaje del lineamientos de gestión de TIC Impartidas por la DTI del nivel central Cumplidas</v>
      </c>
      <c r="AA50" s="145">
        <f>L50</f>
        <v>0</v>
      </c>
      <c r="AB50" s="298" t="s">
        <v>244</v>
      </c>
      <c r="AC50" s="298" t="s">
        <v>244</v>
      </c>
      <c r="AD50" s="298" t="s">
        <v>244</v>
      </c>
      <c r="AE50" s="298" t="s">
        <v>244</v>
      </c>
      <c r="AF50" s="148" t="str">
        <f>$G$50</f>
        <v>Porcentaje del lineamientos de gestión de TIC Impartidas por la DTI del nivel central Cumplidas</v>
      </c>
      <c r="AG50" s="145">
        <f>M50</f>
        <v>0</v>
      </c>
      <c r="AH50" s="341"/>
      <c r="AI50" s="300" t="s">
        <v>81</v>
      </c>
      <c r="AJ50" s="117"/>
      <c r="AK50" s="117"/>
      <c r="AL50" s="148" t="str">
        <f>$G$50</f>
        <v>Porcentaje del lineamientos de gestión de TIC Impartidas por la DTI del nivel central Cumplidas</v>
      </c>
      <c r="AM50" s="145">
        <f>N50</f>
        <v>1</v>
      </c>
      <c r="AN50" s="342">
        <v>0.74</v>
      </c>
      <c r="AO50" s="300">
        <f>AN50/AM50</f>
        <v>0.74</v>
      </c>
      <c r="AP50" s="148" t="s">
        <v>414</v>
      </c>
      <c r="AQ50" s="117" t="s">
        <v>415</v>
      </c>
      <c r="AR50" s="148" t="str">
        <f>$G$50</f>
        <v>Porcentaje del lineamientos de gestión de TIC Impartidas por la DTI del nivel central Cumplidas</v>
      </c>
      <c r="AS50" s="145">
        <f>O50</f>
        <v>1</v>
      </c>
      <c r="AT50" s="342">
        <v>0.81</v>
      </c>
      <c r="AU50" s="300">
        <f>AT50/AS50</f>
        <v>0.81</v>
      </c>
      <c r="AV50" s="404" t="s">
        <v>416</v>
      </c>
      <c r="AW50" s="376" t="s">
        <v>417</v>
      </c>
      <c r="AX50" s="148" t="str">
        <f>$G$50</f>
        <v>Porcentaje del lineamientos de gestión de TIC Impartidas por la DTI del nivel central Cumplidas</v>
      </c>
      <c r="AY50" s="145">
        <f>P50</f>
        <v>1</v>
      </c>
      <c r="AZ50" s="342">
        <f>AVERAGE(AT50,AN50)</f>
        <v>0.77500000000000002</v>
      </c>
      <c r="BA50" s="299">
        <f>AZ50/AY50</f>
        <v>0.77500000000000002</v>
      </c>
      <c r="BB50" s="426">
        <f>BA50*E50</f>
        <v>3.8750000000000007E-2</v>
      </c>
      <c r="BC50" s="326" t="s">
        <v>418</v>
      </c>
    </row>
    <row r="51" spans="1:61" s="257" customFormat="1" ht="93.75" customHeight="1" thickBot="1">
      <c r="A51" s="258"/>
      <c r="B51" s="259"/>
      <c r="C51" s="260"/>
      <c r="D51" s="261" t="s">
        <v>103</v>
      </c>
      <c r="E51" s="254">
        <v>0.05</v>
      </c>
      <c r="F51" s="53"/>
      <c r="G51" s="239"/>
      <c r="H51" s="51"/>
      <c r="I51" s="51"/>
      <c r="J51" s="51"/>
      <c r="K51" s="51"/>
      <c r="L51" s="255"/>
      <c r="M51" s="255"/>
      <c r="N51" s="255"/>
      <c r="O51" s="255"/>
      <c r="P51" s="255"/>
      <c r="Q51" s="51"/>
      <c r="R51" s="51"/>
      <c r="S51" s="51"/>
      <c r="T51" s="51"/>
      <c r="U51" s="51"/>
      <c r="V51" s="51"/>
      <c r="W51" s="51"/>
      <c r="X51" s="51"/>
      <c r="Y51" s="256"/>
      <c r="Z51" s="115"/>
      <c r="AA51" s="113"/>
      <c r="AB51" s="262"/>
      <c r="AC51" s="136"/>
      <c r="AD51" s="239"/>
      <c r="AE51" s="51"/>
      <c r="AF51" s="115"/>
      <c r="AG51" s="113"/>
      <c r="AH51" s="262"/>
      <c r="AI51" s="137"/>
      <c r="AJ51" s="51"/>
      <c r="AK51" s="51"/>
      <c r="AL51" s="115"/>
      <c r="AM51" s="113"/>
      <c r="AN51" s="262"/>
      <c r="AO51" s="136"/>
      <c r="AP51" s="51"/>
      <c r="AQ51" s="51"/>
      <c r="AR51" s="115"/>
      <c r="AS51" s="113"/>
      <c r="AT51" s="388"/>
      <c r="AU51" s="174"/>
      <c r="AV51" s="409"/>
      <c r="AW51" s="380"/>
      <c r="AX51" s="115"/>
      <c r="AY51" s="113"/>
      <c r="AZ51" s="262"/>
      <c r="BA51" s="136"/>
      <c r="BB51" s="428"/>
      <c r="BC51" s="52"/>
    </row>
    <row r="52" spans="1:61" s="303" customFormat="1" ht="218.25" customHeight="1" thickBot="1">
      <c r="A52" s="287">
        <v>30</v>
      </c>
      <c r="B52" s="475" t="s">
        <v>419</v>
      </c>
      <c r="C52" s="468" t="s">
        <v>420</v>
      </c>
      <c r="D52" s="267" t="s">
        <v>421</v>
      </c>
      <c r="E52" s="343">
        <v>0.03</v>
      </c>
      <c r="F52" s="266" t="s">
        <v>422</v>
      </c>
      <c r="G52" s="267" t="s">
        <v>423</v>
      </c>
      <c r="H52" s="267" t="s">
        <v>424</v>
      </c>
      <c r="I52" s="336"/>
      <c r="J52" s="117" t="s">
        <v>59</v>
      </c>
      <c r="K52" s="117" t="s">
        <v>425</v>
      </c>
      <c r="L52" s="344"/>
      <c r="M52" s="344"/>
      <c r="N52" s="345"/>
      <c r="O52" s="344">
        <v>1</v>
      </c>
      <c r="P52" s="344">
        <f>M52+O52</f>
        <v>1</v>
      </c>
      <c r="Q52" s="148" t="s">
        <v>61</v>
      </c>
      <c r="R52" s="148" t="s">
        <v>426</v>
      </c>
      <c r="S52" s="346" t="s">
        <v>427</v>
      </c>
      <c r="T52" s="148"/>
      <c r="U52" s="148"/>
      <c r="V52" s="148"/>
      <c r="W52" s="148"/>
      <c r="X52" s="148"/>
      <c r="Y52" s="297"/>
      <c r="Z52" s="148" t="str">
        <f>$G$52</f>
        <v>Ejercicios de evaluación de los requisitos legales aplicables el proceso/Alcaldía realizados</v>
      </c>
      <c r="AA52" s="298">
        <f t="shared" ref="AA52:AA58" si="16">L52</f>
        <v>0</v>
      </c>
      <c r="AB52" s="298">
        <v>0</v>
      </c>
      <c r="AC52" s="301"/>
      <c r="AD52" s="194" t="s">
        <v>79</v>
      </c>
      <c r="AE52" s="117" t="s">
        <v>80</v>
      </c>
      <c r="AF52" s="148" t="str">
        <f>$G$52</f>
        <v>Ejercicios de evaluación de los requisitos legales aplicables el proceso/Alcaldía realizados</v>
      </c>
      <c r="AG52" s="298">
        <f t="shared" ref="AG52:AG58" si="17">M52</f>
        <v>0</v>
      </c>
      <c r="AH52" s="298"/>
      <c r="AI52" s="300" t="s">
        <v>81</v>
      </c>
      <c r="AJ52" s="148"/>
      <c r="AK52" s="148"/>
      <c r="AL52" s="148" t="str">
        <f>$G$52</f>
        <v>Ejercicios de evaluación de los requisitos legales aplicables el proceso/Alcaldía realizados</v>
      </c>
      <c r="AM52" s="298">
        <f t="shared" ref="AM52:AM58" si="18">N52</f>
        <v>0</v>
      </c>
      <c r="AN52" s="298"/>
      <c r="AO52" s="301" t="s">
        <v>128</v>
      </c>
      <c r="AP52" s="301" t="s">
        <v>128</v>
      </c>
      <c r="AQ52" s="148"/>
      <c r="AR52" s="148" t="str">
        <f>$G$52</f>
        <v>Ejercicios de evaluación de los requisitos legales aplicables el proceso/Alcaldía realizados</v>
      </c>
      <c r="AS52" s="298">
        <f t="shared" ref="AS52:AS58" si="19">O52</f>
        <v>1</v>
      </c>
      <c r="AT52" s="298">
        <v>1</v>
      </c>
      <c r="AU52" s="300">
        <f t="shared" ref="AU52:AU58" si="20">AT52/AS52</f>
        <v>1</v>
      </c>
      <c r="AV52" s="365" t="s">
        <v>428</v>
      </c>
      <c r="AW52" s="365" t="s">
        <v>429</v>
      </c>
      <c r="AX52" s="148" t="str">
        <f>$G$52</f>
        <v>Ejercicios de evaluación de los requisitos legales aplicables el proceso/Alcaldía realizados</v>
      </c>
      <c r="AY52" s="298">
        <f t="shared" ref="AY52:AY58" si="21">P52</f>
        <v>1</v>
      </c>
      <c r="AZ52" s="298">
        <v>1</v>
      </c>
      <c r="BA52" s="300">
        <f t="shared" ref="BA52:BA58" si="22">AZ52/AY52</f>
        <v>1</v>
      </c>
      <c r="BB52" s="426">
        <f t="shared" ref="BB52:BB58" si="23">BA52*E52</f>
        <v>0.03</v>
      </c>
      <c r="BC52" s="365" t="s">
        <v>428</v>
      </c>
    </row>
    <row r="53" spans="1:61" s="303" customFormat="1" ht="162" customHeight="1" thickBot="1">
      <c r="A53" s="287">
        <v>31</v>
      </c>
      <c r="B53" s="476"/>
      <c r="C53" s="469"/>
      <c r="D53" s="267" t="s">
        <v>430</v>
      </c>
      <c r="E53" s="343">
        <v>0.03</v>
      </c>
      <c r="F53" s="266" t="s">
        <v>422</v>
      </c>
      <c r="G53" s="267" t="s">
        <v>431</v>
      </c>
      <c r="H53" s="267" t="s">
        <v>432</v>
      </c>
      <c r="I53" s="50"/>
      <c r="J53" s="50" t="s">
        <v>59</v>
      </c>
      <c r="K53" s="117" t="s">
        <v>431</v>
      </c>
      <c r="L53" s="347"/>
      <c r="M53" s="348">
        <v>1</v>
      </c>
      <c r="N53" s="347"/>
      <c r="O53" s="348">
        <v>1</v>
      </c>
      <c r="P53" s="348">
        <f>M53+O53</f>
        <v>2</v>
      </c>
      <c r="Q53" s="50" t="s">
        <v>61</v>
      </c>
      <c r="R53" s="50" t="s">
        <v>433</v>
      </c>
      <c r="S53" s="50" t="s">
        <v>434</v>
      </c>
      <c r="T53" s="50"/>
      <c r="U53" s="50"/>
      <c r="V53" s="50"/>
      <c r="W53" s="50"/>
      <c r="X53" s="50"/>
      <c r="Y53" s="308"/>
      <c r="Z53" s="148" t="str">
        <f>$G$53</f>
        <v>Mediciones de desempeño ambiental realizadas en el proceso/alcaldia local</v>
      </c>
      <c r="AA53" s="298">
        <f t="shared" si="16"/>
        <v>0</v>
      </c>
      <c r="AB53" s="298">
        <v>0</v>
      </c>
      <c r="AC53" s="301"/>
      <c r="AD53" s="194" t="s">
        <v>79</v>
      </c>
      <c r="AE53" s="117" t="s">
        <v>80</v>
      </c>
      <c r="AF53" s="148" t="str">
        <f>$G$53</f>
        <v>Mediciones de desempeño ambiental realizadas en el proceso/alcaldia local</v>
      </c>
      <c r="AG53" s="298">
        <f t="shared" si="17"/>
        <v>1</v>
      </c>
      <c r="AH53" s="298">
        <v>1</v>
      </c>
      <c r="AI53" s="300">
        <v>1</v>
      </c>
      <c r="AJ53" s="148" t="s">
        <v>435</v>
      </c>
      <c r="AK53" s="148" t="s">
        <v>436</v>
      </c>
      <c r="AL53" s="148" t="str">
        <f>$G$53</f>
        <v>Mediciones de desempeño ambiental realizadas en el proceso/alcaldia local</v>
      </c>
      <c r="AM53" s="298">
        <f t="shared" si="18"/>
        <v>0</v>
      </c>
      <c r="AN53" s="298"/>
      <c r="AO53" s="301" t="s">
        <v>128</v>
      </c>
      <c r="AP53" s="301" t="s">
        <v>128</v>
      </c>
      <c r="AQ53" s="148"/>
      <c r="AR53" s="148" t="str">
        <f>$G$53</f>
        <v>Mediciones de desempeño ambiental realizadas en el proceso/alcaldia local</v>
      </c>
      <c r="AS53" s="298">
        <f t="shared" si="19"/>
        <v>1</v>
      </c>
      <c r="AT53" s="298">
        <v>1</v>
      </c>
      <c r="AU53" s="300">
        <f t="shared" si="20"/>
        <v>1</v>
      </c>
      <c r="AV53" s="400" t="s">
        <v>437</v>
      </c>
      <c r="AW53" s="374" t="s">
        <v>438</v>
      </c>
      <c r="AX53" s="148" t="str">
        <f>$G$53</f>
        <v>Mediciones de desempeño ambiental realizadas en el proceso/alcaldia local</v>
      </c>
      <c r="AY53" s="298">
        <f t="shared" si="21"/>
        <v>2</v>
      </c>
      <c r="AZ53" s="298">
        <v>2</v>
      </c>
      <c r="BA53" s="300">
        <f t="shared" si="22"/>
        <v>1</v>
      </c>
      <c r="BB53" s="426">
        <f t="shared" si="23"/>
        <v>0.03</v>
      </c>
      <c r="BC53" s="148" t="s">
        <v>435</v>
      </c>
    </row>
    <row r="54" spans="1:61" s="257" customFormat="1" ht="408.75" customHeight="1" thickBot="1">
      <c r="A54" s="263">
        <v>32</v>
      </c>
      <c r="B54" s="476"/>
      <c r="C54" s="469"/>
      <c r="D54" s="264" t="s">
        <v>439</v>
      </c>
      <c r="E54" s="265">
        <v>2.5000000000000001E-2</v>
      </c>
      <c r="F54" s="266" t="s">
        <v>422</v>
      </c>
      <c r="G54" s="267" t="s">
        <v>440</v>
      </c>
      <c r="H54" s="267" t="s">
        <v>441</v>
      </c>
      <c r="I54" s="50">
        <v>534</v>
      </c>
      <c r="J54" s="50" t="s">
        <v>59</v>
      </c>
      <c r="K54" s="363" t="s">
        <v>442</v>
      </c>
      <c r="L54" s="268"/>
      <c r="M54" s="268"/>
      <c r="N54" s="268"/>
      <c r="O54" s="362">
        <v>1</v>
      </c>
      <c r="P54" s="269">
        <v>1</v>
      </c>
      <c r="Q54" s="53" t="s">
        <v>61</v>
      </c>
      <c r="R54" s="50" t="s">
        <v>443</v>
      </c>
      <c r="S54" s="53" t="s">
        <v>444</v>
      </c>
      <c r="T54" s="53"/>
      <c r="U54" s="53"/>
      <c r="V54" s="53"/>
      <c r="W54" s="53"/>
      <c r="X54" s="53"/>
      <c r="Y54" s="270"/>
      <c r="Z54" s="115" t="str">
        <f>$G$54</f>
        <v xml:space="preserve">Porcentaje de requerimientos ciudadanos con respuesta de fondo ingresados en la vigencia 2017, según verificación efectuada por el proceso de Servicio a la Ciudadanía </v>
      </c>
      <c r="AA54" s="185">
        <f>L54*100%</f>
        <v>0</v>
      </c>
      <c r="AB54" s="185">
        <v>474</v>
      </c>
      <c r="AC54" s="174">
        <v>1</v>
      </c>
      <c r="AD54" s="194" t="s">
        <v>445</v>
      </c>
      <c r="AE54" s="117" t="s">
        <v>446</v>
      </c>
      <c r="AF54" s="115" t="str">
        <f>$G$54</f>
        <v xml:space="preserve">Porcentaje de requerimientos ciudadanos con respuesta de fondo ingresados en la vigencia 2017, según verificación efectuada por el proceso de Servicio a la Ciudadanía </v>
      </c>
      <c r="AG54" s="185">
        <f t="shared" si="17"/>
        <v>0</v>
      </c>
      <c r="AH54" s="185">
        <v>474</v>
      </c>
      <c r="AI54" s="137">
        <v>0</v>
      </c>
      <c r="AJ54" s="115" t="s">
        <v>447</v>
      </c>
      <c r="AK54" s="115" t="s">
        <v>448</v>
      </c>
      <c r="AL54" s="115" t="str">
        <f>$G$54</f>
        <v xml:space="preserve">Porcentaje de requerimientos ciudadanos con respuesta de fondo ingresados en la vigencia 2017, según verificación efectuada por el proceso de Servicio a la Ciudadanía </v>
      </c>
      <c r="AM54" s="185"/>
      <c r="AN54" s="298"/>
      <c r="AO54" s="300" t="s">
        <v>128</v>
      </c>
      <c r="AP54" s="148" t="s">
        <v>128</v>
      </c>
      <c r="AQ54" s="349" t="s">
        <v>449</v>
      </c>
      <c r="AR54" s="115" t="str">
        <f>$G$54</f>
        <v xml:space="preserve">Porcentaje de requerimientos ciudadanos con respuesta de fondo ingresados en la vigencia 2017, según verificación efectuada por el proceso de Servicio a la Ciudadanía </v>
      </c>
      <c r="AS54" s="420">
        <f t="shared" si="19"/>
        <v>1</v>
      </c>
      <c r="AT54" s="390">
        <v>0.98299999999999998</v>
      </c>
      <c r="AU54" s="137">
        <f t="shared" si="20"/>
        <v>0.98299999999999998</v>
      </c>
      <c r="AV54" s="408" t="s">
        <v>450</v>
      </c>
      <c r="AW54" s="372" t="s">
        <v>451</v>
      </c>
      <c r="AX54" s="115" t="str">
        <f>$G$54</f>
        <v xml:space="preserve">Porcentaje de requerimientos ciudadanos con respuesta de fondo ingresados en la vigencia 2017, según verificación efectuada por el proceso de Servicio a la Ciudadanía </v>
      </c>
      <c r="AY54" s="420">
        <f t="shared" si="21"/>
        <v>1</v>
      </c>
      <c r="AZ54" s="390">
        <v>0.98299999999999998</v>
      </c>
      <c r="BA54" s="137">
        <f t="shared" si="22"/>
        <v>0.98299999999999998</v>
      </c>
      <c r="BB54" s="428">
        <f t="shared" si="23"/>
        <v>2.4575E-2</v>
      </c>
      <c r="BC54" s="408" t="s">
        <v>450</v>
      </c>
    </row>
    <row r="55" spans="1:61" s="303" customFormat="1" ht="225" customHeight="1" thickBot="1">
      <c r="A55" s="287">
        <v>33</v>
      </c>
      <c r="B55" s="476"/>
      <c r="C55" s="469"/>
      <c r="D55" s="267" t="s">
        <v>452</v>
      </c>
      <c r="E55" s="350">
        <v>2.5000000000000001E-2</v>
      </c>
      <c r="F55" s="266" t="s">
        <v>422</v>
      </c>
      <c r="G55" s="267" t="s">
        <v>453</v>
      </c>
      <c r="H55" s="267" t="s">
        <v>454</v>
      </c>
      <c r="I55" s="50"/>
      <c r="J55" s="50" t="s">
        <v>59</v>
      </c>
      <c r="K55" s="117" t="s">
        <v>455</v>
      </c>
      <c r="L55" s="50"/>
      <c r="M55" s="307">
        <v>1</v>
      </c>
      <c r="N55" s="50"/>
      <c r="O55" s="307">
        <v>1</v>
      </c>
      <c r="P55" s="50">
        <v>2</v>
      </c>
      <c r="Q55" s="50" t="s">
        <v>61</v>
      </c>
      <c r="R55" s="50" t="s">
        <v>456</v>
      </c>
      <c r="S55" s="50" t="s">
        <v>444</v>
      </c>
      <c r="T55" s="50"/>
      <c r="U55" s="50"/>
      <c r="V55" s="50"/>
      <c r="W55" s="50"/>
      <c r="X55" s="50"/>
      <c r="Y55" s="308"/>
      <c r="Z55" s="148" t="str">
        <f>$G$55</f>
        <v>Buenas practicas y lecciones aprendidas identificadas por proceso o Alcaldía Local en la herramienta de gestión del conocimiento (AGORA)</v>
      </c>
      <c r="AA55" s="298">
        <f t="shared" si="16"/>
        <v>0</v>
      </c>
      <c r="AB55" s="298">
        <v>0</v>
      </c>
      <c r="AC55" s="301"/>
      <c r="AD55" s="194" t="s">
        <v>79</v>
      </c>
      <c r="AE55" s="117" t="s">
        <v>80</v>
      </c>
      <c r="AF55" s="148" t="str">
        <f>$G$55</f>
        <v>Buenas practicas y lecciones aprendidas identificadas por proceso o Alcaldía Local en la herramienta de gestión del conocimiento (AGORA)</v>
      </c>
      <c r="AG55" s="298">
        <f t="shared" si="17"/>
        <v>1</v>
      </c>
      <c r="AH55" s="298">
        <v>1</v>
      </c>
      <c r="AI55" s="300">
        <v>1</v>
      </c>
      <c r="AJ55" s="148" t="s">
        <v>457</v>
      </c>
      <c r="AK55" s="148" t="s">
        <v>458</v>
      </c>
      <c r="AL55" s="148" t="str">
        <f>$G$55</f>
        <v>Buenas practicas y lecciones aprendidas identificadas por proceso o Alcaldía Local en la herramienta de gestión del conocimiento (AGORA)</v>
      </c>
      <c r="AM55" s="298">
        <v>1</v>
      </c>
      <c r="AN55" s="298">
        <v>1</v>
      </c>
      <c r="AO55" s="300">
        <f>AN55/AM55</f>
        <v>1</v>
      </c>
      <c r="AP55" s="148" t="s">
        <v>459</v>
      </c>
      <c r="AQ55" s="148" t="s">
        <v>460</v>
      </c>
      <c r="AR55" s="148" t="str">
        <f>$G$55</f>
        <v>Buenas practicas y lecciones aprendidas identificadas por proceso o Alcaldía Local en la herramienta de gestión del conocimiento (AGORA)</v>
      </c>
      <c r="AS55" s="298">
        <f t="shared" si="19"/>
        <v>1</v>
      </c>
      <c r="AT55" s="298">
        <v>1</v>
      </c>
      <c r="AU55" s="300">
        <f t="shared" si="20"/>
        <v>1</v>
      </c>
      <c r="AV55" s="400" t="s">
        <v>461</v>
      </c>
      <c r="AW55" s="374" t="s">
        <v>462</v>
      </c>
      <c r="AX55" s="148" t="str">
        <f>$G$55</f>
        <v>Buenas practicas y lecciones aprendidas identificadas por proceso o Alcaldía Local en la herramienta de gestión del conocimiento (AGORA)</v>
      </c>
      <c r="AY55" s="298">
        <f t="shared" si="21"/>
        <v>2</v>
      </c>
      <c r="AZ55" s="298">
        <v>2</v>
      </c>
      <c r="BA55" s="300">
        <f t="shared" si="22"/>
        <v>1</v>
      </c>
      <c r="BB55" s="426">
        <f t="shared" si="23"/>
        <v>2.5000000000000001E-2</v>
      </c>
      <c r="BC55" s="302" t="s">
        <v>463</v>
      </c>
    </row>
    <row r="56" spans="1:61" s="303" customFormat="1" ht="249" customHeight="1" thickBot="1">
      <c r="A56" s="304">
        <v>34</v>
      </c>
      <c r="B56" s="476"/>
      <c r="C56" s="469"/>
      <c r="D56" s="267" t="s">
        <v>464</v>
      </c>
      <c r="E56" s="343">
        <v>0.03</v>
      </c>
      <c r="F56" s="266" t="s">
        <v>422</v>
      </c>
      <c r="G56" s="267" t="s">
        <v>465</v>
      </c>
      <c r="H56" s="267" t="s">
        <v>466</v>
      </c>
      <c r="I56" s="322">
        <v>1144</v>
      </c>
      <c r="J56" s="322" t="s">
        <v>108</v>
      </c>
      <c r="K56" s="117" t="s">
        <v>467</v>
      </c>
      <c r="L56" s="347"/>
      <c r="M56" s="347">
        <v>0.5</v>
      </c>
      <c r="N56" s="347"/>
      <c r="O56" s="351">
        <v>0.5</v>
      </c>
      <c r="P56" s="351">
        <v>1</v>
      </c>
      <c r="Q56" s="50" t="s">
        <v>61</v>
      </c>
      <c r="R56" s="50" t="s">
        <v>468</v>
      </c>
      <c r="S56" s="50" t="s">
        <v>444</v>
      </c>
      <c r="T56" s="322"/>
      <c r="U56" s="322"/>
      <c r="V56" s="322"/>
      <c r="W56" s="322"/>
      <c r="X56" s="322"/>
      <c r="Y56" s="323"/>
      <c r="Z56" s="148" t="str">
        <f>$G$56</f>
        <v>Porcentaje de depuración de las comunicaciones en el aplicatio de gestión documental</v>
      </c>
      <c r="AA56" s="145">
        <f t="shared" si="16"/>
        <v>0</v>
      </c>
      <c r="AB56" s="145">
        <v>0.9</v>
      </c>
      <c r="AC56" s="145"/>
      <c r="AD56" s="194" t="s">
        <v>469</v>
      </c>
      <c r="AE56" s="117" t="s">
        <v>470</v>
      </c>
      <c r="AF56" s="148" t="str">
        <f>$G$56</f>
        <v>Porcentaje de depuración de las comunicaciones en el aplicatio de gestión documental</v>
      </c>
      <c r="AG56" s="145">
        <f t="shared" si="17"/>
        <v>0.5</v>
      </c>
      <c r="AH56" s="324">
        <v>0.01</v>
      </c>
      <c r="AI56" s="324">
        <f>AH56/AG56</f>
        <v>0.02</v>
      </c>
      <c r="AJ56" s="117" t="s">
        <v>471</v>
      </c>
      <c r="AK56" s="117" t="s">
        <v>472</v>
      </c>
      <c r="AL56" s="148" t="str">
        <f>$G$56</f>
        <v>Porcentaje de depuración de las comunicaciones en el aplicatio de gestión documental</v>
      </c>
      <c r="AM56" s="145">
        <f t="shared" si="18"/>
        <v>0</v>
      </c>
      <c r="AN56" s="325"/>
      <c r="AO56" s="301" t="s">
        <v>128</v>
      </c>
      <c r="AP56" s="117" t="s">
        <v>473</v>
      </c>
      <c r="AQ56" s="117" t="s">
        <v>474</v>
      </c>
      <c r="AR56" s="148" t="str">
        <f>$G$56</f>
        <v>Porcentaje de depuración de las comunicaciones en el aplicatio de gestión documental</v>
      </c>
      <c r="AS56" s="421">
        <f t="shared" si="19"/>
        <v>0.5</v>
      </c>
      <c r="AT56" s="422"/>
      <c r="AU56" s="423"/>
      <c r="AV56" s="410" t="s">
        <v>475</v>
      </c>
      <c r="AW56" s="376" t="s">
        <v>476</v>
      </c>
      <c r="AX56" s="148" t="str">
        <f>$G$56</f>
        <v>Porcentaje de depuración de las comunicaciones en el aplicatio de gestión documental</v>
      </c>
      <c r="AY56" s="145">
        <f t="shared" si="21"/>
        <v>1</v>
      </c>
      <c r="AZ56" s="324">
        <v>0.01</v>
      </c>
      <c r="BA56" s="300">
        <f t="shared" si="22"/>
        <v>0.01</v>
      </c>
      <c r="BB56" s="426">
        <f t="shared" si="23"/>
        <v>2.9999999999999997E-4</v>
      </c>
      <c r="BC56" s="326" t="s">
        <v>477</v>
      </c>
    </row>
    <row r="57" spans="1:61" s="303" customFormat="1" ht="408.75" customHeight="1">
      <c r="A57" s="287">
        <v>35</v>
      </c>
      <c r="B57" s="476"/>
      <c r="C57" s="469"/>
      <c r="D57" s="267" t="s">
        <v>478</v>
      </c>
      <c r="E57" s="343">
        <v>0.03</v>
      </c>
      <c r="F57" s="266" t="s">
        <v>422</v>
      </c>
      <c r="G57" s="267" t="s">
        <v>479</v>
      </c>
      <c r="H57" s="267" t="s">
        <v>480</v>
      </c>
      <c r="I57" s="117" t="s">
        <v>80</v>
      </c>
      <c r="J57" s="117" t="s">
        <v>108</v>
      </c>
      <c r="K57" s="117" t="s">
        <v>481</v>
      </c>
      <c r="L57" s="347">
        <v>1</v>
      </c>
      <c r="M57" s="347">
        <v>1</v>
      </c>
      <c r="N57" s="347">
        <v>1</v>
      </c>
      <c r="O57" s="351">
        <v>1</v>
      </c>
      <c r="P57" s="351">
        <v>1</v>
      </c>
      <c r="Q57" s="50" t="s">
        <v>61</v>
      </c>
      <c r="R57" s="50" t="s">
        <v>482</v>
      </c>
      <c r="S57" s="50" t="s">
        <v>444</v>
      </c>
      <c r="T57" s="322"/>
      <c r="U57" s="322"/>
      <c r="V57" s="322"/>
      <c r="W57" s="322"/>
      <c r="X57" s="322"/>
      <c r="Y57" s="323"/>
      <c r="Z57" s="148" t="str">
        <f>$G$57</f>
        <v>Acciones correctivas documentadas y vigentes</v>
      </c>
      <c r="AA57" s="145">
        <f t="shared" si="16"/>
        <v>1</v>
      </c>
      <c r="AB57" s="145">
        <f>(1-BF57)*0.5+(1-BH57)*0.5</f>
        <v>0.83499999999999996</v>
      </c>
      <c r="AC57" s="145">
        <f>AB57/AA57</f>
        <v>0.83499999999999996</v>
      </c>
      <c r="AD57" s="194" t="s">
        <v>483</v>
      </c>
      <c r="AE57" s="117" t="s">
        <v>484</v>
      </c>
      <c r="AF57" s="148" t="str">
        <f>$G$57</f>
        <v>Acciones correctivas documentadas y vigentes</v>
      </c>
      <c r="AG57" s="145">
        <f t="shared" si="17"/>
        <v>1</v>
      </c>
      <c r="AH57" s="324">
        <v>0.5</v>
      </c>
      <c r="AI57" s="324">
        <f>AH57/AG57</f>
        <v>0.5</v>
      </c>
      <c r="AJ57" s="117" t="s">
        <v>485</v>
      </c>
      <c r="AK57" s="117"/>
      <c r="AL57" s="148" t="str">
        <f>$G$57</f>
        <v>Acciones correctivas documentadas y vigentes</v>
      </c>
      <c r="AM57" s="145">
        <f t="shared" si="18"/>
        <v>1</v>
      </c>
      <c r="AN57" s="324">
        <v>0.71</v>
      </c>
      <c r="AO57" s="300">
        <f>AN57/AM57</f>
        <v>0.71</v>
      </c>
      <c r="AP57" s="117" t="s">
        <v>486</v>
      </c>
      <c r="AQ57" s="117" t="s">
        <v>487</v>
      </c>
      <c r="AR57" s="148" t="str">
        <f>$G$57</f>
        <v>Acciones correctivas documentadas y vigentes</v>
      </c>
      <c r="AS57" s="145">
        <f t="shared" si="19"/>
        <v>1</v>
      </c>
      <c r="AT57" s="324">
        <v>0</v>
      </c>
      <c r="AU57" s="300">
        <f>AT57/AS57</f>
        <v>0</v>
      </c>
      <c r="AV57" s="404" t="s">
        <v>488</v>
      </c>
      <c r="AW57" s="117" t="s">
        <v>487</v>
      </c>
      <c r="AX57" s="148" t="str">
        <f>$G$57</f>
        <v>Acciones correctivas documentadas y vigentes</v>
      </c>
      <c r="AY57" s="145">
        <f t="shared" si="21"/>
        <v>1</v>
      </c>
      <c r="AZ57" s="324">
        <v>0</v>
      </c>
      <c r="BA57" s="300">
        <f t="shared" si="22"/>
        <v>0</v>
      </c>
      <c r="BB57" s="426">
        <f t="shared" si="23"/>
        <v>0</v>
      </c>
      <c r="BC57" s="404" t="s">
        <v>488</v>
      </c>
      <c r="BF57" s="352">
        <v>0.28999999999999998</v>
      </c>
      <c r="BG57" s="303" t="s">
        <v>489</v>
      </c>
      <c r="BH57" s="352">
        <v>0.04</v>
      </c>
      <c r="BI57" s="303" t="s">
        <v>490</v>
      </c>
    </row>
    <row r="58" spans="1:61" s="361" customFormat="1" ht="194.25" customHeight="1">
      <c r="A58" s="304">
        <v>36</v>
      </c>
      <c r="B58" s="476"/>
      <c r="C58" s="470"/>
      <c r="D58" s="267" t="s">
        <v>491</v>
      </c>
      <c r="E58" s="353">
        <v>0.03</v>
      </c>
      <c r="F58" s="266" t="s">
        <v>422</v>
      </c>
      <c r="G58" s="267" t="s">
        <v>492</v>
      </c>
      <c r="H58" s="267" t="s">
        <v>493</v>
      </c>
      <c r="I58" s="354"/>
      <c r="J58" s="355" t="s">
        <v>108</v>
      </c>
      <c r="K58" s="336" t="s">
        <v>494</v>
      </c>
      <c r="L58" s="343">
        <v>1</v>
      </c>
      <c r="M58" s="343">
        <v>1</v>
      </c>
      <c r="N58" s="343">
        <v>1</v>
      </c>
      <c r="O58" s="356">
        <v>1</v>
      </c>
      <c r="P58" s="356">
        <v>1</v>
      </c>
      <c r="Q58" s="266" t="s">
        <v>61</v>
      </c>
      <c r="R58" s="266" t="s">
        <v>495</v>
      </c>
      <c r="S58" s="354" t="s">
        <v>496</v>
      </c>
      <c r="T58" s="354"/>
      <c r="U58" s="354"/>
      <c r="V58" s="354"/>
      <c r="W58" s="354"/>
      <c r="X58" s="354"/>
      <c r="Y58" s="357"/>
      <c r="Z58" s="336" t="str">
        <f>$G$58</f>
        <v>Información publicada según lineamientos de la ley de transparencia 1712 de 2014</v>
      </c>
      <c r="AA58" s="337">
        <f t="shared" si="16"/>
        <v>1</v>
      </c>
      <c r="AB58" s="337">
        <v>0.95</v>
      </c>
      <c r="AC58" s="337">
        <f>AB58/AA58</f>
        <v>0.95</v>
      </c>
      <c r="AD58" s="358" t="s">
        <v>497</v>
      </c>
      <c r="AE58" s="355" t="s">
        <v>498</v>
      </c>
      <c r="AF58" s="336" t="str">
        <f>$G$58</f>
        <v>Información publicada según lineamientos de la ley de transparencia 1712 de 2014</v>
      </c>
      <c r="AG58" s="337">
        <f t="shared" si="17"/>
        <v>1</v>
      </c>
      <c r="AH58" s="359">
        <v>0.98</v>
      </c>
      <c r="AI58" s="359">
        <v>0.98</v>
      </c>
      <c r="AJ58" s="360" t="s">
        <v>499</v>
      </c>
      <c r="AK58" s="360"/>
      <c r="AL58" s="336" t="str">
        <f>$G$58</f>
        <v>Información publicada según lineamientos de la ley de transparencia 1712 de 2014</v>
      </c>
      <c r="AM58" s="337">
        <f t="shared" si="18"/>
        <v>1</v>
      </c>
      <c r="AN58" s="359">
        <v>0.98</v>
      </c>
      <c r="AO58" s="300">
        <f>+AN58/AM58</f>
        <v>0.98</v>
      </c>
      <c r="AP58" s="360" t="s">
        <v>500</v>
      </c>
      <c r="AQ58" s="360" t="s">
        <v>501</v>
      </c>
      <c r="AR58" s="336" t="str">
        <f>$G$58</f>
        <v>Información publicada según lineamientos de la ley de transparencia 1712 de 2014</v>
      </c>
      <c r="AS58" s="337">
        <f t="shared" si="19"/>
        <v>1</v>
      </c>
      <c r="AT58" s="359">
        <v>0.98</v>
      </c>
      <c r="AU58" s="300">
        <f t="shared" si="20"/>
        <v>0.98</v>
      </c>
      <c r="AV58" s="411" t="s">
        <v>502</v>
      </c>
      <c r="AW58" s="391" t="s">
        <v>501</v>
      </c>
      <c r="AX58" s="336" t="str">
        <f>$G$58</f>
        <v>Información publicada según lineamientos de la ley de transparencia 1712 de 2014</v>
      </c>
      <c r="AY58" s="337">
        <f t="shared" si="21"/>
        <v>1</v>
      </c>
      <c r="AZ58" s="359">
        <v>0.98</v>
      </c>
      <c r="BA58" s="300">
        <f t="shared" si="22"/>
        <v>0.98</v>
      </c>
      <c r="BB58" s="426">
        <f t="shared" si="23"/>
        <v>2.9399999999999999E-2</v>
      </c>
      <c r="BC58" s="411" t="s">
        <v>502</v>
      </c>
    </row>
    <row r="59" spans="1:61" s="257" customFormat="1" ht="112.5" customHeight="1" thickBot="1">
      <c r="A59" s="271"/>
      <c r="B59" s="473" t="s">
        <v>503</v>
      </c>
      <c r="C59" s="474"/>
      <c r="D59" s="474"/>
      <c r="E59" s="272">
        <f>SUM(E52:E58,E51,E49,E47,E45,E34,E24,E20,E18)</f>
        <v>1</v>
      </c>
      <c r="F59" s="273"/>
      <c r="G59" s="274"/>
      <c r="H59" s="42"/>
      <c r="I59" s="42"/>
      <c r="J59" s="42"/>
      <c r="K59" s="42"/>
      <c r="L59" s="42"/>
      <c r="M59" s="42"/>
      <c r="N59" s="42"/>
      <c r="O59" s="42"/>
      <c r="P59" s="275"/>
      <c r="Q59" s="42"/>
      <c r="R59" s="42"/>
      <c r="S59" s="42"/>
      <c r="T59" s="42"/>
      <c r="U59" s="42"/>
      <c r="V59" s="42"/>
      <c r="W59" s="42"/>
      <c r="X59" s="42"/>
      <c r="Y59" s="42"/>
      <c r="Z59" s="463" t="s">
        <v>504</v>
      </c>
      <c r="AA59" s="463"/>
      <c r="AB59" s="463"/>
      <c r="AC59" s="276">
        <f>AVERAGE(AC15:AC58)</f>
        <v>0.93042857142857149</v>
      </c>
      <c r="AD59" s="277"/>
      <c r="AE59" s="278"/>
      <c r="AF59" s="462" t="s">
        <v>505</v>
      </c>
      <c r="AG59" s="462"/>
      <c r="AH59" s="462"/>
      <c r="AI59" s="276">
        <f>AVERAGE(AI15:AI19:AI23:AI27:AI28:AI29:AI30:AI35:AI36:AI37:AI39:AI41:AI42:AI43:AI44:AI46:AI53:AI55:AI56:AI57:AI58)</f>
        <v>0.85201136363636365</v>
      </c>
      <c r="AJ59" s="276"/>
      <c r="AK59" s="42"/>
      <c r="AL59" s="463" t="s">
        <v>506</v>
      </c>
      <c r="AM59" s="463"/>
      <c r="AN59" s="463"/>
      <c r="AO59" s="276">
        <f>AVERAGE(AO15:AO58)</f>
        <v>0.86007139281938583</v>
      </c>
      <c r="AP59" s="276"/>
      <c r="AQ59" s="42"/>
      <c r="AR59" s="464" t="s">
        <v>507</v>
      </c>
      <c r="AS59" s="464"/>
      <c r="AT59" s="464"/>
      <c r="AU59" s="424">
        <f>AVERAGE(AU15:AU58)</f>
        <v>0.92974242424242426</v>
      </c>
      <c r="AV59" s="412"/>
      <c r="AW59" s="465" t="s">
        <v>508</v>
      </c>
      <c r="AX59" s="466"/>
      <c r="AY59" s="467"/>
      <c r="AZ59" s="425">
        <f>SUM(BB15:BB17,BB19,BB21:BB23,BB25:BB33,BB35:BB44,BB46,BB48:BB48,BB50,BB52:BB58)</f>
        <v>0.84479762529274027</v>
      </c>
      <c r="BA59" s="54"/>
      <c r="BB59" s="279"/>
      <c r="BC59" s="280"/>
    </row>
    <row r="60" spans="1:61" ht="15.75" customHeight="1">
      <c r="A60" s="67"/>
      <c r="B60" s="281"/>
      <c r="C60" s="281"/>
      <c r="D60" s="282"/>
      <c r="E60" s="205"/>
      <c r="F60" s="281"/>
      <c r="G60" s="281"/>
      <c r="H60" s="66"/>
      <c r="I60" s="66"/>
      <c r="J60" s="66"/>
      <c r="K60" s="66"/>
      <c r="L60" s="66"/>
      <c r="M60" s="66"/>
      <c r="N60" s="66"/>
      <c r="O60" s="66"/>
      <c r="P60" s="66"/>
      <c r="Q60" s="66"/>
      <c r="R60" s="66"/>
      <c r="S60" s="66"/>
      <c r="T60" s="66"/>
      <c r="U60" s="66"/>
      <c r="V60" s="66"/>
      <c r="W60" s="66"/>
      <c r="X60" s="66"/>
      <c r="Y60" s="66"/>
      <c r="Z60" s="461"/>
      <c r="AA60" s="461"/>
      <c r="AB60" s="461"/>
      <c r="AC60" s="283"/>
      <c r="AD60" s="284"/>
      <c r="AE60" s="433"/>
      <c r="AF60" s="461"/>
      <c r="AG60" s="461"/>
      <c r="AH60" s="461"/>
      <c r="AI60" s="283"/>
      <c r="AJ60" s="284"/>
      <c r="AK60" s="284"/>
      <c r="AL60" s="461"/>
      <c r="AM60" s="461"/>
      <c r="AN60" s="461"/>
      <c r="AO60" s="283"/>
      <c r="AP60" s="284"/>
      <c r="AQ60" s="284"/>
      <c r="AR60" s="461"/>
      <c r="AS60" s="461"/>
      <c r="AT60" s="461"/>
      <c r="AU60" s="283"/>
      <c r="AV60" s="413"/>
      <c r="AW60" s="381"/>
      <c r="AX60" s="461"/>
      <c r="AY60" s="461"/>
      <c r="AZ60" s="461"/>
      <c r="BA60" s="283"/>
      <c r="BB60" s="283"/>
      <c r="BC60" s="284"/>
    </row>
    <row r="66" spans="45:46">
      <c r="AS66" s="60">
        <f>2/7</f>
        <v>0.2857142857142857</v>
      </c>
      <c r="AT66" s="60" t="s">
        <v>509</v>
      </c>
    </row>
  </sheetData>
  <mergeCells count="68">
    <mergeCell ref="AF8:AH8"/>
    <mergeCell ref="Z6:AE6"/>
    <mergeCell ref="AF6:AK6"/>
    <mergeCell ref="Z12:AB12"/>
    <mergeCell ref="A1:Y1"/>
    <mergeCell ref="A2:Y2"/>
    <mergeCell ref="C3:H3"/>
    <mergeCell ref="E4:H4"/>
    <mergeCell ref="E5:H5"/>
    <mergeCell ref="D7:S7"/>
    <mergeCell ref="Z8:AB8"/>
    <mergeCell ref="D8:K8"/>
    <mergeCell ref="L8:O8"/>
    <mergeCell ref="Z10:AE10"/>
    <mergeCell ref="AF10:AK10"/>
    <mergeCell ref="C52:C58"/>
    <mergeCell ref="AL12:AN12"/>
    <mergeCell ref="AE12:AE13"/>
    <mergeCell ref="AF12:AH12"/>
    <mergeCell ref="B59:D59"/>
    <mergeCell ref="B52:B58"/>
    <mergeCell ref="A10:B12"/>
    <mergeCell ref="AC12:AC13"/>
    <mergeCell ref="AD12:AD13"/>
    <mergeCell ref="Z11:AE11"/>
    <mergeCell ref="D10:Y11"/>
    <mergeCell ref="C13:C14"/>
    <mergeCell ref="AF11:AK11"/>
    <mergeCell ref="D12:S12"/>
    <mergeCell ref="AI12:AI13"/>
    <mergeCell ref="V12:Y12"/>
    <mergeCell ref="AX60:AZ60"/>
    <mergeCell ref="AF59:AH59"/>
    <mergeCell ref="Z59:AB59"/>
    <mergeCell ref="AL59:AN59"/>
    <mergeCell ref="AR59:AT59"/>
    <mergeCell ref="AW59:AY59"/>
    <mergeCell ref="Z60:AB60"/>
    <mergeCell ref="AF60:AH60"/>
    <mergeCell ref="AL60:AN60"/>
    <mergeCell ref="AR60:AT60"/>
    <mergeCell ref="AL5:AQ5"/>
    <mergeCell ref="AL11:AQ11"/>
    <mergeCell ref="AL8:AN8"/>
    <mergeCell ref="AL10:AQ10"/>
    <mergeCell ref="AX5:BC5"/>
    <mergeCell ref="AR8:AT8"/>
    <mergeCell ref="AL6:AQ6"/>
    <mergeCell ref="AR10:AW10"/>
    <mergeCell ref="AX10:BC10"/>
    <mergeCell ref="AR6:AW6"/>
    <mergeCell ref="AX6:BC6"/>
    <mergeCell ref="AX8:AZ8"/>
    <mergeCell ref="AR5:AW5"/>
    <mergeCell ref="AX11:BC11"/>
    <mergeCell ref="AR11:AW11"/>
    <mergeCell ref="AQ12:AQ13"/>
    <mergeCell ref="AP12:AP13"/>
    <mergeCell ref="AO12:AO13"/>
    <mergeCell ref="AJ12:AJ13"/>
    <mergeCell ref="AK12:AK13"/>
    <mergeCell ref="BA12:BA13"/>
    <mergeCell ref="BC12:BC13"/>
    <mergeCell ref="AV12:AV13"/>
    <mergeCell ref="AR12:AT12"/>
    <mergeCell ref="AW12:AW13"/>
    <mergeCell ref="AU12:AU13"/>
    <mergeCell ref="AX12:AZ12"/>
  </mergeCells>
  <conditionalFormatting sqref="AC59:AD59 AI59:AJ59 AO59:AP59 AU59:AV59 AZ59:BC59 AU59:AU60 AO59:AO60 BA59:BB60 AC18:AC31 AC38:AC40 AC43:AC45 AC16 AC59:AC60 AC47 AC49 AC34 AC51:AC55 AI59:AI60">
    <cfRule type="containsText" dxfId="31" priority="328" operator="containsText" text="N/A">
      <formula>NOT(ISERROR(SEARCH("N/A",AC16)))</formula>
    </cfRule>
    <cfRule type="cellIs" dxfId="30" priority="329" operator="between">
      <formula>#REF!</formula>
      <formula>#REF!</formula>
    </cfRule>
    <cfRule type="cellIs" dxfId="29" priority="330" operator="between">
      <formula>#REF!</formula>
      <formula>#REF!</formula>
    </cfRule>
    <cfRule type="cellIs" dxfId="28" priority="331" operator="between">
      <formula>#REF!</formula>
      <formula>#REF!</formula>
    </cfRule>
  </conditionalFormatting>
  <conditionalFormatting sqref="AO60 AU60 BA60:BB60 AI60 AC60">
    <cfRule type="containsText" dxfId="27" priority="392" operator="containsText" text="N/A">
      <formula>NOT(ISERROR(SEARCH("N/A",AC60)))</formula>
    </cfRule>
    <cfRule type="cellIs" dxfId="26" priority="393" operator="between">
      <formula>$B$11</formula>
      <formula>#REF!</formula>
    </cfRule>
    <cfRule type="cellIs" dxfId="25" priority="394" operator="between">
      <formula>$B$9</formula>
      <formula>#REF!</formula>
    </cfRule>
    <cfRule type="cellIs" dxfId="24" priority="395" operator="between">
      <formula>#REF!</formula>
      <formula>#REF!</formula>
    </cfRule>
  </conditionalFormatting>
  <conditionalFormatting sqref="BA60:BB60 AO60 AU60 AI60 AC60">
    <cfRule type="containsText" dxfId="23" priority="432" operator="containsText" text="N/A">
      <formula>NOT(ISERROR(SEARCH("N/A",AC60)))</formula>
    </cfRule>
    <cfRule type="cellIs" dxfId="22" priority="433" operator="between">
      <formula>#REF!</formula>
      <formula>#REF!</formula>
    </cfRule>
    <cfRule type="cellIs" dxfId="21" priority="434" operator="between">
      <formula>$B$9</formula>
      <formula>#REF!</formula>
    </cfRule>
    <cfRule type="cellIs" dxfId="20" priority="435" operator="between">
      <formula>#REF!</formula>
      <formula>#REF!</formula>
    </cfRule>
  </conditionalFormatting>
  <conditionalFormatting sqref="AD59">
    <cfRule type="colorScale" priority="107">
      <colorScale>
        <cfvo type="min"/>
        <cfvo type="percentile" val="50"/>
        <cfvo type="max"/>
        <color rgb="FFF8696B"/>
        <color rgb="FFFFEB84"/>
        <color rgb="FF63BE7B"/>
      </colorScale>
    </cfRule>
  </conditionalFormatting>
  <conditionalFormatting sqref="AJ59">
    <cfRule type="colorScale" priority="106">
      <colorScale>
        <cfvo type="min"/>
        <cfvo type="percentile" val="50"/>
        <cfvo type="max"/>
        <color rgb="FFF8696B"/>
        <color rgb="FFFFEB84"/>
        <color rgb="FF63BE7B"/>
      </colorScale>
    </cfRule>
  </conditionalFormatting>
  <conditionalFormatting sqref="AP59">
    <cfRule type="colorScale" priority="105">
      <colorScale>
        <cfvo type="min"/>
        <cfvo type="percentile" val="50"/>
        <cfvo type="max"/>
        <color rgb="FFF8696B"/>
        <color rgb="FFFFEB84"/>
        <color rgb="FF63BE7B"/>
      </colorScale>
    </cfRule>
  </conditionalFormatting>
  <conditionalFormatting sqref="AV59">
    <cfRule type="colorScale" priority="104">
      <colorScale>
        <cfvo type="min"/>
        <cfvo type="percentile" val="50"/>
        <cfvo type="max"/>
        <color rgb="FFF8696B"/>
        <color rgb="FFFFEB84"/>
        <color rgb="FF63BE7B"/>
      </colorScale>
    </cfRule>
  </conditionalFormatting>
  <conditionalFormatting sqref="BA59:BB59">
    <cfRule type="colorScale" priority="103">
      <colorScale>
        <cfvo type="min"/>
        <cfvo type="percentile" val="50"/>
        <cfvo type="max"/>
        <color rgb="FFF8696B"/>
        <color rgb="FFFFEB84"/>
        <color rgb="FF63BE7B"/>
      </colorScale>
    </cfRule>
  </conditionalFormatting>
  <conditionalFormatting sqref="AC59">
    <cfRule type="colorScale" priority="94">
      <colorScale>
        <cfvo type="min"/>
        <cfvo type="percentile" val="50"/>
        <cfvo type="max"/>
        <color rgb="FFF8696B"/>
        <color rgb="FFFFEB84"/>
        <color rgb="FF63BE7B"/>
      </colorScale>
    </cfRule>
  </conditionalFormatting>
  <conditionalFormatting sqref="AI59">
    <cfRule type="colorScale" priority="85">
      <colorScale>
        <cfvo type="min"/>
        <cfvo type="percentile" val="50"/>
        <cfvo type="max"/>
        <color rgb="FFF8696B"/>
        <color rgb="FFFFEB84"/>
        <color rgb="FF63BE7B"/>
      </colorScale>
    </cfRule>
  </conditionalFormatting>
  <conditionalFormatting sqref="AO59">
    <cfRule type="colorScale" priority="76">
      <colorScale>
        <cfvo type="min"/>
        <cfvo type="percentile" val="50"/>
        <cfvo type="max"/>
        <color rgb="FFF8696B"/>
        <color rgb="FFFFEB84"/>
        <color rgb="FF63BE7B"/>
      </colorScale>
    </cfRule>
  </conditionalFormatting>
  <conditionalFormatting sqref="AU59">
    <cfRule type="colorScale" priority="67">
      <colorScale>
        <cfvo type="min"/>
        <cfvo type="percentile" val="50"/>
        <cfvo type="max"/>
        <color rgb="FFF8696B"/>
        <color rgb="FFFFEB84"/>
        <color rgb="FF63BE7B"/>
      </colorScale>
    </cfRule>
  </conditionalFormatting>
  <conditionalFormatting sqref="AZ59">
    <cfRule type="colorScale" priority="55">
      <colorScale>
        <cfvo type="min"/>
        <cfvo type="percentile" val="50"/>
        <cfvo type="max"/>
        <color rgb="FF63BE7B"/>
        <color rgb="FFFFEB84"/>
        <color rgb="FFF8696B"/>
      </colorScale>
    </cfRule>
  </conditionalFormatting>
  <conditionalFormatting sqref="AU59">
    <cfRule type="iconSet" priority="1992">
      <iconSet iconSet="4Arrows">
        <cfvo type="percent" val="0"/>
        <cfvo type="percent" val="25"/>
        <cfvo type="percent" val="50"/>
        <cfvo type="percent" val="75"/>
      </iconSet>
    </cfRule>
  </conditionalFormatting>
  <conditionalFormatting sqref="AZ59">
    <cfRule type="colorScale" priority="1997">
      <colorScale>
        <cfvo type="num" val="0.45"/>
        <cfvo type="percent" val="0.65"/>
        <cfvo type="percent" val="100"/>
        <color rgb="FFF8696B"/>
        <color rgb="FFFFEB84"/>
        <color rgb="FF63BE7B"/>
      </colorScale>
    </cfRule>
  </conditionalFormatting>
  <conditionalFormatting sqref="BA15:BB58">
    <cfRule type="containsText" dxfId="19" priority="14" operator="containsText" text="N/A">
      <formula>NOT(ISERROR(SEARCH("N/A",BA15)))</formula>
    </cfRule>
    <cfRule type="cellIs" dxfId="18" priority="15" operator="between">
      <formula>#REF!</formula>
      <formula>#REF!</formula>
    </cfRule>
    <cfRule type="cellIs" dxfId="17" priority="16" operator="between">
      <formula>#REF!</formula>
      <formula>#REF!</formula>
    </cfRule>
    <cfRule type="cellIs" dxfId="16" priority="17" operator="between">
      <formula>#REF!</formula>
      <formula>#REF!</formula>
    </cfRule>
  </conditionalFormatting>
  <conditionalFormatting sqref="AO15:AO58 AI15:AI41 AI44:AI55 AU15:AU58">
    <cfRule type="containsText" dxfId="15" priority="26" operator="containsText" text="N/A">
      <formula>NOT(ISERROR(SEARCH("N/A",AI15)))</formula>
    </cfRule>
    <cfRule type="cellIs" dxfId="14" priority="27" operator="between">
      <formula>#REF!</formula>
      <formula>#REF!</formula>
    </cfRule>
    <cfRule type="cellIs" dxfId="13" priority="28" operator="between">
      <formula>#REF!</formula>
      <formula>#REF!</formula>
    </cfRule>
    <cfRule type="cellIs" dxfId="12" priority="29" operator="between">
      <formula>#REF!</formula>
      <formula>#REF!</formula>
    </cfRule>
  </conditionalFormatting>
  <conditionalFormatting sqref="AD43">
    <cfRule type="containsText" dxfId="11" priority="10" operator="containsText" text="N/A">
      <formula>NOT(ISERROR(SEARCH("N/A",AD43)))</formula>
    </cfRule>
    <cfRule type="cellIs" dxfId="10" priority="11" operator="between">
      <formula>#REF!</formula>
      <formula>#REF!</formula>
    </cfRule>
    <cfRule type="cellIs" dxfId="9" priority="12" operator="between">
      <formula>#REF!</formula>
      <formula>#REF!</formula>
    </cfRule>
    <cfRule type="cellIs" dxfId="8" priority="13" operator="between">
      <formula>#REF!</formula>
      <formula>#REF!</formula>
    </cfRule>
  </conditionalFormatting>
  <conditionalFormatting sqref="AP52">
    <cfRule type="containsText" dxfId="7" priority="6" operator="containsText" text="N/A">
      <formula>NOT(ISERROR(SEARCH("N/A",AP52)))</formula>
    </cfRule>
    <cfRule type="cellIs" dxfId="6" priority="7" operator="between">
      <formula>#REF!</formula>
      <formula>#REF!</formula>
    </cfRule>
    <cfRule type="cellIs" dxfId="5" priority="8" operator="between">
      <formula>#REF!</formula>
      <formula>#REF!</formula>
    </cfRule>
    <cfRule type="cellIs" dxfId="4" priority="9" operator="between">
      <formula>#REF!</formula>
      <formula>#REF!</formula>
    </cfRule>
  </conditionalFormatting>
  <conditionalFormatting sqref="AP53">
    <cfRule type="containsText" dxfId="3" priority="2" operator="containsText" text="N/A">
      <formula>NOT(ISERROR(SEARCH("N/A",AP53)))</formula>
    </cfRule>
    <cfRule type="cellIs" dxfId="2" priority="3" operator="between">
      <formula>#REF!</formula>
      <formula>#REF!</formula>
    </cfRule>
    <cfRule type="cellIs" dxfId="1" priority="4" operator="between">
      <formula>#REF!</formula>
      <formula>#REF!</formula>
    </cfRule>
    <cfRule type="cellIs" dxfId="0" priority="5" operator="between">
      <formula>#REF!</formula>
      <formula>#REF!</formula>
    </cfRule>
  </conditionalFormatting>
  <conditionalFormatting sqref="AI59">
    <cfRule type="colorScale" priority="1">
      <colorScale>
        <cfvo type="min"/>
        <cfvo type="percentile" val="50"/>
        <cfvo type="max"/>
        <color rgb="FFF8696B"/>
        <color rgb="FFFFEB84"/>
        <color rgb="FF63BE7B"/>
      </colorScale>
    </cfRule>
  </conditionalFormatting>
  <dataValidations count="8">
    <dataValidation type="list" allowBlank="1" showInputMessage="1" showErrorMessage="1" sqref="B4" xr:uid="{00000000-0002-0000-0000-000000000000}">
      <formula1>DEPENDENCIA</formula1>
    </dataValidation>
    <dataValidation type="list" allowBlank="1" showInputMessage="1" showErrorMessage="1" sqref="B5" xr:uid="{00000000-0002-0000-0000-000001000000}">
      <formula1>LIDERPROCESO</formula1>
    </dataValidation>
    <dataValidation type="list" allowBlank="1" showInputMessage="1" showErrorMessage="1" error="Escriba un texto " promptTitle="Cualquier contenido" sqref="F58 F15:F56" xr:uid="{00000000-0002-0000-0000-000002000000}">
      <formula1>META2</formula1>
    </dataValidation>
    <dataValidation type="list" allowBlank="1" showInputMessage="1" showErrorMessage="1" sqref="J15:J17 J19:J58" xr:uid="{00000000-0002-0000-0000-000003000000}">
      <formula1>PROGRAMACION</formula1>
    </dataValidation>
    <dataValidation type="list" allowBlank="1" showInputMessage="1" showErrorMessage="1" sqref="Q15:Q58" xr:uid="{00000000-0002-0000-0000-000004000000}">
      <formula1>INDICADOR</formula1>
    </dataValidation>
    <dataValidation type="list" allowBlank="1" showInputMessage="1" showErrorMessage="1" sqref="V15:V58" xr:uid="{00000000-0002-0000-0000-000005000000}">
      <formula1>FUENTE</formula1>
    </dataValidation>
    <dataValidation type="list" allowBlank="1" showInputMessage="1" showErrorMessage="1" sqref="W15:W58" xr:uid="{00000000-0002-0000-0000-000006000000}">
      <formula1>RUBROS</formula1>
    </dataValidation>
    <dataValidation type="list" allowBlank="1" showInputMessage="1" showErrorMessage="1" sqref="U15:U58" xr:uid="{00000000-0002-0000-0000-000007000000}">
      <formula1>CONTRALORIA</formula1>
    </dataValidation>
  </dataValidations>
  <hyperlinks>
    <hyperlink ref="AQ25" r:id="rId1" xr:uid="{00000000-0004-0000-0000-000000000000}"/>
    <hyperlink ref="AQ26" r:id="rId2" xr:uid="{00000000-0004-0000-0000-000001000000}"/>
    <hyperlink ref="AW58" r:id="rId3" display="E:\PLAN GESTION\CUARTO REPORTE TRIMETRAL PG 2018\Teusaquillo-IV tri-1.xls" xr:uid="{00000000-0004-0000-0000-000004000000}"/>
  </hyperlinks>
  <printOptions horizontalCentered="1"/>
  <pageMargins left="0.23622047244094491" right="0.23622047244094491" top="0.74803149606299213" bottom="0.74803149606299213" header="0.31496062992125984" footer="0.31496062992125984"/>
  <pageSetup paperSize="14" scale="25" orientation="landscape" r:id="rId4"/>
  <headerFooter>
    <oddFooter>&amp;RCódigo: PLE-PIN-F018
Versión: 1
Vigencia desde: 8 septiembre de 2017</oddFooter>
  </headerFooter>
  <colBreaks count="1" manualBreakCount="1">
    <brk id="25" max="42" man="1"/>
  </col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zoomScale="55" zoomScaleNormal="55" workbookViewId="0" xr3:uid="{958C4451-9541-5A59-BF78-D2F731DF1C81}">
      <selection activeCell="P15" sqref="P15"/>
    </sheetView>
  </sheetViews>
  <sheetFormatPr defaultColWidth="9.140625"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510</v>
      </c>
      <c r="B1" t="s">
        <v>43</v>
      </c>
      <c r="C1" t="s">
        <v>511</v>
      </c>
      <c r="D1" t="s">
        <v>512</v>
      </c>
      <c r="F1" t="s">
        <v>513</v>
      </c>
    </row>
    <row r="2" spans="1:8">
      <c r="A2" t="s">
        <v>514</v>
      </c>
      <c r="B2" t="s">
        <v>515</v>
      </c>
      <c r="C2" t="s">
        <v>73</v>
      </c>
      <c r="D2" t="s">
        <v>59</v>
      </c>
      <c r="F2" t="s">
        <v>263</v>
      </c>
    </row>
    <row r="3" spans="1:8">
      <c r="A3" t="s">
        <v>516</v>
      </c>
      <c r="B3" t="s">
        <v>517</v>
      </c>
      <c r="C3" t="s">
        <v>518</v>
      </c>
      <c r="D3" t="s">
        <v>108</v>
      </c>
      <c r="F3" t="s">
        <v>61</v>
      </c>
    </row>
    <row r="4" spans="1:8">
      <c r="A4" t="s">
        <v>519</v>
      </c>
      <c r="C4" t="s">
        <v>56</v>
      </c>
      <c r="D4" t="s">
        <v>520</v>
      </c>
      <c r="F4" t="s">
        <v>92</v>
      </c>
    </row>
    <row r="5" spans="1:8">
      <c r="A5" t="s">
        <v>521</v>
      </c>
      <c r="C5" t="s">
        <v>422</v>
      </c>
      <c r="D5" t="s">
        <v>522</v>
      </c>
    </row>
    <row r="6" spans="1:8">
      <c r="A6" t="s">
        <v>523</v>
      </c>
      <c r="E6" t="s">
        <v>524</v>
      </c>
      <c r="G6" t="s">
        <v>525</v>
      </c>
    </row>
    <row r="7" spans="1:8">
      <c r="A7" t="s">
        <v>526</v>
      </c>
      <c r="E7" t="s">
        <v>527</v>
      </c>
      <c r="G7" t="s">
        <v>167</v>
      </c>
    </row>
    <row r="8" spans="1:8">
      <c r="E8" t="s">
        <v>528</v>
      </c>
      <c r="G8" t="s">
        <v>529</v>
      </c>
    </row>
    <row r="9" spans="1:8">
      <c r="E9" t="s">
        <v>530</v>
      </c>
    </row>
    <row r="10" spans="1:8">
      <c r="E10" t="s">
        <v>531</v>
      </c>
    </row>
    <row r="12" spans="1:8" s="3" customFormat="1" ht="74.25" customHeight="1">
      <c r="A12" s="11"/>
      <c r="C12" s="12"/>
      <c r="D12" s="6"/>
      <c r="H12" s="3" t="s">
        <v>532</v>
      </c>
    </row>
    <row r="13" spans="1:8" s="3" customFormat="1" ht="74.25" customHeight="1">
      <c r="A13" s="11"/>
      <c r="C13" s="12"/>
      <c r="D13" s="6"/>
      <c r="H13" s="3" t="s">
        <v>533</v>
      </c>
    </row>
    <row r="14" spans="1:8" s="3" customFormat="1" ht="74.25" customHeight="1">
      <c r="A14" s="11"/>
      <c r="C14" s="12"/>
      <c r="D14" s="2"/>
      <c r="H14" s="3" t="s">
        <v>534</v>
      </c>
    </row>
    <row r="15" spans="1:8" s="3" customFormat="1" ht="74.25" customHeight="1">
      <c r="A15" s="11"/>
      <c r="C15" s="12"/>
      <c r="D15" s="2"/>
      <c r="H15" s="3" t="s">
        <v>535</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52</v>
      </c>
      <c r="C99" t="s">
        <v>536</v>
      </c>
    </row>
    <row r="100" spans="2:3">
      <c r="B100" s="10">
        <v>1167</v>
      </c>
      <c r="C100" s="3" t="s">
        <v>537</v>
      </c>
    </row>
    <row r="101" spans="2:3" ht="30">
      <c r="B101" s="10">
        <v>1131</v>
      </c>
      <c r="C101" s="3" t="s">
        <v>538</v>
      </c>
    </row>
    <row r="102" spans="2:3">
      <c r="B102" s="10">
        <v>1177</v>
      </c>
      <c r="C102" s="3" t="s">
        <v>539</v>
      </c>
    </row>
    <row r="103" spans="2:3" ht="30">
      <c r="B103" s="10">
        <v>1094</v>
      </c>
      <c r="C103" s="3" t="s">
        <v>540</v>
      </c>
    </row>
    <row r="104" spans="2:3">
      <c r="B104" s="10">
        <v>1128</v>
      </c>
      <c r="C104" s="3" t="s">
        <v>541</v>
      </c>
    </row>
    <row r="105" spans="2:3" ht="30">
      <c r="B105" s="10">
        <v>1095</v>
      </c>
      <c r="C105" s="3" t="s">
        <v>542</v>
      </c>
    </row>
    <row r="106" spans="2:3" ht="30">
      <c r="B106" s="10">
        <v>1129</v>
      </c>
      <c r="C106" s="3" t="s">
        <v>543</v>
      </c>
    </row>
    <row r="107" spans="2:3" ht="45">
      <c r="B107" s="10">
        <v>1120</v>
      </c>
      <c r="C107" s="3" t="s">
        <v>544</v>
      </c>
    </row>
    <row r="108" spans="2:3">
      <c r="B108" s="9"/>
    </row>
    <row r="109" spans="2:3">
      <c r="B109" s="9"/>
    </row>
    <row r="117" spans="2:3">
      <c r="B117" t="s">
        <v>3</v>
      </c>
    </row>
    <row r="118" spans="2:3">
      <c r="B118" t="s">
        <v>545</v>
      </c>
      <c r="C118" t="s">
        <v>546</v>
      </c>
    </row>
    <row r="119" spans="2:3">
      <c r="B119" t="s">
        <v>547</v>
      </c>
      <c r="C119" t="s">
        <v>548</v>
      </c>
    </row>
    <row r="120" spans="2:3">
      <c r="B120" t="s">
        <v>549</v>
      </c>
      <c r="C120" t="s">
        <v>550</v>
      </c>
    </row>
    <row r="121" spans="2:3">
      <c r="B121" t="s">
        <v>551</v>
      </c>
      <c r="C121" t="s">
        <v>552</v>
      </c>
    </row>
    <row r="122" spans="2:3">
      <c r="B122" t="s">
        <v>553</v>
      </c>
      <c r="C122" t="s">
        <v>554</v>
      </c>
    </row>
    <row r="123" spans="2:3">
      <c r="B123" t="s">
        <v>555</v>
      </c>
      <c r="C123" t="s">
        <v>556</v>
      </c>
    </row>
    <row r="124" spans="2:3">
      <c r="B124" t="s">
        <v>557</v>
      </c>
      <c r="C124" t="s">
        <v>558</v>
      </c>
    </row>
    <row r="125" spans="2:3">
      <c r="B125" t="s">
        <v>559</v>
      </c>
      <c r="C125" t="s">
        <v>560</v>
      </c>
    </row>
    <row r="126" spans="2:3">
      <c r="B126" t="s">
        <v>561</v>
      </c>
      <c r="C126" t="s">
        <v>562</v>
      </c>
    </row>
    <row r="127" spans="2:3">
      <c r="B127" t="s">
        <v>563</v>
      </c>
      <c r="C127" t="s">
        <v>564</v>
      </c>
    </row>
    <row r="128" spans="2:3">
      <c r="B128" t="s">
        <v>565</v>
      </c>
      <c r="C128" t="s">
        <v>566</v>
      </c>
    </row>
    <row r="129" spans="2:3">
      <c r="B129" t="s">
        <v>567</v>
      </c>
      <c r="C129" t="s">
        <v>568</v>
      </c>
    </row>
    <row r="130" spans="2:3">
      <c r="B130" t="s">
        <v>569</v>
      </c>
      <c r="C130" t="s">
        <v>570</v>
      </c>
    </row>
    <row r="131" spans="2:3">
      <c r="B131" t="s">
        <v>571</v>
      </c>
      <c r="C131" t="s">
        <v>572</v>
      </c>
    </row>
    <row r="132" spans="2:3">
      <c r="B132" t="s">
        <v>573</v>
      </c>
      <c r="C132" t="s">
        <v>574</v>
      </c>
    </row>
    <row r="133" spans="2:3">
      <c r="B133" t="s">
        <v>575</v>
      </c>
      <c r="C133" t="s">
        <v>576</v>
      </c>
    </row>
    <row r="134" spans="2:3">
      <c r="B134" t="s">
        <v>577</v>
      </c>
      <c r="C134" t="s">
        <v>578</v>
      </c>
    </row>
    <row r="135" spans="2:3">
      <c r="B135" t="s">
        <v>579</v>
      </c>
      <c r="C135" t="s">
        <v>580</v>
      </c>
    </row>
    <row r="136" spans="2:3">
      <c r="B136" t="s">
        <v>581</v>
      </c>
      <c r="C136" t="s">
        <v>582</v>
      </c>
    </row>
    <row r="137" spans="2:3">
      <c r="B137" t="s">
        <v>583</v>
      </c>
      <c r="C137" t="s">
        <v>584</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2019-01-30T23:23:51Z</dcterms:modified>
  <cp:category/>
  <cp:contentStatus/>
</cp:coreProperties>
</file>