
<file path=[Content_Types].xml><?xml version="1.0" encoding="utf-8"?>
<Types xmlns="http://schemas.openxmlformats.org/package/2006/content-types">
  <Default Extension="bin" ContentType="application/vnd.openxmlformats-officedocument.spreadsheetml.printerSettings"/>
  <Default Extension="png" ContentType="image/png"/>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drawings/drawing4.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xl/persons/person.xml" ContentType="application/vnd.ms-excel.person+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7" rupBuild="4507"/>
  <workbookPr codeName="ThisWorkbook" defaultThemeVersion="124226"/>
  <bookViews>
    <workbookView xWindow="-120" yWindow="-120" windowWidth="20730" windowHeight="11160" tabRatio="859" activeTab="1"/>
  </bookViews>
  <sheets>
    <sheet name="Contexto proceso" sheetId="16" r:id="rId1"/>
    <sheet name="Nivel Central" sheetId="10" r:id="rId2"/>
    <sheet name="Nivel Local" sheetId="19" r:id="rId3"/>
    <sheet name="Mapa_RResidual" sheetId="17" state="hidden" r:id="rId4"/>
    <sheet name="Riesgos Seg. Información" sheetId="12" state="hidden" r:id="rId5"/>
    <sheet name="Seguridad Información" sheetId="13" state="hidden" r:id="rId6"/>
    <sheet name="Probabilidad Seguridad Informac" sheetId="14" state="hidden" r:id="rId7"/>
    <sheet name="Corrupción" sheetId="5" state="hidden" r:id="rId8"/>
    <sheet name="Listados" sheetId="7" state="hidden" r:id="rId9"/>
    <sheet name="CONTROLES" sheetId="11" state="hidden" r:id="rId10"/>
    <sheet name="PERFIL" sheetId="18" state="hidden" r:id="rId11"/>
    <sheet name="Matriz de calificación" sheetId="4" state="hidden" r:id="rId12"/>
  </sheets>
  <externalReferences>
    <externalReference r:id="rId13"/>
    <externalReference r:id="rId14"/>
    <externalReference r:id="rId15"/>
    <externalReference r:id="rId16"/>
    <externalReference r:id="rId17"/>
    <externalReference r:id="rId18"/>
    <externalReference r:id="rId19"/>
  </externalReferences>
  <definedNames>
    <definedName name="_1_SE">#REF!</definedName>
    <definedName name="_10._CIFRADO.">'Seguridad Información'!$G$45:$G$46</definedName>
    <definedName name="_11._SEGURIDAD_FÍSICA_Y_AMBIENTAL.">'Seguridad Información'!$H$45:$H$59</definedName>
    <definedName name="_12._SEGURIDAD_EN_LA_OPERATIVA.">'Seguridad Información'!$I$45:$I$58</definedName>
    <definedName name="_13._SEGURIDAD_EN_LAS_TELECOMUNICACIONES.">'Seguridad Información'!$J$45:$J$51</definedName>
    <definedName name="_14._ADQUISICIÓN__DESARROLLO_Y_MANTENIMIENTO_DE_LOS_SISTEMAS_DE_INFORMACIÓN.">'Seguridad Información'!$K$45:$K$57</definedName>
    <definedName name="_15._RELACIONES_CON_SUMINISTRADORES.">'Seguridad Información'!$L$45:$L$49</definedName>
    <definedName name="_16._GESTIÓN_DE_INCIDENTES_EN_LA_SEGURIDAD_DE_LA_INFORMACIÓN.">'Seguridad Información'!$M$45:$M$51</definedName>
    <definedName name="_17._ASPECTOS_DE_SEGURIDAD_DE_LA_INFORMACION_EN_LA_GESTIÓN_DE_LA_CONTINUIDAD_DEL_NEGOCIO.">'Seguridad Información'!$N$45:$N$48</definedName>
    <definedName name="_18._CUMPLIMIENTO.">'Seguridad Información'!$O$45:$O$52</definedName>
    <definedName name="_5._POLÍTICAS_DE_SEGURIDAD.">'Seguridad Información'!$B$45:$B$46</definedName>
    <definedName name="_6._ASPECTOS_ORGANIZATIVOS_DE_LA_SEGURIDAD_DE_LA_INFORMAC.">'Seguridad Información'!$C$45:$C$51</definedName>
    <definedName name="_7._SEGURIDAD_LIGADA_A_LOS_RECURSOS_HUMANOS.">'Seguridad Información'!$D$45:$D$50</definedName>
    <definedName name="_8._GESTIÓN_DE_ACTIVOS.">'Seguridad Información'!$E$45:$E$53</definedName>
    <definedName name="_9._CONTROL_DE_ACCESOS.">'Seguridad Información'!$F$45:$F$58</definedName>
    <definedName name="_xlnm._FilterDatabase" localSheetId="1" hidden="1">'Nivel Central'!#REF!</definedName>
    <definedName name="_xlnm._FilterDatabase" localSheetId="4" hidden="1">'Riesgos Seg. Información'!$B$8:$BI$8</definedName>
    <definedName name="A">#REF!</definedName>
    <definedName name="AA">#REF!</definedName>
    <definedName name="aaaa">#REF!</definedName>
    <definedName name="accion">#REF!</definedName>
    <definedName name="AGENTE">#REF!</definedName>
    <definedName name="_xlnm.Print_Area" localSheetId="1">'Nivel Central'!$A$24:$AV$30</definedName>
    <definedName name="_xlnm.Print_Area" localSheetId="4">'Riesgos Seg. Información'!$A$5:$BI$15</definedName>
    <definedName name="AREA_IMPACTO">#REF!</definedName>
    <definedName name="areaimpacto">'[1]SM-FO-27'!$BQ$476:$BQ$482</definedName>
    <definedName name="B">#REF!</definedName>
    <definedName name="CALIFICACION">#REF!</definedName>
    <definedName name="CAUSAS">[2]CAUSAS!$C$6:$O$11</definedName>
    <definedName name="CD">'Seguridad Información'!$H$3</definedName>
    <definedName name="CI">'Seguridad Información'!$I$3:$I$5</definedName>
    <definedName name="CID">'Seguridad Información'!$J$3:$J$10</definedName>
    <definedName name="cl">'[1]SM-FO-27'!#REF!</definedName>
    <definedName name="CLAVE">#REF!</definedName>
    <definedName name="CLAVECAUSA">[2]CAUSAS!$C$12:$O$12</definedName>
    <definedName name="CLAVECONT">#REF!</definedName>
    <definedName name="CLAVECONTROL">'[2]NO BORRAR'!$B$41:$B$57</definedName>
    <definedName name="CLAVEOBJ">#REF!</definedName>
    <definedName name="CLAVEPOL">#REF!</definedName>
    <definedName name="CLAVEPOLITICA">'[2]NO BORRAR'!$B$3:$B$17</definedName>
    <definedName name="CLAVEPROC">#REF!</definedName>
    <definedName name="CLAVEPROCEDIMIENTO">'[2]NO BORRAR'!$B$22:$B$38</definedName>
    <definedName name="CLAVERIESGO">#REF!</definedName>
    <definedName name="CODIGO">#REF!</definedName>
    <definedName name="CODIGO_RIESGO">#REF!</definedName>
    <definedName name="CODIGO1">#REF!</definedName>
    <definedName name="Con">#REF!</definedName>
    <definedName name="Confidencialidad">'Seguridad Información'!$G$3:$G$9</definedName>
    <definedName name="CONFIDENCIALIDAD.">'Seguridad Información'!$B$20:$B$32</definedName>
    <definedName name="CONFIDENCIALIDAD_">'Seguridad Información'!$B$14:$B$16</definedName>
    <definedName name="Confidencialidad_Disponibilidad">'Seguridad Información'!$H$3</definedName>
    <definedName name="CONFIDENCIALIDAD_DISPONIBILIDAD.">'Seguridad Información'!$F$20</definedName>
    <definedName name="CONFIDENCIALIDAD_DISPONIBILIDAD_">'Seguridad Información'!$F$14</definedName>
    <definedName name="Confidencialidad_integridad">'Seguridad Información'!$I$3:$I$5</definedName>
    <definedName name="CONFIDENCIALIDAD_INTEGRIDAD.">'Seguridad Información'!$E$20:$E$32</definedName>
    <definedName name="CONFIDENCIALIDAD_INTEGRIDAD_">'Seguridad Información'!$E$14</definedName>
    <definedName name="Confidencialidad_Integridad_Disponibilidad">'Seguridad Información'!$J$3:$J$10</definedName>
    <definedName name="CONFIDENCIALIDAD_INTEGRIDAD_DISPONIBILIDAD.">'Seguridad Información'!$H$20:$H$41</definedName>
    <definedName name="CONFIDENCIALIDAD_INTEGRIDAD_DISPONIBILIDAD_">'Seguridad Información'!$H$14:$H$17</definedName>
    <definedName name="CONFLICTOS_SOCIALES">#REF!</definedName>
    <definedName name="CONTROL">'[2]NO BORRAR'!$C$41:$C$53</definedName>
    <definedName name="Control_Existente">[3]Hoja4!$H$3:$H$4</definedName>
    <definedName name="CONTROLES">#REF!</definedName>
    <definedName name="DIRECCION_ACTIVIDADES_MARITIMAS">#REF!</definedName>
    <definedName name="Disponibilidad">'Seguridad Información'!$K$3:$K$18</definedName>
    <definedName name="DISPONIBILIDAD.">'Seguridad Información'!$D$20:$D$33</definedName>
    <definedName name="DISPONIBILIDAD_">'Seguridad Información'!$D$14:$D$16</definedName>
    <definedName name="ESTABILIDAD_POLITICA">#REF!</definedName>
    <definedName name="EVENTOS_NATURALES">#REF!</definedName>
    <definedName name="FRECUENCIA">#REF!</definedName>
    <definedName name="FUENTE">#REF!</definedName>
    <definedName name="FUENTES_RIESGO">#REF!</definedName>
    <definedName name="fuentesriesgo">'[1]SM-FO-27'!$BP$476:$BP$480</definedName>
    <definedName name="g">#REF!</definedName>
    <definedName name="GRAVEDAD">#REF!</definedName>
    <definedName name="IMPACTO" localSheetId="3">#REF!</definedName>
    <definedName name="Impacto">[3]Hoja4!$F$3:$F$7</definedName>
    <definedName name="INSTALACIONES">#REF!</definedName>
    <definedName name="Integridad">'Seguridad Información'!$M$3:$M$6</definedName>
    <definedName name="INTEGRIDAD.">'Seguridad Información'!$C$20:$C$24</definedName>
    <definedName name="INTEGRIDAD_">'Seguridad Información'!$C$14</definedName>
    <definedName name="Integridad_Disponibilidad">'Seguridad Información'!$L$3:$L$8</definedName>
    <definedName name="INTEGRIDAD_DISPONIBILIDAD.">'Seguridad Información'!$G$20:$G$25</definedName>
    <definedName name="INTEGRIDAD_DISPONIBILIDAD_">'Seguridad Información'!$G$14</definedName>
    <definedName name="LET">#REF!</definedName>
    <definedName name="MACROPROCESO">#REF!</definedName>
    <definedName name="nivelorgriesgo">'[1]SM-FO-27'!$BR$481:$BR$483</definedName>
    <definedName name="NN">#REF!</definedName>
    <definedName name="NOMBRE_RIESGO">#REF!</definedName>
    <definedName name="NUM">#REF!</definedName>
    <definedName name="OBJETIVOS">#REF!</definedName>
    <definedName name="PERSONAS">#REF!</definedName>
    <definedName name="PESO">#REF!</definedName>
    <definedName name="POLITICA">'[2]NO BORRAR'!$C$3:$C$17</definedName>
    <definedName name="POLITICAS_GUBERNAMENTALES">#REF!</definedName>
    <definedName name="Probabilidad">[3]Hoja4!$E$3:$E$7</definedName>
    <definedName name="PROCEDIMIENTO">#REF!</definedName>
    <definedName name="PROCESO">#REF!</definedName>
    <definedName name="PUNTAJE">#REF!</definedName>
    <definedName name="PUNTAJEF">#REF!</definedName>
    <definedName name="PUNTAJEG">#REF!</definedName>
    <definedName name="q">#REF!</definedName>
    <definedName name="RELACIONADO">#REF!</definedName>
    <definedName name="RESPUESTA">'[2]NO BORRAR'!$G$1:$G$5</definedName>
    <definedName name="RIESGOS">#REF!</definedName>
    <definedName name="SE">#REF!</definedName>
    <definedName name="SI_NO">'[4]NO BORRAR'!$F$1:$F$2</definedName>
    <definedName name="SINO">#REF!</definedName>
    <definedName name="SISTEMAS">#REF!</definedName>
    <definedName name="TECNOLOGIA">#REF!</definedName>
    <definedName name="Tipificacionriesgo">'[1]SM-FO-27'!$BR$486:$BR$499</definedName>
    <definedName name="TIPO">'[5]Base de Datos'!$A$4:$A$8</definedName>
    <definedName name="Tipo_de_Riesgo">[3]Hoja4!$D$3:$D$9</definedName>
    <definedName name="TIPOACCION">'[2]NO BORRAR'!$I$1:$I$9</definedName>
    <definedName name="_xlnm.Print_Titles" localSheetId="1">'Nivel Central'!#REF!</definedName>
    <definedName name="_xlnm.Print_Titles" localSheetId="4">'Riesgos Seg. Información'!$5:$8</definedName>
    <definedName name="TOTAL_PUNTAJE_RIESGO">#REF!</definedName>
    <definedName name="TRATAMIENTO">#REF!</definedName>
    <definedName name="TRATAMIENTO_RIESGO">'[4]NO BORRAR'!$G$1:$G$5</definedName>
    <definedName name="trIANGULO">#REF!</definedName>
    <definedName name="X">#REF!</definedName>
    <definedName name="Y">#REF!</definedName>
    <definedName name="Z">#REF!</definedName>
    <definedName name="Z_795C8354_6623_430F_B16F_866AD45BC174_.wvu.FilterData" localSheetId="1" hidden="1">'Nivel Central'!#REF!</definedName>
    <definedName name="Z_795C8354_6623_430F_B16F_866AD45BC174_.wvu.FilterData" localSheetId="4" hidden="1">'Riesgos Seg. Información'!$B$8:$BI$8</definedName>
    <definedName name="Z_795C8354_6623_430F_B16F_866AD45BC174_.wvu.PrintArea" localSheetId="1" hidden="1">'Nivel Central'!$A$24:$AV$30</definedName>
    <definedName name="Z_795C8354_6623_430F_B16F_866AD45BC174_.wvu.PrintArea" localSheetId="4" hidden="1">'Riesgos Seg. Información'!$A$5:$BI$15</definedName>
    <definedName name="Z_795C8354_6623_430F_B16F_866AD45BC174_.wvu.PrintTitles" localSheetId="1" hidden="1">'Nivel Central'!#REF!</definedName>
    <definedName name="Z_795C8354_6623_430F_B16F_866AD45BC174_.wvu.PrintTitles" localSheetId="4" hidden="1">'Riesgos Seg. Información'!$5:$8</definedName>
    <definedName name="Z_82BC0C9B_70E2_44EC_8408_64CC9B36E280_.wvu.FilterData" localSheetId="1" hidden="1">'Nivel Central'!#REF!</definedName>
    <definedName name="Z_82BC0C9B_70E2_44EC_8408_64CC9B36E280_.wvu.FilterData" localSheetId="4" hidden="1">'Riesgos Seg. Información'!$B$8:$BI$8</definedName>
    <definedName name="Z_82BC0C9B_70E2_44EC_8408_64CC9B36E280_.wvu.PrintArea" localSheetId="1" hidden="1">'Nivel Central'!$A$24:$AV$30</definedName>
    <definedName name="Z_82BC0C9B_70E2_44EC_8408_64CC9B36E280_.wvu.PrintArea" localSheetId="4" hidden="1">'Riesgos Seg. Información'!$A$5:$BI$15</definedName>
    <definedName name="Z_82BC0C9B_70E2_44EC_8408_64CC9B36E280_.wvu.PrintTitles" localSheetId="1" hidden="1">'Nivel Central'!#REF!</definedName>
    <definedName name="Z_82BC0C9B_70E2_44EC_8408_64CC9B36E280_.wvu.PrintTitles" localSheetId="4" hidden="1">'Riesgos Seg. Información'!$5:$8</definedName>
    <definedName name="Z_F8FDF2EC_A9AD_41AC_8138_AA3657B53E6D_.wvu.FilterData" localSheetId="1" hidden="1">'Nivel Central'!#REF!</definedName>
    <definedName name="Z_F8FDF2EC_A9AD_41AC_8138_AA3657B53E6D_.wvu.FilterData" localSheetId="4" hidden="1">'Riesgos Seg. Información'!$B$8:$BI$8</definedName>
    <definedName name="Z_F8FDF2EC_A9AD_41AC_8138_AA3657B53E6D_.wvu.PrintArea" localSheetId="1" hidden="1">'Nivel Central'!$A$24:$AV$30</definedName>
    <definedName name="Z_F8FDF2EC_A9AD_41AC_8138_AA3657B53E6D_.wvu.PrintArea" localSheetId="4" hidden="1">'Riesgos Seg. Información'!$A$5:$BI$15</definedName>
    <definedName name="Z_F8FDF2EC_A9AD_41AC_8138_AA3657B53E6D_.wvu.PrintTitles" localSheetId="1" hidden="1">'Nivel Central'!#REF!</definedName>
    <definedName name="Z_F8FDF2EC_A9AD_41AC_8138_AA3657B53E6D_.wvu.PrintTitles" localSheetId="4" hidden="1">'Riesgos Seg. Información'!$5:$8</definedName>
    <definedName name="zona">#REF!</definedName>
  </definedNames>
  <calcPr calcId="125725"/>
  <customWorkbookViews>
    <customWorkbookView name="LUCY MARGARITA OSORIO MASTRODOMÉNICO - Vista personalizada" guid="{82BC0C9B-70E2-44EC-8408-64CC9B36E280}" mergeInterval="0" personalView="1" maximized="1" xWindow="-8" yWindow="-8" windowWidth="1616" windowHeight="876" tabRatio="859" activeSheetId="1"/>
    <customWorkbookView name="MAURICIO ORDOÑEZ GUTIERREZ - Vista personalizada" guid="{795C8354-6623-430F-B16F-866AD45BC174}" mergeInterval="0" personalView="1" maximized="1" xWindow="-8" yWindow="-8" windowWidth="1616" windowHeight="876" tabRatio="859" activeSheetId="1"/>
    <customWorkbookView name="DIEGO ORLANDO BUSTOS FORERO - Vista personalizada" guid="{F8FDF2EC-A9AD-41AC-8138-AA3657B53E6D}" mergeInterval="0" personalView="1" maximized="1" xWindow="-8" yWindow="-8" windowWidth="1936" windowHeight="1056" tabRatio="859" activeSheetId="1" showComments="commIndAndComment"/>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W83" i="10"/>
  <c r="AU77"/>
  <c r="AM65"/>
  <c r="AJ79"/>
  <c r="AJ77"/>
  <c r="AJ71"/>
  <c r="AR79"/>
  <c r="AN79"/>
  <c r="AQ79" s="1"/>
  <c r="AD79"/>
  <c r="AB79"/>
  <c r="Z79"/>
  <c r="X79"/>
  <c r="V79"/>
  <c r="T79"/>
  <c r="R79"/>
  <c r="AE79" l="1"/>
  <c r="AF79" s="1"/>
  <c r="AW83" i="19" l="1"/>
  <c r="AF41"/>
  <c r="AU41"/>
  <c r="AU37"/>
  <c r="AP35"/>
  <c r="AU35"/>
  <c r="AP30"/>
  <c r="AU30"/>
  <c r="AH40" l="1"/>
  <c r="AD40"/>
  <c r="AB40"/>
  <c r="Z40"/>
  <c r="X40"/>
  <c r="V40"/>
  <c r="T40"/>
  <c r="R40"/>
  <c r="AE40" s="1"/>
  <c r="AF40" s="1"/>
  <c r="AI40" s="1"/>
  <c r="AJ40" s="1"/>
  <c r="AT39"/>
  <c r="AS39"/>
  <c r="AH39"/>
  <c r="AD39"/>
  <c r="AB39"/>
  <c r="Z39"/>
  <c r="X39"/>
  <c r="V39"/>
  <c r="T39"/>
  <c r="R39"/>
  <c r="AH38"/>
  <c r="AD38"/>
  <c r="AB38"/>
  <c r="Z38"/>
  <c r="X38"/>
  <c r="V38"/>
  <c r="T38"/>
  <c r="R38"/>
  <c r="AH37"/>
  <c r="AD37"/>
  <c r="AB37"/>
  <c r="Z37"/>
  <c r="X37"/>
  <c r="V37"/>
  <c r="T37"/>
  <c r="R37"/>
  <c r="AM30"/>
  <c r="AN30" s="1"/>
  <c r="AE30"/>
  <c r="AE24"/>
  <c r="R24"/>
  <c r="T24"/>
  <c r="V24"/>
  <c r="X24"/>
  <c r="Z24"/>
  <c r="AB24"/>
  <c r="AD24"/>
  <c r="AH24"/>
  <c r="R25"/>
  <c r="AE25" s="1"/>
  <c r="AF25" s="1"/>
  <c r="AI25" s="1"/>
  <c r="AJ25" s="1"/>
  <c r="T25"/>
  <c r="V25"/>
  <c r="X25"/>
  <c r="Z25"/>
  <c r="AB25"/>
  <c r="AD25"/>
  <c r="AH25"/>
  <c r="R26"/>
  <c r="T26"/>
  <c r="AE26" s="1"/>
  <c r="AF26" s="1"/>
  <c r="AI26" s="1"/>
  <c r="AJ26" s="1"/>
  <c r="V26"/>
  <c r="X26"/>
  <c r="Z26"/>
  <c r="AB26"/>
  <c r="AD26"/>
  <c r="AH26"/>
  <c r="R27"/>
  <c r="T27"/>
  <c r="V27"/>
  <c r="AE27" s="1"/>
  <c r="AF27" s="1"/>
  <c r="AI27" s="1"/>
  <c r="AJ27" s="1"/>
  <c r="X27"/>
  <c r="Z27"/>
  <c r="AB27"/>
  <c r="AD27"/>
  <c r="AH27"/>
  <c r="R28"/>
  <c r="AE28" s="1"/>
  <c r="AF28" s="1"/>
  <c r="AI28" s="1"/>
  <c r="AJ28" s="1"/>
  <c r="T28"/>
  <c r="V28"/>
  <c r="X28"/>
  <c r="Z28"/>
  <c r="AB28"/>
  <c r="AD28"/>
  <c r="AH28"/>
  <c r="R29"/>
  <c r="AE29" s="1"/>
  <c r="AF29" s="1"/>
  <c r="AI29" s="1"/>
  <c r="AJ29" s="1"/>
  <c r="T29"/>
  <c r="V29"/>
  <c r="X29"/>
  <c r="Z29"/>
  <c r="AB29"/>
  <c r="AD29"/>
  <c r="AH29"/>
  <c r="AQ24"/>
  <c r="AH77" i="10"/>
  <c r="AD77"/>
  <c r="AB77"/>
  <c r="Z77"/>
  <c r="X77"/>
  <c r="V77"/>
  <c r="T77"/>
  <c r="R77"/>
  <c r="R78"/>
  <c r="T78"/>
  <c r="V78"/>
  <c r="X78"/>
  <c r="Z78"/>
  <c r="AB78"/>
  <c r="AD78"/>
  <c r="AH79"/>
  <c r="R80"/>
  <c r="T80"/>
  <c r="V80"/>
  <c r="X80"/>
  <c r="Z80"/>
  <c r="AB80"/>
  <c r="AD80"/>
  <c r="AH80"/>
  <c r="R81"/>
  <c r="T81"/>
  <c r="V81"/>
  <c r="X81"/>
  <c r="Z81"/>
  <c r="AB81"/>
  <c r="AD81"/>
  <c r="AH81"/>
  <c r="AM82" i="19"/>
  <c r="AN82" s="1"/>
  <c r="AH82"/>
  <c r="AD82"/>
  <c r="AB82"/>
  <c r="Z82"/>
  <c r="X82"/>
  <c r="V82"/>
  <c r="T82"/>
  <c r="R82"/>
  <c r="M82"/>
  <c r="L82"/>
  <c r="J82"/>
  <c r="AM81"/>
  <c r="AN81" s="1"/>
  <c r="AH81"/>
  <c r="AD81"/>
  <c r="AB81"/>
  <c r="Z81"/>
  <c r="X81"/>
  <c r="V81"/>
  <c r="T81"/>
  <c r="R81"/>
  <c r="M81"/>
  <c r="L81"/>
  <c r="J81"/>
  <c r="AM80"/>
  <c r="AN80" s="1"/>
  <c r="AH80"/>
  <c r="AD80"/>
  <c r="AB80"/>
  <c r="Z80"/>
  <c r="X80"/>
  <c r="V80"/>
  <c r="T80"/>
  <c r="R80"/>
  <c r="M80"/>
  <c r="L80"/>
  <c r="J80"/>
  <c r="AM79"/>
  <c r="AN79" s="1"/>
  <c r="AH79"/>
  <c r="AD79"/>
  <c r="AB79"/>
  <c r="Z79"/>
  <c r="X79"/>
  <c r="V79"/>
  <c r="T79"/>
  <c r="R79"/>
  <c r="M79"/>
  <c r="L79"/>
  <c r="J79"/>
  <c r="AH78"/>
  <c r="AD78"/>
  <c r="AB78"/>
  <c r="Z78"/>
  <c r="X78"/>
  <c r="V78"/>
  <c r="T78"/>
  <c r="R78"/>
  <c r="AH77"/>
  <c r="AD77"/>
  <c r="AB77"/>
  <c r="Z77"/>
  <c r="X77"/>
  <c r="V77"/>
  <c r="T77"/>
  <c r="R77"/>
  <c r="AH76"/>
  <c r="AD76"/>
  <c r="AB76"/>
  <c r="Z76"/>
  <c r="X76"/>
  <c r="V76"/>
  <c r="T76"/>
  <c r="R76"/>
  <c r="AH75"/>
  <c r="AD75"/>
  <c r="AB75"/>
  <c r="Z75"/>
  <c r="X75"/>
  <c r="V75"/>
  <c r="T75"/>
  <c r="R75"/>
  <c r="AH74"/>
  <c r="AD74"/>
  <c r="AB74"/>
  <c r="Z74"/>
  <c r="X74"/>
  <c r="V74"/>
  <c r="T74"/>
  <c r="R74"/>
  <c r="AH73"/>
  <c r="AD73"/>
  <c r="X73"/>
  <c r="M73"/>
  <c r="L73"/>
  <c r="J73"/>
  <c r="AH72"/>
  <c r="AD72"/>
  <c r="AB72"/>
  <c r="Z72"/>
  <c r="X72"/>
  <c r="V72"/>
  <c r="T72"/>
  <c r="R72"/>
  <c r="AH71"/>
  <c r="AD71"/>
  <c r="AB71"/>
  <c r="Z71"/>
  <c r="X71"/>
  <c r="V71"/>
  <c r="T71"/>
  <c r="R71"/>
  <c r="AH70"/>
  <c r="AD70"/>
  <c r="AB70"/>
  <c r="Z70"/>
  <c r="X70"/>
  <c r="V70"/>
  <c r="T70"/>
  <c r="R70"/>
  <c r="AH69"/>
  <c r="AD69"/>
  <c r="AB69"/>
  <c r="Z69"/>
  <c r="X69"/>
  <c r="V69"/>
  <c r="T69"/>
  <c r="R69"/>
  <c r="AH68"/>
  <c r="AD68"/>
  <c r="AB68"/>
  <c r="Z68"/>
  <c r="X68"/>
  <c r="V68"/>
  <c r="T68"/>
  <c r="R68"/>
  <c r="AH67"/>
  <c r="AD67"/>
  <c r="X67"/>
  <c r="M67"/>
  <c r="L67"/>
  <c r="J67"/>
  <c r="AH66"/>
  <c r="AD66"/>
  <c r="AB66"/>
  <c r="Z66"/>
  <c r="X66"/>
  <c r="V66"/>
  <c r="T66"/>
  <c r="R66"/>
  <c r="AH65"/>
  <c r="AD65"/>
  <c r="AB65"/>
  <c r="Z65"/>
  <c r="X65"/>
  <c r="V65"/>
  <c r="T65"/>
  <c r="R65"/>
  <c r="AH64"/>
  <c r="AD64"/>
  <c r="AB64"/>
  <c r="Z64"/>
  <c r="X64"/>
  <c r="V64"/>
  <c r="T64"/>
  <c r="R64"/>
  <c r="AH63"/>
  <c r="AD63"/>
  <c r="AB63"/>
  <c r="Z63"/>
  <c r="X63"/>
  <c r="V63"/>
  <c r="T63"/>
  <c r="R63"/>
  <c r="AH62"/>
  <c r="AD62"/>
  <c r="AB62"/>
  <c r="Z62"/>
  <c r="X62"/>
  <c r="V62"/>
  <c r="T62"/>
  <c r="R62"/>
  <c r="AM61"/>
  <c r="AN61" s="1"/>
  <c r="AH61"/>
  <c r="AD61"/>
  <c r="AB61"/>
  <c r="Z61"/>
  <c r="X61"/>
  <c r="V61"/>
  <c r="T61"/>
  <c r="R61"/>
  <c r="M61"/>
  <c r="L61"/>
  <c r="J61"/>
  <c r="AH60"/>
  <c r="AD60"/>
  <c r="AB60"/>
  <c r="Z60"/>
  <c r="X60"/>
  <c r="V60"/>
  <c r="T60"/>
  <c r="R60"/>
  <c r="AH59"/>
  <c r="AD59"/>
  <c r="AB59"/>
  <c r="Z59"/>
  <c r="X59"/>
  <c r="V59"/>
  <c r="T59"/>
  <c r="R59"/>
  <c r="AH58"/>
  <c r="AD58"/>
  <c r="AB58"/>
  <c r="Z58"/>
  <c r="X58"/>
  <c r="V58"/>
  <c r="T58"/>
  <c r="R58"/>
  <c r="AH57"/>
  <c r="AD57"/>
  <c r="AB57"/>
  <c r="Z57"/>
  <c r="X57"/>
  <c r="V57"/>
  <c r="T57"/>
  <c r="R57"/>
  <c r="AH56"/>
  <c r="AD56"/>
  <c r="AB56"/>
  <c r="Z56"/>
  <c r="X56"/>
  <c r="V56"/>
  <c r="T56"/>
  <c r="R56"/>
  <c r="AH55"/>
  <c r="AD55"/>
  <c r="X55"/>
  <c r="M55"/>
  <c r="L55"/>
  <c r="J55"/>
  <c r="AH54"/>
  <c r="AD54"/>
  <c r="AB54"/>
  <c r="Z54"/>
  <c r="X54"/>
  <c r="V54"/>
  <c r="T54"/>
  <c r="R54"/>
  <c r="AH53"/>
  <c r="AD53"/>
  <c r="AB53"/>
  <c r="Z53"/>
  <c r="X53"/>
  <c r="V53"/>
  <c r="T53"/>
  <c r="R53"/>
  <c r="AH52"/>
  <c r="AD52"/>
  <c r="X52"/>
  <c r="M52"/>
  <c r="L52"/>
  <c r="J52"/>
  <c r="AH51"/>
  <c r="AD51"/>
  <c r="AB51"/>
  <c r="Z51"/>
  <c r="X51"/>
  <c r="V51"/>
  <c r="T51"/>
  <c r="R51"/>
  <c r="AH50"/>
  <c r="AD50"/>
  <c r="AB50"/>
  <c r="Z50"/>
  <c r="X50"/>
  <c r="V50"/>
  <c r="T50"/>
  <c r="R50"/>
  <c r="AH49"/>
  <c r="AD49"/>
  <c r="AB49"/>
  <c r="Z49"/>
  <c r="X49"/>
  <c r="V49"/>
  <c r="T49"/>
  <c r="R49"/>
  <c r="AH48"/>
  <c r="AD48"/>
  <c r="AB48"/>
  <c r="Z48"/>
  <c r="X48"/>
  <c r="V48"/>
  <c r="T48"/>
  <c r="R48"/>
  <c r="AH47"/>
  <c r="AD47"/>
  <c r="AB47"/>
  <c r="Z47"/>
  <c r="X47"/>
  <c r="V47"/>
  <c r="T47"/>
  <c r="R47"/>
  <c r="AH46"/>
  <c r="AD46"/>
  <c r="X46"/>
  <c r="M46"/>
  <c r="L46"/>
  <c r="J46"/>
  <c r="AH45"/>
  <c r="AD45"/>
  <c r="AB45"/>
  <c r="Z45"/>
  <c r="X45"/>
  <c r="V45"/>
  <c r="T45"/>
  <c r="R45"/>
  <c r="AH44"/>
  <c r="AD44"/>
  <c r="AB44"/>
  <c r="Z44"/>
  <c r="X44"/>
  <c r="V44"/>
  <c r="T44"/>
  <c r="R44"/>
  <c r="AH43"/>
  <c r="AD43"/>
  <c r="AB43"/>
  <c r="Z43"/>
  <c r="X43"/>
  <c r="V43"/>
  <c r="T43"/>
  <c r="R43"/>
  <c r="AH42"/>
  <c r="AD42"/>
  <c r="AB42"/>
  <c r="Z42"/>
  <c r="X42"/>
  <c r="V42"/>
  <c r="T42"/>
  <c r="R42"/>
  <c r="AH41"/>
  <c r="AD41"/>
  <c r="X41"/>
  <c r="M41"/>
  <c r="L41"/>
  <c r="J41"/>
  <c r="M37"/>
  <c r="L37"/>
  <c r="J37"/>
  <c r="AH36"/>
  <c r="AD36"/>
  <c r="AB36"/>
  <c r="Z36"/>
  <c r="X36"/>
  <c r="V36"/>
  <c r="T36"/>
  <c r="R36"/>
  <c r="AH35"/>
  <c r="AD35"/>
  <c r="AB35"/>
  <c r="Z35"/>
  <c r="X35"/>
  <c r="V35"/>
  <c r="T35"/>
  <c r="R35"/>
  <c r="M35"/>
  <c r="L35"/>
  <c r="J35"/>
  <c r="AD34"/>
  <c r="AB34"/>
  <c r="Z34"/>
  <c r="X34"/>
  <c r="V34"/>
  <c r="T34"/>
  <c r="R34"/>
  <c r="AD33"/>
  <c r="AB33"/>
  <c r="Z33"/>
  <c r="X33"/>
  <c r="V33"/>
  <c r="T33"/>
  <c r="R33"/>
  <c r="AD32"/>
  <c r="AB32"/>
  <c r="Z32"/>
  <c r="X32"/>
  <c r="V32"/>
  <c r="T32"/>
  <c r="R32"/>
  <c r="AD31"/>
  <c r="AB31"/>
  <c r="Z31"/>
  <c r="X31"/>
  <c r="V31"/>
  <c r="T31"/>
  <c r="R31"/>
  <c r="AH30"/>
  <c r="AD30"/>
  <c r="X30"/>
  <c r="M30"/>
  <c r="L30"/>
  <c r="AR32" s="1"/>
  <c r="J30"/>
  <c r="AQ32" s="1"/>
  <c r="M24"/>
  <c r="L24"/>
  <c r="AR18"/>
  <c r="AR17"/>
  <c r="AR16"/>
  <c r="AN16"/>
  <c r="R16"/>
  <c r="AR15"/>
  <c r="AR14"/>
  <c r="AR9"/>
  <c r="AR8"/>
  <c r="AR7"/>
  <c r="AR6"/>
  <c r="AR5"/>
  <c r="AR33" l="1"/>
  <c r="AR31"/>
  <c r="AQ33"/>
  <c r="AQ31"/>
  <c r="AR34"/>
  <c r="AQ34"/>
  <c r="AE81" i="10"/>
  <c r="AF81" s="1"/>
  <c r="AI81" s="1"/>
  <c r="AJ81" s="1"/>
  <c r="AE39" i="19"/>
  <c r="AF39" s="1"/>
  <c r="AI39" s="1"/>
  <c r="AJ39" s="1"/>
  <c r="AE38"/>
  <c r="AF38" s="1"/>
  <c r="AI38" s="1"/>
  <c r="AJ38" s="1"/>
  <c r="AE37"/>
  <c r="AF37" s="1"/>
  <c r="AI37" s="1"/>
  <c r="AJ37" s="1"/>
  <c r="AM37"/>
  <c r="AN37" s="1"/>
  <c r="AO38" s="1"/>
  <c r="AQ38" s="1"/>
  <c r="AO37"/>
  <c r="AQ37" s="1"/>
  <c r="AP38"/>
  <c r="AR38" s="1"/>
  <c r="AK39"/>
  <c r="AM39" s="1"/>
  <c r="AN39" s="1"/>
  <c r="AO30"/>
  <c r="AQ30" s="1"/>
  <c r="AR30"/>
  <c r="AF24"/>
  <c r="AI24" s="1"/>
  <c r="AJ24" s="1"/>
  <c r="AK24" s="1"/>
  <c r="AM24" s="1"/>
  <c r="AN24" s="1"/>
  <c r="AE80" i="10"/>
  <c r="AF80" s="1"/>
  <c r="AI80" s="1"/>
  <c r="AJ80" s="1"/>
  <c r="AE78"/>
  <c r="AF78" s="1"/>
  <c r="AI78" s="1"/>
  <c r="AJ78" s="1"/>
  <c r="AI79"/>
  <c r="AE77"/>
  <c r="AF77" s="1"/>
  <c r="AI77" s="1"/>
  <c r="AM77" s="1"/>
  <c r="AN77" s="1"/>
  <c r="AF46" i="19"/>
  <c r="AI46" s="1"/>
  <c r="AJ46" s="1"/>
  <c r="AI41"/>
  <c r="AJ41" s="1"/>
  <c r="AE50"/>
  <c r="AF50" s="1"/>
  <c r="AI50" s="1"/>
  <c r="AJ50" s="1"/>
  <c r="AE47"/>
  <c r="AF47" s="1"/>
  <c r="AI47" s="1"/>
  <c r="AJ47" s="1"/>
  <c r="AE48"/>
  <c r="AF48" s="1"/>
  <c r="AI48" s="1"/>
  <c r="AJ48" s="1"/>
  <c r="AE49"/>
  <c r="AF49" s="1"/>
  <c r="AI49" s="1"/>
  <c r="AJ49" s="1"/>
  <c r="AE65"/>
  <c r="AF65" s="1"/>
  <c r="AI65" s="1"/>
  <c r="AJ65" s="1"/>
  <c r="AF67"/>
  <c r="AI67" s="1"/>
  <c r="AJ67" s="1"/>
  <c r="AF30"/>
  <c r="AI30" s="1"/>
  <c r="AJ30" s="1"/>
  <c r="AE75"/>
  <c r="AF75" s="1"/>
  <c r="AI75" s="1"/>
  <c r="AJ75" s="1"/>
  <c r="AO66"/>
  <c r="AQ66" s="1"/>
  <c r="AO63"/>
  <c r="AQ63" s="1"/>
  <c r="AO61"/>
  <c r="AQ61" s="1"/>
  <c r="AS61" s="1"/>
  <c r="AO65"/>
  <c r="AQ65" s="1"/>
  <c r="AO64"/>
  <c r="AQ64" s="1"/>
  <c r="AE43"/>
  <c r="AF43" s="1"/>
  <c r="AI43" s="1"/>
  <c r="AJ43" s="1"/>
  <c r="AE45"/>
  <c r="AF45" s="1"/>
  <c r="AI45" s="1"/>
  <c r="AJ45" s="1"/>
  <c r="AE51"/>
  <c r="AF51" s="1"/>
  <c r="AI51" s="1"/>
  <c r="AJ51" s="1"/>
  <c r="AE54"/>
  <c r="AF54" s="1"/>
  <c r="AI54" s="1"/>
  <c r="AJ54" s="1"/>
  <c r="AE77"/>
  <c r="AF77" s="1"/>
  <c r="AI77" s="1"/>
  <c r="AJ77" s="1"/>
  <c r="AE61"/>
  <c r="AF61" s="1"/>
  <c r="AI61" s="1"/>
  <c r="AJ61" s="1"/>
  <c r="AE64"/>
  <c r="AF64" s="1"/>
  <c r="AI64" s="1"/>
  <c r="AJ64" s="1"/>
  <c r="AE69"/>
  <c r="AF69" s="1"/>
  <c r="AI69" s="1"/>
  <c r="AJ69" s="1"/>
  <c r="AE71"/>
  <c r="AF71" s="1"/>
  <c r="AI71" s="1"/>
  <c r="AJ71" s="1"/>
  <c r="AF55"/>
  <c r="AI55" s="1"/>
  <c r="AJ55" s="1"/>
  <c r="AE68"/>
  <c r="AF68" s="1"/>
  <c r="AI68" s="1"/>
  <c r="AJ68" s="1"/>
  <c r="AE70"/>
  <c r="AF70" s="1"/>
  <c r="AI70" s="1"/>
  <c r="AJ70" s="1"/>
  <c r="AE72"/>
  <c r="AF72" s="1"/>
  <c r="AI72" s="1"/>
  <c r="AJ72" s="1"/>
  <c r="AE80"/>
  <c r="AF80" s="1"/>
  <c r="AI80" s="1"/>
  <c r="AJ80" s="1"/>
  <c r="AE81"/>
  <c r="AF81" s="1"/>
  <c r="AI81" s="1"/>
  <c r="AJ81" s="1"/>
  <c r="AF52"/>
  <c r="AI52" s="1"/>
  <c r="AJ52" s="1"/>
  <c r="AE36"/>
  <c r="AF36" s="1"/>
  <c r="AI36" s="1"/>
  <c r="AJ36" s="1"/>
  <c r="AE56"/>
  <c r="AF56" s="1"/>
  <c r="AI56" s="1"/>
  <c r="AJ56" s="1"/>
  <c r="AE78"/>
  <c r="AF78" s="1"/>
  <c r="AI78" s="1"/>
  <c r="AJ78" s="1"/>
  <c r="AE62"/>
  <c r="AF62" s="1"/>
  <c r="AI62" s="1"/>
  <c r="AJ62" s="1"/>
  <c r="AF73"/>
  <c r="AI73" s="1"/>
  <c r="AJ73" s="1"/>
  <c r="AR24"/>
  <c r="AE35"/>
  <c r="AF35" s="1"/>
  <c r="AI35" s="1"/>
  <c r="AJ35" s="1"/>
  <c r="AE42"/>
  <c r="AF42" s="1"/>
  <c r="AI42" s="1"/>
  <c r="AJ42" s="1"/>
  <c r="AE44"/>
  <c r="AF44" s="1"/>
  <c r="AI44" s="1"/>
  <c r="AJ44" s="1"/>
  <c r="AO81"/>
  <c r="AQ81" s="1"/>
  <c r="AE53"/>
  <c r="AF53" s="1"/>
  <c r="AI53" s="1"/>
  <c r="AJ53" s="1"/>
  <c r="AE60"/>
  <c r="AF60" s="1"/>
  <c r="AI60" s="1"/>
  <c r="AJ60" s="1"/>
  <c r="AE63"/>
  <c r="AF63" s="1"/>
  <c r="AI63" s="1"/>
  <c r="AJ63" s="1"/>
  <c r="AE76"/>
  <c r="AF76" s="1"/>
  <c r="AI76" s="1"/>
  <c r="AJ76" s="1"/>
  <c r="AE79"/>
  <c r="AF79" s="1"/>
  <c r="AI79" s="1"/>
  <c r="AJ79" s="1"/>
  <c r="AE66"/>
  <c r="AF66" s="1"/>
  <c r="AI66" s="1"/>
  <c r="AJ66" s="1"/>
  <c r="AO80"/>
  <c r="AQ80" s="1"/>
  <c r="AE74"/>
  <c r="AF74" s="1"/>
  <c r="AI74" s="1"/>
  <c r="AJ74" s="1"/>
  <c r="AO79"/>
  <c r="AQ79" s="1"/>
  <c r="AE59"/>
  <c r="AF59" s="1"/>
  <c r="AI59" s="1"/>
  <c r="AJ59" s="1"/>
  <c r="AO62"/>
  <c r="AQ62" s="1"/>
  <c r="AE82"/>
  <c r="AF82" s="1"/>
  <c r="AI82" s="1"/>
  <c r="AJ82" s="1"/>
  <c r="AE58"/>
  <c r="AF58" s="1"/>
  <c r="AI58" s="1"/>
  <c r="AJ58" s="1"/>
  <c r="AO82"/>
  <c r="AQ82" s="1"/>
  <c r="AE57"/>
  <c r="AF57" s="1"/>
  <c r="AI57" s="1"/>
  <c r="AJ57" s="1"/>
  <c r="AP37" l="1"/>
  <c r="AR37" s="1"/>
  <c r="AO39"/>
  <c r="AQ39" s="1"/>
  <c r="AP40"/>
  <c r="AR40" s="1"/>
  <c r="AO40"/>
  <c r="AQ40" s="1"/>
  <c r="AP39"/>
  <c r="AR39" s="1"/>
  <c r="AO26"/>
  <c r="AO29"/>
  <c r="AO28"/>
  <c r="AO25"/>
  <c r="AO27"/>
  <c r="AO78" i="10"/>
  <c r="AO80"/>
  <c r="AO81"/>
  <c r="AK30" i="19"/>
  <c r="AM46"/>
  <c r="AN46" s="1"/>
  <c r="AO50" s="1"/>
  <c r="AQ50" s="1"/>
  <c r="AM67"/>
  <c r="AN67" s="1"/>
  <c r="AO67" s="1"/>
  <c r="AQ67" s="1"/>
  <c r="AM52"/>
  <c r="AN52" s="1"/>
  <c r="AM35"/>
  <c r="AN35" s="1"/>
  <c r="AM55"/>
  <c r="AN55" s="1"/>
  <c r="AO56" s="1"/>
  <c r="AQ56" s="1"/>
  <c r="AM41"/>
  <c r="AN41" s="1"/>
  <c r="AP44" s="1"/>
  <c r="AR44" s="1"/>
  <c r="AM73"/>
  <c r="AN73" s="1"/>
  <c r="AO69" l="1"/>
  <c r="AQ69" s="1"/>
  <c r="AO47"/>
  <c r="AQ47" s="1"/>
  <c r="AO68"/>
  <c r="AQ68" s="1"/>
  <c r="AO71"/>
  <c r="AQ71" s="1"/>
  <c r="AO70"/>
  <c r="AQ70" s="1"/>
  <c r="AO72"/>
  <c r="AQ72" s="1"/>
  <c r="AO49"/>
  <c r="AQ49" s="1"/>
  <c r="AO51"/>
  <c r="AQ51" s="1"/>
  <c r="AO46"/>
  <c r="AQ46" s="1"/>
  <c r="AO48"/>
  <c r="AQ48" s="1"/>
  <c r="AO36"/>
  <c r="AQ36" s="1"/>
  <c r="AO35"/>
  <c r="AQ35" s="1"/>
  <c r="AP36"/>
  <c r="AR36" s="1"/>
  <c r="AR35"/>
  <c r="AP41"/>
  <c r="AR41" s="1"/>
  <c r="AV35"/>
  <c r="AO53"/>
  <c r="AQ53" s="1"/>
  <c r="AO54"/>
  <c r="AQ54" s="1"/>
  <c r="AO52"/>
  <c r="AQ52" s="1"/>
  <c r="AO58"/>
  <c r="AQ58" s="1"/>
  <c r="AO60"/>
  <c r="AQ60" s="1"/>
  <c r="AO55"/>
  <c r="AQ55" s="1"/>
  <c r="AO57"/>
  <c r="AQ57" s="1"/>
  <c r="AO59"/>
  <c r="AQ59" s="1"/>
  <c r="AP80"/>
  <c r="AR80" s="1"/>
  <c r="AP53"/>
  <c r="AR53" s="1"/>
  <c r="AP58"/>
  <c r="AR58" s="1"/>
  <c r="AP62"/>
  <c r="AR62" s="1"/>
  <c r="AQ28"/>
  <c r="AP57"/>
  <c r="AR57" s="1"/>
  <c r="AP61"/>
  <c r="AR61" s="1"/>
  <c r="AP59"/>
  <c r="AR59" s="1"/>
  <c r="AQ27"/>
  <c r="AP64"/>
  <c r="AR64" s="1"/>
  <c r="AP47"/>
  <c r="AR47" s="1"/>
  <c r="AP76"/>
  <c r="AR76" s="1"/>
  <c r="AP27"/>
  <c r="AR27" s="1"/>
  <c r="AP69"/>
  <c r="AR69" s="1"/>
  <c r="AP49"/>
  <c r="AR49" s="1"/>
  <c r="AP67"/>
  <c r="AR67" s="1"/>
  <c r="AP29"/>
  <c r="AR29" s="1"/>
  <c r="AP73"/>
  <c r="AR73" s="1"/>
  <c r="AP26"/>
  <c r="AR26" s="1"/>
  <c r="AP65"/>
  <c r="AR65" s="1"/>
  <c r="AP56"/>
  <c r="AR56" s="1"/>
  <c r="AQ25"/>
  <c r="AP75"/>
  <c r="AR75" s="1"/>
  <c r="AP60"/>
  <c r="AR60" s="1"/>
  <c r="AP68"/>
  <c r="AR68" s="1"/>
  <c r="AP55"/>
  <c r="AR55" s="1"/>
  <c r="AP48"/>
  <c r="AR48" s="1"/>
  <c r="AP77"/>
  <c r="AR77" s="1"/>
  <c r="AP46"/>
  <c r="AR46" s="1"/>
  <c r="AP66"/>
  <c r="AR66" s="1"/>
  <c r="AP70"/>
  <c r="AR70" s="1"/>
  <c r="AP63"/>
  <c r="AR63" s="1"/>
  <c r="AP50"/>
  <c r="AR50" s="1"/>
  <c r="AP54"/>
  <c r="AR54" s="1"/>
  <c r="AP81"/>
  <c r="AR81" s="1"/>
  <c r="AQ29"/>
  <c r="AP28"/>
  <c r="AR28" s="1"/>
  <c r="AP71"/>
  <c r="AR71" s="1"/>
  <c r="AP74"/>
  <c r="AR74" s="1"/>
  <c r="AP51"/>
  <c r="AR51" s="1"/>
  <c r="AP79"/>
  <c r="AR79" s="1"/>
  <c r="AP25"/>
  <c r="AR25" s="1"/>
  <c r="AQ26"/>
  <c r="AP72"/>
  <c r="AR72" s="1"/>
  <c r="AP78"/>
  <c r="AR78" s="1"/>
  <c r="AP52"/>
  <c r="AR52" s="1"/>
  <c r="AP82"/>
  <c r="AR82" s="1"/>
  <c r="AO43"/>
  <c r="AQ43" s="1"/>
  <c r="AO44"/>
  <c r="AQ44" s="1"/>
  <c r="AO42"/>
  <c r="AQ42" s="1"/>
  <c r="AO45"/>
  <c r="AQ45" s="1"/>
  <c r="AO41"/>
  <c r="AQ41" s="1"/>
  <c r="AP43"/>
  <c r="AR43" s="1"/>
  <c r="AP42"/>
  <c r="AR42" s="1"/>
  <c r="AP45"/>
  <c r="AR45" s="1"/>
  <c r="AO78"/>
  <c r="AQ78" s="1"/>
  <c r="AO77"/>
  <c r="AQ77" s="1"/>
  <c r="AO76"/>
  <c r="AQ76" s="1"/>
  <c r="AO75"/>
  <c r="AQ75" s="1"/>
  <c r="AO74"/>
  <c r="AQ74" s="1"/>
  <c r="AO73"/>
  <c r="AQ73" s="1"/>
  <c r="AS67" l="1"/>
  <c r="AS55"/>
  <c r="AS73"/>
  <c r="AS46"/>
  <c r="AT24"/>
  <c r="AV30"/>
  <c r="AV41"/>
  <c r="AV37"/>
  <c r="AT55"/>
  <c r="AT67"/>
  <c r="AT73"/>
  <c r="AT46"/>
  <c r="AT61"/>
  <c r="AU80" l="1"/>
  <c r="AV80" s="1"/>
  <c r="AU61"/>
  <c r="AV61" s="1"/>
  <c r="AU24"/>
  <c r="AU79"/>
  <c r="AV79" s="1"/>
  <c r="AU55"/>
  <c r="AV55" s="1"/>
  <c r="AU82"/>
  <c r="AV82" s="1"/>
  <c r="AU73"/>
  <c r="AV73" s="1"/>
  <c r="AU52"/>
  <c r="AV52" s="1"/>
  <c r="AU81"/>
  <c r="AV81" s="1"/>
  <c r="AU67"/>
  <c r="AV67" s="1"/>
  <c r="AU46"/>
  <c r="AV46" s="1"/>
  <c r="AV24"/>
  <c r="X71" i="10" l="1"/>
  <c r="X65"/>
  <c r="X59"/>
  <c r="X53"/>
  <c r="X48"/>
  <c r="X42"/>
  <c r="X36"/>
  <c r="X30"/>
  <c r="X24"/>
  <c r="AB71" l="1"/>
  <c r="Z71"/>
  <c r="V71"/>
  <c r="T71"/>
  <c r="R71"/>
  <c r="AB65"/>
  <c r="Z65"/>
  <c r="V65"/>
  <c r="T65"/>
  <c r="R65"/>
  <c r="AB59"/>
  <c r="Z59"/>
  <c r="V59"/>
  <c r="T59"/>
  <c r="R59"/>
  <c r="AB53"/>
  <c r="Z53"/>
  <c r="V53"/>
  <c r="T53"/>
  <c r="R53"/>
  <c r="AB48"/>
  <c r="Z48"/>
  <c r="V48"/>
  <c r="T48"/>
  <c r="R48"/>
  <c r="AB42"/>
  <c r="Z42"/>
  <c r="V42"/>
  <c r="T42"/>
  <c r="R42"/>
  <c r="AB36"/>
  <c r="Z36"/>
  <c r="V36"/>
  <c r="T36"/>
  <c r="R36"/>
  <c r="AB30"/>
  <c r="Z30"/>
  <c r="V30"/>
  <c r="T30"/>
  <c r="R30"/>
  <c r="W9" i="12" l="1"/>
  <c r="BB15"/>
  <c r="BB21"/>
  <c r="BB27"/>
  <c r="BB33"/>
  <c r="BB39"/>
  <c r="BB45"/>
  <c r="BB51"/>
  <c r="BB57"/>
  <c r="BB63"/>
  <c r="BB69"/>
  <c r="BB75"/>
  <c r="BB81"/>
  <c r="BB87"/>
  <c r="BB93"/>
  <c r="BB99"/>
  <c r="BB105"/>
  <c r="BB111"/>
  <c r="BB117"/>
  <c r="BB123"/>
  <c r="BB129"/>
  <c r="BB135"/>
  <c r="BB141"/>
  <c r="BB147"/>
  <c r="BB153"/>
  <c r="BB159"/>
  <c r="BB165"/>
  <c r="BB171"/>
  <c r="BB177"/>
  <c r="BB183"/>
  <c r="BA21"/>
  <c r="BA27"/>
  <c r="BA33"/>
  <c r="BA39"/>
  <c r="BA45"/>
  <c r="BA51"/>
  <c r="BA57"/>
  <c r="BA63"/>
  <c r="BA69"/>
  <c r="BA75"/>
  <c r="BA81"/>
  <c r="BA87"/>
  <c r="BA93"/>
  <c r="BA99"/>
  <c r="BA105"/>
  <c r="BA111"/>
  <c r="BA117"/>
  <c r="BA123"/>
  <c r="BA129"/>
  <c r="BA135"/>
  <c r="BA141"/>
  <c r="BA147"/>
  <c r="BA153"/>
  <c r="BA159"/>
  <c r="BA165"/>
  <c r="BA171"/>
  <c r="BA177"/>
  <c r="BA183"/>
  <c r="BA15"/>
  <c r="AY15"/>
  <c r="AY21"/>
  <c r="AY27"/>
  <c r="AY33"/>
  <c r="AY39"/>
  <c r="AY45"/>
  <c r="AY51"/>
  <c r="AY57"/>
  <c r="AY63"/>
  <c r="AY69"/>
  <c r="AY75"/>
  <c r="AY81"/>
  <c r="AY87"/>
  <c r="AY93"/>
  <c r="AY99"/>
  <c r="AY105"/>
  <c r="AY111"/>
  <c r="AY117"/>
  <c r="AY123"/>
  <c r="AY129"/>
  <c r="AY135"/>
  <c r="AY141"/>
  <c r="AY147"/>
  <c r="AY153"/>
  <c r="AY159"/>
  <c r="AY165"/>
  <c r="AY171"/>
  <c r="AY177"/>
  <c r="AY183"/>
  <c r="R25" i="10"/>
  <c r="T25"/>
  <c r="V25"/>
  <c r="X25"/>
  <c r="Z25"/>
  <c r="AB25"/>
  <c r="AD25"/>
  <c r="R26"/>
  <c r="T26"/>
  <c r="V26"/>
  <c r="X26"/>
  <c r="Z26"/>
  <c r="AB26"/>
  <c r="AD26"/>
  <c r="R27"/>
  <c r="T27"/>
  <c r="V27"/>
  <c r="X27"/>
  <c r="Z27"/>
  <c r="AB27"/>
  <c r="AD27"/>
  <c r="R28"/>
  <c r="T28"/>
  <c r="V28"/>
  <c r="X28"/>
  <c r="Z28"/>
  <c r="AB28"/>
  <c r="AD28"/>
  <c r="R29"/>
  <c r="T29"/>
  <c r="V29"/>
  <c r="X29"/>
  <c r="Z29"/>
  <c r="AB29"/>
  <c r="AD29"/>
  <c r="J30"/>
  <c r="J36"/>
  <c r="J42"/>
  <c r="J48"/>
  <c r="J53"/>
  <c r="J59"/>
  <c r="J65"/>
  <c r="J71"/>
  <c r="J77"/>
  <c r="AW10" i="12"/>
  <c r="AW11"/>
  <c r="AW12"/>
  <c r="AW13"/>
  <c r="AW14"/>
  <c r="AW15"/>
  <c r="AW16"/>
  <c r="AW17"/>
  <c r="AW18"/>
  <c r="AW19"/>
  <c r="AW20"/>
  <c r="AW21"/>
  <c r="AW22"/>
  <c r="AW23"/>
  <c r="AW24"/>
  <c r="AW25"/>
  <c r="AW26"/>
  <c r="AW27"/>
  <c r="AW28"/>
  <c r="AW29"/>
  <c r="AW30"/>
  <c r="AW31"/>
  <c r="AW32"/>
  <c r="AW33"/>
  <c r="AW34"/>
  <c r="AW35"/>
  <c r="AW36"/>
  <c r="AW37"/>
  <c r="AW38"/>
  <c r="AW39"/>
  <c r="AW40"/>
  <c r="AW41"/>
  <c r="AW42"/>
  <c r="AW43"/>
  <c r="AW44"/>
  <c r="AW45"/>
  <c r="AW46"/>
  <c r="AW47"/>
  <c r="AW48"/>
  <c r="AW49"/>
  <c r="AW50"/>
  <c r="AW51"/>
  <c r="AW52"/>
  <c r="AW53"/>
  <c r="AW54"/>
  <c r="AW55"/>
  <c r="AW56"/>
  <c r="AW57"/>
  <c r="AW58"/>
  <c r="AW59"/>
  <c r="AW60"/>
  <c r="AW61"/>
  <c r="AW62"/>
  <c r="AW63"/>
  <c r="AW64"/>
  <c r="AW65"/>
  <c r="AW66"/>
  <c r="AW67"/>
  <c r="AW68"/>
  <c r="AW69"/>
  <c r="AW70"/>
  <c r="AW71"/>
  <c r="AW72"/>
  <c r="AW73"/>
  <c r="AW74"/>
  <c r="AW75"/>
  <c r="AW76"/>
  <c r="AW77"/>
  <c r="AW78"/>
  <c r="AW79"/>
  <c r="AW80"/>
  <c r="AW81"/>
  <c r="AW82"/>
  <c r="AW83"/>
  <c r="AW84"/>
  <c r="AW85"/>
  <c r="AW86"/>
  <c r="AW87"/>
  <c r="AW88"/>
  <c r="AW89"/>
  <c r="AW90"/>
  <c r="AW91"/>
  <c r="AW92"/>
  <c r="AW93"/>
  <c r="AW94"/>
  <c r="AW95"/>
  <c r="AW96"/>
  <c r="AW97"/>
  <c r="AW98"/>
  <c r="AW99"/>
  <c r="AW100"/>
  <c r="AW101"/>
  <c r="AW102"/>
  <c r="AW103"/>
  <c r="AW104"/>
  <c r="AW105"/>
  <c r="AW106"/>
  <c r="AW107"/>
  <c r="AW108"/>
  <c r="AW109"/>
  <c r="AW110"/>
  <c r="AW111"/>
  <c r="AW112"/>
  <c r="AW113"/>
  <c r="AW114"/>
  <c r="AW115"/>
  <c r="AW116"/>
  <c r="AW117"/>
  <c r="AW118"/>
  <c r="AW119"/>
  <c r="AW120"/>
  <c r="AW121"/>
  <c r="AW122"/>
  <c r="AW123"/>
  <c r="AW124"/>
  <c r="AW125"/>
  <c r="AW126"/>
  <c r="AW127"/>
  <c r="AW128"/>
  <c r="AW129"/>
  <c r="AW130"/>
  <c r="AW131"/>
  <c r="AW132"/>
  <c r="AW133"/>
  <c r="AW134"/>
  <c r="AW135"/>
  <c r="AW136"/>
  <c r="AW137"/>
  <c r="AW138"/>
  <c r="AW139"/>
  <c r="AW140"/>
  <c r="AW141"/>
  <c r="AW142"/>
  <c r="AW143"/>
  <c r="AW144"/>
  <c r="AW145"/>
  <c r="AW146"/>
  <c r="AW147"/>
  <c r="AW148"/>
  <c r="AW149"/>
  <c r="AW150"/>
  <c r="AW151"/>
  <c r="AW152"/>
  <c r="AW153"/>
  <c r="AW154"/>
  <c r="AW155"/>
  <c r="AW156"/>
  <c r="AW157"/>
  <c r="AW158"/>
  <c r="AW159"/>
  <c r="AW160"/>
  <c r="AW161"/>
  <c r="AW162"/>
  <c r="AW163"/>
  <c r="AW164"/>
  <c r="AW165"/>
  <c r="AW166"/>
  <c r="AW167"/>
  <c r="AW168"/>
  <c r="AW169"/>
  <c r="AW170"/>
  <c r="AW171"/>
  <c r="AW172"/>
  <c r="AW173"/>
  <c r="AW174"/>
  <c r="AW175"/>
  <c r="AW176"/>
  <c r="AW177"/>
  <c r="AW178"/>
  <c r="AW179"/>
  <c r="AW180"/>
  <c r="AW181"/>
  <c r="AW182"/>
  <c r="AW183"/>
  <c r="AW184"/>
  <c r="AW185"/>
  <c r="AW186"/>
  <c r="AW187"/>
  <c r="AW188"/>
  <c r="AV10"/>
  <c r="AV11"/>
  <c r="AV12"/>
  <c r="AV13"/>
  <c r="AV14"/>
  <c r="AV15"/>
  <c r="AV16"/>
  <c r="AV17"/>
  <c r="AV18"/>
  <c r="AV19"/>
  <c r="AV20"/>
  <c r="AV21"/>
  <c r="AV22"/>
  <c r="AV23"/>
  <c r="AV24"/>
  <c r="AV25"/>
  <c r="AV26"/>
  <c r="AV27"/>
  <c r="AV28"/>
  <c r="AV29"/>
  <c r="AV30"/>
  <c r="AV31"/>
  <c r="AV32"/>
  <c r="AV33"/>
  <c r="AV34"/>
  <c r="AV35"/>
  <c r="AV36"/>
  <c r="AV37"/>
  <c r="AV38"/>
  <c r="AV39"/>
  <c r="AV40"/>
  <c r="AV41"/>
  <c r="AV42"/>
  <c r="AV43"/>
  <c r="AV44"/>
  <c r="AV45"/>
  <c r="AV46"/>
  <c r="AV47"/>
  <c r="AV48"/>
  <c r="AV49"/>
  <c r="AV50"/>
  <c r="AV51"/>
  <c r="AV52"/>
  <c r="AV53"/>
  <c r="AV54"/>
  <c r="AV55"/>
  <c r="AV56"/>
  <c r="AV57"/>
  <c r="AV58"/>
  <c r="AV59"/>
  <c r="AV60"/>
  <c r="AV61"/>
  <c r="AV62"/>
  <c r="AV63"/>
  <c r="AV64"/>
  <c r="AV65"/>
  <c r="AV66"/>
  <c r="AV67"/>
  <c r="AV68"/>
  <c r="AV69"/>
  <c r="AV70"/>
  <c r="AV71"/>
  <c r="AV72"/>
  <c r="AV73"/>
  <c r="AV74"/>
  <c r="AV75"/>
  <c r="AV76"/>
  <c r="AV77"/>
  <c r="AV78"/>
  <c r="AV79"/>
  <c r="AV80"/>
  <c r="AV81"/>
  <c r="AV82"/>
  <c r="AV83"/>
  <c r="AV84"/>
  <c r="AV85"/>
  <c r="AV86"/>
  <c r="AV87"/>
  <c r="AV88"/>
  <c r="AV89"/>
  <c r="AV90"/>
  <c r="AV91"/>
  <c r="AV92"/>
  <c r="AV93"/>
  <c r="AV94"/>
  <c r="AV95"/>
  <c r="AV96"/>
  <c r="AV97"/>
  <c r="AV98"/>
  <c r="AV99"/>
  <c r="AV100"/>
  <c r="AV101"/>
  <c r="AV102"/>
  <c r="AV103"/>
  <c r="AV104"/>
  <c r="AV105"/>
  <c r="AV106"/>
  <c r="AV107"/>
  <c r="AV108"/>
  <c r="AV109"/>
  <c r="AV110"/>
  <c r="AV111"/>
  <c r="AV112"/>
  <c r="AV113"/>
  <c r="AV114"/>
  <c r="AV115"/>
  <c r="AV116"/>
  <c r="AV117"/>
  <c r="AV118"/>
  <c r="AV119"/>
  <c r="AV120"/>
  <c r="AV121"/>
  <c r="AV122"/>
  <c r="AV123"/>
  <c r="AV124"/>
  <c r="AV125"/>
  <c r="AV126"/>
  <c r="AV127"/>
  <c r="AV128"/>
  <c r="AV129"/>
  <c r="AV130"/>
  <c r="AV131"/>
  <c r="AV132"/>
  <c r="AV133"/>
  <c r="AV134"/>
  <c r="AV135"/>
  <c r="AV136"/>
  <c r="AV137"/>
  <c r="AV138"/>
  <c r="AV139"/>
  <c r="AV140"/>
  <c r="AV141"/>
  <c r="AV142"/>
  <c r="AV143"/>
  <c r="AV144"/>
  <c r="AV145"/>
  <c r="AV146"/>
  <c r="AV147"/>
  <c r="AV148"/>
  <c r="AV149"/>
  <c r="AV150"/>
  <c r="AV151"/>
  <c r="AV152"/>
  <c r="AV153"/>
  <c r="AV154"/>
  <c r="AV155"/>
  <c r="AV156"/>
  <c r="AV157"/>
  <c r="AV158"/>
  <c r="AV159"/>
  <c r="AV160"/>
  <c r="AV161"/>
  <c r="AV162"/>
  <c r="AV163"/>
  <c r="AV164"/>
  <c r="AV165"/>
  <c r="AV166"/>
  <c r="AV167"/>
  <c r="AV168"/>
  <c r="AV169"/>
  <c r="AV170"/>
  <c r="AV171"/>
  <c r="AV172"/>
  <c r="AV173"/>
  <c r="AV174"/>
  <c r="AV175"/>
  <c r="AV176"/>
  <c r="AV177"/>
  <c r="AV178"/>
  <c r="AV179"/>
  <c r="AV180"/>
  <c r="AV181"/>
  <c r="AV182"/>
  <c r="AV183"/>
  <c r="AV184"/>
  <c r="AV185"/>
  <c r="AV186"/>
  <c r="AV187"/>
  <c r="AV188"/>
  <c r="AV9"/>
  <c r="W10"/>
  <c r="W11"/>
  <c r="W12"/>
  <c r="W13"/>
  <c r="W14"/>
  <c r="W15"/>
  <c r="W16"/>
  <c r="W17"/>
  <c r="W18"/>
  <c r="W19"/>
  <c r="W20"/>
  <c r="W21"/>
  <c r="W22"/>
  <c r="W23"/>
  <c r="W24"/>
  <c r="W25"/>
  <c r="W26"/>
  <c r="W27"/>
  <c r="W28"/>
  <c r="W29"/>
  <c r="W30"/>
  <c r="W31"/>
  <c r="W32"/>
  <c r="W33"/>
  <c r="W34"/>
  <c r="W35"/>
  <c r="W36"/>
  <c r="W37"/>
  <c r="W38"/>
  <c r="W39"/>
  <c r="W40"/>
  <c r="W41"/>
  <c r="W42"/>
  <c r="W43"/>
  <c r="W44"/>
  <c r="W45"/>
  <c r="W46"/>
  <c r="W47"/>
  <c r="W48"/>
  <c r="W49"/>
  <c r="W50"/>
  <c r="W51"/>
  <c r="W52"/>
  <c r="W53"/>
  <c r="W54"/>
  <c r="W55"/>
  <c r="W56"/>
  <c r="W57"/>
  <c r="W58"/>
  <c r="W59"/>
  <c r="W60"/>
  <c r="W61"/>
  <c r="W62"/>
  <c r="W63"/>
  <c r="W64"/>
  <c r="W65"/>
  <c r="W66"/>
  <c r="W67"/>
  <c r="W68"/>
  <c r="W69"/>
  <c r="W70"/>
  <c r="W71"/>
  <c r="W72"/>
  <c r="W73"/>
  <c r="W74"/>
  <c r="W75"/>
  <c r="W76"/>
  <c r="W77"/>
  <c r="W78"/>
  <c r="W79"/>
  <c r="W80"/>
  <c r="W81"/>
  <c r="W82"/>
  <c r="W83"/>
  <c r="W84"/>
  <c r="W85"/>
  <c r="W86"/>
  <c r="W87"/>
  <c r="W88"/>
  <c r="W89"/>
  <c r="W90"/>
  <c r="W91"/>
  <c r="W92"/>
  <c r="W93"/>
  <c r="W94"/>
  <c r="W95"/>
  <c r="W96"/>
  <c r="W97"/>
  <c r="W98"/>
  <c r="W99"/>
  <c r="W100"/>
  <c r="W101"/>
  <c r="W102"/>
  <c r="W103"/>
  <c r="W104"/>
  <c r="W105"/>
  <c r="W106"/>
  <c r="W107"/>
  <c r="W108"/>
  <c r="W109"/>
  <c r="W110"/>
  <c r="W111"/>
  <c r="W112"/>
  <c r="W113"/>
  <c r="W114"/>
  <c r="W115"/>
  <c r="W116"/>
  <c r="W117"/>
  <c r="W118"/>
  <c r="W119"/>
  <c r="W120"/>
  <c r="W121"/>
  <c r="W122"/>
  <c r="W123"/>
  <c r="W124"/>
  <c r="W125"/>
  <c r="W126"/>
  <c r="W127"/>
  <c r="W128"/>
  <c r="W129"/>
  <c r="W130"/>
  <c r="W131"/>
  <c r="W132"/>
  <c r="W133"/>
  <c r="W134"/>
  <c r="W135"/>
  <c r="W136"/>
  <c r="W137"/>
  <c r="W138"/>
  <c r="W139"/>
  <c r="W140"/>
  <c r="W141"/>
  <c r="W142"/>
  <c r="W143"/>
  <c r="W144"/>
  <c r="W145"/>
  <c r="W146"/>
  <c r="W147"/>
  <c r="W148"/>
  <c r="W149"/>
  <c r="W150"/>
  <c r="W151"/>
  <c r="W152"/>
  <c r="W153"/>
  <c r="W154"/>
  <c r="W155"/>
  <c r="W156"/>
  <c r="W157"/>
  <c r="W158"/>
  <c r="W159"/>
  <c r="W160"/>
  <c r="W161"/>
  <c r="W162"/>
  <c r="W163"/>
  <c r="W164"/>
  <c r="W165"/>
  <c r="W166"/>
  <c r="W167"/>
  <c r="W168"/>
  <c r="W169"/>
  <c r="W170"/>
  <c r="W171"/>
  <c r="W172"/>
  <c r="W173"/>
  <c r="W174"/>
  <c r="W175"/>
  <c r="W176"/>
  <c r="W177"/>
  <c r="W178"/>
  <c r="W179"/>
  <c r="W180"/>
  <c r="W181"/>
  <c r="W182"/>
  <c r="W183"/>
  <c r="W184"/>
  <c r="W185"/>
  <c r="W186"/>
  <c r="W187"/>
  <c r="W188"/>
  <c r="Y10"/>
  <c r="AA10"/>
  <c r="AC10"/>
  <c r="AE10"/>
  <c r="AG10"/>
  <c r="AI10"/>
  <c r="Y11"/>
  <c r="AA11"/>
  <c r="AC11"/>
  <c r="AE11"/>
  <c r="AG11"/>
  <c r="AI11"/>
  <c r="Y12"/>
  <c r="AA12"/>
  <c r="AC12"/>
  <c r="AE12"/>
  <c r="AG12"/>
  <c r="AI12"/>
  <c r="Y13"/>
  <c r="AA13"/>
  <c r="AC13"/>
  <c r="AE13"/>
  <c r="AG13"/>
  <c r="AI13"/>
  <c r="Y14"/>
  <c r="AA14"/>
  <c r="AC14"/>
  <c r="AE14"/>
  <c r="AG14"/>
  <c r="AI14"/>
  <c r="Y15"/>
  <c r="AA15"/>
  <c r="AC15"/>
  <c r="AE15"/>
  <c r="AG15"/>
  <c r="AI15"/>
  <c r="Y16"/>
  <c r="AA16"/>
  <c r="AC16"/>
  <c r="AE16"/>
  <c r="AG16"/>
  <c r="AI16"/>
  <c r="Y17"/>
  <c r="AA17"/>
  <c r="AC17"/>
  <c r="AE17"/>
  <c r="AG17"/>
  <c r="AI17"/>
  <c r="Y18"/>
  <c r="AA18"/>
  <c r="AC18"/>
  <c r="AE18"/>
  <c r="AG18"/>
  <c r="AI18"/>
  <c r="Y19"/>
  <c r="AA19"/>
  <c r="AC19"/>
  <c r="AE19"/>
  <c r="AG19"/>
  <c r="AI19"/>
  <c r="Y20"/>
  <c r="AA20"/>
  <c r="AC20"/>
  <c r="AE20"/>
  <c r="AG20"/>
  <c r="AI20"/>
  <c r="Y21"/>
  <c r="AA21"/>
  <c r="AC21"/>
  <c r="AE21"/>
  <c r="AG21"/>
  <c r="AI21"/>
  <c r="Y22"/>
  <c r="AA22"/>
  <c r="AC22"/>
  <c r="AE22"/>
  <c r="AG22"/>
  <c r="AI22"/>
  <c r="Y23"/>
  <c r="AA23"/>
  <c r="AC23"/>
  <c r="AE23"/>
  <c r="AG23"/>
  <c r="AI23"/>
  <c r="Y24"/>
  <c r="AA24"/>
  <c r="AC24"/>
  <c r="AE24"/>
  <c r="AG24"/>
  <c r="AI24"/>
  <c r="Y25"/>
  <c r="AA25"/>
  <c r="AC25"/>
  <c r="AE25"/>
  <c r="AG25"/>
  <c r="AI25"/>
  <c r="Y26"/>
  <c r="AA26"/>
  <c r="AC26"/>
  <c r="AE26"/>
  <c r="AG26"/>
  <c r="AI26"/>
  <c r="Y27"/>
  <c r="AA27"/>
  <c r="AC27"/>
  <c r="AE27"/>
  <c r="AG27"/>
  <c r="AI27"/>
  <c r="Y28"/>
  <c r="AA28"/>
  <c r="AC28"/>
  <c r="AE28"/>
  <c r="AG28"/>
  <c r="AI28"/>
  <c r="Y29"/>
  <c r="AA29"/>
  <c r="AC29"/>
  <c r="AE29"/>
  <c r="AG29"/>
  <c r="AI29"/>
  <c r="Y30"/>
  <c r="AA30"/>
  <c r="AC30"/>
  <c r="AE30"/>
  <c r="AG30"/>
  <c r="AI30"/>
  <c r="Y31"/>
  <c r="AA31"/>
  <c r="AC31"/>
  <c r="AE31"/>
  <c r="AG31"/>
  <c r="AI31"/>
  <c r="Y32"/>
  <c r="AA32"/>
  <c r="AC32"/>
  <c r="AE32"/>
  <c r="AG32"/>
  <c r="AI32"/>
  <c r="Y33"/>
  <c r="AA33"/>
  <c r="AC33"/>
  <c r="AE33"/>
  <c r="AG33"/>
  <c r="AI33"/>
  <c r="Y34"/>
  <c r="AA34"/>
  <c r="AC34"/>
  <c r="AE34"/>
  <c r="AG34"/>
  <c r="AI34"/>
  <c r="Y35"/>
  <c r="AA35"/>
  <c r="AC35"/>
  <c r="AE35"/>
  <c r="AG35"/>
  <c r="AI35"/>
  <c r="Y36"/>
  <c r="AA36"/>
  <c r="AC36"/>
  <c r="AE36"/>
  <c r="AG36"/>
  <c r="AI36"/>
  <c r="Y37"/>
  <c r="AA37"/>
  <c r="AC37"/>
  <c r="AE37"/>
  <c r="AG37"/>
  <c r="AI37"/>
  <c r="Y38"/>
  <c r="AA38"/>
  <c r="AC38"/>
  <c r="AE38"/>
  <c r="AG38"/>
  <c r="AI38"/>
  <c r="Y39"/>
  <c r="AA39"/>
  <c r="AC39"/>
  <c r="AE39"/>
  <c r="AG39"/>
  <c r="AI39"/>
  <c r="Y40"/>
  <c r="AA40"/>
  <c r="AC40"/>
  <c r="AE40"/>
  <c r="AG40"/>
  <c r="AI40"/>
  <c r="Y41"/>
  <c r="AA41"/>
  <c r="AC41"/>
  <c r="AE41"/>
  <c r="AG41"/>
  <c r="AI41"/>
  <c r="Y42"/>
  <c r="AA42"/>
  <c r="AC42"/>
  <c r="AE42"/>
  <c r="AG42"/>
  <c r="AI42"/>
  <c r="Y43"/>
  <c r="AA43"/>
  <c r="AC43"/>
  <c r="AE43"/>
  <c r="AG43"/>
  <c r="AI43"/>
  <c r="Y44"/>
  <c r="AA44"/>
  <c r="AC44"/>
  <c r="AE44"/>
  <c r="AG44"/>
  <c r="AI44"/>
  <c r="Y45"/>
  <c r="AA45"/>
  <c r="AC45"/>
  <c r="AE45"/>
  <c r="AG45"/>
  <c r="AI45"/>
  <c r="Y46"/>
  <c r="AA46"/>
  <c r="AC46"/>
  <c r="AE46"/>
  <c r="AG46"/>
  <c r="AI46"/>
  <c r="Y47"/>
  <c r="AA47"/>
  <c r="AC47"/>
  <c r="AE47"/>
  <c r="AG47"/>
  <c r="AI47"/>
  <c r="Y48"/>
  <c r="AA48"/>
  <c r="AC48"/>
  <c r="AE48"/>
  <c r="AG48"/>
  <c r="AI48"/>
  <c r="Y49"/>
  <c r="AA49"/>
  <c r="AC49"/>
  <c r="AE49"/>
  <c r="AG49"/>
  <c r="AI49"/>
  <c r="Y50"/>
  <c r="AA50"/>
  <c r="AC50"/>
  <c r="AE50"/>
  <c r="AG50"/>
  <c r="AI50"/>
  <c r="Y51"/>
  <c r="AA51"/>
  <c r="AC51"/>
  <c r="AE51"/>
  <c r="AG51"/>
  <c r="AI51"/>
  <c r="Y52"/>
  <c r="AA52"/>
  <c r="AC52"/>
  <c r="AE52"/>
  <c r="AG52"/>
  <c r="AI52"/>
  <c r="Y53"/>
  <c r="AA53"/>
  <c r="AC53"/>
  <c r="AE53"/>
  <c r="AG53"/>
  <c r="AI53"/>
  <c r="Y54"/>
  <c r="AA54"/>
  <c r="AC54"/>
  <c r="AE54"/>
  <c r="AG54"/>
  <c r="AI54"/>
  <c r="Y55"/>
  <c r="AA55"/>
  <c r="AC55"/>
  <c r="AE55"/>
  <c r="AG55"/>
  <c r="AI55"/>
  <c r="Y56"/>
  <c r="AA56"/>
  <c r="AC56"/>
  <c r="AE56"/>
  <c r="AG56"/>
  <c r="AI56"/>
  <c r="Y57"/>
  <c r="AA57"/>
  <c r="AC57"/>
  <c r="AE57"/>
  <c r="AG57"/>
  <c r="AI57"/>
  <c r="Y58"/>
  <c r="AA58"/>
  <c r="AC58"/>
  <c r="AE58"/>
  <c r="AG58"/>
  <c r="AI58"/>
  <c r="Y59"/>
  <c r="AA59"/>
  <c r="AC59"/>
  <c r="AE59"/>
  <c r="AG59"/>
  <c r="AI59"/>
  <c r="Y60"/>
  <c r="AA60"/>
  <c r="AC60"/>
  <c r="AE60"/>
  <c r="AG60"/>
  <c r="AI60"/>
  <c r="Y61"/>
  <c r="AA61"/>
  <c r="AC61"/>
  <c r="AE61"/>
  <c r="AG61"/>
  <c r="AI61"/>
  <c r="Y62"/>
  <c r="AA62"/>
  <c r="AC62"/>
  <c r="AE62"/>
  <c r="AG62"/>
  <c r="AI62"/>
  <c r="Y63"/>
  <c r="AA63"/>
  <c r="AC63"/>
  <c r="AE63"/>
  <c r="AG63"/>
  <c r="AI63"/>
  <c r="Y64"/>
  <c r="AA64"/>
  <c r="AC64"/>
  <c r="AE64"/>
  <c r="AG64"/>
  <c r="AI64"/>
  <c r="Y65"/>
  <c r="AA65"/>
  <c r="AC65"/>
  <c r="AE65"/>
  <c r="AG65"/>
  <c r="AI65"/>
  <c r="Y66"/>
  <c r="AA66"/>
  <c r="AC66"/>
  <c r="AE66"/>
  <c r="AG66"/>
  <c r="AI66"/>
  <c r="Y67"/>
  <c r="AA67"/>
  <c r="AC67"/>
  <c r="AE67"/>
  <c r="AG67"/>
  <c r="AI67"/>
  <c r="Y68"/>
  <c r="AA68"/>
  <c r="AC68"/>
  <c r="AE68"/>
  <c r="AG68"/>
  <c r="AI68"/>
  <c r="Y69"/>
  <c r="AA69"/>
  <c r="AC69"/>
  <c r="AE69"/>
  <c r="AG69"/>
  <c r="AI69"/>
  <c r="Y70"/>
  <c r="AA70"/>
  <c r="AC70"/>
  <c r="AE70"/>
  <c r="AG70"/>
  <c r="AI70"/>
  <c r="Y71"/>
  <c r="AA71"/>
  <c r="AC71"/>
  <c r="AE71"/>
  <c r="AG71"/>
  <c r="AI71"/>
  <c r="Y72"/>
  <c r="AA72"/>
  <c r="AC72"/>
  <c r="AE72"/>
  <c r="AG72"/>
  <c r="AI72"/>
  <c r="Y73"/>
  <c r="AA73"/>
  <c r="AC73"/>
  <c r="AE73"/>
  <c r="AG73"/>
  <c r="AI73"/>
  <c r="Y74"/>
  <c r="AA74"/>
  <c r="AC74"/>
  <c r="AE74"/>
  <c r="AG74"/>
  <c r="AI74"/>
  <c r="Y75"/>
  <c r="AA75"/>
  <c r="AC75"/>
  <c r="AE75"/>
  <c r="AG75"/>
  <c r="AI75"/>
  <c r="Y76"/>
  <c r="AA76"/>
  <c r="AC76"/>
  <c r="AE76"/>
  <c r="AG76"/>
  <c r="AI76"/>
  <c r="Y77"/>
  <c r="AA77"/>
  <c r="AC77"/>
  <c r="AE77"/>
  <c r="AG77"/>
  <c r="AI77"/>
  <c r="Y78"/>
  <c r="AA78"/>
  <c r="AC78"/>
  <c r="AE78"/>
  <c r="AG78"/>
  <c r="AI78"/>
  <c r="Y79"/>
  <c r="AA79"/>
  <c r="AC79"/>
  <c r="AE79"/>
  <c r="AG79"/>
  <c r="AI79"/>
  <c r="Y80"/>
  <c r="AA80"/>
  <c r="AC80"/>
  <c r="AE80"/>
  <c r="AG80"/>
  <c r="AI80"/>
  <c r="Y81"/>
  <c r="AA81"/>
  <c r="AC81"/>
  <c r="AE81"/>
  <c r="AG81"/>
  <c r="AI81"/>
  <c r="Y82"/>
  <c r="AA82"/>
  <c r="AC82"/>
  <c r="AE82"/>
  <c r="AG82"/>
  <c r="AI82"/>
  <c r="Y83"/>
  <c r="AA83"/>
  <c r="AC83"/>
  <c r="AE83"/>
  <c r="AG83"/>
  <c r="AI83"/>
  <c r="Y84"/>
  <c r="AA84"/>
  <c r="AC84"/>
  <c r="AE84"/>
  <c r="AG84"/>
  <c r="AI84"/>
  <c r="Y85"/>
  <c r="AA85"/>
  <c r="AC85"/>
  <c r="AE85"/>
  <c r="AG85"/>
  <c r="AI85"/>
  <c r="Y86"/>
  <c r="AA86"/>
  <c r="AC86"/>
  <c r="AE86"/>
  <c r="AG86"/>
  <c r="AI86"/>
  <c r="Y87"/>
  <c r="AA87"/>
  <c r="AC87"/>
  <c r="AE87"/>
  <c r="AG87"/>
  <c r="AI87"/>
  <c r="Y88"/>
  <c r="AA88"/>
  <c r="AC88"/>
  <c r="AE88"/>
  <c r="AG88"/>
  <c r="AI88"/>
  <c r="Y89"/>
  <c r="AA89"/>
  <c r="AC89"/>
  <c r="AE89"/>
  <c r="AG89"/>
  <c r="AI89"/>
  <c r="Y90"/>
  <c r="AA90"/>
  <c r="AC90"/>
  <c r="AE90"/>
  <c r="AG90"/>
  <c r="AI90"/>
  <c r="Y91"/>
  <c r="AA91"/>
  <c r="AC91"/>
  <c r="AE91"/>
  <c r="AG91"/>
  <c r="AI91"/>
  <c r="Y92"/>
  <c r="AA92"/>
  <c r="AC92"/>
  <c r="AE92"/>
  <c r="AG92"/>
  <c r="AI92"/>
  <c r="Y93"/>
  <c r="AA93"/>
  <c r="AC93"/>
  <c r="AE93"/>
  <c r="AG93"/>
  <c r="AI93"/>
  <c r="Y94"/>
  <c r="AA94"/>
  <c r="AC94"/>
  <c r="AE94"/>
  <c r="AG94"/>
  <c r="AI94"/>
  <c r="Y95"/>
  <c r="AA95"/>
  <c r="AC95"/>
  <c r="AE95"/>
  <c r="AG95"/>
  <c r="AI95"/>
  <c r="Y96"/>
  <c r="AA96"/>
  <c r="AC96"/>
  <c r="AE96"/>
  <c r="AG96"/>
  <c r="AI96"/>
  <c r="Y97"/>
  <c r="AA97"/>
  <c r="AC97"/>
  <c r="AE97"/>
  <c r="AG97"/>
  <c r="AI97"/>
  <c r="Y98"/>
  <c r="AA98"/>
  <c r="AC98"/>
  <c r="AE98"/>
  <c r="AG98"/>
  <c r="AI98"/>
  <c r="Y99"/>
  <c r="AA99"/>
  <c r="AC99"/>
  <c r="AE99"/>
  <c r="AG99"/>
  <c r="AI99"/>
  <c r="Y100"/>
  <c r="AA100"/>
  <c r="AC100"/>
  <c r="AE100"/>
  <c r="AG100"/>
  <c r="AI100"/>
  <c r="Y101"/>
  <c r="AA101"/>
  <c r="AC101"/>
  <c r="AE101"/>
  <c r="AG101"/>
  <c r="AI101"/>
  <c r="Y102"/>
  <c r="AA102"/>
  <c r="AC102"/>
  <c r="AE102"/>
  <c r="AG102"/>
  <c r="AI102"/>
  <c r="Y103"/>
  <c r="AA103"/>
  <c r="AC103"/>
  <c r="AE103"/>
  <c r="AG103"/>
  <c r="AI103"/>
  <c r="Y104"/>
  <c r="AA104"/>
  <c r="AC104"/>
  <c r="AE104"/>
  <c r="AG104"/>
  <c r="AI104"/>
  <c r="Y105"/>
  <c r="AA105"/>
  <c r="AC105"/>
  <c r="AE105"/>
  <c r="AG105"/>
  <c r="AI105"/>
  <c r="Y106"/>
  <c r="AA106"/>
  <c r="AC106"/>
  <c r="AE106"/>
  <c r="AG106"/>
  <c r="AI106"/>
  <c r="Y107"/>
  <c r="AA107"/>
  <c r="AC107"/>
  <c r="AE107"/>
  <c r="AG107"/>
  <c r="AI107"/>
  <c r="Y108"/>
  <c r="AA108"/>
  <c r="AC108"/>
  <c r="AE108"/>
  <c r="AG108"/>
  <c r="AI108"/>
  <c r="Y109"/>
  <c r="AA109"/>
  <c r="AC109"/>
  <c r="AE109"/>
  <c r="AG109"/>
  <c r="AI109"/>
  <c r="Y110"/>
  <c r="AA110"/>
  <c r="AC110"/>
  <c r="AE110"/>
  <c r="AG110"/>
  <c r="AI110"/>
  <c r="Y111"/>
  <c r="AA111"/>
  <c r="AC111"/>
  <c r="AE111"/>
  <c r="AG111"/>
  <c r="AI111"/>
  <c r="Y112"/>
  <c r="AA112"/>
  <c r="AC112"/>
  <c r="AE112"/>
  <c r="AG112"/>
  <c r="AI112"/>
  <c r="Y113"/>
  <c r="AA113"/>
  <c r="AC113"/>
  <c r="AE113"/>
  <c r="AG113"/>
  <c r="AI113"/>
  <c r="Y114"/>
  <c r="AA114"/>
  <c r="AC114"/>
  <c r="AE114"/>
  <c r="AG114"/>
  <c r="AI114"/>
  <c r="Y115"/>
  <c r="AA115"/>
  <c r="AC115"/>
  <c r="AE115"/>
  <c r="AG115"/>
  <c r="AI115"/>
  <c r="Y116"/>
  <c r="AA116"/>
  <c r="AC116"/>
  <c r="AE116"/>
  <c r="AG116"/>
  <c r="AI116"/>
  <c r="Y117"/>
  <c r="AA117"/>
  <c r="AC117"/>
  <c r="AE117"/>
  <c r="AG117"/>
  <c r="AI117"/>
  <c r="Y118"/>
  <c r="AA118"/>
  <c r="AC118"/>
  <c r="AE118"/>
  <c r="AG118"/>
  <c r="AI118"/>
  <c r="Y119"/>
  <c r="AA119"/>
  <c r="AC119"/>
  <c r="AE119"/>
  <c r="AG119"/>
  <c r="AI119"/>
  <c r="Y120"/>
  <c r="AA120"/>
  <c r="AC120"/>
  <c r="AE120"/>
  <c r="AG120"/>
  <c r="AI120"/>
  <c r="Y121"/>
  <c r="AA121"/>
  <c r="AC121"/>
  <c r="AE121"/>
  <c r="AG121"/>
  <c r="AI121"/>
  <c r="Y122"/>
  <c r="AA122"/>
  <c r="AC122"/>
  <c r="AE122"/>
  <c r="AG122"/>
  <c r="AI122"/>
  <c r="Y123"/>
  <c r="AA123"/>
  <c r="AC123"/>
  <c r="AE123"/>
  <c r="AG123"/>
  <c r="AI123"/>
  <c r="Y124"/>
  <c r="AA124"/>
  <c r="AC124"/>
  <c r="AE124"/>
  <c r="AG124"/>
  <c r="AI124"/>
  <c r="Y125"/>
  <c r="AA125"/>
  <c r="AC125"/>
  <c r="AE125"/>
  <c r="AG125"/>
  <c r="AI125"/>
  <c r="Y126"/>
  <c r="AA126"/>
  <c r="AC126"/>
  <c r="AE126"/>
  <c r="AG126"/>
  <c r="AI126"/>
  <c r="Y127"/>
  <c r="AA127"/>
  <c r="AC127"/>
  <c r="AE127"/>
  <c r="AG127"/>
  <c r="AI127"/>
  <c r="Y128"/>
  <c r="AA128"/>
  <c r="AC128"/>
  <c r="AE128"/>
  <c r="AG128"/>
  <c r="AI128"/>
  <c r="Y129"/>
  <c r="AA129"/>
  <c r="AC129"/>
  <c r="AE129"/>
  <c r="AG129"/>
  <c r="AI129"/>
  <c r="Y130"/>
  <c r="AA130"/>
  <c r="AC130"/>
  <c r="AE130"/>
  <c r="AG130"/>
  <c r="AI130"/>
  <c r="Y131"/>
  <c r="AA131"/>
  <c r="AC131"/>
  <c r="AE131"/>
  <c r="AG131"/>
  <c r="AI131"/>
  <c r="Y132"/>
  <c r="AA132"/>
  <c r="AC132"/>
  <c r="AE132"/>
  <c r="AG132"/>
  <c r="AI132"/>
  <c r="Y133"/>
  <c r="AA133"/>
  <c r="AC133"/>
  <c r="AE133"/>
  <c r="AG133"/>
  <c r="AI133"/>
  <c r="Y134"/>
  <c r="AA134"/>
  <c r="AC134"/>
  <c r="AE134"/>
  <c r="AG134"/>
  <c r="AI134"/>
  <c r="Y135"/>
  <c r="AA135"/>
  <c r="AC135"/>
  <c r="AE135"/>
  <c r="AG135"/>
  <c r="AI135"/>
  <c r="Y136"/>
  <c r="AA136"/>
  <c r="AC136"/>
  <c r="AE136"/>
  <c r="AG136"/>
  <c r="AI136"/>
  <c r="Y137"/>
  <c r="AA137"/>
  <c r="AC137"/>
  <c r="AE137"/>
  <c r="AG137"/>
  <c r="AI137"/>
  <c r="Y138"/>
  <c r="AA138"/>
  <c r="AC138"/>
  <c r="AE138"/>
  <c r="AG138"/>
  <c r="AI138"/>
  <c r="Y139"/>
  <c r="AA139"/>
  <c r="AC139"/>
  <c r="AE139"/>
  <c r="AG139"/>
  <c r="AI139"/>
  <c r="Y140"/>
  <c r="AA140"/>
  <c r="AC140"/>
  <c r="AE140"/>
  <c r="AG140"/>
  <c r="AI140"/>
  <c r="Y141"/>
  <c r="AA141"/>
  <c r="AC141"/>
  <c r="AE141"/>
  <c r="AG141"/>
  <c r="AI141"/>
  <c r="Y142"/>
  <c r="AA142"/>
  <c r="AC142"/>
  <c r="AE142"/>
  <c r="AG142"/>
  <c r="AI142"/>
  <c r="Y143"/>
  <c r="AA143"/>
  <c r="AC143"/>
  <c r="AE143"/>
  <c r="AG143"/>
  <c r="AI143"/>
  <c r="Y144"/>
  <c r="AA144"/>
  <c r="AC144"/>
  <c r="AE144"/>
  <c r="AG144"/>
  <c r="AI144"/>
  <c r="Y145"/>
  <c r="AA145"/>
  <c r="AC145"/>
  <c r="AE145"/>
  <c r="AG145"/>
  <c r="AI145"/>
  <c r="Y146"/>
  <c r="AA146"/>
  <c r="AC146"/>
  <c r="AE146"/>
  <c r="AG146"/>
  <c r="AI146"/>
  <c r="Y147"/>
  <c r="AA147"/>
  <c r="AC147"/>
  <c r="AE147"/>
  <c r="AG147"/>
  <c r="AI147"/>
  <c r="Y148"/>
  <c r="AA148"/>
  <c r="AC148"/>
  <c r="AE148"/>
  <c r="AG148"/>
  <c r="AI148"/>
  <c r="Y149"/>
  <c r="AA149"/>
  <c r="AC149"/>
  <c r="AE149"/>
  <c r="AG149"/>
  <c r="AI149"/>
  <c r="Y150"/>
  <c r="AA150"/>
  <c r="AC150"/>
  <c r="AE150"/>
  <c r="AG150"/>
  <c r="AI150"/>
  <c r="Y151"/>
  <c r="AA151"/>
  <c r="AC151"/>
  <c r="AE151"/>
  <c r="AG151"/>
  <c r="AI151"/>
  <c r="Y152"/>
  <c r="AA152"/>
  <c r="AC152"/>
  <c r="AE152"/>
  <c r="AG152"/>
  <c r="AI152"/>
  <c r="Y153"/>
  <c r="AA153"/>
  <c r="AC153"/>
  <c r="AE153"/>
  <c r="AG153"/>
  <c r="AI153"/>
  <c r="Y154"/>
  <c r="AA154"/>
  <c r="AC154"/>
  <c r="AE154"/>
  <c r="AG154"/>
  <c r="AI154"/>
  <c r="Y155"/>
  <c r="AA155"/>
  <c r="AC155"/>
  <c r="AE155"/>
  <c r="AG155"/>
  <c r="AI155"/>
  <c r="Y156"/>
  <c r="AA156"/>
  <c r="AC156"/>
  <c r="AE156"/>
  <c r="AG156"/>
  <c r="AI156"/>
  <c r="Y157"/>
  <c r="AA157"/>
  <c r="AC157"/>
  <c r="AE157"/>
  <c r="AG157"/>
  <c r="AI157"/>
  <c r="Y158"/>
  <c r="AA158"/>
  <c r="AC158"/>
  <c r="AE158"/>
  <c r="AG158"/>
  <c r="AI158"/>
  <c r="Y159"/>
  <c r="AA159"/>
  <c r="AC159"/>
  <c r="AE159"/>
  <c r="AG159"/>
  <c r="AI159"/>
  <c r="Y160"/>
  <c r="AA160"/>
  <c r="AC160"/>
  <c r="AE160"/>
  <c r="AG160"/>
  <c r="AI160"/>
  <c r="Y161"/>
  <c r="AA161"/>
  <c r="AC161"/>
  <c r="AE161"/>
  <c r="AG161"/>
  <c r="AI161"/>
  <c r="Y162"/>
  <c r="AA162"/>
  <c r="AC162"/>
  <c r="AE162"/>
  <c r="AG162"/>
  <c r="AI162"/>
  <c r="Y163"/>
  <c r="AA163"/>
  <c r="AC163"/>
  <c r="AE163"/>
  <c r="AG163"/>
  <c r="AI163"/>
  <c r="Y164"/>
  <c r="AA164"/>
  <c r="AC164"/>
  <c r="AE164"/>
  <c r="AG164"/>
  <c r="AI164"/>
  <c r="Y165"/>
  <c r="AA165"/>
  <c r="AC165"/>
  <c r="AE165"/>
  <c r="AG165"/>
  <c r="AI165"/>
  <c r="Y166"/>
  <c r="AA166"/>
  <c r="AC166"/>
  <c r="AE166"/>
  <c r="AG166"/>
  <c r="AI166"/>
  <c r="Y167"/>
  <c r="AA167"/>
  <c r="AC167"/>
  <c r="AE167"/>
  <c r="AG167"/>
  <c r="AI167"/>
  <c r="Y168"/>
  <c r="AA168"/>
  <c r="AC168"/>
  <c r="AE168"/>
  <c r="AG168"/>
  <c r="AI168"/>
  <c r="Y169"/>
  <c r="AA169"/>
  <c r="AC169"/>
  <c r="AE169"/>
  <c r="AG169"/>
  <c r="AI169"/>
  <c r="Y170"/>
  <c r="AA170"/>
  <c r="AC170"/>
  <c r="AE170"/>
  <c r="AG170"/>
  <c r="AI170"/>
  <c r="Y171"/>
  <c r="AA171"/>
  <c r="AC171"/>
  <c r="AE171"/>
  <c r="AG171"/>
  <c r="AI171"/>
  <c r="Y172"/>
  <c r="AA172"/>
  <c r="AC172"/>
  <c r="AE172"/>
  <c r="AG172"/>
  <c r="AI172"/>
  <c r="Y173"/>
  <c r="AA173"/>
  <c r="AC173"/>
  <c r="AE173"/>
  <c r="AG173"/>
  <c r="AI173"/>
  <c r="Y174"/>
  <c r="AA174"/>
  <c r="AC174"/>
  <c r="AE174"/>
  <c r="AG174"/>
  <c r="AI174"/>
  <c r="Y175"/>
  <c r="AA175"/>
  <c r="AC175"/>
  <c r="AE175"/>
  <c r="AG175"/>
  <c r="AI175"/>
  <c r="Y176"/>
  <c r="AA176"/>
  <c r="AC176"/>
  <c r="AE176"/>
  <c r="AG176"/>
  <c r="AI176"/>
  <c r="Y177"/>
  <c r="AA177"/>
  <c r="AC177"/>
  <c r="AE177"/>
  <c r="AG177"/>
  <c r="AI177"/>
  <c r="Y178"/>
  <c r="AA178"/>
  <c r="AC178"/>
  <c r="AE178"/>
  <c r="AG178"/>
  <c r="AI178"/>
  <c r="Y179"/>
  <c r="AA179"/>
  <c r="AC179"/>
  <c r="AE179"/>
  <c r="AG179"/>
  <c r="AI179"/>
  <c r="Y180"/>
  <c r="AA180"/>
  <c r="AC180"/>
  <c r="AE180"/>
  <c r="AG180"/>
  <c r="AI180"/>
  <c r="Y181"/>
  <c r="AA181"/>
  <c r="AC181"/>
  <c r="AE181"/>
  <c r="AG181"/>
  <c r="AI181"/>
  <c r="Y182"/>
  <c r="AA182"/>
  <c r="AC182"/>
  <c r="AE182"/>
  <c r="AG182"/>
  <c r="AI182"/>
  <c r="Y183"/>
  <c r="AA183"/>
  <c r="AC183"/>
  <c r="AE183"/>
  <c r="AG183"/>
  <c r="AI183"/>
  <c r="Y184"/>
  <c r="AA184"/>
  <c r="AC184"/>
  <c r="AE184"/>
  <c r="AG184"/>
  <c r="AI184"/>
  <c r="Y185"/>
  <c r="AA185"/>
  <c r="AC185"/>
  <c r="AE185"/>
  <c r="AG185"/>
  <c r="AI185"/>
  <c r="Y186"/>
  <c r="AA186"/>
  <c r="AC186"/>
  <c r="AE186"/>
  <c r="AG186"/>
  <c r="AI186"/>
  <c r="Y187"/>
  <c r="AA187"/>
  <c r="AC187"/>
  <c r="AE187"/>
  <c r="AG187"/>
  <c r="AI187"/>
  <c r="Y188"/>
  <c r="AA188"/>
  <c r="AC188"/>
  <c r="AE188"/>
  <c r="AG188"/>
  <c r="AI188"/>
  <c r="AG9"/>
  <c r="AE9"/>
  <c r="AC9"/>
  <c r="AA9"/>
  <c r="Y9"/>
  <c r="AQ78" i="10" l="1"/>
  <c r="AQ77"/>
  <c r="AQ81"/>
  <c r="AQ80"/>
  <c r="AN16"/>
  <c r="E19" i="18"/>
  <c r="E20"/>
  <c r="E21"/>
  <c r="E22"/>
  <c r="E23"/>
  <c r="B19" l="1"/>
  <c r="C19" s="1"/>
  <c r="F19" s="1"/>
  <c r="B20"/>
  <c r="C20" s="1"/>
  <c r="F20" s="1"/>
  <c r="B21"/>
  <c r="C21" s="1"/>
  <c r="F21" s="1"/>
  <c r="B22"/>
  <c r="C22" s="1"/>
  <c r="F22" s="1"/>
  <c r="B23"/>
  <c r="C23" s="1"/>
  <c r="F23" s="1"/>
  <c r="D43" i="17" l="1"/>
  <c r="E43"/>
  <c r="F43"/>
  <c r="C44"/>
  <c r="C45"/>
  <c r="C46"/>
  <c r="C47"/>
  <c r="C48"/>
  <c r="C49"/>
  <c r="C50"/>
  <c r="C51"/>
  <c r="C52"/>
  <c r="C53"/>
  <c r="C54"/>
  <c r="C55"/>
  <c r="C56"/>
  <c r="C57"/>
  <c r="F44"/>
  <c r="F45"/>
  <c r="F46"/>
  <c r="F47"/>
  <c r="F48"/>
  <c r="F49"/>
  <c r="F50"/>
  <c r="F51"/>
  <c r="F52"/>
  <c r="F53"/>
  <c r="F54"/>
  <c r="F55"/>
  <c r="F56"/>
  <c r="E56"/>
  <c r="E55"/>
  <c r="E54"/>
  <c r="E53"/>
  <c r="E52"/>
  <c r="E51"/>
  <c r="E50"/>
  <c r="E49"/>
  <c r="E45"/>
  <c r="E44"/>
  <c r="D57"/>
  <c r="D56"/>
  <c r="D55"/>
  <c r="D54"/>
  <c r="D53"/>
  <c r="D52"/>
  <c r="D51"/>
  <c r="D50"/>
  <c r="D49"/>
  <c r="D48"/>
  <c r="D47"/>
  <c r="D46"/>
  <c r="D45"/>
  <c r="D44"/>
  <c r="C43"/>
  <c r="I55"/>
  <c r="I56"/>
  <c r="S58"/>
  <c r="T57"/>
  <c r="R57"/>
  <c r="L57"/>
  <c r="Z57"/>
  <c r="T51"/>
  <c r="R51"/>
  <c r="AG51"/>
  <c r="AG50"/>
  <c r="AE47"/>
  <c r="AB46"/>
  <c r="V45"/>
  <c r="U45"/>
  <c r="AF45"/>
  <c r="Z44"/>
  <c r="AE43"/>
  <c r="N43"/>
  <c r="K43"/>
  <c r="AB43"/>
  <c r="H15"/>
  <c r="E47" l="1"/>
  <c r="AB51"/>
  <c r="E46"/>
  <c r="N47"/>
  <c r="U57"/>
  <c r="Q43"/>
  <c r="R43"/>
  <c r="K44"/>
  <c r="V47"/>
  <c r="L44"/>
  <c r="T45"/>
  <c r="Q46"/>
  <c r="W47"/>
  <c r="I51"/>
  <c r="E57"/>
  <c r="AD47"/>
  <c r="J51"/>
  <c r="I57"/>
  <c r="K51"/>
  <c r="R44"/>
  <c r="T44"/>
  <c r="I43"/>
  <c r="E48"/>
  <c r="AE49"/>
  <c r="Q51"/>
  <c r="F57"/>
  <c r="U46"/>
  <c r="AD48"/>
  <c r="AF50"/>
  <c r="V46"/>
  <c r="N48"/>
  <c r="AG43"/>
  <c r="T43"/>
  <c r="U44"/>
  <c r="AA45"/>
  <c r="AC45"/>
  <c r="I46"/>
  <c r="Z46"/>
  <c r="W48"/>
  <c r="AA57"/>
  <c r="W46"/>
  <c r="AA44"/>
  <c r="K45"/>
  <c r="AD45"/>
  <c r="L46"/>
  <c r="AC46"/>
  <c r="AC47"/>
  <c r="X48"/>
  <c r="AB57"/>
  <c r="W43"/>
  <c r="Z43"/>
  <c r="Z51"/>
  <c r="J57"/>
  <c r="AC57"/>
  <c r="AB45"/>
  <c r="AB44"/>
  <c r="L45"/>
  <c r="M46"/>
  <c r="AD46"/>
  <c r="AE48"/>
  <c r="J43"/>
  <c r="AA43"/>
  <c r="J44"/>
  <c r="AC44"/>
  <c r="M45"/>
  <c r="N46"/>
  <c r="AE46"/>
  <c r="M47"/>
  <c r="AF48"/>
  <c r="AA51"/>
  <c r="K57"/>
  <c r="P49"/>
  <c r="Y49"/>
  <c r="AG49"/>
  <c r="I50"/>
  <c r="Q50"/>
  <c r="Z50"/>
  <c r="AF47"/>
  <c r="R50"/>
  <c r="AA50"/>
  <c r="X47"/>
  <c r="AC43"/>
  <c r="V44"/>
  <c r="N45"/>
  <c r="AE45"/>
  <c r="O46"/>
  <c r="X46"/>
  <c r="AF46"/>
  <c r="P47"/>
  <c r="Y47"/>
  <c r="AG47"/>
  <c r="I48"/>
  <c r="Q48"/>
  <c r="Z48"/>
  <c r="J49"/>
  <c r="R49"/>
  <c r="AA49"/>
  <c r="K50"/>
  <c r="T50"/>
  <c r="AB50"/>
  <c r="L51"/>
  <c r="U51"/>
  <c r="AC51"/>
  <c r="M57"/>
  <c r="V57"/>
  <c r="AD57"/>
  <c r="X49"/>
  <c r="AF49"/>
  <c r="P50"/>
  <c r="Y50"/>
  <c r="O47"/>
  <c r="P48"/>
  <c r="Y48"/>
  <c r="AG48"/>
  <c r="I49"/>
  <c r="Q49"/>
  <c r="Z49"/>
  <c r="J50"/>
  <c r="L43"/>
  <c r="U43"/>
  <c r="M44"/>
  <c r="AD44"/>
  <c r="W45"/>
  <c r="M43"/>
  <c r="V43"/>
  <c r="AD43"/>
  <c r="N44"/>
  <c r="W44"/>
  <c r="AE44"/>
  <c r="O45"/>
  <c r="X45"/>
  <c r="P46"/>
  <c r="Y46"/>
  <c r="AG46"/>
  <c r="I47"/>
  <c r="Q47"/>
  <c r="Z47"/>
  <c r="J48"/>
  <c r="R48"/>
  <c r="AA48"/>
  <c r="K49"/>
  <c r="T49"/>
  <c r="AB49"/>
  <c r="L50"/>
  <c r="U50"/>
  <c r="AC50"/>
  <c r="M51"/>
  <c r="V51"/>
  <c r="AD51"/>
  <c r="N57"/>
  <c r="W57"/>
  <c r="AE57"/>
  <c r="O48"/>
  <c r="X44"/>
  <c r="AF44"/>
  <c r="P45"/>
  <c r="AG45"/>
  <c r="J47"/>
  <c r="R47"/>
  <c r="AA47"/>
  <c r="K48"/>
  <c r="T48"/>
  <c r="AB48"/>
  <c r="L49"/>
  <c r="U49"/>
  <c r="AC49"/>
  <c r="M50"/>
  <c r="V50"/>
  <c r="AD50"/>
  <c r="N51"/>
  <c r="W51"/>
  <c r="AE51"/>
  <c r="O57"/>
  <c r="X57"/>
  <c r="AF57"/>
  <c r="O49"/>
  <c r="O44"/>
  <c r="Y45"/>
  <c r="O43"/>
  <c r="X43"/>
  <c r="AF43"/>
  <c r="P44"/>
  <c r="Y44"/>
  <c r="AG44"/>
  <c r="I45"/>
  <c r="Q45"/>
  <c r="Z45"/>
  <c r="J46"/>
  <c r="R46"/>
  <c r="AA46"/>
  <c r="K47"/>
  <c r="T47"/>
  <c r="AB47"/>
  <c r="L48"/>
  <c r="U48"/>
  <c r="AC48"/>
  <c r="M49"/>
  <c r="V49"/>
  <c r="AD49"/>
  <c r="N50"/>
  <c r="W50"/>
  <c r="AE50"/>
  <c r="O51"/>
  <c r="X51"/>
  <c r="AF51"/>
  <c r="P57"/>
  <c r="Y57"/>
  <c r="AG57"/>
  <c r="P43"/>
  <c r="Y43"/>
  <c r="I44"/>
  <c r="Q44"/>
  <c r="J45"/>
  <c r="R45"/>
  <c r="K46"/>
  <c r="T46"/>
  <c r="L47"/>
  <c r="U47"/>
  <c r="M48"/>
  <c r="V48"/>
  <c r="N49"/>
  <c r="W49"/>
  <c r="O50"/>
  <c r="X50"/>
  <c r="P51"/>
  <c r="Y51"/>
  <c r="Q57"/>
  <c r="Z58" l="1"/>
  <c r="L20" s="1"/>
  <c r="T58"/>
  <c r="F20" s="1"/>
  <c r="K58"/>
  <c r="D15" s="1"/>
  <c r="C39"/>
  <c r="F39" s="1"/>
  <c r="AG58"/>
  <c r="L30" s="1"/>
  <c r="AE58"/>
  <c r="L25" s="1"/>
  <c r="R58"/>
  <c r="L10" s="1"/>
  <c r="W58"/>
  <c r="J15" s="1"/>
  <c r="AA58"/>
  <c r="H25" s="1"/>
  <c r="U58"/>
  <c r="H20" s="1"/>
  <c r="AB58"/>
  <c r="F30" s="1"/>
  <c r="J58"/>
  <c r="F10" s="1"/>
  <c r="N58"/>
  <c r="D20" s="1"/>
  <c r="Q58"/>
  <c r="J10" s="1"/>
  <c r="I58"/>
  <c r="D10" s="1"/>
  <c r="AF58"/>
  <c r="J30" s="1"/>
  <c r="AD58"/>
  <c r="J25" s="1"/>
  <c r="L58"/>
  <c r="H10" s="1"/>
  <c r="V58"/>
  <c r="F25" s="1"/>
  <c r="X58"/>
  <c r="L15" s="1"/>
  <c r="Y58"/>
  <c r="J20" s="1"/>
  <c r="O58"/>
  <c r="D25" s="1"/>
  <c r="M58"/>
  <c r="F15" s="1"/>
  <c r="P58"/>
  <c r="D30" s="1"/>
  <c r="AC58"/>
  <c r="H30" s="1"/>
  <c r="AH24" i="10" l="1"/>
  <c r="AH30"/>
  <c r="AH31"/>
  <c r="AH32"/>
  <c r="AH33"/>
  <c r="AH34"/>
  <c r="AH35"/>
  <c r="AH36"/>
  <c r="AH37"/>
  <c r="AH38"/>
  <c r="AH39"/>
  <c r="AH40"/>
  <c r="AH41"/>
  <c r="AH42"/>
  <c r="AH43"/>
  <c r="AH44"/>
  <c r="AH45"/>
  <c r="AH46"/>
  <c r="AH47"/>
  <c r="AH48"/>
  <c r="AH49"/>
  <c r="AH50"/>
  <c r="AH51"/>
  <c r="AH52"/>
  <c r="AH53"/>
  <c r="AH54"/>
  <c r="AH55"/>
  <c r="AH56"/>
  <c r="AH57"/>
  <c r="AH58"/>
  <c r="AH59"/>
  <c r="AH60"/>
  <c r="AH61"/>
  <c r="AH62"/>
  <c r="AH63"/>
  <c r="AH64"/>
  <c r="AH65"/>
  <c r="AH66"/>
  <c r="AH67"/>
  <c r="AH68"/>
  <c r="AH69"/>
  <c r="AH70"/>
  <c r="AH71"/>
  <c r="AH72"/>
  <c r="AH73"/>
  <c r="AH74"/>
  <c r="AH75"/>
  <c r="AH76"/>
  <c r="AD24"/>
  <c r="AB24"/>
  <c r="Z24"/>
  <c r="V24"/>
  <c r="T24"/>
  <c r="R24"/>
  <c r="R31" l="1"/>
  <c r="T31"/>
  <c r="V31"/>
  <c r="X31"/>
  <c r="Z31"/>
  <c r="R32"/>
  <c r="T32"/>
  <c r="V32"/>
  <c r="X32"/>
  <c r="Z32"/>
  <c r="R33"/>
  <c r="T33"/>
  <c r="V33"/>
  <c r="X33"/>
  <c r="Z33"/>
  <c r="R34"/>
  <c r="T34"/>
  <c r="V34"/>
  <c r="X34"/>
  <c r="Z34"/>
  <c r="R35"/>
  <c r="T35"/>
  <c r="V35"/>
  <c r="X35"/>
  <c r="Z35"/>
  <c r="R37"/>
  <c r="T37"/>
  <c r="V37"/>
  <c r="X37"/>
  <c r="Z37"/>
  <c r="R38"/>
  <c r="T38"/>
  <c r="V38"/>
  <c r="X38"/>
  <c r="Z38"/>
  <c r="R39"/>
  <c r="T39"/>
  <c r="V39"/>
  <c r="X39"/>
  <c r="Z39"/>
  <c r="R40"/>
  <c r="T40"/>
  <c r="V40"/>
  <c r="X40"/>
  <c r="Z40"/>
  <c r="R41"/>
  <c r="T41"/>
  <c r="V41"/>
  <c r="X41"/>
  <c r="Z41"/>
  <c r="R43"/>
  <c r="T43"/>
  <c r="V43"/>
  <c r="X43"/>
  <c r="Z43"/>
  <c r="R44"/>
  <c r="T44"/>
  <c r="V44"/>
  <c r="X44"/>
  <c r="Z44"/>
  <c r="R45"/>
  <c r="T45"/>
  <c r="V45"/>
  <c r="X45"/>
  <c r="Z45"/>
  <c r="R46"/>
  <c r="T46"/>
  <c r="V46"/>
  <c r="X46"/>
  <c r="Z46"/>
  <c r="R47"/>
  <c r="T47"/>
  <c r="V47"/>
  <c r="X47"/>
  <c r="Z47"/>
  <c r="R49"/>
  <c r="T49"/>
  <c r="V49"/>
  <c r="X49"/>
  <c r="Z49"/>
  <c r="R50"/>
  <c r="T50"/>
  <c r="V50"/>
  <c r="X50"/>
  <c r="Z50"/>
  <c r="R51"/>
  <c r="T51"/>
  <c r="V51"/>
  <c r="X51"/>
  <c r="Z51"/>
  <c r="R52"/>
  <c r="T52"/>
  <c r="V52"/>
  <c r="X52"/>
  <c r="Z52"/>
  <c r="R54"/>
  <c r="T54"/>
  <c r="V54"/>
  <c r="X54"/>
  <c r="Z54"/>
  <c r="R55"/>
  <c r="T55"/>
  <c r="V55"/>
  <c r="X55"/>
  <c r="Z55"/>
  <c r="R56"/>
  <c r="T56"/>
  <c r="V56"/>
  <c r="X56"/>
  <c r="Z56"/>
  <c r="R57"/>
  <c r="T57"/>
  <c r="V57"/>
  <c r="X57"/>
  <c r="Z57"/>
  <c r="R58"/>
  <c r="T58"/>
  <c r="V58"/>
  <c r="X58"/>
  <c r="Z58"/>
  <c r="R60"/>
  <c r="T60"/>
  <c r="V60"/>
  <c r="X60"/>
  <c r="Z60"/>
  <c r="R61"/>
  <c r="T61"/>
  <c r="V61"/>
  <c r="X61"/>
  <c r="Z61"/>
  <c r="R62"/>
  <c r="T62"/>
  <c r="V62"/>
  <c r="X62"/>
  <c r="Z62"/>
  <c r="R63"/>
  <c r="T63"/>
  <c r="V63"/>
  <c r="X63"/>
  <c r="Z63"/>
  <c r="R64"/>
  <c r="T64"/>
  <c r="V64"/>
  <c r="X64"/>
  <c r="Z64"/>
  <c r="R66"/>
  <c r="T66"/>
  <c r="V66"/>
  <c r="X66"/>
  <c r="Z66"/>
  <c r="R67"/>
  <c r="T67"/>
  <c r="V67"/>
  <c r="X67"/>
  <c r="Z67"/>
  <c r="R68"/>
  <c r="T68"/>
  <c r="V68"/>
  <c r="X68"/>
  <c r="Z68"/>
  <c r="R69"/>
  <c r="T69"/>
  <c r="V69"/>
  <c r="X69"/>
  <c r="Z69"/>
  <c r="R70"/>
  <c r="T70"/>
  <c r="V70"/>
  <c r="X70"/>
  <c r="Z70"/>
  <c r="R72"/>
  <c r="T72"/>
  <c r="V72"/>
  <c r="X72"/>
  <c r="Z72"/>
  <c r="R73"/>
  <c r="T73"/>
  <c r="V73"/>
  <c r="X73"/>
  <c r="Z73"/>
  <c r="R74"/>
  <c r="T74"/>
  <c r="V74"/>
  <c r="X74"/>
  <c r="Z74"/>
  <c r="R75"/>
  <c r="T75"/>
  <c r="V75"/>
  <c r="X75"/>
  <c r="Z75"/>
  <c r="R76"/>
  <c r="T76"/>
  <c r="V76"/>
  <c r="X76"/>
  <c r="Z76"/>
  <c r="R16"/>
  <c r="AR18" l="1"/>
  <c r="AR17"/>
  <c r="AR16"/>
  <c r="AR15"/>
  <c r="AR14"/>
  <c r="AR9"/>
  <c r="AR8"/>
  <c r="AR7"/>
  <c r="AR6"/>
  <c r="AR5"/>
  <c r="AS10" i="12" l="1"/>
  <c r="AS11"/>
  <c r="AS12"/>
  <c r="AS13"/>
  <c r="AS14"/>
  <c r="AS15"/>
  <c r="AS16"/>
  <c r="AS17"/>
  <c r="AS18"/>
  <c r="AS19"/>
  <c r="AS20"/>
  <c r="AS21"/>
  <c r="AS22"/>
  <c r="AS23"/>
  <c r="AS24"/>
  <c r="AS25"/>
  <c r="AS26"/>
  <c r="AS27"/>
  <c r="AS28"/>
  <c r="AS29"/>
  <c r="AS30"/>
  <c r="AS31"/>
  <c r="AS32"/>
  <c r="AS33"/>
  <c r="AS34"/>
  <c r="AS35"/>
  <c r="AS36"/>
  <c r="AS37"/>
  <c r="AS38"/>
  <c r="AS39"/>
  <c r="AS40"/>
  <c r="AS41"/>
  <c r="AS42"/>
  <c r="AS43"/>
  <c r="AS44"/>
  <c r="AS45"/>
  <c r="AS46"/>
  <c r="AS47"/>
  <c r="AS48"/>
  <c r="AS49"/>
  <c r="AS50"/>
  <c r="AS51"/>
  <c r="AS52"/>
  <c r="AS53"/>
  <c r="AS54"/>
  <c r="AS55"/>
  <c r="AS56"/>
  <c r="AS57"/>
  <c r="AS58"/>
  <c r="AS59"/>
  <c r="AS60"/>
  <c r="AS61"/>
  <c r="AS62"/>
  <c r="AS63"/>
  <c r="AS64"/>
  <c r="AS65"/>
  <c r="AS66"/>
  <c r="AS67"/>
  <c r="AS68"/>
  <c r="AS69"/>
  <c r="AS70"/>
  <c r="AS71"/>
  <c r="AS72"/>
  <c r="AS73"/>
  <c r="AS74"/>
  <c r="AS75"/>
  <c r="AS76"/>
  <c r="AS77"/>
  <c r="AS78"/>
  <c r="AS79"/>
  <c r="AS80"/>
  <c r="AS81"/>
  <c r="AS82"/>
  <c r="AS83"/>
  <c r="AS84"/>
  <c r="AS85"/>
  <c r="AS86"/>
  <c r="AS87"/>
  <c r="AS88"/>
  <c r="AS89"/>
  <c r="AS90"/>
  <c r="AS91"/>
  <c r="AS92"/>
  <c r="AS93"/>
  <c r="AS94"/>
  <c r="AS95"/>
  <c r="AS96"/>
  <c r="AS97"/>
  <c r="AS98"/>
  <c r="AS99"/>
  <c r="AS100"/>
  <c r="AS101"/>
  <c r="AS102"/>
  <c r="AS103"/>
  <c r="AS104"/>
  <c r="AS105"/>
  <c r="AS106"/>
  <c r="AS107"/>
  <c r="AS108"/>
  <c r="AS109"/>
  <c r="AS110"/>
  <c r="AS111"/>
  <c r="AS112"/>
  <c r="AS113"/>
  <c r="AS114"/>
  <c r="AS115"/>
  <c r="AS116"/>
  <c r="AS117"/>
  <c r="AS118"/>
  <c r="AS119"/>
  <c r="AS120"/>
  <c r="AS121"/>
  <c r="AS122"/>
  <c r="AS123"/>
  <c r="AS124"/>
  <c r="AS125"/>
  <c r="AS126"/>
  <c r="AS127"/>
  <c r="AS128"/>
  <c r="AS129"/>
  <c r="AS130"/>
  <c r="AS131"/>
  <c r="AS132"/>
  <c r="AS133"/>
  <c r="AS134"/>
  <c r="AS135"/>
  <c r="AS136"/>
  <c r="AS137"/>
  <c r="AS138"/>
  <c r="AS139"/>
  <c r="AS140"/>
  <c r="AS141"/>
  <c r="AS142"/>
  <c r="AS143"/>
  <c r="AS144"/>
  <c r="AS145"/>
  <c r="AS146"/>
  <c r="AS147"/>
  <c r="AS148"/>
  <c r="AS149"/>
  <c r="AS150"/>
  <c r="AS151"/>
  <c r="AS152"/>
  <c r="AS153"/>
  <c r="AS154"/>
  <c r="AS155"/>
  <c r="AS156"/>
  <c r="AS157"/>
  <c r="AS158"/>
  <c r="AS159"/>
  <c r="AS160"/>
  <c r="AS161"/>
  <c r="AS162"/>
  <c r="AS163"/>
  <c r="AS164"/>
  <c r="AS165"/>
  <c r="AS166"/>
  <c r="AS167"/>
  <c r="AS168"/>
  <c r="AS169"/>
  <c r="AS170"/>
  <c r="AS171"/>
  <c r="AS172"/>
  <c r="AS173"/>
  <c r="AS174"/>
  <c r="AS175"/>
  <c r="AS176"/>
  <c r="AS177"/>
  <c r="AS178"/>
  <c r="AS179"/>
  <c r="AS180"/>
  <c r="AS181"/>
  <c r="AS182"/>
  <c r="AS183"/>
  <c r="AS184"/>
  <c r="AS185"/>
  <c r="AS186"/>
  <c r="AS187"/>
  <c r="AS188"/>
  <c r="AS9"/>
  <c r="O183"/>
  <c r="P183" s="1"/>
  <c r="N183"/>
  <c r="O177"/>
  <c r="P177" s="1"/>
  <c r="BJ177" s="1"/>
  <c r="N177"/>
  <c r="O171"/>
  <c r="P171" s="1"/>
  <c r="N171"/>
  <c r="O165"/>
  <c r="P165" s="1"/>
  <c r="N165"/>
  <c r="O159"/>
  <c r="P159" s="1"/>
  <c r="N159"/>
  <c r="O153"/>
  <c r="P153" s="1"/>
  <c r="N153"/>
  <c r="O147"/>
  <c r="P147" s="1"/>
  <c r="N147"/>
  <c r="AJ143"/>
  <c r="AK143" s="1"/>
  <c r="O141"/>
  <c r="P141" s="1"/>
  <c r="N141"/>
  <c r="O135"/>
  <c r="P135" s="1"/>
  <c r="N135"/>
  <c r="O129"/>
  <c r="P129" s="1"/>
  <c r="N129"/>
  <c r="O123"/>
  <c r="P123" s="1"/>
  <c r="N123"/>
  <c r="O117"/>
  <c r="P117" s="1"/>
  <c r="BJ117" s="1"/>
  <c r="N117"/>
  <c r="O111"/>
  <c r="P111" s="1"/>
  <c r="N111"/>
  <c r="O105"/>
  <c r="P105" s="1"/>
  <c r="N105"/>
  <c r="O99"/>
  <c r="P99" s="1"/>
  <c r="N99"/>
  <c r="O93"/>
  <c r="P93" s="1"/>
  <c r="N93"/>
  <c r="O87"/>
  <c r="P87" s="1"/>
  <c r="N87"/>
  <c r="O81"/>
  <c r="P81" s="1"/>
  <c r="BJ81" s="1"/>
  <c r="N81"/>
  <c r="AJ80"/>
  <c r="AK80" s="1"/>
  <c r="O75"/>
  <c r="P75" s="1"/>
  <c r="N75"/>
  <c r="AJ69"/>
  <c r="AK69" s="1"/>
  <c r="O69"/>
  <c r="P69" s="1"/>
  <c r="N69"/>
  <c r="O63"/>
  <c r="P63" s="1"/>
  <c r="N63"/>
  <c r="O57"/>
  <c r="P57" s="1"/>
  <c r="N57"/>
  <c r="O51"/>
  <c r="P51" s="1"/>
  <c r="N51"/>
  <c r="O45"/>
  <c r="P45" s="1"/>
  <c r="N45"/>
  <c r="O39"/>
  <c r="P39" s="1"/>
  <c r="N39"/>
  <c r="O33"/>
  <c r="P33" s="1"/>
  <c r="N33"/>
  <c r="O27"/>
  <c r="P27" s="1"/>
  <c r="N27"/>
  <c r="O21"/>
  <c r="P21" s="1"/>
  <c r="N21"/>
  <c r="O15"/>
  <c r="P15" s="1"/>
  <c r="BJ15" s="1"/>
  <c r="N15"/>
  <c r="AJ10"/>
  <c r="AK10" s="1"/>
  <c r="AI9"/>
  <c r="AJ9" s="1"/>
  <c r="AK9" s="1"/>
  <c r="AW9" s="1"/>
  <c r="AX9" s="1"/>
  <c r="AY9" s="1"/>
  <c r="BA9" s="1"/>
  <c r="BB9" s="1"/>
  <c r="O9"/>
  <c r="P9" s="1"/>
  <c r="N9"/>
  <c r="L77" i="10"/>
  <c r="L71"/>
  <c r="L65"/>
  <c r="L59"/>
  <c r="L53"/>
  <c r="L48"/>
  <c r="L42"/>
  <c r="L36"/>
  <c r="L30"/>
  <c r="L24"/>
  <c r="M77"/>
  <c r="M71"/>
  <c r="M65"/>
  <c r="M59"/>
  <c r="M53"/>
  <c r="M48"/>
  <c r="M42"/>
  <c r="M36"/>
  <c r="M30"/>
  <c r="M24"/>
  <c r="C19" i="11"/>
  <c r="AD76" i="10"/>
  <c r="AB76"/>
  <c r="AD75"/>
  <c r="AB75"/>
  <c r="AD74"/>
  <c r="AB74"/>
  <c r="AD73"/>
  <c r="AB73"/>
  <c r="AD72"/>
  <c r="AB72"/>
  <c r="AD71"/>
  <c r="AD70"/>
  <c r="AB70"/>
  <c r="AD69"/>
  <c r="AB69"/>
  <c r="AD68"/>
  <c r="AB68"/>
  <c r="AD67"/>
  <c r="AB67"/>
  <c r="AD66"/>
  <c r="AB66"/>
  <c r="AD65"/>
  <c r="AD64"/>
  <c r="AB64"/>
  <c r="AD63"/>
  <c r="AB63"/>
  <c r="AD62"/>
  <c r="AB62"/>
  <c r="AD61"/>
  <c r="AB61"/>
  <c r="AD60"/>
  <c r="AB60"/>
  <c r="AD59"/>
  <c r="AD58"/>
  <c r="AB58"/>
  <c r="AD57"/>
  <c r="AB57"/>
  <c r="AD56"/>
  <c r="AB56"/>
  <c r="AD55"/>
  <c r="AB55"/>
  <c r="AD54"/>
  <c r="AB54"/>
  <c r="AD53"/>
  <c r="AD52"/>
  <c r="AB52"/>
  <c r="AD51"/>
  <c r="AB51"/>
  <c r="AD50"/>
  <c r="AB50"/>
  <c r="AD49"/>
  <c r="AB49"/>
  <c r="AD48"/>
  <c r="AD47"/>
  <c r="AB47"/>
  <c r="AD46"/>
  <c r="AB46"/>
  <c r="AD45"/>
  <c r="AB45"/>
  <c r="AD44"/>
  <c r="AB44"/>
  <c r="AD43"/>
  <c r="AB43"/>
  <c r="AD42"/>
  <c r="AD41"/>
  <c r="AB41"/>
  <c r="AD40"/>
  <c r="AB40"/>
  <c r="AD39"/>
  <c r="AB39"/>
  <c r="AD38"/>
  <c r="AB38"/>
  <c r="AD37"/>
  <c r="AB37"/>
  <c r="AD36"/>
  <c r="AD35"/>
  <c r="AB35"/>
  <c r="AD34"/>
  <c r="AB34"/>
  <c r="AD33"/>
  <c r="AB33"/>
  <c r="AD32"/>
  <c r="AB32"/>
  <c r="AD31"/>
  <c r="AB31"/>
  <c r="AD30"/>
  <c r="U4" i="7"/>
  <c r="U5"/>
  <c r="U6"/>
  <c r="U7"/>
  <c r="U8"/>
  <c r="U9"/>
  <c r="U10"/>
  <c r="U11"/>
  <c r="U3"/>
  <c r="AX54" i="12"/>
  <c r="AX10"/>
  <c r="AX87"/>
  <c r="AX127"/>
  <c r="AX187"/>
  <c r="AX132"/>
  <c r="AX123"/>
  <c r="AX116"/>
  <c r="AX133"/>
  <c r="AX168"/>
  <c r="AX161"/>
  <c r="AX113"/>
  <c r="AX172"/>
  <c r="AX138"/>
  <c r="AX124"/>
  <c r="AX79"/>
  <c r="AX147"/>
  <c r="AX88"/>
  <c r="AX121"/>
  <c r="AX165"/>
  <c r="AX140"/>
  <c r="AX149"/>
  <c r="AX154"/>
  <c r="AX93"/>
  <c r="AX115"/>
  <c r="AX78"/>
  <c r="AX146"/>
  <c r="AX98"/>
  <c r="AX130"/>
  <c r="AX174"/>
  <c r="AX59"/>
  <c r="AX27"/>
  <c r="AX21"/>
  <c r="AX69"/>
  <c r="AX58"/>
  <c r="AX22"/>
  <c r="AX16"/>
  <c r="AX45"/>
  <c r="AX37"/>
  <c r="AX180"/>
  <c r="AX120"/>
  <c r="AX169"/>
  <c r="AX114"/>
  <c r="AX177"/>
  <c r="AX158"/>
  <c r="AX102"/>
  <c r="AX108"/>
  <c r="AX118"/>
  <c r="AX99"/>
  <c r="AX152"/>
  <c r="AX89"/>
  <c r="AX160"/>
  <c r="AX81"/>
  <c r="AX162"/>
  <c r="AX111"/>
  <c r="AX148"/>
  <c r="AX181"/>
  <c r="AX112"/>
  <c r="AX142"/>
  <c r="AX103"/>
  <c r="AX92"/>
  <c r="AX117"/>
  <c r="AX110"/>
  <c r="AX155"/>
  <c r="AX95"/>
  <c r="AX139"/>
  <c r="AX74"/>
  <c r="AX119"/>
  <c r="AX164"/>
  <c r="AX49"/>
  <c r="AX23"/>
  <c r="AX17"/>
  <c r="AX63"/>
  <c r="AX48"/>
  <c r="AX12"/>
  <c r="AX55"/>
  <c r="AX57"/>
  <c r="AX44"/>
  <c r="AX166"/>
  <c r="AX167"/>
  <c r="AX75"/>
  <c r="AX145"/>
  <c r="AX173"/>
  <c r="AX136"/>
  <c r="AX80"/>
  <c r="AX86"/>
  <c r="AX182"/>
  <c r="AX144"/>
  <c r="AX186"/>
  <c r="AX109"/>
  <c r="AX183"/>
  <c r="AX137"/>
  <c r="AX157"/>
  <c r="AX105"/>
  <c r="AX107"/>
  <c r="AX131"/>
  <c r="AX171"/>
  <c r="AX185"/>
  <c r="AX129"/>
  <c r="AX104"/>
  <c r="AX106"/>
  <c r="BC107" s="1"/>
  <c r="BE107" s="1"/>
  <c r="AX143"/>
  <c r="AX96"/>
  <c r="AX188"/>
  <c r="AX134"/>
  <c r="AX39"/>
  <c r="AX13"/>
  <c r="AX42"/>
  <c r="AX62"/>
  <c r="AX38"/>
  <c r="AX30"/>
  <c r="AX70"/>
  <c r="BD72" s="1"/>
  <c r="AX51"/>
  <c r="AX25"/>
  <c r="AX128"/>
  <c r="AX178"/>
  <c r="AX91"/>
  <c r="AX176"/>
  <c r="AX126"/>
  <c r="AX159"/>
  <c r="AX175"/>
  <c r="AX179"/>
  <c r="AX35"/>
  <c r="AX26"/>
  <c r="AX15"/>
  <c r="AX19"/>
  <c r="AX66"/>
  <c r="AX50"/>
  <c r="AX24"/>
  <c r="AX18"/>
  <c r="AX71"/>
  <c r="AX32"/>
  <c r="AX43"/>
  <c r="AX151"/>
  <c r="AX40"/>
  <c r="AX29"/>
  <c r="AX56"/>
  <c r="AX61"/>
  <c r="AX170"/>
  <c r="AX163"/>
  <c r="AX76"/>
  <c r="AX150"/>
  <c r="AX90"/>
  <c r="AX101"/>
  <c r="AX97"/>
  <c r="AX100"/>
  <c r="AX122"/>
  <c r="AX31"/>
  <c r="AX20"/>
  <c r="AX11"/>
  <c r="AX53"/>
  <c r="AX41"/>
  <c r="AX46"/>
  <c r="AX14"/>
  <c r="AX52"/>
  <c r="AX64"/>
  <c r="BD67" s="1"/>
  <c r="AX36"/>
  <c r="AX65"/>
  <c r="AX73"/>
  <c r="AX28"/>
  <c r="AX141"/>
  <c r="AX82"/>
  <c r="AX125"/>
  <c r="AX83"/>
  <c r="AX85"/>
  <c r="AX153"/>
  <c r="AX94"/>
  <c r="AX84"/>
  <c r="AX156"/>
  <c r="AX184"/>
  <c r="AX72"/>
  <c r="AX67"/>
  <c r="AX33"/>
  <c r="AX68"/>
  <c r="AX60"/>
  <c r="AX135"/>
  <c r="AX47"/>
  <c r="AX34"/>
  <c r="AX77"/>
  <c r="BD62"/>
  <c r="BF62" s="1"/>
  <c r="BD178" l="1"/>
  <c r="BF178" s="1"/>
  <c r="BD181"/>
  <c r="BF181" s="1"/>
  <c r="BD177"/>
  <c r="BF177" s="1"/>
  <c r="BH177" s="1"/>
  <c r="BD144"/>
  <c r="BF144" s="1"/>
  <c r="BD176"/>
  <c r="BF176" s="1"/>
  <c r="BD78"/>
  <c r="BC23"/>
  <c r="BD31"/>
  <c r="BF31" s="1"/>
  <c r="BD111"/>
  <c r="BF111" s="1"/>
  <c r="BH111" s="1"/>
  <c r="BC119"/>
  <c r="BE119" s="1"/>
  <c r="BD46"/>
  <c r="BC38"/>
  <c r="BD19"/>
  <c r="BD170"/>
  <c r="BF170" s="1"/>
  <c r="BF78"/>
  <c r="BL15"/>
  <c r="BC138"/>
  <c r="BE138" s="1"/>
  <c r="BD137"/>
  <c r="BD102"/>
  <c r="BC103"/>
  <c r="BE103" s="1"/>
  <c r="BC93"/>
  <c r="AJ19"/>
  <c r="AK19" s="1"/>
  <c r="AJ73"/>
  <c r="AK73" s="1"/>
  <c r="AJ75"/>
  <c r="AK75" s="1"/>
  <c r="AJ85"/>
  <c r="AK85" s="1"/>
  <c r="AJ86"/>
  <c r="AK86" s="1"/>
  <c r="AJ90"/>
  <c r="AK90" s="1"/>
  <c r="AJ145"/>
  <c r="AK145" s="1"/>
  <c r="BC101"/>
  <c r="BE101" s="1"/>
  <c r="AJ77"/>
  <c r="AK77" s="1"/>
  <c r="BC96"/>
  <c r="AJ41"/>
  <c r="AK41" s="1"/>
  <c r="AJ72"/>
  <c r="AK72" s="1"/>
  <c r="AJ91"/>
  <c r="AK91" s="1"/>
  <c r="AJ99"/>
  <c r="AK99" s="1"/>
  <c r="AJ115"/>
  <c r="AK115" s="1"/>
  <c r="AJ141"/>
  <c r="AK141" s="1"/>
  <c r="AJ142"/>
  <c r="AK142" s="1"/>
  <c r="AJ144"/>
  <c r="AK144" s="1"/>
  <c r="AJ146"/>
  <c r="AK146" s="1"/>
  <c r="AJ161"/>
  <c r="AK161" s="1"/>
  <c r="AJ168"/>
  <c r="AK168" s="1"/>
  <c r="AJ171"/>
  <c r="AK171" s="1"/>
  <c r="AJ181"/>
  <c r="AK181" s="1"/>
  <c r="AJ39"/>
  <c r="AK39" s="1"/>
  <c r="AJ42"/>
  <c r="AK42" s="1"/>
  <c r="AJ48"/>
  <c r="AK48" s="1"/>
  <c r="BD138"/>
  <c r="BF138" s="1"/>
  <c r="AJ81"/>
  <c r="AK81" s="1"/>
  <c r="AJ126"/>
  <c r="AK126" s="1"/>
  <c r="BD74"/>
  <c r="AJ103"/>
  <c r="AK103" s="1"/>
  <c r="BD9"/>
  <c r="BF9" s="1"/>
  <c r="BH9" s="1"/>
  <c r="BD11"/>
  <c r="BF11" s="1"/>
  <c r="BC91"/>
  <c r="BC90"/>
  <c r="BE90" s="1"/>
  <c r="BC92"/>
  <c r="BE92" s="1"/>
  <c r="BD89"/>
  <c r="BF89" s="1"/>
  <c r="BC87"/>
  <c r="BE87" s="1"/>
  <c r="BD87"/>
  <c r="BF87" s="1"/>
  <c r="BH87" s="1"/>
  <c r="BD90"/>
  <c r="BF90" s="1"/>
  <c r="BC58"/>
  <c r="BE58" s="1"/>
  <c r="BD59"/>
  <c r="BF59" s="1"/>
  <c r="BC59"/>
  <c r="BE59" s="1"/>
  <c r="BD71"/>
  <c r="BD58"/>
  <c r="BF58" s="1"/>
  <c r="BD139"/>
  <c r="BF139" s="1"/>
  <c r="BC60"/>
  <c r="BE60" s="1"/>
  <c r="BC100"/>
  <c r="BE100" s="1"/>
  <c r="BD98"/>
  <c r="BF98" s="1"/>
  <c r="BD94"/>
  <c r="BC64"/>
  <c r="BE64" s="1"/>
  <c r="BD65"/>
  <c r="BC61"/>
  <c r="BE61" s="1"/>
  <c r="BC70"/>
  <c r="BE70" s="1"/>
  <c r="BD68"/>
  <c r="AJ30"/>
  <c r="AK30" s="1"/>
  <c r="AJ35"/>
  <c r="AK35" s="1"/>
  <c r="BD100"/>
  <c r="BC104"/>
  <c r="BE104" s="1"/>
  <c r="BD103"/>
  <c r="BD63"/>
  <c r="BF63" s="1"/>
  <c r="BH63" s="1"/>
  <c r="BC65"/>
  <c r="BD45"/>
  <c r="BF45" s="1"/>
  <c r="BH45" s="1"/>
  <c r="BD57"/>
  <c r="BF57" s="1"/>
  <c r="BH57" s="1"/>
  <c r="AJ33"/>
  <c r="AK33" s="1"/>
  <c r="AJ36"/>
  <c r="AK36" s="1"/>
  <c r="AJ93"/>
  <c r="AK93" s="1"/>
  <c r="AJ95"/>
  <c r="AK95" s="1"/>
  <c r="AJ135"/>
  <c r="AK135" s="1"/>
  <c r="AJ136"/>
  <c r="AK136" s="1"/>
  <c r="AJ137"/>
  <c r="AK137" s="1"/>
  <c r="AJ138"/>
  <c r="AK138" s="1"/>
  <c r="AJ140"/>
  <c r="AK140" s="1"/>
  <c r="AJ183"/>
  <c r="AK183" s="1"/>
  <c r="AJ185"/>
  <c r="AK185" s="1"/>
  <c r="AJ186"/>
  <c r="AK186" s="1"/>
  <c r="AJ43"/>
  <c r="AK43" s="1"/>
  <c r="AJ87"/>
  <c r="AK87" s="1"/>
  <c r="AJ88"/>
  <c r="AK88" s="1"/>
  <c r="AJ89"/>
  <c r="AK89" s="1"/>
  <c r="AJ92"/>
  <c r="AK92" s="1"/>
  <c r="AJ94"/>
  <c r="AK94" s="1"/>
  <c r="AJ129"/>
  <c r="AK129" s="1"/>
  <c r="AJ131"/>
  <c r="AK131" s="1"/>
  <c r="AJ132"/>
  <c r="AK132" s="1"/>
  <c r="AJ133"/>
  <c r="AK133" s="1"/>
  <c r="AJ139"/>
  <c r="AK139" s="1"/>
  <c r="AJ177"/>
  <c r="AK177" s="1"/>
  <c r="AJ178"/>
  <c r="AK178" s="1"/>
  <c r="AJ179"/>
  <c r="AK179" s="1"/>
  <c r="AJ182"/>
  <c r="AK182" s="1"/>
  <c r="AJ187"/>
  <c r="AK187" s="1"/>
  <c r="AJ31"/>
  <c r="AK31" s="1"/>
  <c r="AJ82"/>
  <c r="AK82" s="1"/>
  <c r="AJ124"/>
  <c r="AK124" s="1"/>
  <c r="AJ127"/>
  <c r="AK127" s="1"/>
  <c r="AJ128"/>
  <c r="AK128" s="1"/>
  <c r="AJ173"/>
  <c r="AK173" s="1"/>
  <c r="AJ175"/>
  <c r="AK175" s="1"/>
  <c r="AJ176"/>
  <c r="AK176" s="1"/>
  <c r="AJ28"/>
  <c r="AK28" s="1"/>
  <c r="AJ32"/>
  <c r="AK32" s="1"/>
  <c r="AJ84"/>
  <c r="AK84" s="1"/>
  <c r="AJ27"/>
  <c r="AK27" s="1"/>
  <c r="AJ76"/>
  <c r="AK76" s="1"/>
  <c r="AJ78"/>
  <c r="AK78" s="1"/>
  <c r="AJ79"/>
  <c r="AK79" s="1"/>
  <c r="AJ117"/>
  <c r="AK117" s="1"/>
  <c r="AJ118"/>
  <c r="AK118" s="1"/>
  <c r="AJ123"/>
  <c r="AK123" s="1"/>
  <c r="AJ165"/>
  <c r="AK165" s="1"/>
  <c r="AJ169"/>
  <c r="AK169" s="1"/>
  <c r="AJ63"/>
  <c r="AK63" s="1"/>
  <c r="AJ65"/>
  <c r="AK65" s="1"/>
  <c r="AJ68"/>
  <c r="AK68" s="1"/>
  <c r="AJ114"/>
  <c r="AK114" s="1"/>
  <c r="AJ116"/>
  <c r="AK116" s="1"/>
  <c r="AJ162"/>
  <c r="AK162" s="1"/>
  <c r="AJ57"/>
  <c r="AK57" s="1"/>
  <c r="AJ59"/>
  <c r="AK59" s="1"/>
  <c r="AJ105"/>
  <c r="AK105" s="1"/>
  <c r="AJ106"/>
  <c r="AK106" s="1"/>
  <c r="AJ107"/>
  <c r="AK107" s="1"/>
  <c r="AJ108"/>
  <c r="AK108" s="1"/>
  <c r="AJ109"/>
  <c r="AK109" s="1"/>
  <c r="AJ110"/>
  <c r="AK110" s="1"/>
  <c r="AJ153"/>
  <c r="AK153" s="1"/>
  <c r="AJ154"/>
  <c r="AK154" s="1"/>
  <c r="AJ155"/>
  <c r="AK155" s="1"/>
  <c r="AJ157"/>
  <c r="AK157" s="1"/>
  <c r="AJ158"/>
  <c r="AK158" s="1"/>
  <c r="AJ163"/>
  <c r="AK163" s="1"/>
  <c r="AJ53"/>
  <c r="AK53" s="1"/>
  <c r="AJ56"/>
  <c r="AK56" s="1"/>
  <c r="AJ100"/>
  <c r="AK100" s="1"/>
  <c r="AJ102"/>
  <c r="AK102" s="1"/>
  <c r="AJ104"/>
  <c r="AK104" s="1"/>
  <c r="AJ148"/>
  <c r="AK148" s="1"/>
  <c r="AJ149"/>
  <c r="AK149" s="1"/>
  <c r="AJ150"/>
  <c r="AK150" s="1"/>
  <c r="AJ151"/>
  <c r="AK151" s="1"/>
  <c r="AJ152"/>
  <c r="AK152" s="1"/>
  <c r="BC43"/>
  <c r="BE43" s="1"/>
  <c r="BD41"/>
  <c r="BD42"/>
  <c r="BF42" s="1"/>
  <c r="BC39"/>
  <c r="BE39" s="1"/>
  <c r="BC42"/>
  <c r="BE42" s="1"/>
  <c r="BD44"/>
  <c r="BD43"/>
  <c r="BF43" s="1"/>
  <c r="BC44"/>
  <c r="BE44" s="1"/>
  <c r="BD40"/>
  <c r="BF40" s="1"/>
  <c r="BC41"/>
  <c r="BE41" s="1"/>
  <c r="BD39"/>
  <c r="BF39" s="1"/>
  <c r="BH39" s="1"/>
  <c r="BC40"/>
  <c r="BE40" s="1"/>
  <c r="BD160"/>
  <c r="BF160" s="1"/>
  <c r="BC160"/>
  <c r="BC159"/>
  <c r="BE159" s="1"/>
  <c r="BD163"/>
  <c r="BF163" s="1"/>
  <c r="BD161"/>
  <c r="BD159"/>
  <c r="BC164"/>
  <c r="BE164" s="1"/>
  <c r="BC161"/>
  <c r="BC45"/>
  <c r="BE45" s="1"/>
  <c r="BC49"/>
  <c r="BE49" s="1"/>
  <c r="BD118"/>
  <c r="BF118" s="1"/>
  <c r="BC13"/>
  <c r="BD21"/>
  <c r="BF21" s="1"/>
  <c r="BH21" s="1"/>
  <c r="BC25"/>
  <c r="BD22"/>
  <c r="BF22" s="1"/>
  <c r="BC47"/>
  <c r="BE47" s="1"/>
  <c r="BD122"/>
  <c r="BF122" s="1"/>
  <c r="BC89"/>
  <c r="BE89" s="1"/>
  <c r="BD88"/>
  <c r="BF88" s="1"/>
  <c r="BD91"/>
  <c r="BF91" s="1"/>
  <c r="BC56"/>
  <c r="BE56" s="1"/>
  <c r="BC52"/>
  <c r="BE52" s="1"/>
  <c r="BD53"/>
  <c r="BF53" s="1"/>
  <c r="BD51"/>
  <c r="BF51" s="1"/>
  <c r="BH51" s="1"/>
  <c r="BD135"/>
  <c r="BF135" s="1"/>
  <c r="BH135" s="1"/>
  <c r="BC139"/>
  <c r="BE139" s="1"/>
  <c r="BC140"/>
  <c r="BE140" s="1"/>
  <c r="BC136"/>
  <c r="BE136" s="1"/>
  <c r="BC32"/>
  <c r="BE32" s="1"/>
  <c r="BD16"/>
  <c r="BF16" s="1"/>
  <c r="BC130"/>
  <c r="BE130" s="1"/>
  <c r="BD133"/>
  <c r="BC132"/>
  <c r="BE132" s="1"/>
  <c r="BD129"/>
  <c r="BF129" s="1"/>
  <c r="BH129" s="1"/>
  <c r="BD131"/>
  <c r="BF131" s="1"/>
  <c r="BD134"/>
  <c r="BF134" s="1"/>
  <c r="BC133"/>
  <c r="BC131"/>
  <c r="BE131" s="1"/>
  <c r="BD84"/>
  <c r="BF84" s="1"/>
  <c r="BD85"/>
  <c r="BC81"/>
  <c r="BE81" s="1"/>
  <c r="BE25"/>
  <c r="BD119"/>
  <c r="BF119" s="1"/>
  <c r="BD120"/>
  <c r="BF120" s="1"/>
  <c r="BC121"/>
  <c r="BE121" s="1"/>
  <c r="BD117"/>
  <c r="BF117" s="1"/>
  <c r="BH117" s="1"/>
  <c r="BC120"/>
  <c r="BE120" s="1"/>
  <c r="BC117"/>
  <c r="BE117" s="1"/>
  <c r="BC118"/>
  <c r="BE118" s="1"/>
  <c r="BD150"/>
  <c r="BF150" s="1"/>
  <c r="BC152"/>
  <c r="BE152" s="1"/>
  <c r="BD48"/>
  <c r="BF48" s="1"/>
  <c r="BC46"/>
  <c r="BE46" s="1"/>
  <c r="BD47"/>
  <c r="BF47" s="1"/>
  <c r="BC50"/>
  <c r="BE50" s="1"/>
  <c r="BC129"/>
  <c r="BE129" s="1"/>
  <c r="BC134"/>
  <c r="BE134" s="1"/>
  <c r="BC122"/>
  <c r="BE122" s="1"/>
  <c r="BD188"/>
  <c r="BF188" s="1"/>
  <c r="BC184"/>
  <c r="BE184" s="1"/>
  <c r="BD183"/>
  <c r="BF183" s="1"/>
  <c r="BH183" s="1"/>
  <c r="BC186"/>
  <c r="BE186" s="1"/>
  <c r="BC188"/>
  <c r="BE188" s="1"/>
  <c r="BC183"/>
  <c r="BE183" s="1"/>
  <c r="BD186"/>
  <c r="BF186" s="1"/>
  <c r="BD187"/>
  <c r="BF187" s="1"/>
  <c r="BC185"/>
  <c r="BE185" s="1"/>
  <c r="BC10"/>
  <c r="BE10" s="1"/>
  <c r="BD14"/>
  <c r="BF14" s="1"/>
  <c r="BC11"/>
  <c r="BE11" s="1"/>
  <c r="BD10"/>
  <c r="BF10" s="1"/>
  <c r="BD12"/>
  <c r="BF12" s="1"/>
  <c r="BD13"/>
  <c r="BF13" s="1"/>
  <c r="BC9"/>
  <c r="BE9" s="1"/>
  <c r="BC12"/>
  <c r="BE12" s="1"/>
  <c r="BC68"/>
  <c r="BE68" s="1"/>
  <c r="BD64"/>
  <c r="BF64" s="1"/>
  <c r="BC63"/>
  <c r="BE63" s="1"/>
  <c r="BC66"/>
  <c r="BE66" s="1"/>
  <c r="BD66"/>
  <c r="BC73"/>
  <c r="BE73" s="1"/>
  <c r="BD73"/>
  <c r="BC72"/>
  <c r="BE72" s="1"/>
  <c r="BD70"/>
  <c r="BD69"/>
  <c r="BF69" s="1"/>
  <c r="BH69" s="1"/>
  <c r="BC69"/>
  <c r="BE69" s="1"/>
  <c r="BC71"/>
  <c r="BE71" s="1"/>
  <c r="BC187"/>
  <c r="BE187" s="1"/>
  <c r="BD92"/>
  <c r="BF92" s="1"/>
  <c r="BD49"/>
  <c r="BF49" s="1"/>
  <c r="BC137"/>
  <c r="BE137" s="1"/>
  <c r="BC85"/>
  <c r="BE85" s="1"/>
  <c r="BD55"/>
  <c r="BF55" s="1"/>
  <c r="BD179"/>
  <c r="BF179" s="1"/>
  <c r="BC182"/>
  <c r="BE182" s="1"/>
  <c r="BC181"/>
  <c r="BE181" s="1"/>
  <c r="BD184"/>
  <c r="BF184" s="1"/>
  <c r="BC67"/>
  <c r="BE67" s="1"/>
  <c r="BC88"/>
  <c r="BE88" s="1"/>
  <c r="BC135"/>
  <c r="BE135" s="1"/>
  <c r="BD121"/>
  <c r="BF121" s="1"/>
  <c r="BC74"/>
  <c r="BE74" s="1"/>
  <c r="BC178"/>
  <c r="BE178" s="1"/>
  <c r="BD132"/>
  <c r="BF132" s="1"/>
  <c r="BD185"/>
  <c r="BF185" s="1"/>
  <c r="BD95"/>
  <c r="BF95" s="1"/>
  <c r="BC95"/>
  <c r="BE95" s="1"/>
  <c r="BD93"/>
  <c r="BF93" s="1"/>
  <c r="BH93" s="1"/>
  <c r="BC98"/>
  <c r="BE98" s="1"/>
  <c r="BD96"/>
  <c r="BF96" s="1"/>
  <c r="BC94"/>
  <c r="BE94" s="1"/>
  <c r="BD130"/>
  <c r="BF130" s="1"/>
  <c r="BC14"/>
  <c r="BE14" s="1"/>
  <c r="AJ50"/>
  <c r="AK50" s="1"/>
  <c r="AJ12"/>
  <c r="AK12" s="1"/>
  <c r="AJ13"/>
  <c r="AK13" s="1"/>
  <c r="AJ29"/>
  <c r="AK29" s="1"/>
  <c r="AJ34"/>
  <c r="AK34" s="1"/>
  <c r="AJ37"/>
  <c r="AK37" s="1"/>
  <c r="AJ46"/>
  <c r="AK46" s="1"/>
  <c r="AJ49"/>
  <c r="AK49" s="1"/>
  <c r="AJ54"/>
  <c r="AK54" s="1"/>
  <c r="AJ55"/>
  <c r="AK55" s="1"/>
  <c r="AJ101"/>
  <c r="AK101" s="1"/>
  <c r="AJ44"/>
  <c r="AK44" s="1"/>
  <c r="BF74"/>
  <c r="AJ184"/>
  <c r="AK184" s="1"/>
  <c r="AJ188"/>
  <c r="AK188" s="1"/>
  <c r="BD61"/>
  <c r="BF61" s="1"/>
  <c r="AJ22"/>
  <c r="AK22" s="1"/>
  <c r="AJ62"/>
  <c r="AK62" s="1"/>
  <c r="AJ66"/>
  <c r="AK66" s="1"/>
  <c r="BF46"/>
  <c r="BD101"/>
  <c r="BF101" s="1"/>
  <c r="BC99"/>
  <c r="BE99" s="1"/>
  <c r="BD99"/>
  <c r="BF99" s="1"/>
  <c r="BH99" s="1"/>
  <c r="AJ15"/>
  <c r="AK15" s="1"/>
  <c r="AJ16"/>
  <c r="AK16" s="1"/>
  <c r="AJ17"/>
  <c r="AK17" s="1"/>
  <c r="AJ20"/>
  <c r="AK20" s="1"/>
  <c r="AJ47"/>
  <c r="AK47" s="1"/>
  <c r="AJ64"/>
  <c r="AK64" s="1"/>
  <c r="AJ67"/>
  <c r="AK67" s="1"/>
  <c r="AJ83"/>
  <c r="AK83" s="1"/>
  <c r="AJ11"/>
  <c r="AK11" s="1"/>
  <c r="BM15"/>
  <c r="BK15"/>
  <c r="AJ21"/>
  <c r="AK21" s="1"/>
  <c r="AJ23"/>
  <c r="AK23" s="1"/>
  <c r="AJ26"/>
  <c r="AK26" s="1"/>
  <c r="AJ40"/>
  <c r="AK40" s="1"/>
  <c r="AJ52"/>
  <c r="AK52" s="1"/>
  <c r="AJ60"/>
  <c r="AK60" s="1"/>
  <c r="AJ119"/>
  <c r="AK119" s="1"/>
  <c r="AJ120"/>
  <c r="AK120" s="1"/>
  <c r="AJ121"/>
  <c r="AK121" s="1"/>
  <c r="AJ122"/>
  <c r="AK122" s="1"/>
  <c r="AJ166"/>
  <c r="AK166" s="1"/>
  <c r="AJ167"/>
  <c r="AK167" s="1"/>
  <c r="AJ170"/>
  <c r="AK170" s="1"/>
  <c r="AJ111"/>
  <c r="AK111" s="1"/>
  <c r="AJ112"/>
  <c r="AK112" s="1"/>
  <c r="AJ113"/>
  <c r="AK113" s="1"/>
  <c r="AJ159"/>
  <c r="AK159" s="1"/>
  <c r="AJ160"/>
  <c r="AK160" s="1"/>
  <c r="AJ164"/>
  <c r="AK164" s="1"/>
  <c r="BF100"/>
  <c r="AJ156"/>
  <c r="AK156" s="1"/>
  <c r="BE96"/>
  <c r="AJ96"/>
  <c r="AK96" s="1"/>
  <c r="AJ97"/>
  <c r="AK97" s="1"/>
  <c r="AJ98"/>
  <c r="AK98" s="1"/>
  <c r="AJ147"/>
  <c r="AK147" s="1"/>
  <c r="BF41"/>
  <c r="AJ61"/>
  <c r="AK61" s="1"/>
  <c r="BF68"/>
  <c r="AJ130"/>
  <c r="AK130" s="1"/>
  <c r="AJ134"/>
  <c r="AK134" s="1"/>
  <c r="AJ180"/>
  <c r="AK180" s="1"/>
  <c r="AJ70"/>
  <c r="AK70" s="1"/>
  <c r="AJ71"/>
  <c r="AK71" s="1"/>
  <c r="AJ74"/>
  <c r="AK74" s="1"/>
  <c r="AJ125"/>
  <c r="AK125" s="1"/>
  <c r="BF137"/>
  <c r="BF161"/>
  <c r="AJ172"/>
  <c r="AK172" s="1"/>
  <c r="AJ174"/>
  <c r="AK174" s="1"/>
  <c r="BF73"/>
  <c r="BF19"/>
  <c r="BE91"/>
  <c r="BF71"/>
  <c r="BE133"/>
  <c r="BF85"/>
  <c r="BE23"/>
  <c r="BF72"/>
  <c r="BE38"/>
  <c r="BF44"/>
  <c r="BF70"/>
  <c r="BJ9"/>
  <c r="BK9"/>
  <c r="BF67"/>
  <c r="BF94"/>
  <c r="BE161"/>
  <c r="BF133"/>
  <c r="BF65"/>
  <c r="BE65"/>
  <c r="BF159"/>
  <c r="BH159" s="1"/>
  <c r="BF102"/>
  <c r="BE13"/>
  <c r="BF103"/>
  <c r="BF66"/>
  <c r="BE93"/>
  <c r="BE160"/>
  <c r="AE24" i="10"/>
  <c r="AF24" s="1"/>
  <c r="BD146" i="12"/>
  <c r="BF146" s="1"/>
  <c r="BD142"/>
  <c r="BF142" s="1"/>
  <c r="BC144"/>
  <c r="BE144" s="1"/>
  <c r="BC141"/>
  <c r="BE141" s="1"/>
  <c r="BD154"/>
  <c r="BF154" s="1"/>
  <c r="BD158"/>
  <c r="BF158" s="1"/>
  <c r="BD157"/>
  <c r="BF157" s="1"/>
  <c r="BC149"/>
  <c r="BE149" s="1"/>
  <c r="BD151"/>
  <c r="BF151" s="1"/>
  <c r="BC151"/>
  <c r="BE151" s="1"/>
  <c r="BC148"/>
  <c r="BE148" s="1"/>
  <c r="BD124"/>
  <c r="BF124" s="1"/>
  <c r="BC125"/>
  <c r="BE125" s="1"/>
  <c r="BD125"/>
  <c r="BF125" s="1"/>
  <c r="BC126"/>
  <c r="BE126" s="1"/>
  <c r="BC127"/>
  <c r="BE127" s="1"/>
  <c r="BC123"/>
  <c r="BE123" s="1"/>
  <c r="BD123"/>
  <c r="BF123" s="1"/>
  <c r="BH123" s="1"/>
  <c r="BD77"/>
  <c r="BF77" s="1"/>
  <c r="BC110"/>
  <c r="BE110" s="1"/>
  <c r="BD148"/>
  <c r="BF148" s="1"/>
  <c r="BC154"/>
  <c r="BE154" s="1"/>
  <c r="BC153"/>
  <c r="BE153" s="1"/>
  <c r="BD156"/>
  <c r="BF156" s="1"/>
  <c r="BD83"/>
  <c r="BF83" s="1"/>
  <c r="BC82"/>
  <c r="BE82" s="1"/>
  <c r="BD82"/>
  <c r="BF82" s="1"/>
  <c r="BD86"/>
  <c r="BF86" s="1"/>
  <c r="BC83"/>
  <c r="BE83" s="1"/>
  <c r="BD35"/>
  <c r="BF35" s="1"/>
  <c r="BD108"/>
  <c r="BF108" s="1"/>
  <c r="BC106"/>
  <c r="BE106" s="1"/>
  <c r="BC108"/>
  <c r="BE108" s="1"/>
  <c r="BD107"/>
  <c r="BF107" s="1"/>
  <c r="BD106"/>
  <c r="BF106" s="1"/>
  <c r="BD126"/>
  <c r="BF126" s="1"/>
  <c r="BD128"/>
  <c r="BF128" s="1"/>
  <c r="BD80"/>
  <c r="BF80" s="1"/>
  <c r="BC150"/>
  <c r="BE150" s="1"/>
  <c r="BC51"/>
  <c r="BE51" s="1"/>
  <c r="BD54"/>
  <c r="BF54" s="1"/>
  <c r="BC54"/>
  <c r="BE54" s="1"/>
  <c r="BD56"/>
  <c r="BF56" s="1"/>
  <c r="BD147"/>
  <c r="BF147" s="1"/>
  <c r="BH147" s="1"/>
  <c r="BC158"/>
  <c r="BE158" s="1"/>
  <c r="BC157"/>
  <c r="BE157" s="1"/>
  <c r="BD114"/>
  <c r="BF114" s="1"/>
  <c r="BC124"/>
  <c r="BE124" s="1"/>
  <c r="BC80"/>
  <c r="BE80" s="1"/>
  <c r="BD105"/>
  <c r="BF105" s="1"/>
  <c r="BH105" s="1"/>
  <c r="BC105"/>
  <c r="BE105" s="1"/>
  <c r="BD152"/>
  <c r="BF152" s="1"/>
  <c r="BC156"/>
  <c r="BE156" s="1"/>
  <c r="BC86"/>
  <c r="BE86" s="1"/>
  <c r="BD172"/>
  <c r="BF172" s="1"/>
  <c r="BC53"/>
  <c r="BE53" s="1"/>
  <c r="BD26"/>
  <c r="BF26" s="1"/>
  <c r="BC21"/>
  <c r="BE21" s="1"/>
  <c r="BC26"/>
  <c r="BE26" s="1"/>
  <c r="BD25"/>
  <c r="BF25" s="1"/>
  <c r="BD23"/>
  <c r="BF23" s="1"/>
  <c r="BC22"/>
  <c r="BE22" s="1"/>
  <c r="BC24"/>
  <c r="BE24" s="1"/>
  <c r="BD24"/>
  <c r="BF24" s="1"/>
  <c r="BC57"/>
  <c r="BE57" s="1"/>
  <c r="BC62"/>
  <c r="BE62" s="1"/>
  <c r="BD60"/>
  <c r="BF60" s="1"/>
  <c r="BD164"/>
  <c r="BF164" s="1"/>
  <c r="BC163"/>
  <c r="BE163" s="1"/>
  <c r="BC162"/>
  <c r="BE162" s="1"/>
  <c r="BD162"/>
  <c r="BF162" s="1"/>
  <c r="BD136"/>
  <c r="BF136" s="1"/>
  <c r="BD140"/>
  <c r="BF140" s="1"/>
  <c r="BD127"/>
  <c r="BF127" s="1"/>
  <c r="BC78"/>
  <c r="BE78" s="1"/>
  <c r="BC109"/>
  <c r="BE109" s="1"/>
  <c r="BC147"/>
  <c r="BE147" s="1"/>
  <c r="BC155"/>
  <c r="BE155" s="1"/>
  <c r="BD180"/>
  <c r="BF180" s="1"/>
  <c r="BC180"/>
  <c r="BE180" s="1"/>
  <c r="BC177"/>
  <c r="BE177" s="1"/>
  <c r="BD182"/>
  <c r="BF182" s="1"/>
  <c r="BC179"/>
  <c r="BE179" s="1"/>
  <c r="BC48"/>
  <c r="BE48" s="1"/>
  <c r="BD50"/>
  <c r="BF50" s="1"/>
  <c r="BC115"/>
  <c r="BE115" s="1"/>
  <c r="BD110"/>
  <c r="BF110" s="1"/>
  <c r="BD149"/>
  <c r="BF149" s="1"/>
  <c r="BD155"/>
  <c r="BF155" s="1"/>
  <c r="BD81"/>
  <c r="BF81" s="1"/>
  <c r="BH81" s="1"/>
  <c r="BD52"/>
  <c r="BF52" s="1"/>
  <c r="BC33"/>
  <c r="BE33" s="1"/>
  <c r="BD36"/>
  <c r="BF36" s="1"/>
  <c r="BD33"/>
  <c r="BF33" s="1"/>
  <c r="BH33" s="1"/>
  <c r="BD34"/>
  <c r="BF34" s="1"/>
  <c r="BC36"/>
  <c r="BE36" s="1"/>
  <c r="BC37"/>
  <c r="BE37" s="1"/>
  <c r="BD37"/>
  <c r="BF37" s="1"/>
  <c r="BC34"/>
  <c r="BE34" s="1"/>
  <c r="BC35"/>
  <c r="BE35" s="1"/>
  <c r="BD38"/>
  <c r="BF38" s="1"/>
  <c r="BC79"/>
  <c r="BE79" s="1"/>
  <c r="BD76"/>
  <c r="BF76" s="1"/>
  <c r="BC75"/>
  <c r="BE75" s="1"/>
  <c r="BD75"/>
  <c r="BF75" s="1"/>
  <c r="BH75" s="1"/>
  <c r="BC76"/>
  <c r="BE76" s="1"/>
  <c r="BC128"/>
  <c r="BE128" s="1"/>
  <c r="BC77"/>
  <c r="BE77" s="1"/>
  <c r="BD79"/>
  <c r="BF79" s="1"/>
  <c r="BD109"/>
  <c r="BF109" s="1"/>
  <c r="BD153"/>
  <c r="BF153" s="1"/>
  <c r="BH153" s="1"/>
  <c r="BC84"/>
  <c r="BE84" s="1"/>
  <c r="BC55"/>
  <c r="BE55" s="1"/>
  <c r="BM75"/>
  <c r="BL75"/>
  <c r="BK75"/>
  <c r="BJ75"/>
  <c r="BM39"/>
  <c r="BL39"/>
  <c r="BK39"/>
  <c r="BJ39"/>
  <c r="BM105"/>
  <c r="BL105"/>
  <c r="BK105"/>
  <c r="BJ105"/>
  <c r="BM135"/>
  <c r="BL135"/>
  <c r="BK135"/>
  <c r="BJ135"/>
  <c r="BM165"/>
  <c r="BL165"/>
  <c r="BK165"/>
  <c r="BJ165"/>
  <c r="BM99"/>
  <c r="BL99"/>
  <c r="BK99"/>
  <c r="BJ99"/>
  <c r="AJ45"/>
  <c r="AK45" s="1"/>
  <c r="AJ51"/>
  <c r="AK51" s="1"/>
  <c r="BM63"/>
  <c r="BL63"/>
  <c r="BK63"/>
  <c r="BJ63"/>
  <c r="BM159"/>
  <c r="BL159"/>
  <c r="BK159"/>
  <c r="BJ159"/>
  <c r="BM27"/>
  <c r="BL27"/>
  <c r="BK27"/>
  <c r="BJ27"/>
  <c r="BM123"/>
  <c r="BL123"/>
  <c r="BK123"/>
  <c r="BJ123"/>
  <c r="AJ18"/>
  <c r="AK18" s="1"/>
  <c r="BM21"/>
  <c r="BL21"/>
  <c r="BK21"/>
  <c r="BJ21"/>
  <c r="AJ24"/>
  <c r="AK24" s="1"/>
  <c r="AJ25"/>
  <c r="AK25" s="1"/>
  <c r="BM57"/>
  <c r="BL57"/>
  <c r="BK57"/>
  <c r="BJ57"/>
  <c r="AJ58"/>
  <c r="AK58" s="1"/>
  <c r="BM87"/>
  <c r="BL87"/>
  <c r="BK87"/>
  <c r="BJ87"/>
  <c r="BM153"/>
  <c r="BL153"/>
  <c r="BK153"/>
  <c r="BJ153"/>
  <c r="BM183"/>
  <c r="BL183"/>
  <c r="BK183"/>
  <c r="BJ183"/>
  <c r="AJ14"/>
  <c r="AK14" s="1"/>
  <c r="BM51"/>
  <c r="BL51"/>
  <c r="BK51"/>
  <c r="BJ51"/>
  <c r="BM147"/>
  <c r="BL147"/>
  <c r="BK147"/>
  <c r="BJ147"/>
  <c r="AJ38"/>
  <c r="AK38" s="1"/>
  <c r="BM111"/>
  <c r="BL111"/>
  <c r="BK111"/>
  <c r="BJ111"/>
  <c r="BL9"/>
  <c r="BM45"/>
  <c r="BL45"/>
  <c r="BK45"/>
  <c r="BM93"/>
  <c r="BL93"/>
  <c r="BK93"/>
  <c r="BM141"/>
  <c r="BL141"/>
  <c r="BK141"/>
  <c r="BJ93"/>
  <c r="BM9"/>
  <c r="BM33"/>
  <c r="BL33"/>
  <c r="BK33"/>
  <c r="BM81"/>
  <c r="BL81"/>
  <c r="BK81"/>
  <c r="BM129"/>
  <c r="BL129"/>
  <c r="BK129"/>
  <c r="BM177"/>
  <c r="BL177"/>
  <c r="BK177"/>
  <c r="BM171"/>
  <c r="BL171"/>
  <c r="BK171"/>
  <c r="BJ171"/>
  <c r="BJ33"/>
  <c r="BJ129"/>
  <c r="BM69"/>
  <c r="BL69"/>
  <c r="BK69"/>
  <c r="BM117"/>
  <c r="BL117"/>
  <c r="BK117"/>
  <c r="BJ45"/>
  <c r="BJ141"/>
  <c r="BJ69"/>
  <c r="AE53" i="10"/>
  <c r="AF53" s="1"/>
  <c r="AI53" s="1"/>
  <c r="AJ53" s="1"/>
  <c r="AE58"/>
  <c r="AF58" s="1"/>
  <c r="AI58" s="1"/>
  <c r="AJ58" s="1"/>
  <c r="AE32"/>
  <c r="AF32" s="1"/>
  <c r="AI32" s="1"/>
  <c r="AJ32" s="1"/>
  <c r="AE61"/>
  <c r="AF61" s="1"/>
  <c r="AI61" s="1"/>
  <c r="AJ61" s="1"/>
  <c r="AE49"/>
  <c r="AF49" s="1"/>
  <c r="AI49" s="1"/>
  <c r="AJ49" s="1"/>
  <c r="AE73"/>
  <c r="AF73" s="1"/>
  <c r="AI73" s="1"/>
  <c r="AJ73" s="1"/>
  <c r="AE64"/>
  <c r="AF64" s="1"/>
  <c r="AI64" s="1"/>
  <c r="AJ64" s="1"/>
  <c r="AE67"/>
  <c r="AF67" s="1"/>
  <c r="AI67" s="1"/>
  <c r="AJ67" s="1"/>
  <c r="AE48"/>
  <c r="AF48" s="1"/>
  <c r="AI48" s="1"/>
  <c r="AJ48" s="1"/>
  <c r="AE50"/>
  <c r="AF50" s="1"/>
  <c r="AI50" s="1"/>
  <c r="AJ50" s="1"/>
  <c r="AE51"/>
  <c r="AF51" s="1"/>
  <c r="AI51" s="1"/>
  <c r="AJ51" s="1"/>
  <c r="AE52"/>
  <c r="AF52" s="1"/>
  <c r="AI52" s="1"/>
  <c r="AJ52" s="1"/>
  <c r="AE62"/>
  <c r="AF62" s="1"/>
  <c r="AI62" s="1"/>
  <c r="AJ62" s="1"/>
  <c r="AE63"/>
  <c r="AF63" s="1"/>
  <c r="AI63" s="1"/>
  <c r="AJ63" s="1"/>
  <c r="AE69"/>
  <c r="AF69" s="1"/>
  <c r="AI69" s="1"/>
  <c r="AJ69" s="1"/>
  <c r="AE71"/>
  <c r="AF71" s="1"/>
  <c r="AI71" s="1"/>
  <c r="AE72"/>
  <c r="AF72" s="1"/>
  <c r="AI72" s="1"/>
  <c r="AJ72" s="1"/>
  <c r="AE74"/>
  <c r="AF74" s="1"/>
  <c r="AI74" s="1"/>
  <c r="AJ74" s="1"/>
  <c r="AE75"/>
  <c r="AF75" s="1"/>
  <c r="AI75" s="1"/>
  <c r="AJ75" s="1"/>
  <c r="AE76"/>
  <c r="AF76" s="1"/>
  <c r="AI76" s="1"/>
  <c r="AJ76" s="1"/>
  <c r="AE54"/>
  <c r="AF54" s="1"/>
  <c r="AI54" s="1"/>
  <c r="AJ54" s="1"/>
  <c r="AE55"/>
  <c r="AF55" s="1"/>
  <c r="AI55" s="1"/>
  <c r="AJ55" s="1"/>
  <c r="AE56"/>
  <c r="AF56" s="1"/>
  <c r="AI56" s="1"/>
  <c r="AJ56" s="1"/>
  <c r="AE57"/>
  <c r="AF57" s="1"/>
  <c r="AI57" s="1"/>
  <c r="AJ57" s="1"/>
  <c r="AE33"/>
  <c r="AF33" s="1"/>
  <c r="AI33" s="1"/>
  <c r="AJ33" s="1"/>
  <c r="AE35"/>
  <c r="AF35" s="1"/>
  <c r="AI35" s="1"/>
  <c r="AJ35" s="1"/>
  <c r="AE36"/>
  <c r="AF36" s="1"/>
  <c r="AI36" s="1"/>
  <c r="AJ36" s="1"/>
  <c r="AE38"/>
  <c r="AF38" s="1"/>
  <c r="AI38" s="1"/>
  <c r="AJ38" s="1"/>
  <c r="AE44"/>
  <c r="AF44" s="1"/>
  <c r="AI44" s="1"/>
  <c r="AJ44" s="1"/>
  <c r="AE46"/>
  <c r="AF46" s="1"/>
  <c r="AI46" s="1"/>
  <c r="AJ46" s="1"/>
  <c r="AE47"/>
  <c r="AF47" s="1"/>
  <c r="AI47" s="1"/>
  <c r="AJ47" s="1"/>
  <c r="AE34"/>
  <c r="AF34" s="1"/>
  <c r="AI34" s="1"/>
  <c r="AJ34" s="1"/>
  <c r="AE37"/>
  <c r="AF37" s="1"/>
  <c r="AI37" s="1"/>
  <c r="AJ37" s="1"/>
  <c r="AE39"/>
  <c r="AF39" s="1"/>
  <c r="AI39" s="1"/>
  <c r="AJ39" s="1"/>
  <c r="AE40"/>
  <c r="AF40" s="1"/>
  <c r="AI40" s="1"/>
  <c r="AJ40" s="1"/>
  <c r="AE45"/>
  <c r="AF45" s="1"/>
  <c r="AI45" s="1"/>
  <c r="AJ45" s="1"/>
  <c r="AE60"/>
  <c r="AF60" s="1"/>
  <c r="AI60" s="1"/>
  <c r="AJ60" s="1"/>
  <c r="AE65"/>
  <c r="AF65" s="1"/>
  <c r="AI65" s="1"/>
  <c r="AJ65" s="1"/>
  <c r="AE68"/>
  <c r="AF68" s="1"/>
  <c r="AI68" s="1"/>
  <c r="AJ68" s="1"/>
  <c r="AE30"/>
  <c r="AF30" s="1"/>
  <c r="AI30" s="1"/>
  <c r="AJ30" s="1"/>
  <c r="AF31"/>
  <c r="AI31" s="1"/>
  <c r="AJ31" s="1"/>
  <c r="AE41"/>
  <c r="AF41" s="1"/>
  <c r="AI41" s="1"/>
  <c r="AJ41" s="1"/>
  <c r="AE42"/>
  <c r="AF42" s="1"/>
  <c r="AI42" s="1"/>
  <c r="AJ42" s="1"/>
  <c r="AE43"/>
  <c r="AF43" s="1"/>
  <c r="AI43" s="1"/>
  <c r="AJ43" s="1"/>
  <c r="AE59"/>
  <c r="AF59" s="1"/>
  <c r="AI59" s="1"/>
  <c r="AJ59" s="1"/>
  <c r="AE66"/>
  <c r="AF66" s="1"/>
  <c r="AI66" s="1"/>
  <c r="AJ66" s="1"/>
  <c r="AE70"/>
  <c r="AF70" s="1"/>
  <c r="AI70" s="1"/>
  <c r="AJ70" s="1"/>
  <c r="AM59" l="1"/>
  <c r="AN59" s="1"/>
  <c r="AO61" s="1"/>
  <c r="AQ61" s="1"/>
  <c r="BC173" i="12"/>
  <c r="BE173" s="1"/>
  <c r="BD174"/>
  <c r="BF174" s="1"/>
  <c r="BD175"/>
  <c r="BF175" s="1"/>
  <c r="BD116"/>
  <c r="BF116" s="1"/>
  <c r="BG75"/>
  <c r="BG177"/>
  <c r="BI177" s="1"/>
  <c r="BD112"/>
  <c r="BF112" s="1"/>
  <c r="BC113"/>
  <c r="BE113" s="1"/>
  <c r="BC168"/>
  <c r="BE168" s="1"/>
  <c r="BD115"/>
  <c r="BF115" s="1"/>
  <c r="BC116"/>
  <c r="BE116" s="1"/>
  <c r="BG21"/>
  <c r="BC111"/>
  <c r="BE111" s="1"/>
  <c r="BG45"/>
  <c r="BI45" s="1"/>
  <c r="BG129"/>
  <c r="BI21"/>
  <c r="AM30" i="10"/>
  <c r="AN30" s="1"/>
  <c r="AR33" s="1"/>
  <c r="AO59"/>
  <c r="AQ59" s="1"/>
  <c r="BG135" i="12"/>
  <c r="BI135" s="1"/>
  <c r="BG69"/>
  <c r="BI69" s="1"/>
  <c r="BG63"/>
  <c r="BC18"/>
  <c r="BE18" s="1"/>
  <c r="BD29"/>
  <c r="BF29" s="1"/>
  <c r="BC31"/>
  <c r="BE31" s="1"/>
  <c r="BD169"/>
  <c r="BF169" s="1"/>
  <c r="BD166"/>
  <c r="BF166" s="1"/>
  <c r="BC170"/>
  <c r="BE170" s="1"/>
  <c r="BD113"/>
  <c r="BF113" s="1"/>
  <c r="BG105"/>
  <c r="BC114"/>
  <c r="BE114" s="1"/>
  <c r="BC175"/>
  <c r="BE175" s="1"/>
  <c r="BG123"/>
  <c r="BI123" s="1"/>
  <c r="BC146"/>
  <c r="BE146" s="1"/>
  <c r="BC143"/>
  <c r="BE143" s="1"/>
  <c r="BC28"/>
  <c r="BE28" s="1"/>
  <c r="BG183"/>
  <c r="BI183" s="1"/>
  <c r="BD168"/>
  <c r="BF168" s="1"/>
  <c r="BC20"/>
  <c r="BE20" s="1"/>
  <c r="BD27"/>
  <c r="BF27" s="1"/>
  <c r="BH27" s="1"/>
  <c r="BG39"/>
  <c r="BI39" s="1"/>
  <c r="BC97"/>
  <c r="BE97" s="1"/>
  <c r="BD97"/>
  <c r="BF97" s="1"/>
  <c r="BG57"/>
  <c r="BI57" s="1"/>
  <c r="BG153"/>
  <c r="BI153" s="1"/>
  <c r="BD145"/>
  <c r="BF145" s="1"/>
  <c r="BC167"/>
  <c r="BE167" s="1"/>
  <c r="BC174"/>
  <c r="BE174" s="1"/>
  <c r="BD165"/>
  <c r="BF165" s="1"/>
  <c r="BH165" s="1"/>
  <c r="BG117"/>
  <c r="BI117" s="1"/>
  <c r="BG81"/>
  <c r="BI81" s="1"/>
  <c r="BD18"/>
  <c r="BF18" s="1"/>
  <c r="BD20"/>
  <c r="BF20" s="1"/>
  <c r="BG87"/>
  <c r="BI87" s="1"/>
  <c r="BG147"/>
  <c r="BI147" s="1"/>
  <c r="BC145"/>
  <c r="BE145" s="1"/>
  <c r="BC171"/>
  <c r="BE171" s="1"/>
  <c r="BC29"/>
  <c r="BE29" s="1"/>
  <c r="BG9"/>
  <c r="BI9" s="1"/>
  <c r="BD171"/>
  <c r="BF171" s="1"/>
  <c r="BH171" s="1"/>
  <c r="BC166"/>
  <c r="BE166" s="1"/>
  <c r="BC15"/>
  <c r="BE15" s="1"/>
  <c r="BD15"/>
  <c r="BF15" s="1"/>
  <c r="BH15" s="1"/>
  <c r="BC27"/>
  <c r="BE27" s="1"/>
  <c r="BC176"/>
  <c r="BE176" s="1"/>
  <c r="BC165"/>
  <c r="BE165" s="1"/>
  <c r="BC17"/>
  <c r="BE17" s="1"/>
  <c r="BD28"/>
  <c r="BF28" s="1"/>
  <c r="BI129"/>
  <c r="BG33"/>
  <c r="BI33" s="1"/>
  <c r="BC142"/>
  <c r="BE142" s="1"/>
  <c r="BG141" s="1"/>
  <c r="BD173"/>
  <c r="BF173" s="1"/>
  <c r="BC172"/>
  <c r="BE172" s="1"/>
  <c r="BD141"/>
  <c r="BF141" s="1"/>
  <c r="BH141" s="1"/>
  <c r="BG93"/>
  <c r="BI93" s="1"/>
  <c r="BC169"/>
  <c r="BE169" s="1"/>
  <c r="BC19"/>
  <c r="BE19" s="1"/>
  <c r="BD30"/>
  <c r="BF30" s="1"/>
  <c r="BC112"/>
  <c r="BE112" s="1"/>
  <c r="BG159"/>
  <c r="BD32"/>
  <c r="BF32" s="1"/>
  <c r="BC102"/>
  <c r="BE102" s="1"/>
  <c r="BG99" s="1"/>
  <c r="BI99" s="1"/>
  <c r="BD104"/>
  <c r="BF104" s="1"/>
  <c r="BG51"/>
  <c r="BI51" s="1"/>
  <c r="BD143"/>
  <c r="BF143" s="1"/>
  <c r="BD167"/>
  <c r="BF167" s="1"/>
  <c r="BC16"/>
  <c r="BE16" s="1"/>
  <c r="BD17"/>
  <c r="BF17" s="1"/>
  <c r="BC30"/>
  <c r="BE30" s="1"/>
  <c r="AM71" i="10"/>
  <c r="AN71" s="1"/>
  <c r="AM48"/>
  <c r="AN48" s="1"/>
  <c r="AP48" s="1"/>
  <c r="AR48" s="1"/>
  <c r="B16" i="18"/>
  <c r="C16" s="1"/>
  <c r="AO63" i="10"/>
  <c r="AQ63" s="1"/>
  <c r="AO62"/>
  <c r="AQ62" s="1"/>
  <c r="AO60"/>
  <c r="AQ60" s="1"/>
  <c r="AO64"/>
  <c r="AQ64" s="1"/>
  <c r="B30" i="18"/>
  <c r="C30" s="1"/>
  <c r="AI24" i="10"/>
  <c r="AJ24" s="1"/>
  <c r="AK24" s="1"/>
  <c r="AM24" s="1"/>
  <c r="AN24" s="1"/>
  <c r="BI159" i="12"/>
  <c r="BI63"/>
  <c r="BI75"/>
  <c r="BI105"/>
  <c r="AP24" i="10" l="1"/>
  <c r="AR77"/>
  <c r="AP78"/>
  <c r="AR78" s="1"/>
  <c r="AR80"/>
  <c r="AR81"/>
  <c r="B24" i="18"/>
  <c r="C24" s="1"/>
  <c r="AS59" i="10"/>
  <c r="B12" i="18" s="1"/>
  <c r="C12" s="1"/>
  <c r="B31"/>
  <c r="C31" s="1"/>
  <c r="B15"/>
  <c r="C15" s="1"/>
  <c r="AN65" i="10"/>
  <c r="AO69" s="1"/>
  <c r="AQ69" s="1"/>
  <c r="AM53"/>
  <c r="AN53" s="1"/>
  <c r="AO53" s="1"/>
  <c r="AQ53" s="1"/>
  <c r="AM42"/>
  <c r="AN42" s="1"/>
  <c r="AO47" s="1"/>
  <c r="AQ47" s="1"/>
  <c r="AM36"/>
  <c r="AN36" s="1"/>
  <c r="AO41" s="1"/>
  <c r="AQ41" s="1"/>
  <c r="AQ33"/>
  <c r="AO30"/>
  <c r="AQ30" s="1"/>
  <c r="AQ32"/>
  <c r="AO34"/>
  <c r="AQ34" s="1"/>
  <c r="AP34"/>
  <c r="AR34" s="1"/>
  <c r="AR32"/>
  <c r="AP35"/>
  <c r="AR35" s="1"/>
  <c r="AP31"/>
  <c r="AR31" s="1"/>
  <c r="AO31"/>
  <c r="AQ31" s="1"/>
  <c r="AP30"/>
  <c r="AR30" s="1"/>
  <c r="AO35"/>
  <c r="AQ35" s="1"/>
  <c r="BG27" i="12"/>
  <c r="BI27" s="1"/>
  <c r="BG111"/>
  <c r="BI111" s="1"/>
  <c r="BG15"/>
  <c r="BI141"/>
  <c r="B17" i="18"/>
  <c r="C17" s="1"/>
  <c r="AP65" i="10"/>
  <c r="AR65" s="1"/>
  <c r="BI15" i="12"/>
  <c r="BG165"/>
  <c r="BI165" s="1"/>
  <c r="BG171"/>
  <c r="BI171" s="1"/>
  <c r="AP52" i="10"/>
  <c r="AR52" s="1"/>
  <c r="AO49"/>
  <c r="AQ49" s="1"/>
  <c r="AP49"/>
  <c r="AR49" s="1"/>
  <c r="AO52"/>
  <c r="AQ52" s="1"/>
  <c r="AP51"/>
  <c r="AR51" s="1"/>
  <c r="AO50"/>
  <c r="AQ50" s="1"/>
  <c r="AO48"/>
  <c r="AQ48" s="1"/>
  <c r="AO51"/>
  <c r="AQ51" s="1"/>
  <c r="AP50"/>
  <c r="AR50" s="1"/>
  <c r="AO74"/>
  <c r="AQ74" s="1"/>
  <c r="AO73"/>
  <c r="AQ73" s="1"/>
  <c r="AO71"/>
  <c r="AQ71" s="1"/>
  <c r="AO72"/>
  <c r="AQ72" s="1"/>
  <c r="AO75"/>
  <c r="AQ75" s="1"/>
  <c r="AO76"/>
  <c r="AQ76" s="1"/>
  <c r="B34" i="18"/>
  <c r="C34" s="1"/>
  <c r="B27"/>
  <c r="C27" s="1"/>
  <c r="B18"/>
  <c r="C18" s="1"/>
  <c r="AO68" i="10" l="1"/>
  <c r="AQ68" s="1"/>
  <c r="B28" i="18"/>
  <c r="C28" s="1"/>
  <c r="AS71" i="10"/>
  <c r="B14" i="18" s="1"/>
  <c r="C14" s="1"/>
  <c r="AO70" i="10"/>
  <c r="AQ70" s="1"/>
  <c r="AP36"/>
  <c r="AR36" s="1"/>
  <c r="AS30"/>
  <c r="B7" i="18" s="1"/>
  <c r="C7" s="1"/>
  <c r="AO42" i="10"/>
  <c r="AQ42" s="1"/>
  <c r="AO39"/>
  <c r="AQ39" s="1"/>
  <c r="B25" i="18"/>
  <c r="C25" s="1"/>
  <c r="AO67" i="10"/>
  <c r="AQ67" s="1"/>
  <c r="B35" i="18"/>
  <c r="C35" s="1"/>
  <c r="AO65" i="10"/>
  <c r="AQ65" s="1"/>
  <c r="AO66"/>
  <c r="AQ66" s="1"/>
  <c r="AO56"/>
  <c r="AQ56" s="1"/>
  <c r="AO43"/>
  <c r="AQ43" s="1"/>
  <c r="AP42"/>
  <c r="AR42" s="1"/>
  <c r="AP43"/>
  <c r="AR43" s="1"/>
  <c r="AP47"/>
  <c r="AR47" s="1"/>
  <c r="AP46"/>
  <c r="AR46" s="1"/>
  <c r="AO44"/>
  <c r="AQ44" s="1"/>
  <c r="AO46"/>
  <c r="AQ46" s="1"/>
  <c r="AP44"/>
  <c r="AR44" s="1"/>
  <c r="AP45"/>
  <c r="AR45" s="1"/>
  <c r="AO45"/>
  <c r="AQ45" s="1"/>
  <c r="AP40"/>
  <c r="AR40" s="1"/>
  <c r="AO57"/>
  <c r="AQ57" s="1"/>
  <c r="AQ54"/>
  <c r="AO58"/>
  <c r="AQ58" s="1"/>
  <c r="AO55"/>
  <c r="AQ55" s="1"/>
  <c r="AO37"/>
  <c r="AQ37" s="1"/>
  <c r="AP37"/>
  <c r="AR37" s="1"/>
  <c r="AO38"/>
  <c r="AQ38" s="1"/>
  <c r="AP39"/>
  <c r="AR39" s="1"/>
  <c r="AP41"/>
  <c r="AR41" s="1"/>
  <c r="AO36"/>
  <c r="AQ36" s="1"/>
  <c r="AP38"/>
  <c r="AR38" s="1"/>
  <c r="AO40"/>
  <c r="AQ40" s="1"/>
  <c r="AP74"/>
  <c r="AR74" s="1"/>
  <c r="AP72"/>
  <c r="AR72" s="1"/>
  <c r="AP67"/>
  <c r="AR67" s="1"/>
  <c r="AP62"/>
  <c r="AR62" s="1"/>
  <c r="AP61"/>
  <c r="AR61" s="1"/>
  <c r="AP70"/>
  <c r="AR70" s="1"/>
  <c r="AP63"/>
  <c r="AR63" s="1"/>
  <c r="AP56"/>
  <c r="AR56" s="1"/>
  <c r="AR54"/>
  <c r="D17" i="18"/>
  <c r="E17" s="1"/>
  <c r="F17" s="1"/>
  <c r="D30"/>
  <c r="E30" s="1"/>
  <c r="F30" s="1"/>
  <c r="AP75" i="10"/>
  <c r="AR75" s="1"/>
  <c r="AP76"/>
  <c r="AR76" s="1"/>
  <c r="AP60"/>
  <c r="AR60" s="1"/>
  <c r="AP53"/>
  <c r="AR53" s="1"/>
  <c r="AQ25"/>
  <c r="AQ26"/>
  <c r="AQ27"/>
  <c r="AQ28"/>
  <c r="AQ29"/>
  <c r="AR25"/>
  <c r="AR26"/>
  <c r="AR27"/>
  <c r="AR28"/>
  <c r="AR29"/>
  <c r="AO24"/>
  <c r="AP68"/>
  <c r="AR68" s="1"/>
  <c r="AP66"/>
  <c r="AR66" s="1"/>
  <c r="AP69"/>
  <c r="AR69" s="1"/>
  <c r="AP73"/>
  <c r="AR73" s="1"/>
  <c r="D35" i="18"/>
  <c r="E35" s="1"/>
  <c r="AP58" i="10"/>
  <c r="AR58" s="1"/>
  <c r="AP57"/>
  <c r="AR57" s="1"/>
  <c r="AP59"/>
  <c r="AR59" s="1"/>
  <c r="AP71"/>
  <c r="AR71" s="1"/>
  <c r="AP64"/>
  <c r="AR64" s="1"/>
  <c r="D24" i="18"/>
  <c r="E24" s="1"/>
  <c r="F24" s="1"/>
  <c r="AP55" i="10"/>
  <c r="AR55" s="1"/>
  <c r="B32" i="18"/>
  <c r="C32" s="1"/>
  <c r="B33"/>
  <c r="C33" s="1"/>
  <c r="F35" l="1"/>
  <c r="AV77" i="10"/>
  <c r="AS36"/>
  <c r="B8" i="18" s="1"/>
  <c r="C8" s="1"/>
  <c r="AS53" i="10"/>
  <c r="B11" i="18" s="1"/>
  <c r="C11" s="1"/>
  <c r="D16"/>
  <c r="E16" s="1"/>
  <c r="F16" s="1"/>
  <c r="AT71" i="10"/>
  <c r="AU71" s="1"/>
  <c r="AV71" s="1"/>
  <c r="AT65"/>
  <c r="AU30"/>
  <c r="D7" i="18" s="1"/>
  <c r="E7" s="1"/>
  <c r="F7" s="1"/>
  <c r="AS65" i="10"/>
  <c r="B13" i="18" s="1"/>
  <c r="C13" s="1"/>
  <c r="AS42" i="10"/>
  <c r="AT42"/>
  <c r="AT36"/>
  <c r="AU36" s="1"/>
  <c r="AT53"/>
  <c r="AT59"/>
  <c r="AU59" s="1"/>
  <c r="AV59" s="1"/>
  <c r="AS24"/>
  <c r="AT24"/>
  <c r="D31" i="18"/>
  <c r="E31" s="1"/>
  <c r="F31" s="1"/>
  <c r="D28"/>
  <c r="E28" s="1"/>
  <c r="F28" s="1"/>
  <c r="D33"/>
  <c r="E33" s="1"/>
  <c r="F33" s="1"/>
  <c r="B26"/>
  <c r="C26" s="1"/>
  <c r="D34"/>
  <c r="E34" s="1"/>
  <c r="F34" s="1"/>
  <c r="B29"/>
  <c r="C29" s="1"/>
  <c r="D18"/>
  <c r="E18" s="1"/>
  <c r="F18" s="1"/>
  <c r="D27"/>
  <c r="E27" s="1"/>
  <c r="F27" s="1"/>
  <c r="AU48" i="10"/>
  <c r="B10" i="18"/>
  <c r="C10" s="1"/>
  <c r="B9" l="1"/>
  <c r="C9" s="1"/>
  <c r="AU42" i="10"/>
  <c r="B6" i="18"/>
  <c r="C6" s="1"/>
  <c r="AU24" i="10"/>
  <c r="AU53"/>
  <c r="D11" i="18" s="1"/>
  <c r="E11" s="1"/>
  <c r="F11" s="1"/>
  <c r="D25"/>
  <c r="E25" s="1"/>
  <c r="F25" s="1"/>
  <c r="D15"/>
  <c r="E15" s="1"/>
  <c r="F15" s="1"/>
  <c r="D14"/>
  <c r="E14" s="1"/>
  <c r="F14" s="1"/>
  <c r="AV30" i="10"/>
  <c r="AU65"/>
  <c r="AV65" s="1"/>
  <c r="D12" i="18"/>
  <c r="E12" s="1"/>
  <c r="F12" s="1"/>
  <c r="D9"/>
  <c r="E9" s="1"/>
  <c r="F9" s="1"/>
  <c r="D8"/>
  <c r="E8" s="1"/>
  <c r="F8" s="1"/>
  <c r="AV36" i="10"/>
  <c r="AV24"/>
  <c r="AV48"/>
  <c r="D10" i="18"/>
  <c r="E10" s="1"/>
  <c r="F10" s="1"/>
  <c r="D26"/>
  <c r="E26" s="1"/>
  <c r="F26" s="1"/>
  <c r="D32"/>
  <c r="E32" s="1"/>
  <c r="F32" s="1"/>
  <c r="D29"/>
  <c r="E29" s="1"/>
  <c r="F29" s="1"/>
  <c r="AV53" i="10" l="1"/>
  <c r="D13" i="18"/>
  <c r="E13" s="1"/>
  <c r="F13" s="1"/>
  <c r="AV42" i="10"/>
  <c r="D6" i="18"/>
  <c r="E6" s="1"/>
  <c r="F6" s="1"/>
  <c r="F36" l="1"/>
</calcChain>
</file>

<file path=xl/comments1.xml><?xml version="1.0" encoding="utf-8"?>
<comments xmlns="http://schemas.openxmlformats.org/spreadsheetml/2006/main">
  <authors>
    <author>DIGITAL EXITO</author>
  </authors>
  <commentList>
    <comment ref="N23" authorId="0">
      <text>
        <r>
          <rPr>
            <sz val="9"/>
            <color indexed="81"/>
            <rFont val="Tahoma"/>
            <family val="2"/>
          </rPr>
          <t>Para una CORRECTA descripción del Control, remitirse a la Hoja CONTROLES</t>
        </r>
      </text>
    </comment>
  </commentList>
</comments>
</file>

<file path=xl/comments2.xml><?xml version="1.0" encoding="utf-8"?>
<comments xmlns="http://schemas.openxmlformats.org/spreadsheetml/2006/main">
  <authors>
    <author>DIGITAL EXITO</author>
  </authors>
  <commentList>
    <comment ref="N23" authorId="0">
      <text>
        <r>
          <rPr>
            <sz val="9"/>
            <color indexed="81"/>
            <rFont val="Tahoma"/>
            <family val="2"/>
          </rPr>
          <t>Para una CORRECTA descripción del Control, remitirse a la Hoja CONTROLES</t>
        </r>
      </text>
    </comment>
  </commentList>
</comments>
</file>

<file path=xl/comments3.xml><?xml version="1.0" encoding="utf-8"?>
<comments xmlns="http://schemas.openxmlformats.org/spreadsheetml/2006/main">
  <authors>
    <author>DIGITAL EXITO</author>
    <author>Usuario de Windows</author>
  </authors>
  <commentList>
    <comment ref="BJ6" authorId="0">
      <text>
        <r>
          <rPr>
            <b/>
            <sz val="9"/>
            <color indexed="81"/>
            <rFont val="Tahoma"/>
            <family val="2"/>
          </rPr>
          <t>DIGITAL EXITO:</t>
        </r>
        <r>
          <rPr>
            <sz val="9"/>
            <color indexed="81"/>
            <rFont val="Tahoma"/>
            <family val="2"/>
          </rPr>
          <t xml:space="preserve">
Diligenciar cuando la medida de respuesta sea diferente a </t>
        </r>
        <r>
          <rPr>
            <b/>
            <i/>
            <sz val="14"/>
            <color indexed="81"/>
            <rFont val="Tahoma"/>
            <family val="2"/>
          </rPr>
          <t>Asumir el Riesgo</t>
        </r>
      </text>
    </comment>
    <comment ref="K8" authorId="1">
      <text>
        <r>
          <rPr>
            <b/>
            <sz val="16"/>
            <color indexed="81"/>
            <rFont val="Tahoma"/>
            <family val="2"/>
          </rPr>
          <t xml:space="preserve">
</t>
        </r>
        <r>
          <rPr>
            <sz val="16"/>
            <color indexed="81"/>
            <rFont val="Tahoma"/>
            <family val="2"/>
          </rPr>
          <t>Remitirse a la pestaña Probabilidad Seguridad Informac</t>
        </r>
      </text>
    </comment>
    <comment ref="M8" authorId="1">
      <text>
        <r>
          <rPr>
            <sz val="18"/>
            <color indexed="81"/>
            <rFont val="Tahoma"/>
            <family val="2"/>
          </rPr>
          <t>Remitirse al Manual de Gestión de Riesgos para la tabla de Impactos de Riesgos de Seguridad Digital</t>
        </r>
      </text>
    </comment>
    <comment ref="S8" authorId="0">
      <text>
        <r>
          <rPr>
            <sz val="9"/>
            <color indexed="81"/>
            <rFont val="Tahoma"/>
            <family val="2"/>
          </rPr>
          <t>Para una CORRECTA descripción del Control, remitirse a la Hoja CONTROLES</t>
        </r>
      </text>
    </comment>
    <comment ref="BG8" authorId="1">
      <text>
        <r>
          <rPr>
            <sz val="9"/>
            <color indexed="81"/>
            <rFont val="Tahoma"/>
            <family val="2"/>
          </rPr>
          <t>Revisar la pestaña de probabilidad de seg. De la información</t>
        </r>
        <r>
          <rPr>
            <sz val="9"/>
            <color indexed="81"/>
            <rFont val="Tahoma"/>
            <family val="2"/>
          </rPr>
          <t xml:space="preserve">
</t>
        </r>
      </text>
    </comment>
    <comment ref="BH8" authorId="1">
      <text>
        <r>
          <rPr>
            <b/>
            <sz val="9"/>
            <color indexed="81"/>
            <rFont val="Tahoma"/>
            <family val="2"/>
          </rPr>
          <t xml:space="preserve">Revisar Manual de Gestión de Riesgos </t>
        </r>
      </text>
    </comment>
  </commentList>
</comments>
</file>

<file path=xl/sharedStrings.xml><?xml version="1.0" encoding="utf-8"?>
<sst xmlns="http://schemas.openxmlformats.org/spreadsheetml/2006/main" count="1714" uniqueCount="843">
  <si>
    <t>MEDIDAS DE RESPUESTA</t>
  </si>
  <si>
    <t>CONSECUENCIAS</t>
  </si>
  <si>
    <t>PROBABILIDAD</t>
  </si>
  <si>
    <t>IMPACTO</t>
  </si>
  <si>
    <t xml:space="preserve">EVALUACIÓN </t>
  </si>
  <si>
    <t>OPCIONES DE MANEJO</t>
  </si>
  <si>
    <t>Raro</t>
  </si>
  <si>
    <t>Insignificante</t>
  </si>
  <si>
    <t>Riesgo de Corrupción</t>
  </si>
  <si>
    <t>Riesgo de Cumplimiento</t>
  </si>
  <si>
    <t>Improbable</t>
  </si>
  <si>
    <t>Mayor</t>
  </si>
  <si>
    <t>Correctivo</t>
  </si>
  <si>
    <t>Menor</t>
  </si>
  <si>
    <t>Riesgo Estratégico</t>
  </si>
  <si>
    <t>Moderado</t>
  </si>
  <si>
    <t>Moderada</t>
  </si>
  <si>
    <t>Riesgo de Imagen</t>
  </si>
  <si>
    <t>Riesgo Financiero</t>
  </si>
  <si>
    <t>Probable</t>
  </si>
  <si>
    <t>Riesgo de Tecnología</t>
  </si>
  <si>
    <t>Riesgo Operativo</t>
  </si>
  <si>
    <t>Casi seguro</t>
  </si>
  <si>
    <t>Catastrófico</t>
  </si>
  <si>
    <t>Preventivo</t>
  </si>
  <si>
    <t>Probabilidad</t>
  </si>
  <si>
    <t>Impacto</t>
  </si>
  <si>
    <t>Extrema</t>
  </si>
  <si>
    <t>Baja</t>
  </si>
  <si>
    <t>INSIGNIFICANTE (1)</t>
  </si>
  <si>
    <t>MENOR
(2)</t>
  </si>
  <si>
    <t>MODERADO 
(3)</t>
  </si>
  <si>
    <t>MAYOR 
(4)</t>
  </si>
  <si>
    <t>CATASTRÓFICO
(5)</t>
  </si>
  <si>
    <t>IMPROBABLE
(2)</t>
  </si>
  <si>
    <t>MODERADA
(3)</t>
  </si>
  <si>
    <t>PROBABLE
(4)</t>
  </si>
  <si>
    <t>CASI SEGURO
(5)</t>
  </si>
  <si>
    <t>E</t>
  </si>
  <si>
    <t>EXTREMA</t>
  </si>
  <si>
    <t>A</t>
  </si>
  <si>
    <t>ALTA</t>
  </si>
  <si>
    <t>M</t>
  </si>
  <si>
    <t>MODERADA</t>
  </si>
  <si>
    <t>B</t>
  </si>
  <si>
    <t>BAJA</t>
  </si>
  <si>
    <t>B: Zona de riesgo Baja: Asumir el riesgo   -   M: Zona de riesgo Moderada: Asumir el riesgo, Reducir el riesgo
A: Zona de riesgo Alta: Reducir el riesgo, Evitar, Compartir o Transferir    -     E: Zona de riesgo Extrema: Reducir el riesgo, Evitar, Compartir o Transferir</t>
  </si>
  <si>
    <t>Procesos</t>
  </si>
  <si>
    <t>Tipo_de_Riesgo</t>
  </si>
  <si>
    <t>Opciones_de_Manejo</t>
  </si>
  <si>
    <t>Control_Existente</t>
  </si>
  <si>
    <t>Evaluación</t>
  </si>
  <si>
    <t>Medidas_de_Respuesta</t>
  </si>
  <si>
    <t>Registro</t>
  </si>
  <si>
    <t>Articulación Interinstitucional</t>
  </si>
  <si>
    <t>Asumir el riesgo</t>
  </si>
  <si>
    <t>Estapa Judicial (Gestión de Restitución Ley 1448)</t>
  </si>
  <si>
    <t>Articulación para el Cumplimiento de las Órdenes</t>
  </si>
  <si>
    <t>Medidas de Prevención</t>
  </si>
  <si>
    <t>Atención al Ciudadano</t>
  </si>
  <si>
    <t>Caracterizaciones y Registro</t>
  </si>
  <si>
    <t>Estapa Judicial (Gestión de Restitución de Derechos Étnicos Territoriales)</t>
  </si>
  <si>
    <t>Cumplimiento Órdenes URT</t>
  </si>
  <si>
    <t>ImprobableInsignificante</t>
  </si>
  <si>
    <t>ImprobableMenor</t>
  </si>
  <si>
    <t>Planeación Estratégica</t>
  </si>
  <si>
    <t>Evaluación Sistema de Control Interno</t>
  </si>
  <si>
    <t>ImprobableModerado</t>
  </si>
  <si>
    <t>Gestión Contractual</t>
  </si>
  <si>
    <t>ImprobableMayor</t>
  </si>
  <si>
    <t>Gestión de Comunicaciones</t>
  </si>
  <si>
    <t>ImprobableCatastrófico</t>
  </si>
  <si>
    <t>Prevención y Gestión de Seguridad</t>
  </si>
  <si>
    <t>Gestión del Conocimiento e Información</t>
  </si>
  <si>
    <t>Gestión Documental</t>
  </si>
  <si>
    <t>Gestión Financiera</t>
  </si>
  <si>
    <t>Mejoramiento Continuo</t>
  </si>
  <si>
    <t>Gestión Logística y de Rec. Físicos</t>
  </si>
  <si>
    <t>Gestión Talento Humano</t>
  </si>
  <si>
    <t>Gestión TIC</t>
  </si>
  <si>
    <t>ProbableInsignificante</t>
  </si>
  <si>
    <t>ProbableMenor</t>
  </si>
  <si>
    <t>ProbableModerado</t>
  </si>
  <si>
    <t>ProbableMayor</t>
  </si>
  <si>
    <t>ProbableCatastrófico</t>
  </si>
  <si>
    <t>Casi seguroInsignificante</t>
  </si>
  <si>
    <t>Casi seguroMenor</t>
  </si>
  <si>
    <t>Casi seguroModerado</t>
  </si>
  <si>
    <t>Casi seguroMayor</t>
  </si>
  <si>
    <t>Casi seguroCatastrófico</t>
  </si>
  <si>
    <t>IDENTIFICACIÓN DEL RIESGO</t>
  </si>
  <si>
    <t>Si</t>
  </si>
  <si>
    <t>N°</t>
  </si>
  <si>
    <t>Posible</t>
  </si>
  <si>
    <t>PosibleInsignificante</t>
  </si>
  <si>
    <t>PosibleMenor</t>
  </si>
  <si>
    <t>PosibleModerado</t>
  </si>
  <si>
    <t>PosibleMayor</t>
  </si>
  <si>
    <t>PosibleCatastrófico</t>
  </si>
  <si>
    <t>Calificación de Impacto</t>
  </si>
  <si>
    <t>No</t>
  </si>
  <si>
    <t>Rara Vez</t>
  </si>
  <si>
    <t>Bajo</t>
  </si>
  <si>
    <t>Rara vezInsignificante</t>
  </si>
  <si>
    <t>Rara vezMenor</t>
  </si>
  <si>
    <t>Rara vezModerado</t>
  </si>
  <si>
    <t>Rara vezMayor</t>
  </si>
  <si>
    <t>Rara vezCatastrófico</t>
  </si>
  <si>
    <t>Alto</t>
  </si>
  <si>
    <t>Extremo</t>
  </si>
  <si>
    <t>RANGO DE CALIFICACIÓN DEL DISEÑO</t>
  </si>
  <si>
    <t>Ejecución del Control</t>
  </si>
  <si>
    <t>Fuerte</t>
  </si>
  <si>
    <t>Débil</t>
  </si>
  <si>
    <t>SOLIDEZ INDIVIDUAL DE CADA CONTROL</t>
  </si>
  <si>
    <t>Total Diseño de Control</t>
  </si>
  <si>
    <t>Total Solidez Individual</t>
  </si>
  <si>
    <t xml:space="preserve">CALIFICACIÓN DE LA SOLIDEZ DEL CONJUNTO DE CONTROLES </t>
  </si>
  <si>
    <t>Diseño del Control</t>
  </si>
  <si>
    <t>Solidez Individual de cada Control</t>
  </si>
  <si>
    <t>Solidez del Conjunto de Controles</t>
  </si>
  <si>
    <t>Riesgo Residual</t>
  </si>
  <si>
    <t>Riesgo Inherente</t>
  </si>
  <si>
    <t>Control</t>
  </si>
  <si>
    <t>Detectivo</t>
  </si>
  <si>
    <t>Aceptar el Riesgo</t>
  </si>
  <si>
    <t>Evitar el Riesgo</t>
  </si>
  <si>
    <t>Compartir el Riesgo</t>
  </si>
  <si>
    <t>Reducir el Riesgo</t>
  </si>
  <si>
    <t>CLASE DE CONTROL EXISTENTE</t>
  </si>
  <si>
    <t>3. ¿La oportunidad en que se ejecuta el control ayuda a prevenir la mitigación del riesgo o a detectar la materialización del riesgo en manera oportuna?</t>
  </si>
  <si>
    <t>4. ¿Las actividades que desarrollan en el control realmente buscan por si sola prevenir o detectar las causas que puedan dar origen al riesgo, ejemplo: Verificar, Validar, Cotejar, Comparar, Revisar?</t>
  </si>
  <si>
    <t>5. ¿La fuente de Información que se utiliza en el desarrollo del control es información confiable que permita mitigar el riesgo?</t>
  </si>
  <si>
    <t>6. ¿Las observaciones, desviaciones o diferencias identificadas como resultados de la ejecución del control son investigadas y resueltas de manera oportuna?</t>
  </si>
  <si>
    <t>7. ¿Se deja evidencia o rastro de la ejecución del control, que permita cualquier tercero con la evidencia, llegar a la misma conclusión?</t>
  </si>
  <si>
    <t>PROBABILIDAD DE OCURRENCIA</t>
  </si>
  <si>
    <t>RARO VEZ
(1)</t>
  </si>
  <si>
    <t xml:space="preserve">Tomado de la “Guía para la administración del riesgo y el diseño de controles en entidades públicas” Versión 04 de Oct de 2018 </t>
  </si>
  <si>
    <t>1. ¿Existe un responsable asignado de la ejecución?</t>
  </si>
  <si>
    <t>2. ¿El responsable tiene la autoridad y adecuada segregación de funciones en la ejecución del control?</t>
  </si>
  <si>
    <t>SI</t>
  </si>
  <si>
    <t>ACTIVO</t>
  </si>
  <si>
    <t>AMENAZA</t>
  </si>
  <si>
    <t xml:space="preserve"> RIESGO</t>
  </si>
  <si>
    <t>CAUSA</t>
  </si>
  <si>
    <t>DESCRIPCIÓN DEL CONTROL</t>
  </si>
  <si>
    <t>Interna</t>
  </si>
  <si>
    <t>Externa</t>
  </si>
  <si>
    <t xml:space="preserve"> Reducir el riesgo</t>
  </si>
  <si>
    <t>Reducir el riesgo</t>
  </si>
  <si>
    <t>Evitar el riesgo</t>
  </si>
  <si>
    <t>Descripción</t>
  </si>
  <si>
    <t>Clase de Causa</t>
  </si>
  <si>
    <t>Causa que ataca</t>
  </si>
  <si>
    <t>Evidencia</t>
  </si>
  <si>
    <t>Completa</t>
  </si>
  <si>
    <t>Incompleta</t>
  </si>
  <si>
    <t>No existe</t>
  </si>
  <si>
    <t>NIVEL DE EJECUCIÓN DEL CONTROL</t>
  </si>
  <si>
    <t>Siempre</t>
  </si>
  <si>
    <t>Algunas Veces</t>
  </si>
  <si>
    <t>No se ejecuta</t>
  </si>
  <si>
    <t>Solidez Controles</t>
  </si>
  <si>
    <t>RANGO DE CALIFICACIÓN DE LA EJECUCIÓN</t>
  </si>
  <si>
    <t>CONTROLES</t>
  </si>
  <si>
    <t>Casillas que mueve en Probabilidad</t>
  </si>
  <si>
    <t>PASOS</t>
  </si>
  <si>
    <t>Componente</t>
  </si>
  <si>
    <t>Ejemplo</t>
  </si>
  <si>
    <t>Paso 1</t>
  </si>
  <si>
    <t>Responsable de llevar a cabo el Control</t>
  </si>
  <si>
    <t>El profesional de contratación</t>
  </si>
  <si>
    <t>Paso 2</t>
  </si>
  <si>
    <t>Periodicidad definida para su
ejecución.</t>
  </si>
  <si>
    <t>cada vez que se va a realizar un contrato con un proveedor de servicios.</t>
  </si>
  <si>
    <t>Paso 3</t>
  </si>
  <si>
    <t>Indicar cuál es el propósito del control</t>
  </si>
  <si>
    <t>verifica que la información suministrada por el proveedor corresponda con los requisitos establecidos de
contratación</t>
  </si>
  <si>
    <t>Paso 4</t>
  </si>
  <si>
    <t>Establecer el cómo se realiza la actividad de control.</t>
  </si>
  <si>
    <t>a través de una lista de chequeo donde están los requisitos de información y la revisión con la información física suministrada por el proveedor.</t>
  </si>
  <si>
    <t>Paso 5</t>
  </si>
  <si>
    <t>Indicar qué pasa con las observaciones o desviaciones resultantes de ejecutar el control</t>
  </si>
  <si>
    <t>En caso de encontrar información faltante, requiere al proveedor a través de correo el suministro de la información y poder continuar con el proceso de contratación.</t>
  </si>
  <si>
    <t>Paso 6</t>
  </si>
  <si>
    <t>Evidencia de la ejecución del control</t>
  </si>
  <si>
    <t>Evidencia: la lista de chequeo diligenciada, la información de la carpeta del cliente y los correos a que hubo lugar en donde solicitó la información faltante (en los casos que aplique).</t>
  </si>
  <si>
    <t>Paso 7</t>
  </si>
  <si>
    <t>Está en el procedimiento</t>
  </si>
  <si>
    <t>Paso 8</t>
  </si>
  <si>
    <t>Si su respuesta es afirmativa, ¿en cuál procedimiento?</t>
  </si>
  <si>
    <t>Manejo de Bienes y Servicios</t>
  </si>
  <si>
    <t>Paso 9</t>
  </si>
  <si>
    <t>-</t>
  </si>
  <si>
    <t>Control completo</t>
  </si>
  <si>
    <t>Casillas que mueve en Impacto</t>
  </si>
  <si>
    <t>VULNERABILIDAD / CAUSA</t>
  </si>
  <si>
    <t>ÁNALISIS DEL RIESGO</t>
  </si>
  <si>
    <t>EVALUACIÓN DEL RIESGO</t>
  </si>
  <si>
    <t>RIESGO</t>
  </si>
  <si>
    <t>Cierre de operación de un proveedor o contratista crítico para la Entidad</t>
  </si>
  <si>
    <t xml:space="preserve">Contaminación, Pandemias, virus </t>
  </si>
  <si>
    <t>Déficit de personal</t>
  </si>
  <si>
    <t>Destrucción de equipos o medios</t>
  </si>
  <si>
    <t>Deterioro del sistema o medio de almacenaje</t>
  </si>
  <si>
    <t>Divulgación no autorizada</t>
  </si>
  <si>
    <t>Errores de transmisión o almacenamiento</t>
  </si>
  <si>
    <t>Falla / degradación o mal funcionamiento del software o hardware</t>
  </si>
  <si>
    <t>Falla de la red interna</t>
  </si>
  <si>
    <t>Falla o corrupción del software.</t>
  </si>
  <si>
    <t>Falla para respaldar la información.</t>
  </si>
  <si>
    <t>Fuego, agua, humedad, variaciones de temperatura/voltaje, radioactividad, polvo, gases, oxidación, campos electromagnéticos, entre otros.</t>
  </si>
  <si>
    <t>Incumplimiento de políticas o procedimientos internos.</t>
  </si>
  <si>
    <t xml:space="preserve">Incumplimiento en el mantenimiento </t>
  </si>
  <si>
    <t>Incumplimiento en el servicio de mantenimiento</t>
  </si>
  <si>
    <t>Incumplimiento en los SLA´s</t>
  </si>
  <si>
    <t>Piratería</t>
  </si>
  <si>
    <t>Proveedor o contratista</t>
  </si>
  <si>
    <t>Recuperación de medios reciclados o desechados</t>
  </si>
  <si>
    <t>Saturación del sistema de información</t>
  </si>
  <si>
    <t>Uso de software no licenciado o no autorizado</t>
  </si>
  <si>
    <t>Uso no autorizado de recursos (equipos de comunicación, medios de almacenamiento, sistemas de información, computadores)</t>
  </si>
  <si>
    <t>Abuso de derechos (de usuario, administrador)</t>
  </si>
  <si>
    <t xml:space="preserve">Acceso no autorizado (a oficinas, edificio, sala, centro de cómputo, sistema de información, documentación, información, entre otros). </t>
  </si>
  <si>
    <t>Actos fraudulentos (suplantación, fraude,  venta de información, soborno, extorsión, falsificación de derechos, entre otros)</t>
  </si>
  <si>
    <t>Ataque malicioso (explosivos, químicos, vandalismo, hurto, radiación electromagnética, entre otros).</t>
  </si>
  <si>
    <t>Ataques contra  el sistema (negación del servicio, manipulación de software, manipulación  de equipo informático entre otros)</t>
  </si>
  <si>
    <t>Código malicioso (troyanos, gusanos, bomba lógica, entre otros)</t>
  </si>
  <si>
    <t>Daño físico (fuego, agua, humedad, contaminación química, construcción, entre otros)</t>
  </si>
  <si>
    <t>Desastre natural (temblor, terremoto,  inundación, incendio, rayos, contaminación química entre otros)</t>
  </si>
  <si>
    <t>Funcionarios (Acciones involuntarias y/o deliberadas)</t>
  </si>
  <si>
    <t>Error en el uso (de equipos, medios, información, sistemas o servicios de información)</t>
  </si>
  <si>
    <t>Espionaje (interceptación, ingeniería social)</t>
  </si>
  <si>
    <t>Falla de suministro de servicios esenciales (agua, gas, aire acondicionado)</t>
  </si>
  <si>
    <t>Falla en el suministro de energía  (pérdida suministro de energia,planta eléctrica, UPS, banco de baterías)</t>
  </si>
  <si>
    <t>Falla sistema de comunicaciones (Internet, canales, Radio, entre otros).</t>
  </si>
  <si>
    <t>Hurto o robo (información, documentos, medios o equipos)</t>
  </si>
  <si>
    <t>Incumplimiento  de leyes o regulaciones (propiedad intelectual, entre otros)</t>
  </si>
  <si>
    <t>Intrusión o acceso forzado (instalaciones, sistemas de información, información)</t>
  </si>
  <si>
    <t>Intruso externo (Ejemplo: Exempleados, delincuente informático,  competidores)</t>
  </si>
  <si>
    <t>Pérdida de información (contenida en documentación física o digital)</t>
  </si>
  <si>
    <t>Confidencialidad</t>
  </si>
  <si>
    <t>Confidencialidad y disponibilidad</t>
  </si>
  <si>
    <t>Confidencialidad e integridad</t>
  </si>
  <si>
    <t>Confidencialidad, Integridad y Disponibilidad</t>
  </si>
  <si>
    <t>Disponibilidad</t>
  </si>
  <si>
    <t>Integridad y Disponibilidad</t>
  </si>
  <si>
    <t>Integridad</t>
  </si>
  <si>
    <t>Confidencialidad_integridad</t>
  </si>
  <si>
    <t>Confidencialidad_disponibilidad</t>
  </si>
  <si>
    <t>Integridad_Disponibilidad</t>
  </si>
  <si>
    <t>Confidencialidad_Integridad_Disponibilidad</t>
  </si>
  <si>
    <t>Fuga, revelación o divulgación de información sensible y/o confidencial</t>
  </si>
  <si>
    <t>Divulgación no autorizada o fuga de información por la pérdida/robo de equipos de cómputo o medios removibles en los que se almacena información confidencial/sensible en texto claro.</t>
  </si>
  <si>
    <t>Pérdida, robo, daño, alteración, divulgación no autorizada y/o fuga de información como consecuencia del acceso físico a las oficinas.</t>
  </si>
  <si>
    <t>Interrupción total o parcial de los procesos del negocio por falla/daño/degradación de los equipos informáticos, equipos de comunicaciones (dispositivos de red, planta telefónica, servidores, UPS, entre otros), debido a cualquier evento o incidente</t>
  </si>
  <si>
    <t>Problemas, fallas o no disponibilidad de los servicios esenciales (internet, teléfonos, aire acondicionado, energía, agua, etc.)</t>
  </si>
  <si>
    <t>Degradación del rendimiento de las aplicaciones o la red,  Retraso o interrupción de los sistemas de información y/o la información</t>
  </si>
  <si>
    <t>Pérdida, alteración, acceso no autorizado, divulgación no autorizada y/o fuga de información  confidencial/sensible procesada y/o almacenada en…</t>
  </si>
  <si>
    <t>Destrucción, pérdida, extravío, robo, daño o alteración de información en medio físico o lógico.</t>
  </si>
  <si>
    <t>Pérdida de información debido a errores en la ejecución del procedimiento de backup, fallas en el software de backup.</t>
  </si>
  <si>
    <t>Incumplimiento contractual y/o sanciones.</t>
  </si>
  <si>
    <t>Actos vandálicos y/o terrorismo</t>
  </si>
  <si>
    <t>Hurto, fraude  o sabotaje de equipos, medios, información o documentos.</t>
  </si>
  <si>
    <t>Acción Industrial / Espionaje (infiltración canales de comunicación, servicios de información, servicios informáticos)</t>
  </si>
  <si>
    <t>Alteración, daño total o parcial de la información procesada y/o almacenada en… Información inexacta e incompleta.</t>
  </si>
  <si>
    <t>CONFIDENCIALIDAD_</t>
  </si>
  <si>
    <t>INTEGRIDAD_</t>
  </si>
  <si>
    <t>DISPONIBILIDAD_</t>
  </si>
  <si>
    <t>CONFIDENCIALIDAD_INTEGRIDAD_</t>
  </si>
  <si>
    <t>CONFIDENCIALIDAD_DISPONIBILIDAD_</t>
  </si>
  <si>
    <t>INTEGRIDAD_DISPONIBILIDAD_</t>
  </si>
  <si>
    <t>CONFIDENCIALIDAD_INTEGRIDAD_DISPONIBILIDAD_</t>
  </si>
  <si>
    <t>Acceso no controlado a información sensible / confidencial.</t>
  </si>
  <si>
    <t>Acceso o uso no controlado del sistema de información (software, aplicativo).</t>
  </si>
  <si>
    <t>Acceso o uso no controlado.</t>
  </si>
  <si>
    <t>Almacenamiento de equipos sin protección.</t>
  </si>
  <si>
    <t>Almacenamiento de información sin protección</t>
  </si>
  <si>
    <t>Arquitectura insegura de la red.</t>
  </si>
  <si>
    <t>Ausencia de "terminación/bloqueo de la sesión" cuando se abandona la estación de trabajo.</t>
  </si>
  <si>
    <t>Ausencia de control de los activos que se encuentran fuera de la instalaciones.</t>
  </si>
  <si>
    <t>Ausencia de controles y verificaciones en los procesos de selección y contratación de personal.</t>
  </si>
  <si>
    <t>Ausencia de esquemas de respaldo.</t>
  </si>
  <si>
    <t>Ausencia de logs o registros de auditoría.</t>
  </si>
  <si>
    <t>Ausencia de mecanismos de monitoreo a la actividad de los empleados y/o terceros.</t>
  </si>
  <si>
    <t>Ausencia de planes de continuidad.</t>
  </si>
  <si>
    <t>Ausencia de procedimiento de control de cambios.</t>
  </si>
  <si>
    <t>Ausencia de procedimiento formal para la autorización de la información disponible al público.</t>
  </si>
  <si>
    <t>Ausencia de responsables sobre la gestión en seguridad de la información y/o continuidad de negocio.</t>
  </si>
  <si>
    <t>Ausencia de segmentación de la red.</t>
  </si>
  <si>
    <t>Ausencia de sistemas y/o procedimientos de monitoreo de los recursos de procesamiento de información.</t>
  </si>
  <si>
    <t>Ausencia o insuficiencia de actualizaciones.</t>
  </si>
  <si>
    <t>Ausencia o insuficiencia de cláusulas contractuales y/o acuerdos de confidencialidad.</t>
  </si>
  <si>
    <t>Ausencia o insuficiencia de contratos, acuerdos de nivel de servicio y/o confidencialidad con empleados o terceros.</t>
  </si>
  <si>
    <t>Ausencia o insuficiencia de contratos, acuerdos de niveles de servicio y/o confidencialidad.</t>
  </si>
  <si>
    <t>Ausencia o insuficiencia de control de cambios en la configuración.</t>
  </si>
  <si>
    <t>Ausencia o insuficiencia de controles de acceso a las instalaciones.</t>
  </si>
  <si>
    <t>Ausencia o insuficiencia de controles de monitoreo de las instalaciones (por ej. detección o extinción de incendios, líquidos inflamables, CCTV, entre otros).</t>
  </si>
  <si>
    <t>Ausencia o insuficiencia de copias de respaldo.</t>
  </si>
  <si>
    <t>Ausencia o insuficiencia de disposiciones (con respecto a la seguridad) en los contratos con los empleados y/o terceras partes.</t>
  </si>
  <si>
    <t>Ausencia o insuficiencia de documentación de uso y/o administración.</t>
  </si>
  <si>
    <t>Hurto, fraude o sabotaje de equipos, medios, información o documentos.</t>
  </si>
  <si>
    <t>Ausencia o insuficiencia de mantenimiento.</t>
  </si>
  <si>
    <t>Ausencia o insuficiencia de mecanismos de identificación y autenticación.</t>
  </si>
  <si>
    <t>Ausencia o insuficiencia de mecanismos de monitoreo de Red, gestión de la capacidad y disponibilidad.</t>
  </si>
  <si>
    <t>Ausencia o insuficiencia de perfiles de acceso o falta de gestión de privilegios de acceso.</t>
  </si>
  <si>
    <t>Ausencia o insuficiencia de planes de emergencia y simulacros de evacuación.</t>
  </si>
  <si>
    <t>Ausencia o insuficiencia de políticas, procedimientos y directrices de seguridad.</t>
  </si>
  <si>
    <t>Ausencia o insuficiencia de procedimientos de monitoreo de los recursos de procesamiento de información.</t>
  </si>
  <si>
    <t>Ausencia o insuficiencia de procedimientos para el manejo información clasificada.</t>
  </si>
  <si>
    <t>Ausencia o insuficiencia de procesos disciplinarios definidos en el caso de incidente de seguridad de la información.</t>
  </si>
  <si>
    <t>Ausencia o insuficiencia de un procedimiento para el manejo de comunicaciones externas.</t>
  </si>
  <si>
    <t>Ausencia o insuficiencia de un proceso de análisis y tratamiento de riesgos.</t>
  </si>
  <si>
    <t>Ausencia o insuficiencia de un proceso de gestión de incidentes de seguridad.</t>
  </si>
  <si>
    <t>Ausencia o insuficiencia de un proceso para clasificar y etiquetar la información.</t>
  </si>
  <si>
    <t>Ausencia o insuficiencia en el control de los activos que se encuentran fuera de la instalaciones.</t>
  </si>
  <si>
    <t>Ausencia o insuficiencia en la definición y formalización de roles, funciones y responsabilidades en la seguridad de la información.</t>
  </si>
  <si>
    <t>Ausencia o insuficiencia en la gestión de usuarios y contraseñas.</t>
  </si>
  <si>
    <t>Canales de comunicación sin encripción.</t>
  </si>
  <si>
    <t>Capacidad inadecuada.</t>
  </si>
  <si>
    <t>Conexión deficiente y/o desorganización del cableado estructurado / eléctrico.</t>
  </si>
  <si>
    <t>Configuración incorrecta de parámetros o configuraciones por defecto.</t>
  </si>
  <si>
    <t>Dependencia de personal clave, ausentismo y/o personal insuficiente.</t>
  </si>
  <si>
    <t>Dependencia de proveedores.</t>
  </si>
  <si>
    <t>Descarga y/o uso no controlado de software.</t>
  </si>
  <si>
    <t>Desconocimiento, malinterpretación o no cumplimiento de las disposiciones legales, contractuales y/o regulatorias aplicables.</t>
  </si>
  <si>
    <t>Disposición / Eliminación /reutilización de equipos sin borrado seguro.</t>
  </si>
  <si>
    <t>Disposición/reutilización de medios de almacenamiento sin borrado seguro.</t>
  </si>
  <si>
    <t>Documentación insuficiente o desactualizada.</t>
  </si>
  <si>
    <t>Especificaciones o requerimientos incompletos, inadecuados o no claros.</t>
  </si>
  <si>
    <t>Falla en los servicios esenciales (internet, teléfonos, aire acondicionado, energía, agua, etc.).</t>
  </si>
  <si>
    <t>Falla, daño o degradación de equipos.</t>
  </si>
  <si>
    <t>Fallas conocidas o defectos del software.</t>
  </si>
  <si>
    <t>Falta de protección contra virus y/o código malicioso</t>
  </si>
  <si>
    <t>Falta de segregación de funciones o incorrecta aplicación de las mismas.</t>
  </si>
  <si>
    <t>Incumplimiento de las condiciones técnicas y/o ambientales provistas por el fabricante.</t>
  </si>
  <si>
    <t>Insuficiente entrenamiento, capacitación o sensibilización.</t>
  </si>
  <si>
    <t>Personal inconforme o molesto.</t>
  </si>
  <si>
    <t>Proveedor o contratista único en el mercado.</t>
  </si>
  <si>
    <t>Puertos o servicios activos no requeridos.</t>
  </si>
  <si>
    <t>Relojes no sincronizados.</t>
  </si>
  <si>
    <t>Transferencia y/o almacenamiento de información en texto claro.</t>
  </si>
  <si>
    <t>Testeo inadecuado o insuficiente</t>
  </si>
  <si>
    <t>Ubicación geográfica de las instalaciones en una zona de alto impacto por eventos externos (desastres naturales, orden público, entre otros).</t>
  </si>
  <si>
    <t>Uso de Software ilegal / No autorizado / Software Malicioso.</t>
  </si>
  <si>
    <t>PRINCIPIO DE SEGURIDAD PARA EL RIESGO</t>
  </si>
  <si>
    <t>PRINCIPIO DE SEGURIDAD DEL ACTIVO</t>
  </si>
  <si>
    <t>AMENAZAS</t>
  </si>
  <si>
    <t>Principios de Seguridad</t>
  </si>
  <si>
    <t>RIESGOS</t>
  </si>
  <si>
    <t>VULNERABILIDADES</t>
  </si>
  <si>
    <t>CONFIDENCIALIDAD.</t>
  </si>
  <si>
    <t>INTEGRIDAD.</t>
  </si>
  <si>
    <t>DISPONIBILIDAD.</t>
  </si>
  <si>
    <t>CONFIDENCIALIDAD_INTEGRIDAD.</t>
  </si>
  <si>
    <t>CONFIDENCIALIDAD_DISPONIBILIDAD.</t>
  </si>
  <si>
    <t>INTEGRIDAD_DISPONIBILIDAD.</t>
  </si>
  <si>
    <t>CONFIDENCIALIDAD_INTEGRIDAD_DISPONIBILIDAD.</t>
  </si>
  <si>
    <t>PRINCIPIO DE SEGURIDAD DE LA VULNERABILIDAD</t>
  </si>
  <si>
    <t>CLASIFICACIÓN DE LA VULNERABILIDAD</t>
  </si>
  <si>
    <t xml:space="preserve">5.1.1 Conjunto de políticas para la seguridad de la información. </t>
  </si>
  <si>
    <t xml:space="preserve">5.1.2 Revisión de las políticas para la seguridad de la información. </t>
  </si>
  <si>
    <t xml:space="preserve">6.1.1 Asignación de responsabilidades para la segur. de la información. </t>
  </si>
  <si>
    <t xml:space="preserve">6.1.2 Segregación de tareas. </t>
  </si>
  <si>
    <t xml:space="preserve">6.1.3 Contacto con las autoridades. </t>
  </si>
  <si>
    <t xml:space="preserve">6.1.4 Contacto con grupos de interés especial. </t>
  </si>
  <si>
    <t xml:space="preserve">6.1.5 Seguridad de la información en la gestión de proyectos. </t>
  </si>
  <si>
    <t xml:space="preserve">6.2.1 Política de uso de dispositivos para movilidad. </t>
  </si>
  <si>
    <t xml:space="preserve">6.2.2 Teletrabajo. </t>
  </si>
  <si>
    <t xml:space="preserve">7.1.1 Investigación de antecedentes. </t>
  </si>
  <si>
    <t xml:space="preserve">7.1.2 Términos y condiciones de contratación. </t>
  </si>
  <si>
    <t xml:space="preserve">7.2.1 Responsabilidades de gestión. </t>
  </si>
  <si>
    <t xml:space="preserve">7.2.2 Concienciación, educación y capacitación en segur. de la informac. </t>
  </si>
  <si>
    <t xml:space="preserve">7.2.3 Proceso disciplinario. </t>
  </si>
  <si>
    <t xml:space="preserve">7.3.1 Cese o cambio de puesto de trabajo. </t>
  </si>
  <si>
    <t xml:space="preserve">8.1.1 Inventario de activos. </t>
  </si>
  <si>
    <t xml:space="preserve">8.1.2 Propiedad de los activos. </t>
  </si>
  <si>
    <t xml:space="preserve">8.1.3 Uso aceptable de los activos. </t>
  </si>
  <si>
    <t xml:space="preserve">8.2.1 Directrices de clasificación. </t>
  </si>
  <si>
    <t xml:space="preserve">8.2.2 Etiquetado y manipulado de la información. </t>
  </si>
  <si>
    <t xml:space="preserve">8.2.3 Manipulación de activos. </t>
  </si>
  <si>
    <t xml:space="preserve">8.3.1 Gestión de soportes extraíbles. </t>
  </si>
  <si>
    <t xml:space="preserve">8.3.2 Eliminación de soportes. </t>
  </si>
  <si>
    <t xml:space="preserve">8.3.3 Soportes físicos en tránsito. </t>
  </si>
  <si>
    <t xml:space="preserve">9.1.1 Política de control de accesos. </t>
  </si>
  <si>
    <t xml:space="preserve">9.1.2 Control de acceso a las redes y servicios asociados. </t>
  </si>
  <si>
    <t>9.2.1 Gestión de altas/bajas en el registro de usuarios.</t>
  </si>
  <si>
    <t xml:space="preserve"> 9.2.2 Gestión de los derechos de acceso asignados a usuarios. </t>
  </si>
  <si>
    <t xml:space="preserve">9.2.3 Gestión de los derechos de acceso con privilegios especiales. </t>
  </si>
  <si>
    <t xml:space="preserve">9.2.4 Gestión de información confidencial de autenticación de usuarios.   </t>
  </si>
  <si>
    <t xml:space="preserve">9.2.5 Revisión de los derechos de acceso de los usuarios. </t>
  </si>
  <si>
    <t xml:space="preserve">9.2.6 Retirada o adaptación de los derechos de acceso </t>
  </si>
  <si>
    <t xml:space="preserve">9.3.1 Uso de información confidencial para la autenticación. </t>
  </si>
  <si>
    <t xml:space="preserve">9.4.1 Restricción del acceso a la información. </t>
  </si>
  <si>
    <t xml:space="preserve">9.4.2 Procedimientos seguros de inicio de sesión. </t>
  </si>
  <si>
    <t xml:space="preserve">9.4.3 Gestión de contraseñas de usuario. </t>
  </si>
  <si>
    <t xml:space="preserve">9.4.4 Uso de herramientas de administración de sistemas.   </t>
  </si>
  <si>
    <t xml:space="preserve">9.4.5 Control de acceso al código fuente de los programas. </t>
  </si>
  <si>
    <t xml:space="preserve">10.1.1 Política de uso de los controles criptográficos. </t>
  </si>
  <si>
    <t xml:space="preserve">10.1.2 Gestión de claves. </t>
  </si>
  <si>
    <t xml:space="preserve">11.1.1 Perímetro de seguridad física. </t>
  </si>
  <si>
    <t xml:space="preserve">11.1.2 Controles físicos de entrada. </t>
  </si>
  <si>
    <t xml:space="preserve">11.1.3 Seguridad de oficinas, despachos y recursos. </t>
  </si>
  <si>
    <t xml:space="preserve">11.1.4 Protección contra las amenazas externas y ambientales. </t>
  </si>
  <si>
    <t xml:space="preserve">11.1.5 El trabajo en áreas seguras. </t>
  </si>
  <si>
    <t xml:space="preserve">11.1.6 Áreas de acceso público, carga y descarga. </t>
  </si>
  <si>
    <t xml:space="preserve">11.2.1 Emplazamiento y protección de equipos. </t>
  </si>
  <si>
    <t xml:space="preserve">11.2.2 Instalaciones de suministro. </t>
  </si>
  <si>
    <t xml:space="preserve">11.2.3 Seguridad del cableado. </t>
  </si>
  <si>
    <t xml:space="preserve">11.2.4 Mantenimiento de los equipos. </t>
  </si>
  <si>
    <t xml:space="preserve">11.2.5 Salida de activos fuera de las dependencias de la empresa. </t>
  </si>
  <si>
    <t xml:space="preserve">11.2.6 Seguridad de los equipos y activos fuera de las instalaciones. </t>
  </si>
  <si>
    <t xml:space="preserve">11.2.7 Reutilización o retirada segura de dispositivos de almacenamiento. </t>
  </si>
  <si>
    <t xml:space="preserve">11.2.8 Equipo informático de usuario desatendido. </t>
  </si>
  <si>
    <t xml:space="preserve">11.2.9 Política de puesto de trabajo despejado y bloqueo de pantalla. </t>
  </si>
  <si>
    <t xml:space="preserve"> </t>
  </si>
  <si>
    <t xml:space="preserve">12.1.1 Documentación de procedimientos de operación. </t>
  </si>
  <si>
    <t xml:space="preserve">12.1.2 Gestión de cambios. </t>
  </si>
  <si>
    <t xml:space="preserve">12.1.3 Gestión de capacidades. </t>
  </si>
  <si>
    <t xml:space="preserve">12.1.4 Separación de entornos de desarrollo, prueba y producción. </t>
  </si>
  <si>
    <t xml:space="preserve">12.2.1 Controles contra el código malicioso. </t>
  </si>
  <si>
    <t xml:space="preserve">12.3.1 Copias de seguridad de la información. </t>
  </si>
  <si>
    <t xml:space="preserve">12.4.1 Registro y gestión de eventos de actividad. </t>
  </si>
  <si>
    <t xml:space="preserve">12.4.2 Protección de los registros de información. </t>
  </si>
  <si>
    <t xml:space="preserve">12.4.3 Registros de actividad del administrador y operador del sistema. </t>
  </si>
  <si>
    <t xml:space="preserve">12.4.4 Sincronización de relojes. </t>
  </si>
  <si>
    <t xml:space="preserve">12.5.1 Instalación del software en sistemas en producción. </t>
  </si>
  <si>
    <t xml:space="preserve">12.6.1 Gestión de las vulnerabilidades técnicas. </t>
  </si>
  <si>
    <t xml:space="preserve">12.6.2 Restricciones en la instalación de software. </t>
  </si>
  <si>
    <t xml:space="preserve">12.7.1 Controles de auditoría de los sistemas de información. </t>
  </si>
  <si>
    <t xml:space="preserve">13.1.1 Controles de red. </t>
  </si>
  <si>
    <t xml:space="preserve">13.1.2 Mecanismos de seguridad asociados a servicios en red. </t>
  </si>
  <si>
    <t xml:space="preserve">13.1.3 Segregación de redes. </t>
  </si>
  <si>
    <t xml:space="preserve">13.2.1 Políticas y procedimientos de intercambio de información. </t>
  </si>
  <si>
    <t xml:space="preserve">13.2.2 Acuerdos de intercambio. </t>
  </si>
  <si>
    <t xml:space="preserve">13.2.3 Mensajería electrónica. </t>
  </si>
  <si>
    <t xml:space="preserve">13.2.4 Acuerdos de confidencialidad y secreto. </t>
  </si>
  <si>
    <t xml:space="preserve">14.1.1 Análisis y especificación de los requisitos de seguridad. </t>
  </si>
  <si>
    <t xml:space="preserve">14.1.2 Seguridad de las comunicaciones en servicios accesibles por redes públicas. </t>
  </si>
  <si>
    <t xml:space="preserve">14.1.3 Protección de las transacciones por redes telemáticas. </t>
  </si>
  <si>
    <t xml:space="preserve">14.2.1 Política de desarrollo seguro de software. </t>
  </si>
  <si>
    <t xml:space="preserve">14.2.2 Procedimientos de control de cambios en los sistemas. </t>
  </si>
  <si>
    <t xml:space="preserve">14.2.3 Revisión técnica de las aplicaciones tras efectuar cambios en el sistema operativo. </t>
  </si>
  <si>
    <t xml:space="preserve">14.2.4 Restricciones a los cambios en los paquetes de software. </t>
  </si>
  <si>
    <t xml:space="preserve">14.2.5 Uso de principios de ingeniería en protección de sistemas. </t>
  </si>
  <si>
    <t xml:space="preserve">14.2.6 Seguridad en entornos de desarrollo. </t>
  </si>
  <si>
    <t xml:space="preserve">14.2.7 Externalización del desarrollo de software. </t>
  </si>
  <si>
    <t xml:space="preserve">14.2.8 Pruebas de funcionalidad durante el desarrollo de los sistemas. </t>
  </si>
  <si>
    <t>14.2.9 Pruebas de aceptación.</t>
  </si>
  <si>
    <t xml:space="preserve">14.3.1 Protección de los datos utilizados en pruebas. </t>
  </si>
  <si>
    <t xml:space="preserve">15.1.1 Política de seguridad de la información para suministradores. </t>
  </si>
  <si>
    <t xml:space="preserve">15.1.2 Tratamiento del riesgo dentro de acuerdos de suministradores. </t>
  </si>
  <si>
    <t xml:space="preserve">15.1.3 Cadena de suministro en tecnologías de la información y comunicaciones. </t>
  </si>
  <si>
    <t xml:space="preserve">15.2.1 Supervisión y revisión de los servicios prestados por terceros. </t>
  </si>
  <si>
    <t xml:space="preserve">15.2.2 Gestión de cambios en los servicios prestados por terceros. </t>
  </si>
  <si>
    <t xml:space="preserve">16.1.1 Responsabilidades y procedimientos. </t>
  </si>
  <si>
    <t xml:space="preserve">16.1.2 Notificación de los eventos de seguridad de la información. </t>
  </si>
  <si>
    <t xml:space="preserve">16.1.3 Notificación de puntos débiles de la seguridad. </t>
  </si>
  <si>
    <t xml:space="preserve">16.1.4 Valoración de eventos de seguridad de la información y toma de decisiones. </t>
  </si>
  <si>
    <t xml:space="preserve">16.1.5 Respuesta a los incidentes de seguridad. </t>
  </si>
  <si>
    <t xml:space="preserve">16.1.6 Aprendizaje de los incidentes de seguridad de la información. </t>
  </si>
  <si>
    <t xml:space="preserve">16.1.7 Recopilación de evidencias. </t>
  </si>
  <si>
    <t xml:space="preserve">17.1.1 Planificación de la continuidad de la seguridad de la información. </t>
  </si>
  <si>
    <t xml:space="preserve">17.1.2 Implantación de la continuidad de la seguridad de la información. </t>
  </si>
  <si>
    <t>17.1.3 Verificación, revisión y evaluación de la continuidad de la seguridad de la información.</t>
  </si>
  <si>
    <t xml:space="preserve">17.2.1 Disponibilidad de instalaciones para el procesamiento de la información. </t>
  </si>
  <si>
    <t xml:space="preserve">18.1.1 Identificación de la legislación aplicable. </t>
  </si>
  <si>
    <t xml:space="preserve">18.1.2 Derechos de propiedad intelectual (DPI). </t>
  </si>
  <si>
    <t xml:space="preserve">18.1.3 Protección de los registros de la organización. </t>
  </si>
  <si>
    <t xml:space="preserve">18.1.4 Protección de datos y privacidad de la información personal. </t>
  </si>
  <si>
    <t xml:space="preserve">18.1.5 Regulación de los controles criptográficos. </t>
  </si>
  <si>
    <t xml:space="preserve">18.2.1 Revisión independiente de la seguridad de la información. </t>
  </si>
  <si>
    <t xml:space="preserve">18.2.2 Cumplimiento de las políticas y normas de seguridad. </t>
  </si>
  <si>
    <t>18.2.3 Comprobación del cumplimiento.</t>
  </si>
  <si>
    <t>DOMINIO DEL CONTROL</t>
  </si>
  <si>
    <t>_5._POLÍTICAS_DE_SEGURIDAD.</t>
  </si>
  <si>
    <t>_6._ASPECTOS_ORGANIZATIVOS_DE_LA_SEGURIDAD_DE_LA_INFORMAC.</t>
  </si>
  <si>
    <t>_7._SEGURIDAD_LIGADA_A_LOS_RECURSOS_HUMANOS.</t>
  </si>
  <si>
    <t>_8._GESTIÓN_DE_ACTIVOS.</t>
  </si>
  <si>
    <t>_9._CONTROL_DE_ACCESOS.</t>
  </si>
  <si>
    <t>_10._CIFRADO.</t>
  </si>
  <si>
    <t>_11._SEGURIDAD_FÍSICA_Y_AMBIENTAL.</t>
  </si>
  <si>
    <t>_12._SEGURIDAD_EN_LA_OPERATIVA.</t>
  </si>
  <si>
    <t>_13._SEGURIDAD_EN_LAS_TELECOMUNICACIONES.</t>
  </si>
  <si>
    <t>_14._ADQUISICIÓN__DESARROLLO_Y_MANTENIMIENTO_DE_LOS_SISTEMAS_DE_INFORMACIÓN.</t>
  </si>
  <si>
    <t>_15._RELACIONES_CON_SUMINISTRADORES.</t>
  </si>
  <si>
    <t>_16._GESTIÓN_DE_INCIDENTES_EN_LA_SEGURIDAD_DE_LA_INFORMACIÓN.</t>
  </si>
  <si>
    <t>_17._ASPECTOS_DE_SEGURIDAD_DE_LA_INFORMACION_EN_LA_GESTIÓN_DE_LA_CONTINUIDAD_DEL_NEGOCIO.</t>
  </si>
  <si>
    <t>_18._CUMPLIMIENTO.</t>
  </si>
  <si>
    <t>Detectivo/Correctivo</t>
  </si>
  <si>
    <t>¿Cuál es la naturaleza del control?</t>
  </si>
  <si>
    <t xml:space="preserve"> ¿Qué nivel de oficialidad tiene el control?</t>
  </si>
  <si>
    <t>¿El control es medible?</t>
  </si>
  <si>
    <t>¿Al momento de realizar las pruebas de recorrido el control ha demostrado ser?</t>
  </si>
  <si>
    <t>Automático</t>
  </si>
  <si>
    <t>Semiautomático</t>
  </si>
  <si>
    <t>Manual</t>
  </si>
  <si>
    <t>Naturaleza del control</t>
  </si>
  <si>
    <t>Oficialidad</t>
  </si>
  <si>
    <t>Aprobado y divulgado</t>
  </si>
  <si>
    <t>Aprobado no divulgado</t>
  </si>
  <si>
    <t>Documentado</t>
  </si>
  <si>
    <t>No documentado</t>
  </si>
  <si>
    <t>Medible</t>
  </si>
  <si>
    <t>Si y las métricas se tienen en cuenta en los indicadores</t>
  </si>
  <si>
    <t>Se mide periódicamente o por demanda y se lleva un registro</t>
  </si>
  <si>
    <t>Se mide periódicamente o por demandapero no se lleva un registro</t>
  </si>
  <si>
    <t>No se mide</t>
  </si>
  <si>
    <t>Pruebas de recorrido</t>
  </si>
  <si>
    <t>Altamente efectivo</t>
  </si>
  <si>
    <t>Medianamente efectivo</t>
  </si>
  <si>
    <t>Poco efectivo</t>
  </si>
  <si>
    <t>No se realizaron pruebas</t>
  </si>
  <si>
    <t>Meta</t>
  </si>
  <si>
    <t>Inicio</t>
  </si>
  <si>
    <t>Duración</t>
  </si>
  <si>
    <t>Acción si se materializa</t>
  </si>
  <si>
    <t>Error en el uso</t>
  </si>
  <si>
    <t>Daño físico (Daño por agua, polvo o corrosión)</t>
  </si>
  <si>
    <t>Falla técnica (Mal funcionamiento del equipo, Mal funcionamiento del software )</t>
  </si>
  <si>
    <t>Acciones no autorizadas (Uso no autorizado del equipo, Corrupción de los datos, Abuso de derechos, Falsificación de derechos)</t>
  </si>
  <si>
    <t>Vulnerabilidad a reducir</t>
  </si>
  <si>
    <t>No Aplica</t>
  </si>
  <si>
    <t>NA</t>
  </si>
  <si>
    <t>PLAN DE TRATAMIENTO</t>
  </si>
  <si>
    <t>Criterios para calificar la probabilidad</t>
  </si>
  <si>
    <t>Nivel</t>
  </si>
  <si>
    <t>Frecuencia</t>
  </si>
  <si>
    <t>El evento se presenta en la mayoria de circunstancias</t>
  </si>
  <si>
    <t>Se presentan eventos de manera frecuente</t>
  </si>
  <si>
    <t>Se presentan eventos ocasionalmente</t>
  </si>
  <si>
    <t>El evento no es probable que ocurra</t>
  </si>
  <si>
    <t>El evento solo puede ocurrir en circunstancias excepcionales</t>
  </si>
  <si>
    <t>No se ha presentado en el ultimo año</t>
  </si>
  <si>
    <t>Rara vez</t>
  </si>
  <si>
    <t>Se ha presentado al menos una vez en el último mes</t>
  </si>
  <si>
    <t>Se ha presentado al menos una vez  en los últimos dos meses</t>
  </si>
  <si>
    <t>Se ha presentado al menos dos veces en el último año</t>
  </si>
  <si>
    <t>Se ha presentado al menos una vez  una vez en el último año</t>
  </si>
  <si>
    <t>PROCESO:</t>
  </si>
  <si>
    <t>LÍDER:</t>
  </si>
  <si>
    <t>OBJETIVO:</t>
  </si>
  <si>
    <t>RowS(39:39).Select</t>
  </si>
  <si>
    <t>CONTROL DE CAMBIOS MATRIZ DE RIESGOS</t>
  </si>
  <si>
    <t>VERSIÓN</t>
  </si>
  <si>
    <t>FECHA</t>
  </si>
  <si>
    <t>DESCRIPCIÓN DE LA MODIFICACIÓN</t>
  </si>
  <si>
    <t>PERFIL DE RIESGO DEL PROCESO</t>
  </si>
  <si>
    <t>CRITICIDAD</t>
  </si>
  <si>
    <t>NOTA: Para el diligenciamiento de esta matriz tenga en cuenta el manual "Gestión del Riesgo" PLE-PIN-M001</t>
  </si>
  <si>
    <t>ANÁLISIS CAUSAL</t>
  </si>
  <si>
    <t xml:space="preserve">ANÁLISIS DE IMPACTO </t>
  </si>
  <si>
    <t>FUENTE DE RIESGO</t>
  </si>
  <si>
    <t xml:space="preserve">AREA DE IMPACTO </t>
  </si>
  <si>
    <t xml:space="preserve">NIVEL ORGANIZACIONAL </t>
  </si>
  <si>
    <t>Sólidez del Conjunto de Controles</t>
  </si>
  <si>
    <t>Versión</t>
  </si>
  <si>
    <t>MATRIZ DE RIESGO</t>
  </si>
  <si>
    <t>Código</t>
  </si>
  <si>
    <t>Vigencia</t>
  </si>
  <si>
    <t>RIESGOS DE SEGURIDAD DIGITAL</t>
  </si>
  <si>
    <t>Origen Interno</t>
  </si>
  <si>
    <t>Fortalezas</t>
  </si>
  <si>
    <t>Debilidades</t>
  </si>
  <si>
    <t>Origen Externo</t>
  </si>
  <si>
    <t>Oportunidades</t>
  </si>
  <si>
    <t>Amenazas</t>
  </si>
  <si>
    <t>MENOR</t>
  </si>
  <si>
    <t>MODERADO</t>
  </si>
  <si>
    <t>MAYOR</t>
  </si>
  <si>
    <t>CATASTRÓFICO</t>
  </si>
  <si>
    <t>$1:$2</t>
  </si>
  <si>
    <t>IMPROBABLE</t>
  </si>
  <si>
    <t>$10:$</t>
  </si>
  <si>
    <t>$X:$X</t>
  </si>
  <si>
    <t>$H:$I</t>
  </si>
  <si>
    <t>$5:$6</t>
  </si>
  <si>
    <t>$I$44</t>
  </si>
  <si>
    <t>POSIBLE</t>
  </si>
  <si>
    <t>PROBABLE</t>
  </si>
  <si>
    <t>CASI SEGURO</t>
  </si>
  <si>
    <t>Rresidual</t>
  </si>
  <si>
    <t>Raro-Menor</t>
  </si>
  <si>
    <t>Improbable-Mínimo</t>
  </si>
  <si>
    <t>Raro-Moderado</t>
  </si>
  <si>
    <t>Improbable-Menor</t>
  </si>
  <si>
    <t>Posible-Mínimo</t>
  </si>
  <si>
    <t>Probable-Mínimo</t>
  </si>
  <si>
    <t>Casi Seguro-Mínimo</t>
  </si>
  <si>
    <t>Raro-
Mayor</t>
  </si>
  <si>
    <t>Raro-Catastrófico</t>
  </si>
  <si>
    <t>Improbable - Moderado</t>
  </si>
  <si>
    <t>Posible - Menor</t>
  </si>
  <si>
    <t>Posible - Moderado</t>
  </si>
  <si>
    <t>Probable - Menor</t>
  </si>
  <si>
    <t>Improbable - Mayor</t>
  </si>
  <si>
    <t>Improbable - Catastrófico</t>
  </si>
  <si>
    <t>Posible - Mayor</t>
  </si>
  <si>
    <t>Posible - Catastrófico</t>
  </si>
  <si>
    <t>Probable - Moderado</t>
  </si>
  <si>
    <t>Casi Seguro - Menor</t>
  </si>
  <si>
    <t>Casi seguro - Moderado</t>
  </si>
  <si>
    <t>Probable - Mayor</t>
  </si>
  <si>
    <t>Probable - Catastrófico</t>
  </si>
  <si>
    <t>Casi seguro - Mayor</t>
  </si>
  <si>
    <t>Casi Seguro - Catastrófico</t>
  </si>
  <si>
    <t xml:space="preserve">ANÁLISIS DOFA        </t>
  </si>
  <si>
    <t>R1</t>
  </si>
  <si>
    <t>R2</t>
  </si>
  <si>
    <t>R3</t>
  </si>
  <si>
    <t>R4</t>
  </si>
  <si>
    <t>R5</t>
  </si>
  <si>
    <t>R6</t>
  </si>
  <si>
    <t>R7</t>
  </si>
  <si>
    <t>R8</t>
  </si>
  <si>
    <t>R9</t>
  </si>
  <si>
    <t>R10</t>
  </si>
  <si>
    <t>R11</t>
  </si>
  <si>
    <t>R12</t>
  </si>
  <si>
    <t>R13</t>
  </si>
  <si>
    <t>R14</t>
  </si>
  <si>
    <t>R15</t>
  </si>
  <si>
    <t>R16</t>
  </si>
  <si>
    <t>R17</t>
  </si>
  <si>
    <t>R18</t>
  </si>
  <si>
    <t>R19</t>
  </si>
  <si>
    <t>R20</t>
  </si>
  <si>
    <t>R21</t>
  </si>
  <si>
    <t>R22</t>
  </si>
  <si>
    <t>R23</t>
  </si>
  <si>
    <t>R24</t>
  </si>
  <si>
    <t>R25</t>
  </si>
  <si>
    <t>R26</t>
  </si>
  <si>
    <t>R27</t>
  </si>
  <si>
    <t>R28</t>
  </si>
  <si>
    <t>R29</t>
  </si>
  <si>
    <t>R30</t>
  </si>
  <si>
    <t>INSIGNIFICANTE</t>
  </si>
  <si>
    <t>RARA VEZ</t>
  </si>
  <si>
    <t xml:space="preserve">Raro-insignificante </t>
  </si>
  <si>
    <t xml:space="preserve">MAPA DE CALOR </t>
  </si>
  <si>
    <t>Fuente de riesgo</t>
  </si>
  <si>
    <t>Area de impacto</t>
  </si>
  <si>
    <t>Nivel organizacional</t>
  </si>
  <si>
    <t>Personas</t>
  </si>
  <si>
    <t>Infraestructura</t>
  </si>
  <si>
    <t xml:space="preserve">Estratégico </t>
  </si>
  <si>
    <t>Operativo</t>
  </si>
  <si>
    <t>Táctico</t>
  </si>
  <si>
    <t>Tecnologìa</t>
  </si>
  <si>
    <t>Externos (Eventos Naturales/ Terceros)</t>
  </si>
  <si>
    <t>Calidad</t>
  </si>
  <si>
    <t>Ambiente</t>
  </si>
  <si>
    <t>Información</t>
  </si>
  <si>
    <t>Servidor público o contratista</t>
  </si>
  <si>
    <t>Credibilidad, buen nombre y reputación</t>
  </si>
  <si>
    <t xml:space="preserve">Calidad </t>
  </si>
  <si>
    <t>Buen nombre y reputación</t>
  </si>
  <si>
    <t>Ambientales</t>
  </si>
  <si>
    <t>TIPOLOGÍA DEL RIESGO</t>
  </si>
  <si>
    <t xml:space="preserve">Si su respuesta es negativa, ¿en dónde esta documentado el control? Política - Manual - Instrucciones </t>
  </si>
  <si>
    <t>Nota: El perfil de riesgo resume el nivel de riesgo del proceso, permitiendo identificar aspectos de peligro relevantes para establecer prioridades en la implementación de controles. .  </t>
  </si>
  <si>
    <t>BAJO</t>
  </si>
  <si>
    <t xml:space="preserve">ALTO </t>
  </si>
  <si>
    <t>EXTREMO</t>
  </si>
  <si>
    <t xml:space="preserve">PROBABILIDAD </t>
  </si>
  <si>
    <t>Valor</t>
  </si>
  <si>
    <t>total</t>
  </si>
  <si>
    <t xml:space="preserve">Interna </t>
  </si>
  <si>
    <t xml:space="preserve">Externa </t>
  </si>
  <si>
    <t xml:space="preserve">Manual </t>
  </si>
  <si>
    <t>Se mide periódicamente o por demanda pero no se lleva un registro</t>
  </si>
  <si>
    <t>Ejecución de Control</t>
  </si>
  <si>
    <t>No. De controles</t>
  </si>
  <si>
    <t xml:space="preserve">Total  de los Controles de  Riesgo </t>
  </si>
  <si>
    <t xml:space="preserve">Promedio de los controles </t>
  </si>
  <si>
    <t xml:space="preserve">Total de los Controles de  Riesgo </t>
  </si>
  <si>
    <t>No. De Controles</t>
  </si>
  <si>
    <t xml:space="preserve">Promedio solidez de controles </t>
  </si>
  <si>
    <t>PLE-PIN-F001</t>
  </si>
  <si>
    <t>Caso HOLA:</t>
  </si>
  <si>
    <r>
      <rPr>
        <sz val="11"/>
        <color theme="1"/>
        <rFont val="Calibri"/>
        <family val="2"/>
        <scheme val="minor"/>
      </rPr>
      <t>17 de diciembre de 2007</t>
    </r>
  </si>
  <si>
    <r>
      <rPr>
        <sz val="11"/>
        <color theme="1"/>
        <rFont val="Calibri"/>
        <family val="2"/>
        <scheme val="minor"/>
      </rPr>
      <t>31 de diciembre de 2009</t>
    </r>
  </si>
  <si>
    <r>
      <rPr>
        <sz val="11"/>
        <color theme="1"/>
        <rFont val="Calibri"/>
        <family val="2"/>
        <scheme val="minor"/>
      </rPr>
      <t>14 de mayo de 2013</t>
    </r>
  </si>
  <si>
    <r>
      <rPr>
        <sz val="11"/>
        <color theme="1"/>
        <rFont val="Calibri"/>
        <family val="2"/>
        <scheme val="minor"/>
      </rPr>
      <t>13 de Abril de 2015</t>
    </r>
  </si>
  <si>
    <r>
      <rPr>
        <sz val="11"/>
        <color theme="1"/>
        <rFont val="Calibri"/>
        <family val="2"/>
        <scheme val="minor"/>
      </rPr>
      <t>26 de Diciembre de 2017</t>
    </r>
  </si>
  <si>
    <t>Primera versión de la matriz de riesgos.</t>
  </si>
  <si>
    <t>Se cambia el formato de la matriz y modifica el seguimiento y monitoreo de los riesgos existentes.</t>
  </si>
  <si>
    <t>Se cambio el formato de la matriz.
Se consolidan las matrices de los diferentes procesos: contratación, gestión documental, gestión financiera, gestión de recursos físicos y recursos tecnológicos.
Se incluyeron riesgos documentales, contractuales y se identificaron riesgos de corrupción, a los riesgos financieros se les incluyeron controles .</t>
  </si>
  <si>
    <t>Se incluyeron riesgos del componente de recursos físicos riesgos 12 y 13.
Se modificaron los riesgos contractuales 10 y 11.
Se elimino un riesgo de gestión documental y se crearon dos mas riesgos 15 y 16.
Se modificaron los riesgos del componente de recursos tecnológicos riesgos 19, 20, 21 y 22.
De los riesgos existentes se eliminaron los controles que no se estaban documentando.
Se cambia el formato de la matriz de riesgos.
Se identifican los riesgos ambientales.</t>
  </si>
  <si>
    <t>Elaboración del documento. Reemplaza la matriz de riesgos del proceso de Gestión y Adquisición de Recursos. Se actualizaron todos los elementos de la matriz de riesgo de acuerdo al
objetivo, alcance y servicios del proceso Gerstión Corporativa Institucional, en el nuevo modelo de operación por procesos, así como la alineación con el marco estratégico aprobado por el Decreto 162 de 2017.</t>
  </si>
  <si>
    <t>Ajuste y actualización a la matriz de acuerdo con la guía del DAFP V4 -2018 a través del manual de gestión del riesgo versión 11- 2019, se ingresa las columnas para las características y la evaluación de los controles, estableciendo nuevos controles y ajustando otros en cada uno de ellos, se ajustan las causas y consecuencias de acuerdo con el MGR. se unen los riesgos R1 y R2, los riesgos R3-R4-R5-R6  se ajustan, se eliminan los riesgos R7-R8 ya que existe otro instrumento ambiental por el cual se controlan y se identican dos (2) riesgos el R8 y R9 propuestos por el analista ambiental.  El R9 asociado al Sistema de Gestión Ambiental relacionado con los recursos y adquisición de bienes y servicios del Sistema de Gestión Ambiental, teniendo en cuenta los requisitos de la Norma ISO 14001:2015.
Se llevó a cabo la unificación de riegos del Nivel Central y del Nivel Local</t>
  </si>
  <si>
    <t>Los estados financieros no reflejen la realidad económica y financiera de la Entidad</t>
  </si>
  <si>
    <t>Fugas y/o derrames de sustancias peligrosas (insumos de aseo o de mantenimiento de instalaciones),  residuos peligrosos (aceites usados, bombillas fluorescentes, polvillo de tóner, entre otros) e hidrocarburos (parque automotor).</t>
  </si>
  <si>
    <t>Explosión relacionada con almacenamiento de sustancias peligrosas (insumos de aseo y/o de mantenimiento de instalaciones clasificados como inflamables), residuos peligrosos (aceites usados, bombillas fluorescentes, polvillo de tóner, entre otros) e hidrocarburos (provenientes del parque automotor, plantas eléctricas).</t>
  </si>
  <si>
    <t>Gestión inadecuada  de residuos sólidos: aprovechables, no aprovechables, especiales  y peligrosos, generados en las actividades institucionales como en la prestación de servicios tercerizados (Proveedores priorizados en el desarrollo de actividades involucradas con la generación de impactos ambientales significativos)</t>
  </si>
  <si>
    <t>Operar el parque automotor de la Entidad sin que apruebe la revisión técnico mecánica y de gases.</t>
  </si>
  <si>
    <t>Limitación en la asignación de presupuesto para ejecución de actividades del Sistema de Gestión Ambiental</t>
  </si>
  <si>
    <t>Desconocimiento de la normatividad,  las regulaciones en materia contractual y técnica por parte de los servidores que hacen parte del proceso de contratacion en la entidad.</t>
  </si>
  <si>
    <t>Desconocimiento de las funciones  y responsabilidades del supervisor o inteventor de acuerdo a la normatividad y  a los procedimientos implementados en la SDG en la parte contractual.</t>
  </si>
  <si>
    <t xml:space="preserve"> Incumplimiento del procedimiento de ingresos y egresos de bienes muebles establecidos en la SDG (GCO-GCI-P002)</t>
  </si>
  <si>
    <t xml:space="preserve"> Se identifique, clasifique, registre y revele información contable en un rubro que no corresponda de forma involuntaria.</t>
  </si>
  <si>
    <t>Inaplicabilidad de la normatividad asociada a esa actividad.</t>
  </si>
  <si>
    <t>Deficiencias en los desarrollos y fallas en los aplicativos contables.</t>
  </si>
  <si>
    <t>Debilidad en el almacenamiento de residuos y sustancias peligrosas.</t>
  </si>
  <si>
    <t xml:space="preserve"> Desconomicimiento u omisión por parte del personal encargado de las directrices  de manipulación y almacenamiento de residuos y sustancias peligrosas.</t>
  </si>
  <si>
    <t>Desconomicimiento u omisión por parte del personal encargado de las directrices  de manipulación y almacenamiento de residuos y sustancias peligrosas.</t>
  </si>
  <si>
    <t xml:space="preserve">Debilidad en la ejecución de seguimiento a la entrega, transporte, aprovechamiento, tratamiento y/o disposición final de los residuos generados. </t>
  </si>
  <si>
    <t>Elementos insuficientes para la segregación de los residuos</t>
  </si>
  <si>
    <t>Falta de mantenimiento del parque automotor.</t>
  </si>
  <si>
    <t>Incumplimiento de los requisitos legales ambientales y otros aplicables, así como de ejecución de actividades programadas.</t>
  </si>
  <si>
    <t>Desconocimiento de los lineamientos establecidos en la Guía de Contratación Sostenible.</t>
  </si>
  <si>
    <t>Desarrollo inadecuado de las actividades de los procesos de la entidad</t>
  </si>
  <si>
    <t>Reproceso administrativo.</t>
  </si>
  <si>
    <t>Bajos niveles de giros.</t>
  </si>
  <si>
    <t>Incumplimiento al principio de anualidad.</t>
  </si>
  <si>
    <t>Incremento de los pasivos de la entidad.</t>
  </si>
  <si>
    <t>Pagos inoportunos a los proveedores.</t>
  </si>
  <si>
    <t>Posibles investigaciones por detrimento patrimonial.</t>
  </si>
  <si>
    <t>Deterioro de los recursos físicos, tecnológicos y/o documentales.</t>
  </si>
  <si>
    <t>Desactualización de los inventarios de la entidad.</t>
  </si>
  <si>
    <t>Información contable poco confiable.</t>
  </si>
  <si>
    <t>Apertura de investigaciones y sanciones a los servidores públicos.</t>
  </si>
  <si>
    <t>Reprocesos en la Entidad.</t>
  </si>
  <si>
    <t>Baja confiabilidad en las cifras (sobre estimaciones y subes timaciones de cuentas).</t>
  </si>
  <si>
    <t>Contaminación del suelo y contaminación hídrica.</t>
  </si>
  <si>
    <t>Contaminación del suelo y Contaminación hídrica.</t>
  </si>
  <si>
    <t>Contaminación atmosférica, del suelo y de recurso hídrico.</t>
  </si>
  <si>
    <t>Proliferación de vectores</t>
  </si>
  <si>
    <t>Contaminación atmosférica</t>
  </si>
  <si>
    <t>Bajo desempeño ambiental</t>
  </si>
  <si>
    <t>Incumplimiento de los lineamientos establecidos en el Programa Distrital de Compras Verdes</t>
  </si>
  <si>
    <t>Cada vez que se vaya a efectuar un proceso de contratación,  el equipo de los actores  que hacen parte de la gestión contractual de la SDG, tendrán en cuenta de manera general  el principio de la planeación haciendolo  efectivo respecto de aquellas actividades que se realizan antes  y despúes de adelantar un proceso de contratación, las cuales se encuentran encaminadas a determinar de forma precisa la necesidad que se pretende satisfacer, el objeto a contratar , los recursos con cargo a los cuales se ejecutará el contrato que se pretende suscribir, la parte técnica, así como el procedimiento mediante el cual se celebrará el contrato, todo lo cual tiene como fin último satisfacer  las necesidades de interés general, al igual que la selección del contratista y la etapa de prefeccionamiento del contrato.   De no darse cumplimiento a las etapas pre y contractuales de la entidad, el equipo de los actores realizarán los ajustes en la etapa correspondiente. Como evidencia quedan las comunicaciones oficiales, los sistemas,  las actas de los comités de contratación. 
El supervisor, apoyo a la supervisión y/o interventor,  una vez firmada el acta de inicio, vigila, controla y hace seguimiento a la ejecución del contrato y/o convenio, en los términos, condiciones y especificaciones pactadas con las circunstancias de tiempo, modo y lugar, condiciones técnicas y económicas señaladas en el pliego de condiciones, o anexo técnico, la oferta y evaluación de la misma y en el contrato y/o convenio,  a fin de asegurar el logro exitoso de los objetivos y finalidades que se persiguen con su ejecución, para proteger efectivamente los intereses de la SDG .  En caso de incumplimiento por parte del contratista el supervisor o interventor realizará las observaciones del presunto incumplimiento de acuerdo a la normatividad vigente y los procedimientos de la entidad mediante comunicación oficial . Como evidencia de la ejecucion del control  queda la trazabilidad de la revisión y la certificación de cumplimiento del contratista emitido por parte del supervisor/apoyo a la supervisión/interventor.</t>
  </si>
  <si>
    <t>El Director Financiero  y equipo asignado tanto en nivel central como en los FDL, para la preparación y presentación de los Estados Financieros de la entidad, mensualmente revisan y verifican que operaciones transaccionales   se reconozcan  con base en la normatividad vigente, mediante el reconocimiento, la clasificación, medición inicial, medición posterior y revelación de los hechos económicos generados en todas las transacciones realizadas por la Secretaria Distrital de Gobierno (SDG) y los Fondos de Desarrollo Local  (FDL) en cumplimiento de su objeto social, con el fin de registrarlos contablemente en forma oportuna, veraz, fidedigna y publicarlos hacia los usuarios internos y externos, dando cumplimiento al  Manual de Políticas de Operación Contable de la SDG GCO-GCI-M002. En caso de presentarse incosistencias en los estados financieros, el Director Financiero o el contador del FDL  gestionará los ajustes según corresponda. Como evidencia quedan los Estados Financieros publicados, los bakups de los aplicativos contables, evidencias de reunión y las comunicaciones oficiales.</t>
  </si>
  <si>
    <t>El profesional ambiental desarrollará inspecciones ambientales, bimestralmente en las áreas de almacenamiento de residuos y sustancias peligrosas, verificando la implementación de los lineamientos establecidos en las instrucciones de gestión integral de residuos peligrosos y manejo de sustancias peligrosas, así como en el Plan de Gestión Integral de Residuos Peligrosos; empleando el formato de inspecciones ambientales internas PLE-PIN-F009. En caso de encontrar incumplimiento se notifica a la Dirección Administrativa mediante comunicación interna a fin de realizar una jornada se socialización de los lineamientos de la gestión de este tipo de residuos y sustancias al personal responsable. Como evidencia quedan las comunicaciones oficiales y el formato PLE-PLIN-F009 diligenciado.</t>
  </si>
  <si>
    <t>Los profesionales ambietales desarrrollarán bimestralmente  inspecciones ambientales  en las áreas de almacenamiento de residuos y sustancias peligrosas,por parte de los profesionales ambientales, verificando la implementación de los lineamientos establecidos en las instrucciones de gestión integral de residuos peligrosos y manejo de sustancias peligrosas, así como en el Plan de Gestión Integral de Residuos Peligrosos; empleando el formato de inspecciónes ambientales internas PLE-PIN-F009.  En caso de encontrar incumplimiento se notifica a la Dirección Administrativa por comunicación interna para realizar una jornada se socialización de lineamientos de la gestión de este tipo de residuos y sustancias al personal responsable. Como evidencia queda el formato PLE-PIN-F009 diligenciado y las comunicaciones oficiales.</t>
  </si>
  <si>
    <t>Los profesionales ambientales desarrollarán bimestralmente, inspecciones ambientales  en las áreas de almacenamiento de residuos y sustancias peligrosas, verificando la implementación de los lineamientos establecidos en las instrucciones de gestión integral de residuos peligrosos y manejo de sustancias peligrosas, así como en el Plan de Gestión Integral de Residuos Peligrosos; empleando el formato de inspecciones ambientales( Residuos aprovechables y no aprovechables: PLE-PIN-F015 , Residuos peligrosos: PLE-PIN-F004, Residuos especiales: PLE-PIN-F005, inspecciones ambientales a los proveedores de bienes y servicios priorizados y evaluará en PLE-PIN-F010 y  PLE-PIN-F009.)   En caso de encontrar incumplimiento se notifica a la Dirección Administrativa por comunicación interna para realizar una jornada se socialización de lineamientos de la gestión de este tipo de residuos y sustancias al personal responsable. Como evidencia de la ejecución del control quedan los formatos  diligenciados y las comunicaciones oficiales.</t>
  </si>
  <si>
    <t>El profesional ambiental revisa semestralmente que los vehículos que requieran revisión técnico-mecánica este vigente y se reporta en el formulario de seguimiento semestral del informe de verificación de la Secretaría Distrital de Ambiente.  En caso de encontrar incumplimiento se informa por comunicación interna a la Dirección Administrativa el incumplimiento y se reitera que el vehículo no debe circular sin la revisión correspondiente y debe remitirse copia del certificado vigente. como evidencia de la ejecución del control serán las comunicaciones oficiales e informe de fechas de vencimiento de las revisiones tecnomecanica.</t>
  </si>
  <si>
    <t>Los integrantes del Equipo Técnico de Gestión y Desempeño con Valores para Resultados, encargados de tratar entre otros temas los relacionados con Gestión ambiental Institucional, anualmente identificarán las necesidades de presupuesto y aprobaran la asignación requerida  para el Sistema de Gestión Ambiental quedando registrado en el formato de evidencia de reunión, así como el formulario del plan de acción de cada vigencia, de no presentarse la aprobación la autoridad ambiental declarará incumplimiento normativo en su evaluación anual , como evidencia de la ejecución del control queda el acta de la aprobacion del presupuesto.</t>
  </si>
  <si>
    <t xml:space="preserve">El comité de contratación  cada vez que se reuna verifica la inclusión de los criterios ambientales en los estudios previos, así como en la minuta, en caso de encontrarlos estipulados, debe incluirlos y validar con el responsable del proceso su inclusión; de no presentarse la inclusión  la autoridad ambiental declarará incumpimiento a los criterios establecidos en su evaluación anual .Como evidencia quedan los estudios previos con la inclusión de los criterios ambientales.
</t>
  </si>
  <si>
    <t>Prevenir</t>
  </si>
  <si>
    <t>Detectar</t>
  </si>
  <si>
    <t xml:space="preserve">No es un control </t>
  </si>
  <si>
    <t>Gestionar, adquirir, suministrar y administrar los bienes y servicios requeridos para el cumplimiento de las funciones de la Entidad, bajo un enfoque de gestión orientada a
resultados y manejo eficaz y eficiente de los recursos físicos, financieros, de personal y ambientales tanto para el Nivel Central como para el Nivel Local de la Secretaría Distrital de Gobierno.</t>
  </si>
  <si>
    <t xml:space="preserve">Inadecuada   administración de los bienes de propiedad, planta y equipo  y  elementos  de consumo, de acuerdo con la clasificación mediante la legalización en las etapas de ingresos, custodia y egresos en el almacén. </t>
  </si>
  <si>
    <t xml:space="preserve">Incumplimiento de  los lineamientos establecidos en la entidad y a la normatividad vigente (sin el lleno de requisitos técnicos y de ley). </t>
  </si>
  <si>
    <t>Falencias en los controles administrativos y de consumo.</t>
  </si>
  <si>
    <t xml:space="preserve">La Dirección Financiera en el área de pagos, cada vez que vaya a gestionar el pago del proveedor debe verificar que se cuente con el ingreso al almacén requerido de acuerdo a la información del objeto del contrato.   En caso de identificar que no cuente con el ingreso al almacén, el funcionario notifica al supervisor y devuelve la cuenta, no se tramita la cuenta hasta que no surta este proceso.  </t>
  </si>
  <si>
    <t xml:space="preserve">Incumplimiento de los lineamientos establecidos para la entrega del puesto de trabajo. </t>
  </si>
  <si>
    <t>Pérdida de elementos devolutivos.</t>
  </si>
  <si>
    <t xml:space="preserve">Falta de controles que aseguren la entrega de los bienes al retiro o traslado de funcionarios. </t>
  </si>
  <si>
    <t xml:space="preserve">Retrasos en la actualización de inventarios y asignación de bienes a funcionarios. </t>
  </si>
  <si>
    <t xml:space="preserve">Detrimento patrimonial. </t>
  </si>
  <si>
    <t>Debido a la emergencia sanitaria se tuvieron que tomar medidas rápidas para asignar bienes.</t>
  </si>
  <si>
    <t xml:space="preserve">Retiro de las instalaciones de la SDG bienes que no estén asignados bajo la responsabilidad del funcionario que lo retira.  </t>
  </si>
  <si>
    <t xml:space="preserve">El (la) almacenista, cada vez que vaya ingresar  bienes de propiedad, planta y equipo, control administrativo y consumo, según su clasificación, verifica que vengan con el recibo a satisfacción del supervisor, verifica el recibo de las cantidades especificadas y que este acorde con el objeto del contrato. El registro de esta actividad se deja en el documento  "Entrada al almacén", el "recibo a satisfacción" y en aplicativo Si capital.  
En caso de evidenciar alguna inconsistencia se debe dejar un acta de reunión y se coordina con el proveedor un nuevo proceso para la entrega de los bienes de acuerdo con las especificaciones que son objeto del contrato. 
</t>
  </si>
  <si>
    <t xml:space="preserve">Gestionar, adquirir, suministrar y administrar los bienes y servicios requeridos para el cumplimiento de las funciones de la Entidad, bajo un enfoque de gestión orientada a resultados y manejo eficaz y eficiente de los recursos físicos, financieros, de personal y ambientales tanto para el Nivel Central como para el Nivel Local de la Secretaría Distrital de Gobierno. </t>
  </si>
  <si>
    <t>No contar con información confiable y oportuna para la toma de decisiones.</t>
  </si>
  <si>
    <t xml:space="preserve"> Modificaciones y/o reprocesos no programados a los planes.</t>
  </si>
  <si>
    <t xml:space="preserve">Bienes o servicios que incumplan los requisitos técnicos  establecidos para suplir las necesidades de los grupos de valor (ciudadanía, usuarios internos). 
</t>
  </si>
  <si>
    <t>Parálisis o desarrollo inadecuado de las actividades de la Alcaldía Local</t>
  </si>
  <si>
    <t>Los servidores  responsables  y que hacen parte de la gestión contractual del FDL, cada vez que se vaya a realizar un proceso de contratación, tendrán en cuenta los principios de la planeación de aquellas actividades que se realizan antes  y después de adelantar un proceso de contratación, las cuales se encuentran encaminadas a determinar de forma precisa la necesidad que se pretende satisfacer, el objeto a contratar , los recursos con cargo a los cuales se ejecutará el contrato que se pretende suscribir, la parte técnica, así como el procedimiento mediante el cual se celebrará el contrato, todo lo cual tiene como fin último satisfacer  las necesidades de interés general, al igual que la selección del contratista y la etapa de perfeccionamiento del contrato. De no darse cumplimiento a las etapas pre y contractuales de la entidad, el Alcalde(sa) local dejará las observaciones y requerimientos del caso dejando la trazabilidad para conocimiento del comité de contratación. Como evidencia quedan las comunicaciones oficiales, los sistemas, las actas de los comités de contratación. 
El supervisor, apoyo a la supervisión y/o interventor,  una vez firmada el acta de inicio vigila, controla y hace seguimiento a la ejecución del contrato y/o convenio, en los términos, condiciones y especificaciones pactadas con las circunstancias de tiempo, modo y lugar, condiciones técnicas y económicas señaladas en el pliego de condiciones, o anexo técnico, la oferta y evaluación de la misma y en el contrato y/o convenio,  a fin de asegurar el logro exitoso de los objetivos y finalidades que se persiguen con su ejecución, para proteger efectivamente los intereses del FDL. En caso de incumplimiento por parte del contratista el supervisor o interventor realizará las observaciones del presunto incumplimiento de acuerdo a la normatividad vigente y a los procedimientos de la entidad mediante comunicación oficial al contratista, Alcalde(sa) Local y abogado del FDL. Como evidencia queda la trazabilidad de la revisión y la certificación de cumplimiento del contratista emitido por parte del supervisor/apoyo a la supervisión/interventor y las comunicaciones oficiales.</t>
  </si>
  <si>
    <t>Debilidad en la aplicación  de las funciones  y responsabilidades del supervisor o interventor de acuerdo a la normatividad y  a los procedimientos implementados en la SDG en la parte contractual.</t>
  </si>
  <si>
    <t>Reproceso administrativo</t>
  </si>
  <si>
    <t xml:space="preserve">Bajos niveles de giros </t>
  </si>
  <si>
    <t>Procesos de incumplimiento sobre los compromisos pactados.</t>
  </si>
  <si>
    <t>Pérdida de competencia para la liquidación del contrato por parte del Ordenador del Gasto.</t>
  </si>
  <si>
    <t>Bajo seguimiento de la publicación de los documentos de los procesos de contratación</t>
  </si>
  <si>
    <t>Apertura de investigaciones disciplinarias</t>
  </si>
  <si>
    <t>El profesional designado, cada vez que se genere un documento que haga parte del expediente contractual, lo publica en la plataforma estatal dispuesta para ello de acuerdo a los términos legales, realizando el seguimiento y monitoreo mensualmente, en caso de evidenciarse en el informe la no publicación dentro de los términos establecidos deberá informar al Alcalde(sa), como evidencia de la ejecución del control  queda el registro del seguimiento y la trazabilidad en las plataformas estatales, el informe y las comunicaciones oficiales.</t>
  </si>
  <si>
    <t xml:space="preserve">Fallas en los sistemas de información </t>
  </si>
  <si>
    <t xml:space="preserve"> Incumplimiento a los principios de transparencia y publicidad</t>
  </si>
  <si>
    <t>Se identifique, clasifique, registre y revele información contable en una cuenta que no corresponda de forma involuntaria.</t>
  </si>
  <si>
    <t xml:space="preserve"> Apertura de investigaciones y sanciones a los servidores públicos.</t>
  </si>
  <si>
    <t>El profesional con funciones de contador de los FDL, realiza un cronograma anual con destino a las áreas fuentes de información, estableciendo cuándo y cómo debe ser remitida la información contable base para la preparación y presentación de los Estados Financieros de la entidad. Igualmente mensualmente revisa y verifica que las operaciones transaccionales   se reconozcan  con base en la normatividad vigente, mediante el reconocimiento, la clasificación, medición inicial, medición posterior y revelación de los hechos económicos generados en todas las transacciones realizadas por el Fondo de Desarrollo Local  (FDL) en cumplimiento de su objeto social, con el fin de registrarlos contablemente en forma oportuna, veraz, fidedigna y publicarlos hacia los usuarios internos y externos de esta información, dando cumplimiento al  Manual de Políticas de Operación Contable de la SDG GCO-GCI-M002. En caso de presentarse fallas en la parte procedimental y/o aplicativos contables el profesional con funciones de contador del FDL solicitará mediante comunicación oficial al(la) alcalde(sa) y demás integrantes de las áreas productoras de la información los ajustes, mantenimiento, capacitaciones, mesas de trabajo y/o retroalimentación según corresponda. Como evidencia quedan los Estados Financieros publicados, los aplicativos, evidencias de reunión y las comunicaciones oficiales.</t>
  </si>
  <si>
    <t xml:space="preserve"> Inaplicabilidad de la normatividad asociada a esa actividad.</t>
  </si>
  <si>
    <t>Ausencia de soportes para el registro de la información o demora para el envío de la misma por parte de las áreas de gestión.</t>
  </si>
  <si>
    <t>Baja confiabilidad en las cifras (sobreestimaciones y subestimaciones de cuentas).</t>
  </si>
  <si>
    <t xml:space="preserve"> Deficiencias en los desarrollos y fallas en los aplicativos contables.</t>
  </si>
  <si>
    <t>Desconocimiento de la normatividad asociada a esa actividad.</t>
  </si>
  <si>
    <t>Falta de planeación del contratante y/o el contratista.</t>
  </si>
  <si>
    <t>Falta de personal suficiente e idóneo para el correcto funcionamiento de la
alcaldía.</t>
  </si>
  <si>
    <t>No se cumple con el principio de anualidad.</t>
  </si>
  <si>
    <t xml:space="preserve"> Incumplimiento en la aplicación del procedimiento de ingresos y egresos de bienes muebles establecidos en la SDG (GCO-GCI-P002)</t>
  </si>
  <si>
    <t>No se cuenta con las condiciones adecuadas para custodiar los elementos</t>
  </si>
  <si>
    <t>Deterioro de los recursos fisicos, tecnológicos y/o documentales.</t>
  </si>
  <si>
    <t>Fugas y/o derrames de sustancias peligrosas (insumos de aseo o de mantenimiento de instalaciones),  residuos peligrosos (aceites usados, bombillas fluorescentes, polvillo de tóner, entre otros) e hidrocarburos (parque automotor, plantas eléctricas o transporte en carrotanque).</t>
  </si>
  <si>
    <t>Contaminación del suelo</t>
  </si>
  <si>
    <t xml:space="preserve">El profesional ambiental bimestralmente realiza inspecciones ambientales en las áreas de almacenamiento de residuos y sustancias peligrosas,por parte de los profesionales ambientales, verificando la implementación de los lineamientos establecidos en las instrucciones de gestión integral de residuos peligrosos y manejo de sustancias peligrosas, así como en el Plan de Gestión Integral de Residuos Peligrosos; empleando el formato de inspecciónes ambientales internas PLE-PIN-F009. En caso de encontrar incumplimiento se notifica a la Dirección Administrativa por comunicación interna para realizar una jornada se socialización de lineamientos de la gestión de este tipo de residuos y sustancias al personal responsable, como evidencia de la ejecución del control queda el registro de la inspección ambiental interna en el formato PLE-ÍN-F009, registro de socialización si es del caso y comunicaciones oficiales.
</t>
  </si>
  <si>
    <t>Contaminación hídrica.</t>
  </si>
  <si>
    <t xml:space="preserve">Explosión relacionada con almacenamiento de sustancias peligrosas (insumos de aseo y/o de mantenimiento de instalaciones clasificados como inflamables),  residuos peligrosos ( aceites usados del parque automotor derramados en las instalaciones, bombillas fluorescentes, polvillo de tóner, entre otros) e/o hidrocarburos ( provenientes de:parque automotor, plantas eléctricas o transporte de estos).
</t>
  </si>
  <si>
    <t>Desconocimiento u omisión por parte del personal encargado de las directrices  de manipulación y almacenamiento de residuos y sustancias peligrosas.</t>
  </si>
  <si>
    <t xml:space="preserve">
El profesional ambiental realiza bimestralmente inspecciones ambientales  en las áreas de almacenamiento de residuos y sustancias peligrosas por parte de los profesionales ambientales, verificando la implementación de los lineamientos establecidos en las instrucciones de gestión integral de residuos peligrosos y manejo de sustancias peligrosas, así como en el Plan de Gestión Integral de Residuos Peligrosos; empleando el formato de inspecciónes ambientales internas PLE-PIN-F009.  En caso de encontrar incumplimiento se notifica a la Dirección Administrativa por comunicación interna para realizar una jornada se socialización de lineamientos de la gestión de este tipo de residuos y sustancias al personal responsable, como evidencia de la ejecución del control queda el registro de las inspecciones ambientales internas realizadas en el formato PLE-PIN-F009 , registro de jornadas de socialización si es el caso y las comuniaciones oficiales.</t>
  </si>
  <si>
    <t>Contaminación hídrica</t>
  </si>
  <si>
    <t>Contaminación Atmosférica</t>
  </si>
  <si>
    <t xml:space="preserve">Gestión inadecuada  de residuos sólidos: aprovechables, no aprovechables, especiales  y peligrosos, generados en las actividades institucionales como en la prestación de servicios tercerizados (Proveedores priorizados en el desarrollo de actividades involucradas con la generación de impactos ambientales significativos)
</t>
  </si>
  <si>
    <t>Contaminacion atmosférica</t>
  </si>
  <si>
    <t>Los profesionales ambientales realizan seguimiento anual a los gestores o empresas de servicios autorizados a los que se entregan los residuos, dejando constancia en los formatos establecidos de la siguiente manera:
- Residuos aprovechables y no aprovechables: PLE-PIN-F015 Formato registro de información generación de residuos aprovechables y no aprovechables.
- Residuos peligrosos: PLE-PIN-F004 Formato registro de información generación de residuos peligrosos, especiales y de manejo diferenciado/PLE-PIN-F005 
-Formato de evaluación de transporte de residuos- Residuos especiales: PLE-PIN-F005 Formato de evaluación de transporte de residuos
En caso de evidenciar incumplimiento normativo en la entrega de residuos al transportador, no se realizará y se reprogramará hasta tanto se cumplan con los lineamientos indicados para el manejo de residuos.   De otro lado, el profesional ambiental realizará inspecciones ambientales a los proveedores de bienes y servicios priorizados y evaluará en PLE-PIN-F010 Formato inspecciones ambientales a proveedores de productos y servicios tercerizados, la gestión de los residuos generados durante la ejecución del contrato que estén relacionados con el objeto contractual, en caso de encontrar desviaciones se enviará comunicado interno al supervisor del contrato para tomar las medidas pertinentes en el incumplimiento, como evidencia de la ejecución del control quedan los formatos diligenciados.</t>
  </si>
  <si>
    <t>Vertimientos de aguas residuales de interés sanitario y ambiental al alcantarillado sin control por parte de la entidad (Aplica a la Alcaldía Local que tiene a cargo actividades generadoras de vertimientos)</t>
  </si>
  <si>
    <t>Ausencia de implementación de buenas prácticas frente a la disposición de sustancias a la red de alcantarillado.</t>
  </si>
  <si>
    <t>Contaminación Hídrica</t>
  </si>
  <si>
    <t>El Gestor Ambiental del FDL,  anualmente solicita la asignación de presupuesto para la ejecución de la caracterización anual de vertimientos, a fin de evitar el declaramiento del  incumplimiento normativo y aplicación de multas y sanciones por parte de la SDA, en caso de no realizarse la asignación del presupesto el gestor ambiental informará mediante comunicación oficial  al Alcalde(sa) las consecuencias, como evidencia de la ejecución del control quedan el presupuesto asignado y/o las comunicaciones oficiales.</t>
  </si>
  <si>
    <t>Operar parque automotor que no apruebe la revisión técnico mecánica y de gases.</t>
  </si>
  <si>
    <t>Inexistencia de presupuesto para realizar la revisión correspondiente.</t>
  </si>
  <si>
    <t>El profesional ambiental revisa semestralmente que los vehículos que requieran revisión técnico-mecánica este vigente y se reporta en el formulario de seguimiento semestral del informe de verificación de la Secretaría Distrital de Ambiente.  En caso de encontrar incumplimiento se informa por comunicación interna a la Dirección Administrativa el incumplimiento y se reitera que el vehículo no debe circular sin la revisión correspondiente y debe remitirse copia del certificado vigente. Como evidencia de la ejecución del control queda el formulario de seguimiento del informe de verificación de la SDA.</t>
  </si>
  <si>
    <t>Fuga de gas refrigerante (Aplica a las Alcaldías Locales que cuenten con equipos que operen con este gas)</t>
  </si>
  <si>
    <t>Falta de mantenimiento preventivo a los sistema refrigerantes y de aire acondicionado de las instalaciones.</t>
  </si>
  <si>
    <t>El profesional en la Alcaldía Local responsable del manejo del equipo que emplea gas refrigerante presentará las evidencias del mantenimiento realizado anualmente, en el que se muestra las mediciones de carga correspondientes. En caso de encontrar fugas se deben tratar inmediatamente. Como evidencia de la ejecución del contrato quedan el registro de mantenimiento realizado.</t>
  </si>
  <si>
    <t>Operar y/o almacenar plantas eléctricas sin la ejecución de mantenimiento preventivo.   (Aplica a las Alcaldías Locales que cuenten con equipos que operen con este gas)</t>
  </si>
  <si>
    <t>Falta de presupuesto para el desarrollo de actividades de mantenimiento.</t>
  </si>
  <si>
    <t>El profesional ambiental en acompañamiento con el profesional responsable del mantenimiento de la planta eléctrica anualmente realiza revisión de la planta eléctrica empleando el PLE-PIN-F013 Formato control fuente fijas, de evidenciar incumplimiento la planta no podrá operar hasta que no se realice el mantenimiento pertinente. Como evidencia de la ejejcucón del control  queda el formato de control de fugas diligenciado.</t>
  </si>
  <si>
    <t xml:space="preserve"> Incumplimiento de los requisitos legales ambientales y otros aplicables, así como de ejecución de actividades programadas.</t>
  </si>
  <si>
    <t>El profesional ambiental cada vez que  se inicia la proyección del presupuesto enviara a los integrantes del Comité PIGA la  identificación de las necesidades con el presupuesto proyectado,  de no presentarse la aprobación la autoridad ambiental declarará incumplimiento normativo en su evaluación anual , como evidencia queda el diligenciamiento del  formulario del plan de acción de cada vigencia.</t>
  </si>
  <si>
    <t xml:space="preserve">Adquirir bienes y servicios priorizados sin incluir los criterios establecidos en la Guía de Contratación Sostenible y la normatividad aplicable. </t>
  </si>
  <si>
    <t>Desconocimiento de los lineamientos establecidos en la Guía de Contratación Sostenible y matriz normativa ambiental.</t>
  </si>
  <si>
    <t>El comité de contratación, cada vez que se realice un proceso de contratación debe verificar la inclusión de los criterios ambientales en los estudios previos, así como en la minuta, en caso de encontrarlos estipulados, debe incluirlos y validar con el responsable del proceso su inclusión; de no presentarse la inclusión la autoridad ambiental declarará incumplimiento a los criterios establecidos en su evaluación anual. Como evidencia quedan los estudios previos con la inclusión de los criterios ambientales.</t>
  </si>
  <si>
    <t>Gestión inadecuada de residuos de construcción y demolición, producto de la ejecución de proyectos para el desarrollo local.</t>
  </si>
  <si>
    <t>Ausencia o debilidad en los canales de comunicación  con el interventor y falta de control y seguimiento en la ejecución de los proyectos.</t>
  </si>
  <si>
    <t xml:space="preserve">El profesional ambiental  del FDL mensualmente  verifica la existencia de los certificados de  aprovechamiento y/o disposición final  de los residuos de construcción y demolición aportados por el contratista . En caso de no contar con los certifcados de  aprovechamiento y/o disposición final se realizará comunicación oficial al supervisor y/o interventor del respectivo contrato a fin de que subsane antes de la liquidación del contrato. Como evidencia quedan las comunicaciones oficiales y  el reporte en el aplicativo web de la SDA.
</t>
  </si>
  <si>
    <t xml:space="preserve">
Suscripción de los contratos incumplimiendo  las normas contractuales, documentos y requisitos necesarios.
</t>
  </si>
  <si>
    <t xml:space="preserve">
Adquisición de bienes y servicios priorizados en la guía de Contratación Sostenible sin criterios ambientales. </t>
  </si>
  <si>
    <t xml:space="preserve">
Publicación inoportuna de la documentación que hace parte de los procesos contractuales en las plataformas estatales (SECOP I, SECOP II, Tienda Virtual, Contratación a la Vista, SIPSE).
</t>
  </si>
  <si>
    <t xml:space="preserve">
Entrega inoportuna de la documentación necesaria para realizar las operaciones propias del área de almacén. </t>
  </si>
  <si>
    <t xml:space="preserve">
Incumplimiento a la ejecución del  Plan anual de Caja - PAC. 
</t>
  </si>
  <si>
    <t>El Alcade(sa) Local y el profesional  especializado 222- 24 del área del desarrollo local administrativa y financiera, anualmente coordinan la formulación y/o elaboración de los diferentes planes establecidos en el proceso GCL, realizando el seguimiento y la evaluación a las actividades plantedas, en caso de requerir ajustes en los planes se efectuarán de acuerdo al procedimiento. Como evidencia queda el informe del monitoreo.</t>
  </si>
  <si>
    <t xml:space="preserve">
Los estados financieros no reflejen la realidad económica y financiera del FDL</t>
  </si>
  <si>
    <t>insignificsnte</t>
  </si>
  <si>
    <t xml:space="preserve"> Contaminación de suelos.
Contaminación atmosférica.</t>
  </si>
  <si>
    <t xml:space="preserve"> 4.1.	•	Baja aprobación de recursos por parte de la entidad competente (Aprueba y sanciona el presupuesto es el Consejo, quien asigna los recursos es SHD) para inversión a nivel de la SDG en el tema de comunicaciones y racionalización de trámites.    
4.2.	•	Mala imagen de la SDG emitida por los medios de comunicación masiva, que puede ser de difícil control y monitoreo.
4.3.	•	Agenda de eventos externos realizados de manera simultánea, que presentan cruces de fecha y horario, lo cual hace difícil su cubrimiento.
4.4.	•	Fallas en la red Internet que imposibiliten la funcionalidad de las plataformas para tramites.
4.5.	•	Baja aprobación de recursos por parte de la entidad competente (Aprueba y sanciona el presupuesto es el Consejo, quien asigna los recursos es SHD) para inversión a nivel de la SDG en el tema.
•	 Factores de riesgo socio ambiental que impidan que los contratistas y funcionarios de la SDG se desplacen a la entidad para el cumplimiento de las funciones en concordancia con el logro de las metas.
•	Retraso en la comunicación de lineamientos de los entes lideres para la gestión administrativa en la Entidad. </t>
  </si>
  <si>
    <t>4.1.	•	Opciones de mejoramiento en la ejecución de la Política Pública, tomando como referente buenas prácticas de gestión en materia de lucha contra la corrupción. 
4.2.	•	Tecnologías Disruptivas
•	Tecnologías móviles.
•	Transformación digital.
•	Desarrollar nuevos productos y servicios o mejorar los actuales para atender necesidades de los clientes dependencias de la entidad.
•	Uso de esas tecnologías para mejorar los procesos.
4.3.	•	Opciones de mejoramiento en cada uno de los componentes que mide el ITB, por medio de la mejora y fortalecimiento de los arreglos institucionales enfocados en las dimensiones de visibilidad, institucionalidad y control y sanción.
4.4.	•	Implementación de protocolos en materia contractual: Pliegos Tipo con el fin de unificar criterios técnicos, administrativos, jurídicos y financieros en los procesos de contratación, lo que en última medida contribuye en el incremento de la pluralidad de oferentes.</t>
  </si>
  <si>
    <t xml:space="preserve">4.1.	•	Falta de Políticas de Seguridad.
•	Incurrir en sobre costos para la implementación de las nubes y la alta disponibilidad.
•	 Dificultad en la continuidad del personal con el conocimiento para el manejo de los sistemas de información.
•	Retrasos en los tiempos de implementación de los sistemas de Información.
•	Falta de documentación de programas, políticas, procesos, procedimientos e instrucciones.
4.2.	•	Aumentar la capacidad en la gestión para el reporte del indicador FURAG, ya que se encontró que los resultados promedio de las entidades están sobre un 70, además el reporte depende del conjunto de áreas, las cuales no realizan a tiempo el mismo. 
4.3.	•	No continuidad de los seguimientos a las actividades asociadas a la política de transparencia que pueden resultar en una reducción de los resultados actuales.
4.4.	•	La falta de rigurosidad en el seguimiento de los planes y proyectos.
•	Aumento en los Costos por el efecto del Dólar.
•	Cambios en la Tecnología que afecten las actividades de la entidad.
•	Cambios en la administración y el enfoque de las actividades.
•	Cambios en los procesos. </t>
  </si>
  <si>
    <t xml:space="preserve">
4.1.	•	Las estrategias internas y externas implementadas por la administración para mantener un buen sistema de comunicación organizacional.
4.2.	•	Sistema de gestión implementado, que permite identificar diagnósticos reales y puntos de mejora en el quehacer de la Oficina Asesora de Comunicaciones de la SDG.
4.3.	•	La objetividad, imparcialidad y neutralidad, así como el acceso fácil a los servicios de información que presta la SDG a través de la página web de la entidad.
4.4.	•	La SDG cuenta con Sistemas de información que permiten llevar a cabo transacciones digitales a la ciudadanía, tales como: certificado de residencia, sello seguro, certificado de propiedad horizontal, entre otros
4.5.	•	La SDG cuenta con cooperación interinstitucional que permite prestar servicios a las demandas de la ciudadanía.
4.6.	•	Estándares de calidad en el funcionamiento de las áreas responsables del cumplimiento de las metas (Sistema Integrado de Gestión).
•	Conocimiento e innovación en temas relacionados con el talento humano, contratación, planeación, asuntos disciplinarios, asuntos jurídicos
•	Talento Humano con la experiencia y experticia en la gestión.
4.7.	•	Sostenibilidad de la Política, dado que cuenta con un Plan de Acción, su financiamiento se encuentra asegurado para los 10 años de implementación.
4.8.	•	Seguimiento constante a productos como auditorías visibles, Portal Ciudadano y la Estrategia de Control social a las Alcaldías locales con Instituciones de Educación Superior, vinculan activamente a la ciudadanía para que puedan tener injerencia real en la gestión pública a través de diferentes opciones de control social y seguimiento a los recursos asignados a sus localidades.
4.9.	•	Diseño de una Política Pública cuyo objetivo esencial fue el de generar cambios culturales sostenibles, en la ciudadanía y las instituciones, orientados a desarrollar comportamientos tendientes al cuidado y la gestión íntegra y transparente de lo público, para prevenir y sancionar la corrupción.
4.10.	•	Posibilidad de reducción de los hechos de corrupción, así mismo, está sentando las bases a través de las cuales la gestión en las alcaldías locales sea más transparente y con contacto directo con la ciudadanía, mejorando la percepción de ésta última en la confianza en las instituciones.
4.11.	•	Computación y almacenamiento en la nube para las diferentes plataformas de Oracle y Azure.
•	Alta disponibilidad de las aplicaciones y bases de datos.
Seguridad perimetral para Alcaldías Locales y Nivel Central.
•	Automatización de apagado y encendido de Servidores de manera ágil.
•	Facilidad en administración de servidores.
•	Equipos tecnológicos actualizados en las Alcaldías Locales y Nivel Central.
•	 Sistemas de Información actualizados.
•	Capacidad de interoperar por medio de trámites en línea.
4.12.	•	Estandarización de procesos y procedimientos en materia contractual y presupuestal. 
4.13.	•	Cumplimiento del principio de transparencia en la contratación estatal y aumento en el número de oferentes en los procesos de contratación en las Alcaldías Locales, a través del uso de SECOP II.
4.14.	•	Facilitar el acceso de los ciudadanos a trámites en línea, reduciendo el costo de desplazamiento y evitando demoras en la entrega de la documentación. 
4.15.	•	Involucramiento de la administración local en la formulación e implementación de la Política de Transparencia articulando los procesos con el nivel central.</t>
  </si>
  <si>
    <t>Se ajusta la matriz de riesgo, se describe  el contexto del proceso, se realizó  revisión general de los riesgos identificados, se realizaron ajustes en causas, consecuencias, se valido el análisis del riesgo, revisión de controles, calificación del diseño del control y ajustes en la valoración del riesgo residual.</t>
  </si>
  <si>
    <r>
      <t>El (a) almacenista, cada vez que vaya realizar alguna actividad relacionada con  la correcta administración de los bienes de propiedad, planta y equipo, control administrativo y consumo, según su clasificación, mediante la legalización de los ingresos, permanencia y egresos de elementos en el  almacén de la entidad, dará estricto cumplimiento al procedimiento de ingresos y egresos de bienes muebles GCO-GCI-P002. En caso de no darse cumplimiento al procedimiento y/o no contar con las condiciones adecuadas para custodiar los elementos,</t>
    </r>
    <r>
      <rPr>
        <sz val="12"/>
        <color rgb="FFFF0000"/>
        <rFont val="Arial"/>
        <family val="2"/>
      </rPr>
      <t xml:space="preserve"> el almacenista pondrá en conocimiento del Director/a administrativo/a, en el caso de nivel central</t>
    </r>
    <r>
      <rPr>
        <sz val="12"/>
        <rFont val="Arial"/>
        <family val="2"/>
      </rPr>
      <t>, y en el caso de las localidades a el(la) alcalde(sa) mediante comunicación oficial a fin de que se tomen los correctivos del caso. Como evidencia queda el ingreso del almacén, el registro en el aplicativo y las comunicaciones oficiales.</t>
    </r>
  </si>
  <si>
    <t xml:space="preserve">Inventario de bienes devolutivos con inconsistencias frente a los reportes individuales de bienes asociados a cada funcionario.  
</t>
  </si>
  <si>
    <t xml:space="preserve">Gestión Corporativa Institucional - Nivel Local </t>
  </si>
  <si>
    <t xml:space="preserve">Subsecretario  (a) de Gestión Institucional </t>
  </si>
  <si>
    <t xml:space="preserve">
El almacenista cada vez que la Dirección de Gestión del Talento Humano reporta a la Dirección administrativa el retiro o traslado de algún servidor público de planta, contacta mediante correo electrónico institucional al funcionario para informarle el proceso que debe realizar para hacer la entrega de sus bienes a cargo.  Como evidencia quedan los correos institucionales y los formatos de trámite entrega de bienes.</t>
  </si>
  <si>
    <t xml:space="preserve">El almacenista debe verificar que se cumpla con lo establecido en las instrucciones GCO-GCI-IN022 "Instrucciones para Traslado de Elementos" a fin de garantizar que se realice el reintegro o traslado de los bienes.   Como evidencia quedan los formatos asociados al traslado de elementos. </t>
  </si>
  <si>
    <t>2.9</t>
  </si>
  <si>
    <t xml:space="preserve">Gestión Corporativa Institucional - Nivel Central </t>
  </si>
  <si>
    <t xml:space="preserve">Subsecretario (a)  de Gestión Institucional </t>
  </si>
  <si>
    <t>Se ajusta la matriz de riesgo, se describe  el contexto del proceso, se realizó  revisión general de los riesgos identificados, se realizaron ajustes en causas, consecuencias, se valido el análisis del riesgo, revisión de controles, calificación del diseño del control y ajustes en la valoración del riesgo residual. Caso HOLA 166671</t>
  </si>
</sst>
</file>

<file path=xl/styles.xml><?xml version="1.0" encoding="utf-8"?>
<styleSheet xmlns="http://schemas.openxmlformats.org/spreadsheetml/2006/main">
  <numFmts count="1">
    <numFmt numFmtId="164" formatCode="0.0"/>
  </numFmts>
  <fonts count="73">
    <font>
      <sz val="11"/>
      <color theme="1"/>
      <name val="Calibri"/>
      <family val="2"/>
      <scheme val="minor"/>
    </font>
    <font>
      <sz val="10"/>
      <name val="Arial"/>
      <family val="2"/>
    </font>
    <font>
      <sz val="11"/>
      <color indexed="8"/>
      <name val="Calibri"/>
      <family val="2"/>
    </font>
    <font>
      <b/>
      <sz val="11"/>
      <color indexed="8"/>
      <name val="Calibri"/>
      <family val="2"/>
    </font>
    <font>
      <sz val="11"/>
      <name val="Calibri"/>
      <family val="2"/>
    </font>
    <font>
      <b/>
      <sz val="10"/>
      <color indexed="8"/>
      <name val="Calibri"/>
      <family val="2"/>
    </font>
    <font>
      <sz val="11"/>
      <color indexed="9"/>
      <name val="Calibri"/>
      <family val="2"/>
    </font>
    <font>
      <sz val="10"/>
      <color indexed="8"/>
      <name val="Calibri"/>
      <family val="2"/>
    </font>
    <font>
      <sz val="8"/>
      <color indexed="8"/>
      <name val="Calibri"/>
      <family val="2"/>
    </font>
    <font>
      <sz val="10"/>
      <color indexed="8"/>
      <name val="Arial"/>
      <family val="2"/>
    </font>
    <font>
      <b/>
      <sz val="10"/>
      <name val="Arial"/>
      <family val="2"/>
    </font>
    <font>
      <sz val="12"/>
      <color indexed="8"/>
      <name val="Arial"/>
      <family val="2"/>
    </font>
    <font>
      <b/>
      <sz val="9"/>
      <color indexed="81"/>
      <name val="Tahoma"/>
      <family val="2"/>
    </font>
    <font>
      <sz val="9"/>
      <color indexed="81"/>
      <name val="Tahoma"/>
      <family val="2"/>
    </font>
    <font>
      <sz val="12"/>
      <name val="Arial"/>
      <family val="2"/>
    </font>
    <font>
      <b/>
      <i/>
      <sz val="14"/>
      <color indexed="81"/>
      <name val="Tahoma"/>
      <family val="2"/>
    </font>
    <font>
      <b/>
      <sz val="16"/>
      <color indexed="81"/>
      <name val="Tahoma"/>
      <family val="2"/>
    </font>
    <font>
      <sz val="16"/>
      <color indexed="81"/>
      <name val="Tahoma"/>
      <family val="2"/>
    </font>
    <font>
      <sz val="18"/>
      <color indexed="81"/>
      <name val="Tahoma"/>
      <family val="2"/>
    </font>
    <font>
      <sz val="11"/>
      <color theme="1"/>
      <name val="Calibri"/>
      <family val="2"/>
      <scheme val="minor"/>
    </font>
    <font>
      <sz val="11"/>
      <color rgb="FF000000"/>
      <name val="Calibri"/>
      <family val="2"/>
    </font>
    <font>
      <b/>
      <sz val="11"/>
      <color theme="1"/>
      <name val="Calibri"/>
      <family val="2"/>
      <scheme val="minor"/>
    </font>
    <font>
      <sz val="10"/>
      <color theme="1"/>
      <name val="Arial"/>
      <family val="2"/>
    </font>
    <font>
      <sz val="12"/>
      <color theme="1"/>
      <name val="Arial"/>
      <family val="2"/>
    </font>
    <font>
      <b/>
      <sz val="10"/>
      <color theme="0"/>
      <name val="Arial"/>
      <family val="2"/>
    </font>
    <font>
      <b/>
      <sz val="11"/>
      <color theme="4" tint="-0.499984740745262"/>
      <name val="Calibri"/>
      <family val="2"/>
      <scheme val="minor"/>
    </font>
    <font>
      <b/>
      <sz val="11"/>
      <color theme="7" tint="-0.499984740745262"/>
      <name val="Calibri"/>
      <family val="2"/>
      <scheme val="minor"/>
    </font>
    <font>
      <b/>
      <sz val="11"/>
      <color rgb="FF00B050"/>
      <name val="Calibri"/>
      <family val="2"/>
      <scheme val="minor"/>
    </font>
    <font>
      <b/>
      <sz val="11"/>
      <color rgb="FF7030A0"/>
      <name val="Calibri"/>
      <family val="2"/>
      <scheme val="minor"/>
    </font>
    <font>
      <b/>
      <sz val="11"/>
      <color theme="4" tint="-0.249977111117893"/>
      <name val="Calibri"/>
      <family val="2"/>
      <scheme val="minor"/>
    </font>
    <font>
      <b/>
      <sz val="11"/>
      <color theme="5" tint="-0.249977111117893"/>
      <name val="Calibri"/>
      <family val="2"/>
      <scheme val="minor"/>
    </font>
    <font>
      <sz val="10"/>
      <color rgb="FF003300"/>
      <name val="Arial"/>
      <family val="2"/>
    </font>
    <font>
      <sz val="11"/>
      <color rgb="FFFF0000"/>
      <name val="Calibri"/>
      <family val="2"/>
      <scheme val="minor"/>
    </font>
    <font>
      <sz val="11"/>
      <color rgb="FF222222"/>
      <name val="Calibri"/>
      <family val="2"/>
      <scheme val="minor"/>
    </font>
    <font>
      <sz val="10"/>
      <color theme="1"/>
      <name val="Verdana"/>
      <family val="2"/>
    </font>
    <font>
      <sz val="24"/>
      <color theme="1"/>
      <name val="Arial"/>
      <family val="2"/>
    </font>
    <font>
      <b/>
      <sz val="18"/>
      <name val="Arial"/>
      <family val="2"/>
    </font>
    <font>
      <b/>
      <sz val="12"/>
      <name val="Arial"/>
      <family val="2"/>
    </font>
    <font>
      <b/>
      <sz val="11"/>
      <color indexed="16"/>
      <name val="Arial"/>
      <family val="2"/>
    </font>
    <font>
      <sz val="11"/>
      <color indexed="8"/>
      <name val="Arial"/>
      <family val="2"/>
    </font>
    <font>
      <sz val="10"/>
      <color indexed="9"/>
      <name val="Arial"/>
      <family val="2"/>
    </font>
    <font>
      <b/>
      <sz val="12"/>
      <color indexed="10"/>
      <name val="Arial"/>
      <family val="2"/>
    </font>
    <font>
      <b/>
      <sz val="9"/>
      <color indexed="9"/>
      <name val="Arial"/>
      <family val="2"/>
    </font>
    <font>
      <b/>
      <sz val="11"/>
      <name val="Arial"/>
      <family val="2"/>
    </font>
    <font>
      <b/>
      <sz val="12"/>
      <color indexed="9"/>
      <name val="Arial"/>
      <family val="2"/>
    </font>
    <font>
      <b/>
      <sz val="12"/>
      <color indexed="16"/>
      <name val="Arial"/>
      <family val="2"/>
    </font>
    <font>
      <b/>
      <sz val="12"/>
      <color indexed="29"/>
      <name val="Arial"/>
      <family val="2"/>
    </font>
    <font>
      <sz val="9"/>
      <color theme="1"/>
      <name val="Arial"/>
      <family val="2"/>
    </font>
    <font>
      <b/>
      <sz val="10"/>
      <color theme="9" tint="-0.499984740745262"/>
      <name val="Arial"/>
      <family val="2"/>
    </font>
    <font>
      <b/>
      <sz val="48"/>
      <name val="Arial"/>
      <family val="2"/>
    </font>
    <font>
      <b/>
      <sz val="48"/>
      <color indexed="60"/>
      <name val="Arial"/>
      <family val="2"/>
    </font>
    <font>
      <b/>
      <i/>
      <sz val="14"/>
      <color theme="0" tint="-0.34998626667073579"/>
      <name val="Arial"/>
      <family val="2"/>
    </font>
    <font>
      <b/>
      <sz val="18"/>
      <color indexed="60"/>
      <name val="Arial"/>
      <family val="2"/>
    </font>
    <font>
      <sz val="8"/>
      <name val="Calibri"/>
      <family val="2"/>
      <scheme val="minor"/>
    </font>
    <font>
      <b/>
      <sz val="16"/>
      <color indexed="63"/>
      <name val="Carlito"/>
      <family val="2"/>
    </font>
    <font>
      <b/>
      <sz val="12"/>
      <color indexed="21"/>
      <name val="Arial"/>
      <family val="2"/>
    </font>
    <font>
      <b/>
      <sz val="8"/>
      <color indexed="9"/>
      <name val="Arial"/>
      <family val="2"/>
    </font>
    <font>
      <b/>
      <sz val="11"/>
      <color theme="0" tint="-0.14999847407452621"/>
      <name val="Calibri"/>
      <family val="2"/>
      <scheme val="minor"/>
    </font>
    <font>
      <sz val="11"/>
      <color theme="0" tint="-0.14999847407452621"/>
      <name val="Calibri"/>
      <family val="2"/>
      <scheme val="minor"/>
    </font>
    <font>
      <sz val="11"/>
      <color theme="0" tint="-0.14999847407452621"/>
      <name val="Calibri"/>
      <family val="2"/>
    </font>
    <font>
      <sz val="16"/>
      <color theme="0" tint="-0.14999847407452621"/>
      <name val="Calibri"/>
      <family val="2"/>
      <scheme val="minor"/>
    </font>
    <font>
      <b/>
      <sz val="11"/>
      <color theme="0" tint="-0.14999847407452621"/>
      <name val="Arial"/>
      <family val="2"/>
    </font>
    <font>
      <sz val="11"/>
      <name val="Gadugi"/>
      <family val="2"/>
    </font>
    <font>
      <b/>
      <sz val="11"/>
      <color indexed="8"/>
      <name val="Arial"/>
      <family val="2"/>
    </font>
    <font>
      <sz val="11"/>
      <name val="Arial"/>
      <family val="2"/>
    </font>
    <font>
      <sz val="12"/>
      <color theme="1"/>
      <name val="Calibri"/>
      <family val="2"/>
      <scheme val="minor"/>
    </font>
    <font>
      <sz val="14"/>
      <color indexed="8"/>
      <name val="Arial"/>
      <family val="2"/>
    </font>
    <font>
      <sz val="14"/>
      <color theme="1"/>
      <name val="Calibri"/>
      <family val="2"/>
      <scheme val="minor"/>
    </font>
    <font>
      <b/>
      <sz val="14"/>
      <name val="Arial"/>
      <family val="2"/>
    </font>
    <font>
      <sz val="12"/>
      <color rgb="FF003300"/>
      <name val="Arial"/>
      <family val="2"/>
    </font>
    <font>
      <sz val="12"/>
      <color rgb="FFFF0000"/>
      <name val="Arial"/>
      <family val="2"/>
    </font>
    <font>
      <sz val="11"/>
      <color theme="0"/>
      <name val="Calibri"/>
      <family val="2"/>
      <scheme val="minor"/>
    </font>
    <font>
      <sz val="14"/>
      <color theme="0"/>
      <name val="Calibri"/>
      <family val="2"/>
      <scheme val="minor"/>
    </font>
  </fonts>
  <fills count="33">
    <fill>
      <patternFill patternType="none"/>
    </fill>
    <fill>
      <patternFill patternType="gray125"/>
    </fill>
    <fill>
      <patternFill patternType="solid">
        <fgColor indexed="10"/>
        <bgColor indexed="16"/>
      </patternFill>
    </fill>
    <fill>
      <patternFill patternType="solid">
        <fgColor indexed="53"/>
        <bgColor indexed="52"/>
      </patternFill>
    </fill>
    <fill>
      <patternFill patternType="solid">
        <fgColor indexed="13"/>
        <bgColor indexed="34"/>
      </patternFill>
    </fill>
    <fill>
      <patternFill patternType="solid">
        <fgColor indexed="57"/>
        <bgColor indexed="21"/>
      </patternFill>
    </fill>
    <fill>
      <patternFill patternType="solid">
        <fgColor indexed="9"/>
        <bgColor indexed="64"/>
      </patternFill>
    </fill>
    <fill>
      <patternFill patternType="solid">
        <fgColor indexed="52"/>
        <bgColor indexed="51"/>
      </patternFill>
    </fill>
    <fill>
      <patternFill patternType="solid">
        <fgColor theme="0"/>
        <bgColor indexed="31"/>
      </patternFill>
    </fill>
    <fill>
      <patternFill patternType="solid">
        <fgColor theme="0" tint="-0.249977111117893"/>
        <bgColor indexed="64"/>
      </patternFill>
    </fill>
    <fill>
      <patternFill patternType="solid">
        <fgColor rgb="FFE2ECFD"/>
        <bgColor indexed="64"/>
      </patternFill>
    </fill>
    <fill>
      <patternFill patternType="solid">
        <fgColor theme="0"/>
        <bgColor theme="0"/>
      </patternFill>
    </fill>
    <fill>
      <patternFill patternType="solid">
        <fgColor theme="0"/>
        <bgColor indexed="64"/>
      </patternFill>
    </fill>
    <fill>
      <patternFill patternType="solid">
        <fgColor theme="6" tint="0.79998168889431442"/>
        <bgColor indexed="64"/>
      </patternFill>
    </fill>
    <fill>
      <patternFill patternType="solid">
        <fgColor rgb="FF3366CC"/>
        <bgColor indexed="64"/>
      </patternFill>
    </fill>
    <fill>
      <patternFill patternType="solid">
        <fgColor rgb="FFFFFFFF"/>
        <bgColor indexed="64"/>
      </patternFill>
    </fill>
    <fill>
      <patternFill patternType="solid">
        <fgColor rgb="FFFFFF00"/>
        <bgColor indexed="64"/>
      </patternFill>
    </fill>
    <fill>
      <patternFill patternType="solid">
        <fgColor theme="9" tint="0.59999389629810485"/>
        <bgColor indexed="31"/>
      </patternFill>
    </fill>
    <fill>
      <patternFill patternType="solid">
        <fgColor theme="9" tint="0.59999389629810485"/>
        <bgColor indexed="64"/>
      </patternFill>
    </fill>
    <fill>
      <patternFill patternType="solid">
        <fgColor indexed="60"/>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indexed="11"/>
        <bgColor indexed="64"/>
      </patternFill>
    </fill>
    <fill>
      <patternFill patternType="solid">
        <fgColor indexed="22"/>
        <bgColor indexed="64"/>
      </patternFill>
    </fill>
    <fill>
      <patternFill patternType="solid">
        <fgColor indexed="42"/>
        <bgColor indexed="64"/>
      </patternFill>
    </fill>
    <fill>
      <patternFill patternType="solid">
        <fgColor indexed="13"/>
        <bgColor indexed="64"/>
      </patternFill>
    </fill>
    <fill>
      <patternFill patternType="solid">
        <fgColor indexed="52"/>
        <bgColor indexed="64"/>
      </patternFill>
    </fill>
    <fill>
      <patternFill patternType="solid">
        <fgColor indexed="10"/>
        <bgColor indexed="64"/>
      </patternFill>
    </fill>
    <fill>
      <patternFill patternType="solid">
        <fgColor indexed="17"/>
        <bgColor indexed="64"/>
      </patternFill>
    </fill>
    <fill>
      <patternFill patternType="solid">
        <fgColor indexed="51"/>
        <bgColor indexed="64"/>
      </patternFill>
    </fill>
    <fill>
      <patternFill patternType="solid">
        <fgColor theme="0" tint="-4.9989318521683403E-2"/>
        <bgColor indexed="64"/>
      </patternFill>
    </fill>
    <fill>
      <patternFill patternType="solid">
        <fgColor rgb="FF50D05C"/>
        <bgColor indexed="64"/>
      </patternFill>
    </fill>
    <fill>
      <patternFill patternType="solid">
        <fgColor rgb="FF00B050"/>
        <bgColor indexed="64"/>
      </patternFill>
    </fill>
  </fills>
  <borders count="45">
    <border>
      <left/>
      <right/>
      <top/>
      <bottom/>
      <diagonal/>
    </border>
    <border>
      <left style="thin">
        <color indexed="9"/>
      </left>
      <right style="thin">
        <color indexed="9"/>
      </right>
      <top/>
      <bottom style="thin">
        <color indexed="9"/>
      </bottom>
      <diagonal/>
    </border>
    <border>
      <left style="thin">
        <color indexed="9"/>
      </left>
      <right style="thin">
        <color indexed="9"/>
      </right>
      <top/>
      <bottom/>
      <diagonal/>
    </border>
    <border>
      <left style="thin">
        <color indexed="9"/>
      </left>
      <right/>
      <top style="thin">
        <color indexed="9"/>
      </top>
      <bottom style="thin">
        <color indexed="9"/>
      </bottom>
      <diagonal/>
    </border>
    <border>
      <left style="thin">
        <color indexed="8"/>
      </left>
      <right style="thin">
        <color indexed="8"/>
      </right>
      <top style="thin">
        <color indexed="8"/>
      </top>
      <bottom style="thin">
        <color indexed="8"/>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style="thin">
        <color indexed="9"/>
      </right>
      <top style="thin">
        <color indexed="9"/>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medium">
        <color indexed="64"/>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top style="medium">
        <color rgb="FFDEE2E6"/>
      </top>
      <bottom/>
      <diagonal/>
    </border>
    <border>
      <left/>
      <right style="thin">
        <color indexed="9"/>
      </right>
      <top style="thin">
        <color indexed="9"/>
      </top>
      <bottom/>
      <diagonal/>
    </border>
    <border>
      <left/>
      <right/>
      <top style="thin">
        <color indexed="9"/>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thin">
        <color indexed="64"/>
      </top>
      <bottom style="thin">
        <color indexed="64"/>
      </bottom>
      <diagonal/>
    </border>
    <border>
      <left style="thin">
        <color rgb="FF000000"/>
      </left>
      <right/>
      <top style="thin">
        <color rgb="FF000000"/>
      </top>
      <bottom style="thin">
        <color rgb="FF000000"/>
      </bottom>
      <diagonal/>
    </border>
  </borders>
  <cellStyleXfs count="7">
    <xf numFmtId="0" fontId="0" fillId="0" borderId="0"/>
    <xf numFmtId="0" fontId="2" fillId="0" borderId="0"/>
    <xf numFmtId="0" fontId="1" fillId="0" borderId="0"/>
    <xf numFmtId="0" fontId="1" fillId="0" borderId="0"/>
    <xf numFmtId="0" fontId="20" fillId="0" borderId="0"/>
    <xf numFmtId="0" fontId="1" fillId="0" borderId="0"/>
    <xf numFmtId="9" fontId="19" fillId="0" borderId="0" applyFont="0" applyFill="0" applyBorder="0" applyAlignment="0" applyProtection="0"/>
  </cellStyleXfs>
  <cellXfs count="434">
    <xf numFmtId="0" fontId="0" fillId="0" borderId="0" xfId="0"/>
    <xf numFmtId="0" fontId="0" fillId="0" borderId="0" xfId="0" applyAlignment="1"/>
    <xf numFmtId="0" fontId="2" fillId="0" borderId="0" xfId="1" applyFont="1"/>
    <xf numFmtId="0" fontId="4" fillId="0" borderId="0" xfId="1" applyFont="1"/>
    <xf numFmtId="0" fontId="6" fillId="0" borderId="0" xfId="1" applyFont="1" applyFill="1"/>
    <xf numFmtId="0" fontId="2" fillId="0" borderId="1" xfId="1" applyFont="1" applyBorder="1" applyAlignment="1">
      <alignment horizontal="center" vertical="center"/>
    </xf>
    <xf numFmtId="0" fontId="2" fillId="0" borderId="2" xfId="1" applyFont="1" applyBorder="1" applyAlignment="1">
      <alignment horizontal="center" vertical="center"/>
    </xf>
    <xf numFmtId="0" fontId="2" fillId="0" borderId="2" xfId="1" applyFont="1" applyBorder="1"/>
    <xf numFmtId="0" fontId="2" fillId="0" borderId="1" xfId="1" applyFont="1" applyBorder="1"/>
    <xf numFmtId="0" fontId="2" fillId="0" borderId="3" xfId="1" applyFont="1" applyBorder="1"/>
    <xf numFmtId="0" fontId="2" fillId="0" borderId="0" xfId="1" applyFont="1" applyBorder="1"/>
    <xf numFmtId="0" fontId="7" fillId="2" borderId="4" xfId="1" applyFont="1" applyFill="1" applyBorder="1" applyAlignment="1">
      <alignment horizontal="center" vertical="center"/>
    </xf>
    <xf numFmtId="0" fontId="5" fillId="0" borderId="5" xfId="1" applyFont="1" applyBorder="1"/>
    <xf numFmtId="0" fontId="5" fillId="0" borderId="3" xfId="1" applyFont="1" applyBorder="1"/>
    <xf numFmtId="0" fontId="7" fillId="0" borderId="0" xfId="1" applyFont="1"/>
    <xf numFmtId="0" fontId="7" fillId="3" borderId="4" xfId="1" applyFont="1" applyFill="1" applyBorder="1" applyAlignment="1">
      <alignment horizontal="center" vertical="center"/>
    </xf>
    <xf numFmtId="0" fontId="7" fillId="4" borderId="4" xfId="1" applyFont="1" applyFill="1" applyBorder="1" applyAlignment="1">
      <alignment horizontal="center" vertical="center"/>
    </xf>
    <xf numFmtId="0" fontId="7" fillId="0" borderId="6" xfId="1" applyFont="1" applyBorder="1"/>
    <xf numFmtId="0" fontId="7" fillId="5" borderId="4" xfId="1" applyFont="1" applyFill="1" applyBorder="1" applyAlignment="1">
      <alignment horizontal="center" vertical="center"/>
    </xf>
    <xf numFmtId="0" fontId="2" fillId="0" borderId="7" xfId="1" applyFont="1" applyBorder="1"/>
    <xf numFmtId="0" fontId="2" fillId="0" borderId="7" xfId="1" applyFont="1" applyBorder="1" applyAlignment="1">
      <alignment horizontal="center" vertical="center"/>
    </xf>
    <xf numFmtId="0" fontId="2" fillId="0" borderId="0" xfId="1" applyFont="1" applyBorder="1" applyAlignment="1">
      <alignment horizontal="center" vertical="center"/>
    </xf>
    <xf numFmtId="0" fontId="21" fillId="0" borderId="0" xfId="0" applyFont="1" applyAlignment="1"/>
    <xf numFmtId="0" fontId="2" fillId="0" borderId="0" xfId="1" applyFont="1" applyFill="1" applyBorder="1" applyAlignment="1">
      <alignment vertical="center"/>
    </xf>
    <xf numFmtId="0" fontId="5" fillId="0" borderId="0" xfId="1" applyFont="1" applyFill="1" applyBorder="1" applyAlignment="1">
      <alignment horizontal="center" vertical="center" wrapText="1"/>
    </xf>
    <xf numFmtId="0" fontId="4" fillId="0" borderId="0" xfId="1" applyFont="1" applyBorder="1"/>
    <xf numFmtId="0" fontId="0" fillId="0" borderId="0" xfId="0" applyBorder="1"/>
    <xf numFmtId="0" fontId="3" fillId="8" borderId="0" xfId="1" applyFont="1" applyFill="1" applyBorder="1" applyAlignment="1">
      <alignment horizontal="center" vertical="center"/>
    </xf>
    <xf numFmtId="0" fontId="1" fillId="0" borderId="0" xfId="0" applyFont="1"/>
    <xf numFmtId="0" fontId="1" fillId="11" borderId="9" xfId="0" applyFont="1" applyFill="1" applyBorder="1" applyAlignment="1" applyProtection="1">
      <alignment vertical="center" wrapText="1"/>
      <protection locked="0"/>
    </xf>
    <xf numFmtId="0" fontId="10" fillId="12" borderId="9" xfId="0" applyFont="1" applyFill="1" applyBorder="1" applyAlignment="1">
      <alignment horizontal="center" vertical="center" wrapText="1"/>
    </xf>
    <xf numFmtId="0" fontId="1" fillId="0" borderId="0" xfId="0" applyFont="1" applyAlignment="1">
      <alignment horizontal="center" vertical="center"/>
    </xf>
    <xf numFmtId="0" fontId="1" fillId="0" borderId="0" xfId="0" applyFont="1" applyAlignment="1">
      <alignment horizontal="center"/>
    </xf>
    <xf numFmtId="0" fontId="1" fillId="0" borderId="0" xfId="0" applyFont="1" applyAlignment="1">
      <alignment wrapText="1"/>
    </xf>
    <xf numFmtId="0" fontId="22" fillId="0" borderId="9" xfId="0" applyFont="1" applyFill="1" applyBorder="1" applyAlignment="1" applyProtection="1">
      <alignment vertical="center" wrapText="1"/>
      <protection locked="0"/>
    </xf>
    <xf numFmtId="0" fontId="23" fillId="9" borderId="0" xfId="0" applyFont="1" applyFill="1" applyAlignment="1">
      <alignment vertical="center" wrapText="1"/>
    </xf>
    <xf numFmtId="0" fontId="14" fillId="11" borderId="9" xfId="0" applyFont="1" applyFill="1" applyBorder="1" applyAlignment="1" applyProtection="1">
      <alignment vertical="center" wrapText="1"/>
      <protection locked="0"/>
    </xf>
    <xf numFmtId="0" fontId="25" fillId="0" borderId="9" xfId="0" applyFont="1" applyBorder="1"/>
    <xf numFmtId="0" fontId="25" fillId="0" borderId="15" xfId="0" applyFont="1" applyBorder="1"/>
    <xf numFmtId="0" fontId="26" fillId="0" borderId="9" xfId="0" applyFont="1" applyBorder="1" applyAlignment="1">
      <alignment wrapText="1"/>
    </xf>
    <xf numFmtId="0" fontId="26" fillId="0" borderId="15" xfId="0" applyFont="1" applyBorder="1" applyAlignment="1">
      <alignment wrapText="1"/>
    </xf>
    <xf numFmtId="0" fontId="27" fillId="0" borderId="9" xfId="0" applyFont="1" applyBorder="1"/>
    <xf numFmtId="0" fontId="27" fillId="0" borderId="15" xfId="0" applyFont="1" applyBorder="1" applyAlignment="1">
      <alignment wrapText="1"/>
    </xf>
    <xf numFmtId="0" fontId="28" fillId="0" borderId="9" xfId="0" applyFont="1" applyBorder="1" applyAlignment="1">
      <alignment wrapText="1"/>
    </xf>
    <xf numFmtId="0" fontId="28" fillId="0" borderId="15" xfId="0" applyFont="1" applyBorder="1" applyAlignment="1">
      <alignment wrapText="1"/>
    </xf>
    <xf numFmtId="0" fontId="29" fillId="0" borderId="9" xfId="0" applyFont="1" applyBorder="1" applyAlignment="1">
      <alignment wrapText="1"/>
    </xf>
    <xf numFmtId="0" fontId="29" fillId="0" borderId="15" xfId="0" applyFont="1" applyBorder="1" applyAlignment="1">
      <alignment wrapText="1"/>
    </xf>
    <xf numFmtId="0" fontId="30" fillId="0" borderId="9" xfId="0" applyFont="1" applyBorder="1" applyAlignment="1">
      <alignment wrapText="1"/>
    </xf>
    <xf numFmtId="0" fontId="30" fillId="0" borderId="15" xfId="0" applyFont="1" applyBorder="1" applyAlignment="1">
      <alignment wrapText="1"/>
    </xf>
    <xf numFmtId="0" fontId="0" fillId="0" borderId="9" xfId="0" applyBorder="1" applyAlignment="1">
      <alignment wrapText="1"/>
    </xf>
    <xf numFmtId="0" fontId="0" fillId="0" borderId="15" xfId="0" applyBorder="1"/>
    <xf numFmtId="0" fontId="0" fillId="0" borderId="11" xfId="0" applyBorder="1" applyAlignment="1">
      <alignment wrapText="1"/>
    </xf>
    <xf numFmtId="0" fontId="0" fillId="0" borderId="17" xfId="0" applyBorder="1"/>
    <xf numFmtId="0" fontId="31" fillId="0" borderId="9" xfId="0" applyFont="1" applyFill="1" applyBorder="1" applyAlignment="1" applyProtection="1">
      <alignment horizontal="justify" vertical="center" wrapText="1"/>
      <protection locked="0"/>
    </xf>
    <xf numFmtId="0" fontId="1" fillId="0" borderId="9" xfId="0" applyFont="1" applyBorder="1" applyAlignment="1" applyProtection="1">
      <alignment vertical="center" wrapText="1"/>
      <protection locked="0"/>
    </xf>
    <xf numFmtId="0" fontId="1" fillId="0" borderId="9" xfId="0" applyFont="1" applyBorder="1" applyProtection="1">
      <protection locked="0"/>
    </xf>
    <xf numFmtId="0" fontId="10" fillId="12" borderId="9" xfId="0" applyFont="1" applyFill="1" applyBorder="1" applyAlignment="1" applyProtection="1">
      <alignment horizontal="center" vertical="center" wrapText="1"/>
    </xf>
    <xf numFmtId="0" fontId="0" fillId="0" borderId="9" xfId="0" applyBorder="1"/>
    <xf numFmtId="0" fontId="0" fillId="0" borderId="10" xfId="0" applyBorder="1"/>
    <xf numFmtId="0" fontId="0" fillId="0" borderId="19" xfId="0" applyBorder="1"/>
    <xf numFmtId="0" fontId="32" fillId="16" borderId="0" xfId="0" applyFont="1" applyFill="1"/>
    <xf numFmtId="0" fontId="0" fillId="10" borderId="9" xfId="0" applyFill="1" applyBorder="1"/>
    <xf numFmtId="0" fontId="0" fillId="10" borderId="0" xfId="0" applyFill="1"/>
    <xf numFmtId="0" fontId="0" fillId="10" borderId="19" xfId="0" applyFill="1" applyBorder="1"/>
    <xf numFmtId="0" fontId="0" fillId="0" borderId="0" xfId="0" applyAlignment="1">
      <alignment vertical="center"/>
    </xf>
    <xf numFmtId="0" fontId="21" fillId="0" borderId="0" xfId="0" applyFont="1" applyAlignment="1">
      <alignment vertical="center"/>
    </xf>
    <xf numFmtId="0" fontId="33" fillId="0" borderId="0" xfId="0" applyFont="1"/>
    <xf numFmtId="1" fontId="0" fillId="0" borderId="0" xfId="0" applyNumberFormat="1"/>
    <xf numFmtId="0" fontId="0" fillId="0" borderId="0" xfId="0" applyNumberFormat="1"/>
    <xf numFmtId="0" fontId="0" fillId="0" borderId="0" xfId="0" applyNumberFormat="1" applyFont="1" applyAlignment="1">
      <alignment vertical="center"/>
    </xf>
    <xf numFmtId="0" fontId="19" fillId="0" borderId="0" xfId="6" applyNumberFormat="1" applyFont="1"/>
    <xf numFmtId="0" fontId="34" fillId="0" borderId="14" xfId="0" applyFont="1" applyBorder="1" applyAlignment="1" applyProtection="1">
      <alignment horizontal="center" vertical="center"/>
      <protection hidden="1"/>
    </xf>
    <xf numFmtId="0" fontId="34" fillId="0" borderId="9" xfId="0" applyFont="1" applyBorder="1" applyAlignment="1" applyProtection="1">
      <alignment horizontal="center" vertical="center"/>
      <protection hidden="1"/>
    </xf>
    <xf numFmtId="0" fontId="34" fillId="0" borderId="9" xfId="0" applyFont="1" applyBorder="1" applyAlignment="1" applyProtection="1">
      <alignment horizontal="center" vertical="center" wrapText="1"/>
      <protection hidden="1"/>
    </xf>
    <xf numFmtId="0" fontId="34" fillId="0" borderId="15" xfId="0" applyFont="1" applyBorder="1" applyAlignment="1" applyProtection="1">
      <alignment horizontal="center" vertical="center" wrapText="1"/>
      <protection hidden="1"/>
    </xf>
    <xf numFmtId="0" fontId="34" fillId="0" borderId="16" xfId="0" applyFont="1" applyBorder="1" applyAlignment="1" applyProtection="1">
      <alignment horizontal="center" vertical="center"/>
      <protection hidden="1"/>
    </xf>
    <xf numFmtId="0" fontId="34" fillId="0" borderId="11" xfId="0" applyFont="1" applyBorder="1" applyAlignment="1" applyProtection="1">
      <alignment horizontal="center" vertical="center"/>
      <protection hidden="1"/>
    </xf>
    <xf numFmtId="0" fontId="34" fillId="0" borderId="11" xfId="0" applyFont="1" applyBorder="1" applyAlignment="1" applyProtection="1">
      <alignment horizontal="center" vertical="center" wrapText="1"/>
      <protection hidden="1"/>
    </xf>
    <xf numFmtId="0" fontId="34" fillId="0" borderId="17" xfId="0" applyFont="1" applyBorder="1" applyAlignment="1" applyProtection="1">
      <alignment horizontal="center" vertical="center" wrapText="1"/>
      <protection hidden="1"/>
    </xf>
    <xf numFmtId="0" fontId="0" fillId="0" borderId="9" xfId="0" applyBorder="1" applyProtection="1">
      <protection locked="0"/>
    </xf>
    <xf numFmtId="0" fontId="24" fillId="14" borderId="9" xfId="0" applyFont="1" applyFill="1" applyBorder="1" applyAlignment="1">
      <alignment horizontal="center" vertical="center" wrapText="1"/>
    </xf>
    <xf numFmtId="0" fontId="1" fillId="11" borderId="9" xfId="0" applyFont="1" applyFill="1" applyBorder="1" applyAlignment="1" applyProtection="1">
      <alignment horizontal="justify" vertical="center" wrapText="1"/>
      <protection locked="0"/>
    </xf>
    <xf numFmtId="0" fontId="10" fillId="13" borderId="9" xfId="0" applyFont="1" applyFill="1" applyBorder="1" applyAlignment="1">
      <alignment horizontal="center" vertical="center" wrapText="1"/>
    </xf>
    <xf numFmtId="0" fontId="1" fillId="0" borderId="9" xfId="0" applyFont="1" applyBorder="1" applyAlignment="1" applyProtection="1">
      <alignment horizontal="center" vertical="center" wrapText="1"/>
      <protection locked="0"/>
    </xf>
    <xf numFmtId="0" fontId="1" fillId="0" borderId="9" xfId="0" applyFont="1" applyBorder="1" applyAlignment="1">
      <alignment horizontal="center" vertical="center" wrapText="1"/>
    </xf>
    <xf numFmtId="0" fontId="0" fillId="6" borderId="0" xfId="0" applyFill="1" applyProtection="1">
      <protection locked="0"/>
    </xf>
    <xf numFmtId="0" fontId="37" fillId="6" borderId="0" xfId="0" applyFont="1" applyFill="1" applyAlignment="1" applyProtection="1">
      <alignment horizontal="left" vertical="center" wrapText="1"/>
      <protection locked="0"/>
    </xf>
    <xf numFmtId="0" fontId="37" fillId="6" borderId="0" xfId="2" applyFont="1" applyFill="1" applyAlignment="1" applyProtection="1">
      <alignment horizontal="left" vertical="center" wrapText="1"/>
      <protection locked="0"/>
    </xf>
    <xf numFmtId="0" fontId="1" fillId="6" borderId="0" xfId="2" applyFill="1" applyProtection="1">
      <protection locked="0"/>
    </xf>
    <xf numFmtId="0" fontId="37" fillId="6" borderId="0" xfId="2" applyFont="1" applyFill="1" applyAlignment="1" applyProtection="1">
      <alignment vertical="center" wrapText="1"/>
      <protection locked="0"/>
    </xf>
    <xf numFmtId="0" fontId="9" fillId="6" borderId="0" xfId="0" applyFont="1" applyFill="1" applyProtection="1">
      <protection locked="0"/>
    </xf>
    <xf numFmtId="0" fontId="9" fillId="6" borderId="0" xfId="2" applyFont="1" applyFill="1" applyAlignment="1" applyProtection="1">
      <alignment vertical="center" wrapText="1"/>
      <protection locked="0"/>
    </xf>
    <xf numFmtId="0" fontId="9" fillId="6" borderId="0" xfId="0" applyFont="1" applyFill="1" applyAlignment="1" applyProtection="1">
      <alignment horizontal="center"/>
      <protection locked="0"/>
    </xf>
    <xf numFmtId="0" fontId="0" fillId="6" borderId="0" xfId="0" applyFill="1" applyAlignment="1" applyProtection="1">
      <alignment horizontal="center"/>
      <protection locked="0"/>
    </xf>
    <xf numFmtId="0" fontId="14" fillId="0" borderId="22" xfId="0" applyFont="1" applyBorder="1" applyAlignment="1" applyProtection="1">
      <alignment horizontal="right"/>
      <protection locked="0"/>
    </xf>
    <xf numFmtId="0" fontId="38" fillId="6" borderId="0" xfId="0" applyFont="1" applyFill="1" applyAlignment="1" applyProtection="1">
      <alignment horizontal="right" wrapText="1"/>
      <protection locked="0"/>
    </xf>
    <xf numFmtId="14" fontId="14" fillId="0" borderId="22" xfId="0" applyNumberFormat="1" applyFont="1" applyBorder="1" applyAlignment="1" applyProtection="1">
      <alignment horizontal="right"/>
      <protection locked="0"/>
    </xf>
    <xf numFmtId="0" fontId="39" fillId="6" borderId="0" xfId="0" applyFont="1" applyFill="1" applyAlignment="1" applyProtection="1">
      <alignment horizontal="center" vertical="center" wrapText="1"/>
      <protection locked="0"/>
    </xf>
    <xf numFmtId="0" fontId="39" fillId="6" borderId="0" xfId="0" applyFont="1" applyFill="1" applyAlignment="1" applyProtection="1">
      <alignment vertical="center" wrapText="1"/>
      <protection locked="0"/>
    </xf>
    <xf numFmtId="0" fontId="37" fillId="6" borderId="0" xfId="2" applyFont="1" applyFill="1" applyAlignment="1" applyProtection="1">
      <alignment horizontal="center" vertical="center" wrapText="1"/>
      <protection locked="0"/>
    </xf>
    <xf numFmtId="0" fontId="0" fillId="6" borderId="0" xfId="0" applyFill="1" applyAlignment="1" applyProtection="1">
      <alignment horizontal="center" vertical="center"/>
      <protection locked="0"/>
    </xf>
    <xf numFmtId="0" fontId="9" fillId="6" borderId="0" xfId="0" applyFont="1" applyFill="1" applyAlignment="1" applyProtection="1">
      <alignment horizontal="center" vertical="center"/>
      <protection locked="0"/>
    </xf>
    <xf numFmtId="0" fontId="9" fillId="6" borderId="0" xfId="2" applyFont="1" applyFill="1" applyAlignment="1" applyProtection="1">
      <alignment horizontal="center" vertical="center" wrapText="1"/>
      <protection locked="0"/>
    </xf>
    <xf numFmtId="0" fontId="40" fillId="6" borderId="0" xfId="0" applyFont="1" applyFill="1" applyAlignment="1" applyProtection="1">
      <alignment horizontal="center" vertical="center"/>
      <protection locked="0"/>
    </xf>
    <xf numFmtId="0" fontId="38" fillId="0" borderId="34" xfId="0" applyFont="1" applyBorder="1" applyAlignment="1" applyProtection="1">
      <alignment horizontal="center" vertical="center" wrapText="1"/>
      <protection locked="0"/>
    </xf>
    <xf numFmtId="0" fontId="38" fillId="6" borderId="0" xfId="0" applyFont="1" applyFill="1" applyAlignment="1" applyProtection="1">
      <alignment horizontal="center" vertical="center" wrapText="1"/>
      <protection locked="0"/>
    </xf>
    <xf numFmtId="0" fontId="38" fillId="0" borderId="0" xfId="0" applyFont="1" applyAlignment="1" applyProtection="1">
      <alignment horizontal="center" vertical="center" wrapText="1"/>
      <protection locked="0"/>
    </xf>
    <xf numFmtId="2" fontId="14" fillId="6" borderId="0" xfId="2" applyNumberFormat="1" applyFont="1" applyFill="1" applyAlignment="1" applyProtection="1">
      <alignment horizontal="center" vertical="center" wrapText="1"/>
      <protection locked="0"/>
    </xf>
    <xf numFmtId="2" fontId="11" fillId="6" borderId="0" xfId="2" applyNumberFormat="1" applyFont="1" applyFill="1" applyAlignment="1" applyProtection="1">
      <alignment horizontal="center" vertical="center" wrapText="1"/>
      <protection locked="0"/>
    </xf>
    <xf numFmtId="0" fontId="40" fillId="6" borderId="0" xfId="0" applyFont="1" applyFill="1" applyProtection="1">
      <protection locked="0"/>
    </xf>
    <xf numFmtId="0" fontId="40" fillId="6" borderId="0" xfId="0" applyFont="1" applyFill="1" applyAlignment="1" applyProtection="1">
      <alignment horizontal="center"/>
      <protection locked="0"/>
    </xf>
    <xf numFmtId="0" fontId="38" fillId="6" borderId="0" xfId="0" applyFont="1" applyFill="1" applyAlignment="1" applyProtection="1">
      <alignment vertical="center" wrapText="1"/>
      <protection locked="0"/>
    </xf>
    <xf numFmtId="0" fontId="41" fillId="6" borderId="0" xfId="0" applyFont="1" applyFill="1" applyAlignment="1" applyProtection="1">
      <alignment horizontal="left" vertical="center"/>
      <protection locked="0"/>
    </xf>
    <xf numFmtId="0" fontId="38" fillId="0" borderId="9" xfId="0" applyFont="1" applyBorder="1" applyAlignment="1" applyProtection="1">
      <alignment horizontal="center" vertical="center" wrapText="1"/>
      <protection locked="0"/>
    </xf>
    <xf numFmtId="0" fontId="14" fillId="6" borderId="0" xfId="0" applyFont="1" applyFill="1" applyAlignment="1" applyProtection="1">
      <alignment horizontal="center" vertical="center" wrapText="1"/>
      <protection locked="0"/>
    </xf>
    <xf numFmtId="0" fontId="42" fillId="19" borderId="18" xfId="2" applyFont="1" applyFill="1" applyBorder="1" applyAlignment="1" applyProtection="1">
      <alignment horizontal="center" vertical="center" wrapText="1"/>
      <protection locked="0"/>
    </xf>
    <xf numFmtId="164" fontId="37" fillId="6" borderId="0" xfId="2" applyNumberFormat="1" applyFont="1" applyFill="1" applyAlignment="1" applyProtection="1">
      <alignment horizontal="center" vertical="center"/>
      <protection locked="0"/>
    </xf>
    <xf numFmtId="2" fontId="37" fillId="6" borderId="0" xfId="2" applyNumberFormat="1" applyFont="1" applyFill="1" applyAlignment="1" applyProtection="1">
      <alignment horizontal="center" vertical="center"/>
      <protection locked="0"/>
    </xf>
    <xf numFmtId="0" fontId="14" fillId="6" borderId="0" xfId="0" applyFont="1" applyFill="1" applyAlignment="1" applyProtection="1">
      <alignment horizontal="left" vertical="center" wrapText="1"/>
      <protection locked="0"/>
    </xf>
    <xf numFmtId="0" fontId="0" fillId="0" borderId="0" xfId="0" applyProtection="1">
      <protection locked="0"/>
    </xf>
    <xf numFmtId="0" fontId="1" fillId="6" borderId="0" xfId="2" applyFill="1" applyAlignment="1" applyProtection="1">
      <alignment vertical="center" wrapText="1"/>
      <protection locked="0"/>
    </xf>
    <xf numFmtId="0" fontId="9" fillId="6" borderId="0" xfId="0" applyFont="1" applyFill="1" applyAlignment="1" applyProtection="1">
      <alignment vertical="center" wrapText="1"/>
      <protection locked="0"/>
    </xf>
    <xf numFmtId="0" fontId="9" fillId="6" borderId="0" xfId="0" applyFont="1" applyFill="1" applyAlignment="1" applyProtection="1">
      <alignment horizontal="center" vertical="center" wrapText="1"/>
      <protection locked="0"/>
    </xf>
    <xf numFmtId="0" fontId="1" fillId="6" borderId="0" xfId="0" applyFont="1" applyFill="1" applyAlignment="1" applyProtection="1">
      <alignment vertical="center" wrapText="1"/>
      <protection locked="0"/>
    </xf>
    <xf numFmtId="0" fontId="45" fillId="6" borderId="0" xfId="0" applyFont="1" applyFill="1" applyBorder="1" applyAlignment="1" applyProtection="1">
      <alignment horizontal="center" vertical="center" wrapText="1"/>
      <protection locked="0"/>
    </xf>
    <xf numFmtId="0" fontId="46" fillId="6" borderId="0" xfId="0" applyFont="1" applyFill="1" applyBorder="1" applyAlignment="1" applyProtection="1">
      <alignment horizontal="center" vertical="center" wrapText="1"/>
      <protection locked="0"/>
    </xf>
    <xf numFmtId="0" fontId="45" fillId="6" borderId="0" xfId="2" applyFont="1" applyFill="1" applyBorder="1" applyAlignment="1" applyProtection="1">
      <alignment horizontal="center" vertical="center" wrapText="1"/>
      <protection locked="0"/>
    </xf>
    <xf numFmtId="0" fontId="47" fillId="0" borderId="0" xfId="2" applyFont="1" applyBorder="1" applyAlignment="1" applyProtection="1">
      <alignment vertical="center" wrapText="1"/>
      <protection locked="0"/>
    </xf>
    <xf numFmtId="0" fontId="46" fillId="6" borderId="0" xfId="2" applyFont="1" applyFill="1" applyBorder="1" applyAlignment="1" applyProtection="1">
      <alignment horizontal="center" vertical="center" wrapText="1"/>
      <protection locked="0"/>
    </xf>
    <xf numFmtId="0" fontId="45" fillId="6" borderId="0" xfId="2" applyFont="1" applyFill="1" applyBorder="1" applyAlignment="1">
      <alignment horizontal="center" vertical="center" wrapText="1"/>
    </xf>
    <xf numFmtId="0" fontId="10" fillId="13" borderId="9" xfId="0" applyFont="1" applyFill="1" applyBorder="1" applyAlignment="1">
      <alignment vertical="center" wrapText="1"/>
    </xf>
    <xf numFmtId="0" fontId="35" fillId="0" borderId="0" xfId="0" applyFont="1" applyBorder="1" applyAlignment="1">
      <alignment vertical="center" wrapText="1"/>
    </xf>
    <xf numFmtId="49" fontId="36" fillId="6" borderId="0" xfId="0" applyNumberFormat="1" applyFont="1" applyFill="1" applyAlignment="1" applyProtection="1">
      <alignment vertical="center" wrapText="1"/>
      <protection locked="0"/>
    </xf>
    <xf numFmtId="0" fontId="1" fillId="11" borderId="0" xfId="0" applyFont="1" applyFill="1" applyBorder="1" applyAlignment="1" applyProtection="1">
      <alignment horizontal="justify" vertical="center" wrapText="1"/>
      <protection locked="0"/>
    </xf>
    <xf numFmtId="0" fontId="14" fillId="11" borderId="0" xfId="0" applyFont="1" applyFill="1" applyBorder="1" applyAlignment="1" applyProtection="1">
      <alignment vertical="center" wrapText="1"/>
      <protection locked="0"/>
    </xf>
    <xf numFmtId="0" fontId="10" fillId="20" borderId="9" xfId="0" applyFont="1" applyFill="1" applyBorder="1" applyAlignment="1">
      <alignment horizontal="center" vertical="center" wrapText="1"/>
    </xf>
    <xf numFmtId="0" fontId="10" fillId="20" borderId="9" xfId="0" applyFont="1" applyFill="1" applyBorder="1" applyAlignment="1">
      <alignment horizontal="center" vertical="center" textRotation="90" wrapText="1"/>
    </xf>
    <xf numFmtId="0" fontId="10" fillId="20" borderId="15" xfId="0" applyFont="1" applyFill="1" applyBorder="1" applyAlignment="1">
      <alignment horizontal="center" vertical="center" wrapText="1"/>
    </xf>
    <xf numFmtId="0" fontId="45" fillId="6" borderId="9" xfId="0" applyFont="1" applyFill="1" applyBorder="1" applyAlignment="1" applyProtection="1">
      <alignment horizontal="center" vertical="center" wrapText="1"/>
      <protection locked="0"/>
    </xf>
    <xf numFmtId="0" fontId="10" fillId="20" borderId="9" xfId="0" applyFont="1" applyFill="1" applyBorder="1" applyAlignment="1" applyProtection="1">
      <alignment horizontal="center" vertical="center" textRotation="90" wrapText="1"/>
      <protection locked="0" hidden="1"/>
    </xf>
    <xf numFmtId="0" fontId="10" fillId="20" borderId="14" xfId="0" applyFont="1" applyFill="1" applyBorder="1" applyAlignment="1">
      <alignment horizontal="center" vertical="center" wrapText="1"/>
    </xf>
    <xf numFmtId="0" fontId="45" fillId="6" borderId="0" xfId="0" applyFont="1" applyFill="1" applyBorder="1" applyAlignment="1" applyProtection="1">
      <alignment vertical="center" wrapText="1"/>
      <protection locked="0"/>
    </xf>
    <xf numFmtId="0" fontId="45" fillId="6" borderId="15" xfId="0" applyFont="1" applyFill="1" applyBorder="1" applyAlignment="1" applyProtection="1">
      <alignment horizontal="center" vertical="center" wrapText="1"/>
      <protection locked="0"/>
    </xf>
    <xf numFmtId="0" fontId="25" fillId="20" borderId="14" xfId="0" applyFont="1" applyFill="1" applyBorder="1"/>
    <xf numFmtId="0" fontId="26" fillId="20" borderId="14" xfId="0" applyFont="1" applyFill="1" applyBorder="1" applyAlignment="1">
      <alignment wrapText="1"/>
    </xf>
    <xf numFmtId="0" fontId="27" fillId="20" borderId="14" xfId="0" applyFont="1" applyFill="1" applyBorder="1"/>
    <xf numFmtId="0" fontId="28" fillId="20" borderId="14" xfId="0" applyFont="1" applyFill="1" applyBorder="1" applyAlignment="1">
      <alignment wrapText="1"/>
    </xf>
    <xf numFmtId="0" fontId="29" fillId="20" borderId="14" xfId="0" applyFont="1" applyFill="1" applyBorder="1" applyAlignment="1">
      <alignment wrapText="1"/>
    </xf>
    <xf numFmtId="0" fontId="30" fillId="20" borderId="14" xfId="0" applyFont="1" applyFill="1" applyBorder="1" applyAlignment="1">
      <alignment wrapText="1"/>
    </xf>
    <xf numFmtId="0" fontId="0" fillId="20" borderId="14" xfId="0" applyFill="1" applyBorder="1" applyAlignment="1">
      <alignment wrapText="1"/>
    </xf>
    <xf numFmtId="0" fontId="0" fillId="20" borderId="16" xfId="0" applyFill="1" applyBorder="1" applyAlignment="1">
      <alignment wrapText="1"/>
    </xf>
    <xf numFmtId="0" fontId="45" fillId="6" borderId="12" xfId="0" applyFont="1" applyFill="1" applyBorder="1" applyAlignment="1" applyProtection="1">
      <alignment horizontal="center" vertical="center" wrapText="1"/>
      <protection locked="0"/>
    </xf>
    <xf numFmtId="0" fontId="45" fillId="6" borderId="8" xfId="0" applyFont="1" applyFill="1" applyBorder="1" applyAlignment="1" applyProtection="1">
      <alignment horizontal="center" vertical="center" wrapText="1"/>
      <protection locked="0"/>
    </xf>
    <xf numFmtId="0" fontId="45" fillId="6" borderId="13" xfId="0" applyFont="1" applyFill="1" applyBorder="1" applyAlignment="1" applyProtection="1">
      <alignment horizontal="center" vertical="center" wrapText="1"/>
      <protection locked="0"/>
    </xf>
    <xf numFmtId="0" fontId="35" fillId="0" borderId="21" xfId="0" applyFont="1" applyBorder="1" applyAlignment="1">
      <alignment vertical="center" wrapText="1"/>
    </xf>
    <xf numFmtId="0" fontId="0" fillId="6" borderId="0" xfId="0" applyFill="1" applyBorder="1" applyProtection="1">
      <protection locked="0"/>
    </xf>
    <xf numFmtId="0" fontId="37" fillId="6" borderId="0" xfId="0" applyFont="1" applyFill="1" applyBorder="1" applyAlignment="1" applyProtection="1">
      <alignment horizontal="left" vertical="center" wrapText="1"/>
      <protection locked="0"/>
    </xf>
    <xf numFmtId="0" fontId="37" fillId="6" borderId="0" xfId="2" applyFont="1" applyFill="1" applyBorder="1" applyAlignment="1" applyProtection="1">
      <alignment horizontal="left" vertical="center" wrapText="1"/>
      <protection locked="0"/>
    </xf>
    <xf numFmtId="0" fontId="1" fillId="11" borderId="0" xfId="0" applyFont="1" applyFill="1" applyBorder="1" applyAlignment="1" applyProtection="1">
      <alignment horizontal="center" vertical="center" wrapText="1"/>
      <protection locked="0"/>
    </xf>
    <xf numFmtId="49" fontId="50" fillId="6" borderId="0" xfId="0" applyNumberFormat="1" applyFont="1" applyFill="1" applyAlignment="1" applyProtection="1">
      <alignment horizontal="center" vertical="center" wrapText="1"/>
      <protection locked="0"/>
    </xf>
    <xf numFmtId="0" fontId="45" fillId="21" borderId="9" xfId="0" applyFont="1" applyFill="1" applyBorder="1" applyAlignment="1" applyProtection="1">
      <alignment horizontal="center" vertical="center" wrapText="1"/>
      <protection locked="0"/>
    </xf>
    <xf numFmtId="0" fontId="54" fillId="6" borderId="0" xfId="2" applyFont="1" applyFill="1" applyAlignment="1">
      <alignment wrapText="1"/>
    </xf>
    <xf numFmtId="0" fontId="54" fillId="6" borderId="0" xfId="2" applyFont="1" applyFill="1"/>
    <xf numFmtId="0" fontId="1" fillId="0" borderId="0" xfId="2"/>
    <xf numFmtId="0" fontId="1" fillId="6" borderId="0" xfId="2" applyFill="1"/>
    <xf numFmtId="0" fontId="1" fillId="24" borderId="0" xfId="2" applyFill="1"/>
    <xf numFmtId="0" fontId="10" fillId="6" borderId="0" xfId="2" applyFont="1" applyFill="1" applyAlignment="1">
      <alignment vertical="center"/>
    </xf>
    <xf numFmtId="0" fontId="1" fillId="22" borderId="0" xfId="2" applyFill="1"/>
    <xf numFmtId="0" fontId="1" fillId="25" borderId="0" xfId="2" applyFill="1"/>
    <xf numFmtId="0" fontId="1" fillId="29" borderId="0" xfId="2" applyFill="1" applyAlignment="1">
      <alignment horizontal="center"/>
    </xf>
    <xf numFmtId="0" fontId="1" fillId="27" borderId="0" xfId="2" applyFill="1" applyAlignment="1">
      <alignment horizontal="center"/>
    </xf>
    <xf numFmtId="0" fontId="1" fillId="6" borderId="0" xfId="2" applyFill="1" applyAlignment="1">
      <alignment horizontal="center" vertical="center"/>
    </xf>
    <xf numFmtId="0" fontId="1" fillId="6" borderId="0" xfId="2" applyFill="1" applyAlignment="1">
      <alignment vertical="center" wrapText="1"/>
    </xf>
    <xf numFmtId="0" fontId="1" fillId="6" borderId="0" xfId="2" applyFill="1" applyAlignment="1">
      <alignment horizontal="center" vertical="center" wrapText="1"/>
    </xf>
    <xf numFmtId="0" fontId="1" fillId="0" borderId="0" xfId="2" applyAlignment="1">
      <alignment horizontal="center" vertical="center"/>
    </xf>
    <xf numFmtId="0" fontId="1" fillId="6" borderId="0" xfId="2" applyFill="1" applyAlignment="1">
      <alignment horizontal="center"/>
    </xf>
    <xf numFmtId="0" fontId="1" fillId="6" borderId="9" xfId="2" applyFill="1" applyBorder="1" applyAlignment="1" applyProtection="1">
      <alignment horizontal="center"/>
      <protection hidden="1"/>
    </xf>
    <xf numFmtId="2" fontId="1" fillId="6" borderId="9" xfId="2" applyNumberFormat="1" applyFill="1" applyBorder="1" applyAlignment="1" applyProtection="1">
      <alignment horizontal="center"/>
      <protection hidden="1"/>
    </xf>
    <xf numFmtId="0" fontId="1" fillId="0" borderId="9" xfId="2" applyBorder="1" applyAlignment="1" applyProtection="1">
      <alignment horizontal="center"/>
      <protection hidden="1"/>
    </xf>
    <xf numFmtId="0" fontId="1" fillId="6" borderId="0" xfId="2" applyFill="1" applyProtection="1">
      <protection hidden="1"/>
    </xf>
    <xf numFmtId="0" fontId="1" fillId="6" borderId="9" xfId="2" applyFill="1" applyBorder="1" applyAlignment="1" applyProtection="1">
      <alignment horizontal="center" vertical="center" wrapText="1"/>
      <protection hidden="1"/>
    </xf>
    <xf numFmtId="0" fontId="1" fillId="0" borderId="0" xfId="2" applyAlignment="1">
      <alignment horizontal="center" vertical="center" wrapText="1"/>
    </xf>
    <xf numFmtId="0" fontId="10" fillId="20" borderId="9" xfId="0" applyFont="1" applyFill="1" applyBorder="1" applyAlignment="1">
      <alignment horizontal="center" vertical="center" wrapText="1"/>
    </xf>
    <xf numFmtId="0" fontId="1" fillId="0" borderId="9" xfId="0" applyFont="1" applyBorder="1" applyAlignment="1">
      <alignment horizontal="center" vertical="center" wrapText="1"/>
    </xf>
    <xf numFmtId="0" fontId="1" fillId="0" borderId="9" xfId="0" applyFont="1" applyBorder="1" applyAlignment="1" applyProtection="1">
      <alignment horizontal="center" vertical="center" wrapText="1"/>
      <protection locked="0"/>
    </xf>
    <xf numFmtId="0" fontId="57" fillId="0" borderId="0" xfId="0" applyFont="1" applyAlignment="1"/>
    <xf numFmtId="0" fontId="58" fillId="0" borderId="0" xfId="0" applyFont="1" applyAlignment="1"/>
    <xf numFmtId="0" fontId="59" fillId="0" borderId="0" xfId="1" applyFont="1" applyFill="1" applyBorder="1" applyAlignment="1">
      <alignment vertical="center"/>
    </xf>
    <xf numFmtId="0" fontId="60" fillId="0" borderId="0" xfId="0" applyFont="1" applyAlignment="1"/>
    <xf numFmtId="0" fontId="61" fillId="15" borderId="33" xfId="0" applyFont="1" applyFill="1" applyBorder="1" applyAlignment="1">
      <alignment vertical="center" wrapText="1"/>
    </xf>
    <xf numFmtId="0" fontId="58" fillId="15" borderId="0" xfId="0" applyFont="1" applyFill="1"/>
    <xf numFmtId="0" fontId="59" fillId="0" borderId="0" xfId="1" applyFont="1" applyFill="1" applyBorder="1" applyAlignment="1">
      <alignment vertical="center" wrapText="1"/>
    </xf>
    <xf numFmtId="0" fontId="60" fillId="0" borderId="0" xfId="0" applyFont="1" applyAlignment="1">
      <alignment wrapText="1"/>
    </xf>
    <xf numFmtId="0" fontId="14" fillId="6" borderId="0" xfId="2" applyFont="1" applyFill="1" applyAlignment="1" applyProtection="1">
      <alignment vertical="justify" wrapText="1"/>
      <protection locked="0"/>
    </xf>
    <xf numFmtId="0" fontId="1" fillId="0" borderId="0" xfId="0" applyFont="1" applyBorder="1" applyAlignment="1">
      <alignment horizontal="center"/>
    </xf>
    <xf numFmtId="0" fontId="1" fillId="11" borderId="10" xfId="0" applyFont="1" applyFill="1" applyBorder="1" applyAlignment="1" applyProtection="1">
      <alignment horizontal="justify" vertical="center" wrapText="1"/>
      <protection locked="0"/>
    </xf>
    <xf numFmtId="0" fontId="58" fillId="0" borderId="0" xfId="0" applyFont="1" applyAlignment="1">
      <alignment wrapText="1"/>
    </xf>
    <xf numFmtId="0" fontId="0" fillId="0" borderId="9" xfId="0" applyBorder="1" applyAlignment="1" applyProtection="1">
      <alignment wrapText="1"/>
      <protection locked="0"/>
    </xf>
    <xf numFmtId="0" fontId="14" fillId="6" borderId="0" xfId="2" applyFont="1" applyFill="1" applyBorder="1" applyAlignment="1" applyProtection="1">
      <alignment horizontal="center" vertical="justify" wrapText="1"/>
      <protection locked="0"/>
    </xf>
    <xf numFmtId="0" fontId="21" fillId="6" borderId="0" xfId="0" applyFont="1" applyFill="1" applyProtection="1">
      <protection locked="0"/>
    </xf>
    <xf numFmtId="0" fontId="63" fillId="6" borderId="0" xfId="0" applyFont="1" applyFill="1" applyAlignment="1" applyProtection="1">
      <alignment vertical="center" wrapText="1"/>
      <protection locked="0"/>
    </xf>
    <xf numFmtId="0" fontId="0" fillId="0" borderId="44" xfId="0" applyBorder="1" applyAlignment="1">
      <alignment horizontal="center" vertical="center" wrapText="1"/>
    </xf>
    <xf numFmtId="14" fontId="0" fillId="0" borderId="44" xfId="0" applyNumberFormat="1" applyBorder="1" applyAlignment="1">
      <alignment horizontal="center" vertical="center" wrapText="1"/>
    </xf>
    <xf numFmtId="0" fontId="38" fillId="6" borderId="0" xfId="0" applyFont="1" applyFill="1" applyAlignment="1" applyProtection="1">
      <alignment horizontal="right" vertical="center" wrapText="1"/>
      <protection locked="0"/>
    </xf>
    <xf numFmtId="0" fontId="65" fillId="6" borderId="0" xfId="0" applyFont="1" applyFill="1" applyAlignment="1" applyProtection="1">
      <alignment horizontal="left"/>
      <protection locked="0"/>
    </xf>
    <xf numFmtId="0" fontId="10" fillId="20" borderId="14" xfId="0" applyFont="1" applyFill="1" applyBorder="1" applyAlignment="1">
      <alignment horizontal="center" vertical="center" wrapText="1"/>
    </xf>
    <xf numFmtId="0" fontId="10" fillId="20" borderId="9" xfId="0" applyFont="1" applyFill="1" applyBorder="1" applyAlignment="1">
      <alignment horizontal="center" vertical="center" wrapText="1"/>
    </xf>
    <xf numFmtId="0" fontId="44" fillId="19" borderId="8" xfId="2" applyFont="1" applyFill="1" applyBorder="1" applyAlignment="1" applyProtection="1">
      <alignment horizontal="center" vertical="center" wrapText="1"/>
      <protection locked="0"/>
    </xf>
    <xf numFmtId="0" fontId="48" fillId="20" borderId="14" xfId="0" applyFont="1" applyFill="1" applyBorder="1" applyAlignment="1">
      <alignment horizontal="center" vertical="center"/>
    </xf>
    <xf numFmtId="0" fontId="48" fillId="20" borderId="16" xfId="0" applyFont="1" applyFill="1" applyBorder="1" applyAlignment="1">
      <alignment horizontal="center" vertical="center"/>
    </xf>
    <xf numFmtId="0" fontId="67" fillId="6" borderId="0" xfId="0" applyFont="1" applyFill="1" applyAlignment="1" applyProtection="1">
      <alignment horizontal="left"/>
      <protection locked="0"/>
    </xf>
    <xf numFmtId="0" fontId="68" fillId="6" borderId="0" xfId="0" applyFont="1" applyFill="1" applyAlignment="1" applyProtection="1">
      <alignment horizontal="left" vertical="center" wrapText="1"/>
      <protection locked="0"/>
    </xf>
    <xf numFmtId="0" fontId="68" fillId="6" borderId="0" xfId="2" applyFont="1" applyFill="1" applyAlignment="1" applyProtection="1">
      <alignment horizontal="left" vertical="center" wrapText="1"/>
      <protection locked="0"/>
    </xf>
    <xf numFmtId="0" fontId="14" fillId="6" borderId="0" xfId="2" applyFont="1" applyFill="1" applyAlignment="1" applyProtection="1">
      <alignment horizontal="center" vertical="justify" wrapText="1"/>
      <protection locked="0"/>
    </xf>
    <xf numFmtId="0" fontId="45" fillId="6" borderId="0" xfId="0" applyFont="1" applyFill="1" applyAlignment="1" applyProtection="1">
      <alignment horizontal="center" vertical="center" wrapText="1"/>
      <protection locked="0"/>
    </xf>
    <xf numFmtId="0" fontId="46" fillId="6" borderId="0" xfId="0" applyFont="1" applyFill="1" applyAlignment="1" applyProtection="1">
      <alignment horizontal="center" vertical="center" wrapText="1"/>
      <protection locked="0"/>
    </xf>
    <xf numFmtId="0" fontId="45" fillId="6" borderId="0" xfId="2" applyFont="1" applyFill="1" applyAlignment="1" applyProtection="1">
      <alignment horizontal="center" vertical="center" wrapText="1"/>
      <protection locked="0"/>
    </xf>
    <xf numFmtId="0" fontId="47" fillId="0" borderId="0" xfId="2" applyFont="1" applyAlignment="1" applyProtection="1">
      <alignment vertical="center" wrapText="1"/>
      <protection locked="0"/>
    </xf>
    <xf numFmtId="0" fontId="46" fillId="6" borderId="0" xfId="2" applyFont="1" applyFill="1" applyAlignment="1" applyProtection="1">
      <alignment horizontal="center" vertical="center" wrapText="1"/>
      <protection locked="0"/>
    </xf>
    <xf numFmtId="0" fontId="45" fillId="6" borderId="0" xfId="2" applyFont="1" applyFill="1" applyAlignment="1">
      <alignment horizontal="center" vertical="center" wrapText="1"/>
    </xf>
    <xf numFmtId="0" fontId="14" fillId="11" borderId="9" xfId="0" applyFont="1" applyFill="1" applyBorder="1" applyAlignment="1" applyProtection="1">
      <alignment horizontal="center" vertical="center" wrapText="1"/>
      <protection locked="0"/>
    </xf>
    <xf numFmtId="0" fontId="14" fillId="12" borderId="9" xfId="0" applyFont="1" applyFill="1" applyBorder="1" applyAlignment="1">
      <alignment horizontal="center" vertical="center" wrapText="1"/>
    </xf>
    <xf numFmtId="0" fontId="14" fillId="12" borderId="9" xfId="0" applyFont="1" applyFill="1" applyBorder="1" applyAlignment="1" applyProtection="1">
      <alignment horizontal="center" vertical="center" wrapText="1"/>
      <protection locked="0"/>
    </xf>
    <xf numFmtId="0" fontId="14" fillId="12" borderId="9" xfId="0" applyFont="1" applyFill="1" applyBorder="1" applyAlignment="1" applyProtection="1">
      <alignment horizontal="center" vertical="center" wrapText="1"/>
    </xf>
    <xf numFmtId="0" fontId="14" fillId="11" borderId="9" xfId="0" applyFont="1" applyFill="1" applyBorder="1" applyAlignment="1" applyProtection="1">
      <alignment horizontal="justify" vertical="center" wrapText="1"/>
      <protection locked="0"/>
    </xf>
    <xf numFmtId="0" fontId="69" fillId="0" borderId="9" xfId="0" applyFont="1" applyFill="1" applyBorder="1" applyAlignment="1" applyProtection="1">
      <alignment horizontal="justify" vertical="center" wrapText="1"/>
      <protection locked="0"/>
    </xf>
    <xf numFmtId="0" fontId="14" fillId="0" borderId="9" xfId="0" applyFont="1" applyBorder="1" applyProtection="1">
      <protection locked="0"/>
    </xf>
    <xf numFmtId="0" fontId="14" fillId="12" borderId="9" xfId="0" applyFont="1" applyFill="1" applyBorder="1" applyProtection="1">
      <protection locked="0"/>
    </xf>
    <xf numFmtId="0" fontId="14" fillId="11" borderId="11" xfId="0" applyFont="1" applyFill="1" applyBorder="1" applyAlignment="1" applyProtection="1">
      <alignment horizontal="justify" vertical="center" wrapText="1"/>
      <protection locked="0"/>
    </xf>
    <xf numFmtId="0" fontId="14" fillId="12" borderId="11" xfId="0" applyFont="1" applyFill="1" applyBorder="1" applyAlignment="1">
      <alignment horizontal="center" vertical="center" wrapText="1"/>
    </xf>
    <xf numFmtId="0" fontId="14" fillId="12" borderId="11" xfId="0" applyFont="1" applyFill="1" applyBorder="1" applyAlignment="1" applyProtection="1">
      <alignment horizontal="center" vertical="center" wrapText="1"/>
      <protection locked="0"/>
    </xf>
    <xf numFmtId="0" fontId="14" fillId="11" borderId="11" xfId="0" applyFont="1" applyFill="1" applyBorder="1" applyAlignment="1" applyProtection="1">
      <alignment horizontal="center" vertical="center" wrapText="1"/>
      <protection locked="0"/>
    </xf>
    <xf numFmtId="0" fontId="23" fillId="11" borderId="9" xfId="0" applyFont="1" applyFill="1" applyBorder="1" applyAlignment="1" applyProtection="1">
      <alignment horizontal="justify" vertical="center" wrapText="1"/>
      <protection locked="0"/>
    </xf>
    <xf numFmtId="0" fontId="14" fillId="11" borderId="9" xfId="0" applyFont="1" applyFill="1" applyBorder="1" applyAlignment="1" applyProtection="1">
      <alignment horizontal="left" vertical="center" wrapText="1"/>
      <protection locked="0"/>
    </xf>
    <xf numFmtId="0" fontId="14" fillId="30" borderId="9" xfId="0" applyFont="1" applyFill="1" applyBorder="1" applyAlignment="1" applyProtection="1">
      <alignment horizontal="center" vertical="center" wrapText="1"/>
      <protection locked="0"/>
    </xf>
    <xf numFmtId="0" fontId="14" fillId="30" borderId="9" xfId="0" applyFont="1" applyFill="1" applyBorder="1" applyAlignment="1">
      <alignment horizontal="center" vertical="center" wrapText="1"/>
    </xf>
    <xf numFmtId="0" fontId="14" fillId="13" borderId="9" xfId="0" applyFont="1" applyFill="1" applyBorder="1" applyAlignment="1">
      <alignment horizontal="center" vertical="center" wrapText="1"/>
    </xf>
    <xf numFmtId="0" fontId="14" fillId="0" borderId="9" xfId="0" applyFont="1" applyBorder="1" applyAlignment="1">
      <alignment horizontal="center" vertical="center" wrapText="1"/>
    </xf>
    <xf numFmtId="0" fontId="14" fillId="0" borderId="15" xfId="0" applyFont="1" applyBorder="1" applyAlignment="1">
      <alignment horizontal="center" vertical="center" wrapText="1"/>
    </xf>
    <xf numFmtId="0" fontId="14" fillId="30" borderId="11" xfId="0" applyFont="1" applyFill="1" applyBorder="1" applyAlignment="1" applyProtection="1">
      <alignment horizontal="center" vertical="center" wrapText="1"/>
      <protection locked="0"/>
    </xf>
    <xf numFmtId="0" fontId="14" fillId="30" borderId="11" xfId="0" applyFont="1" applyFill="1" applyBorder="1" applyAlignment="1">
      <alignment horizontal="center" vertical="center" wrapText="1"/>
    </xf>
    <xf numFmtId="0" fontId="14" fillId="13" borderId="11" xfId="0" applyFont="1" applyFill="1" applyBorder="1" applyAlignment="1">
      <alignment horizontal="center" vertical="center" wrapText="1"/>
    </xf>
    <xf numFmtId="0" fontId="14" fillId="0" borderId="11" xfId="0" applyFont="1" applyBorder="1" applyAlignment="1">
      <alignment horizontal="center" vertical="center" wrapText="1"/>
    </xf>
    <xf numFmtId="0" fontId="14" fillId="0" borderId="17" xfId="0" applyFont="1" applyBorder="1" applyAlignment="1">
      <alignment horizontal="center" vertical="center" wrapText="1"/>
    </xf>
    <xf numFmtId="0" fontId="23" fillId="12" borderId="9" xfId="0" applyFont="1" applyFill="1" applyBorder="1" applyAlignment="1" applyProtection="1">
      <alignment horizontal="center" vertical="center" wrapText="1"/>
      <protection locked="0"/>
    </xf>
    <xf numFmtId="0" fontId="23" fillId="12" borderId="11" xfId="0" applyFont="1" applyFill="1" applyBorder="1" applyAlignment="1" applyProtection="1">
      <alignment horizontal="center" vertical="center" wrapText="1"/>
      <protection locked="0"/>
    </xf>
    <xf numFmtId="0" fontId="23" fillId="11" borderId="9" xfId="0" applyFont="1" applyFill="1" applyBorder="1" applyAlignment="1" applyProtection="1">
      <alignment horizontal="center" vertical="center" wrapText="1"/>
      <protection locked="0"/>
    </xf>
    <xf numFmtId="0" fontId="23" fillId="11" borderId="11" xfId="0" applyFont="1" applyFill="1" applyBorder="1" applyAlignment="1" applyProtection="1">
      <alignment horizontal="justify" vertical="center" wrapText="1"/>
      <protection locked="0"/>
    </xf>
    <xf numFmtId="0" fontId="23" fillId="11" borderId="11" xfId="0" applyFont="1" applyFill="1" applyBorder="1" applyAlignment="1" applyProtection="1">
      <alignment horizontal="center" vertical="center" wrapText="1"/>
      <protection locked="0"/>
    </xf>
    <xf numFmtId="0" fontId="23" fillId="11" borderId="9" xfId="0" applyFont="1" applyFill="1" applyBorder="1" applyAlignment="1" applyProtection="1">
      <alignment horizontal="left" vertical="center" wrapText="1"/>
      <protection locked="0"/>
    </xf>
    <xf numFmtId="0" fontId="14" fillId="11" borderId="11" xfId="0" applyFont="1" applyFill="1" applyBorder="1" applyAlignment="1" applyProtection="1">
      <alignment horizontal="left" vertical="center" wrapText="1"/>
      <protection locked="0"/>
    </xf>
    <xf numFmtId="0" fontId="14" fillId="12" borderId="9" xfId="0" applyFont="1" applyFill="1" applyBorder="1" applyAlignment="1" applyProtection="1">
      <alignment horizontal="left" vertical="center" wrapText="1"/>
      <protection locked="0"/>
    </xf>
    <xf numFmtId="0" fontId="14" fillId="12" borderId="11" xfId="0" applyFont="1" applyFill="1" applyBorder="1" applyAlignment="1" applyProtection="1">
      <alignment horizontal="left" vertical="center" wrapText="1"/>
      <protection locked="0"/>
    </xf>
    <xf numFmtId="0" fontId="45" fillId="21" borderId="8" xfId="0" applyFont="1" applyFill="1" applyBorder="1" applyAlignment="1" applyProtection="1">
      <alignment horizontal="center" vertical="center" wrapText="1"/>
      <protection locked="0"/>
    </xf>
    <xf numFmtId="0" fontId="45" fillId="21" borderId="13" xfId="0" applyFont="1" applyFill="1" applyBorder="1" applyAlignment="1" applyProtection="1">
      <alignment horizontal="center" vertical="center" wrapText="1"/>
      <protection locked="0"/>
    </xf>
    <xf numFmtId="0" fontId="45" fillId="21" borderId="15" xfId="0" applyFont="1" applyFill="1" applyBorder="1" applyAlignment="1" applyProtection="1">
      <alignment horizontal="center" vertical="center" wrapText="1"/>
      <protection locked="0"/>
    </xf>
    <xf numFmtId="0" fontId="67" fillId="0" borderId="11" xfId="0" applyFont="1" applyBorder="1" applyAlignment="1">
      <alignment horizontal="left" vertical="top" wrapText="1"/>
    </xf>
    <xf numFmtId="0" fontId="67" fillId="0" borderId="17" xfId="0" applyFont="1" applyBorder="1" applyAlignment="1">
      <alignment horizontal="left" vertical="top" wrapText="1"/>
    </xf>
    <xf numFmtId="0" fontId="0" fillId="0" borderId="44" xfId="0" applyFont="1" applyBorder="1" applyAlignment="1">
      <alignment horizontal="center" vertical="center" wrapText="1"/>
    </xf>
    <xf numFmtId="14" fontId="23" fillId="6" borderId="9" xfId="0" applyNumberFormat="1" applyFont="1" applyFill="1" applyBorder="1" applyAlignment="1" applyProtection="1">
      <alignment horizontal="center" vertical="center" wrapText="1"/>
      <protection locked="0"/>
    </xf>
    <xf numFmtId="0" fontId="42" fillId="19" borderId="13" xfId="2" applyFont="1" applyFill="1" applyBorder="1" applyAlignment="1" applyProtection="1">
      <alignment horizontal="center" vertical="center" wrapText="1"/>
      <protection locked="0"/>
    </xf>
    <xf numFmtId="0" fontId="43" fillId="31" borderId="17" xfId="2" applyFont="1" applyFill="1" applyBorder="1" applyAlignment="1" applyProtection="1">
      <alignment horizontal="center" vertical="center" wrapText="1"/>
      <protection hidden="1"/>
    </xf>
    <xf numFmtId="0" fontId="14" fillId="12" borderId="9" xfId="0" applyFont="1" applyFill="1" applyBorder="1" applyAlignment="1">
      <alignment vertical="center" wrapText="1"/>
    </xf>
    <xf numFmtId="0" fontId="14" fillId="12" borderId="11" xfId="0" applyFont="1" applyFill="1" applyBorder="1" applyAlignment="1">
      <alignment vertical="center" wrapText="1"/>
    </xf>
    <xf numFmtId="0" fontId="14" fillId="0" borderId="9" xfId="0" applyFont="1" applyBorder="1" applyAlignment="1" applyProtection="1">
      <alignment vertical="center" wrapText="1"/>
      <protection locked="0"/>
    </xf>
    <xf numFmtId="0" fontId="14" fillId="0" borderId="11" xfId="0" applyFont="1" applyBorder="1" applyAlignment="1" applyProtection="1">
      <alignment vertical="center" wrapText="1"/>
      <protection locked="0"/>
    </xf>
    <xf numFmtId="0" fontId="69" fillId="0" borderId="9" xfId="0" applyFont="1" applyFill="1" applyBorder="1" applyAlignment="1" applyProtection="1">
      <alignment horizontal="left" vertical="center" wrapText="1"/>
      <protection locked="0"/>
    </xf>
    <xf numFmtId="0" fontId="14" fillId="0" borderId="9" xfId="0" applyFont="1" applyBorder="1" applyAlignment="1" applyProtection="1">
      <alignment horizontal="center" vertical="center" wrapText="1"/>
      <protection locked="0"/>
    </xf>
    <xf numFmtId="0" fontId="14" fillId="11" borderId="9" xfId="0" applyFont="1" applyFill="1" applyBorder="1" applyAlignment="1" applyProtection="1">
      <alignment horizontal="left" vertical="center" wrapText="1"/>
      <protection locked="0"/>
    </xf>
    <xf numFmtId="0" fontId="14" fillId="12" borderId="9" xfId="0" applyFont="1" applyFill="1" applyBorder="1" applyAlignment="1">
      <alignment horizontal="center" vertical="center" wrapText="1"/>
    </xf>
    <xf numFmtId="0" fontId="14" fillId="0" borderId="9" xfId="0" applyFont="1" applyBorder="1" applyAlignment="1" applyProtection="1">
      <alignment horizontal="center" vertical="center" wrapText="1"/>
    </xf>
    <xf numFmtId="0" fontId="10" fillId="20" borderId="9" xfId="0" applyFont="1" applyFill="1" applyBorder="1" applyAlignment="1">
      <alignment horizontal="center" vertical="center" wrapText="1"/>
    </xf>
    <xf numFmtId="0" fontId="44" fillId="19" borderId="8" xfId="2" applyFont="1" applyFill="1" applyBorder="1" applyAlignment="1" applyProtection="1">
      <alignment horizontal="center" vertical="center" wrapText="1"/>
      <protection locked="0"/>
    </xf>
    <xf numFmtId="0" fontId="23" fillId="11" borderId="9" xfId="0" applyFont="1" applyFill="1" applyBorder="1" applyAlignment="1" applyProtection="1">
      <alignment horizontal="left" vertical="center" wrapText="1"/>
      <protection locked="0"/>
    </xf>
    <xf numFmtId="0" fontId="14" fillId="12" borderId="9" xfId="0" applyFont="1" applyFill="1" applyBorder="1" applyAlignment="1" applyProtection="1">
      <alignment horizontal="center" vertical="center" wrapText="1"/>
      <protection locked="0"/>
    </xf>
    <xf numFmtId="0" fontId="14" fillId="11" borderId="9" xfId="0" applyFont="1" applyFill="1" applyBorder="1" applyAlignment="1" applyProtection="1">
      <alignment horizontal="justify" vertical="center" wrapText="1"/>
      <protection locked="0"/>
    </xf>
    <xf numFmtId="0" fontId="1" fillId="12" borderId="0" xfId="0" applyFont="1" applyFill="1" applyBorder="1" applyAlignment="1">
      <alignment wrapText="1"/>
    </xf>
    <xf numFmtId="0" fontId="1" fillId="12" borderId="0" xfId="0" applyFont="1" applyFill="1" applyBorder="1"/>
    <xf numFmtId="0" fontId="14" fillId="12" borderId="0" xfId="0" applyFont="1" applyFill="1" applyBorder="1" applyAlignment="1">
      <alignment vertical="center" wrapText="1"/>
    </xf>
    <xf numFmtId="0" fontId="14" fillId="12" borderId="0" xfId="0" applyFont="1" applyFill="1" applyBorder="1" applyAlignment="1" applyProtection="1">
      <alignment vertical="center" wrapText="1"/>
    </xf>
    <xf numFmtId="0" fontId="71" fillId="0" borderId="0" xfId="0" applyFont="1"/>
    <xf numFmtId="0" fontId="72" fillId="0" borderId="0" xfId="0" applyFont="1"/>
    <xf numFmtId="0" fontId="43" fillId="32" borderId="9" xfId="2" applyFont="1" applyFill="1" applyBorder="1" applyAlignment="1" applyProtection="1">
      <alignment horizontal="center" vertical="center" wrapText="1"/>
      <protection hidden="1"/>
    </xf>
    <xf numFmtId="0" fontId="10" fillId="20" borderId="12" xfId="0" applyFont="1" applyFill="1" applyBorder="1" applyAlignment="1">
      <alignment horizontal="center" vertical="center" wrapText="1"/>
    </xf>
    <xf numFmtId="0" fontId="10" fillId="20" borderId="14" xfId="0" applyFont="1" applyFill="1" applyBorder="1" applyAlignment="1">
      <alignment horizontal="center" vertical="center" wrapText="1"/>
    </xf>
    <xf numFmtId="0" fontId="10" fillId="20" borderId="16" xfId="0" applyFont="1" applyFill="1" applyBorder="1" applyAlignment="1">
      <alignment horizontal="center" vertical="center" wrapText="1"/>
    </xf>
    <xf numFmtId="49" fontId="52" fillId="6" borderId="0" xfId="0" applyNumberFormat="1" applyFont="1" applyFill="1" applyAlignment="1" applyProtection="1">
      <alignment horizontal="right" vertical="center" wrapText="1"/>
      <protection locked="0"/>
    </xf>
    <xf numFmtId="0" fontId="65" fillId="0" borderId="9" xfId="0" applyFont="1" applyBorder="1" applyAlignment="1">
      <alignment horizontal="left" vertical="top" wrapText="1"/>
    </xf>
    <xf numFmtId="0" fontId="65" fillId="0" borderId="15" xfId="0" applyFont="1" applyBorder="1" applyAlignment="1">
      <alignment horizontal="left" vertical="top" wrapText="1"/>
    </xf>
    <xf numFmtId="0" fontId="14" fillId="12" borderId="9" xfId="0" applyFont="1" applyFill="1" applyBorder="1" applyAlignment="1">
      <alignment horizontal="center" vertical="center" wrapText="1"/>
    </xf>
    <xf numFmtId="0" fontId="69" fillId="0" borderId="9" xfId="0" applyFont="1" applyFill="1" applyBorder="1" applyAlignment="1" applyProtection="1">
      <alignment horizontal="left" vertical="center" wrapText="1"/>
      <protection locked="0"/>
    </xf>
    <xf numFmtId="0" fontId="42" fillId="19" borderId="19" xfId="2" applyFont="1" applyFill="1" applyBorder="1" applyAlignment="1" applyProtection="1">
      <alignment horizontal="center" vertical="center" wrapText="1"/>
      <protection locked="0"/>
    </xf>
    <xf numFmtId="0" fontId="42" fillId="19" borderId="20" xfId="2" applyFont="1" applyFill="1" applyBorder="1" applyAlignment="1" applyProtection="1">
      <alignment horizontal="center" vertical="center" wrapText="1"/>
      <protection locked="0"/>
    </xf>
    <xf numFmtId="0" fontId="42" fillId="19" borderId="10" xfId="2" applyFont="1" applyFill="1" applyBorder="1" applyAlignment="1" applyProtection="1">
      <alignment horizontal="center" vertical="center" wrapText="1"/>
      <protection locked="0"/>
    </xf>
    <xf numFmtId="2" fontId="14" fillId="6" borderId="19" xfId="2" applyNumberFormat="1" applyFont="1" applyFill="1" applyBorder="1" applyAlignment="1" applyProtection="1">
      <alignment horizontal="center" vertical="center" wrapText="1"/>
      <protection hidden="1"/>
    </xf>
    <xf numFmtId="2" fontId="14" fillId="6" borderId="20" xfId="2" applyNumberFormat="1" applyFont="1" applyFill="1" applyBorder="1" applyAlignment="1" applyProtection="1">
      <alignment horizontal="center" vertical="center" wrapText="1"/>
      <protection hidden="1"/>
    </xf>
    <xf numFmtId="2" fontId="14" fillId="6" borderId="10" xfId="2" applyNumberFormat="1" applyFont="1" applyFill="1" applyBorder="1" applyAlignment="1" applyProtection="1">
      <alignment horizontal="center" vertical="center" wrapText="1"/>
      <protection hidden="1"/>
    </xf>
    <xf numFmtId="0" fontId="14" fillId="0" borderId="9" xfId="0" applyFont="1" applyBorder="1" applyAlignment="1" applyProtection="1">
      <alignment horizontal="center" vertical="center" wrapText="1"/>
      <protection locked="0"/>
    </xf>
    <xf numFmtId="0" fontId="14" fillId="0" borderId="9" xfId="0" applyFont="1" applyBorder="1" applyAlignment="1" applyProtection="1">
      <alignment horizontal="center" vertical="center"/>
      <protection locked="0"/>
    </xf>
    <xf numFmtId="0" fontId="69" fillId="0" borderId="9" xfId="0" applyFont="1" applyFill="1" applyBorder="1" applyAlignment="1" applyProtection="1">
      <alignment horizontal="center" vertical="center" wrapText="1"/>
      <protection locked="0"/>
    </xf>
    <xf numFmtId="0" fontId="14" fillId="11" borderId="9" xfId="0" applyFont="1" applyFill="1" applyBorder="1" applyAlignment="1" applyProtection="1">
      <alignment horizontal="left" vertical="center" wrapText="1"/>
      <protection locked="0"/>
    </xf>
    <xf numFmtId="0" fontId="14" fillId="11" borderId="11" xfId="0" applyFont="1" applyFill="1" applyBorder="1" applyAlignment="1" applyProtection="1">
      <alignment horizontal="left" vertical="center" wrapText="1"/>
      <protection locked="0"/>
    </xf>
    <xf numFmtId="0" fontId="14" fillId="0" borderId="11" xfId="0" applyFont="1" applyBorder="1" applyAlignment="1" applyProtection="1">
      <alignment horizontal="center" vertical="center" wrapText="1"/>
      <protection locked="0"/>
    </xf>
    <xf numFmtId="0" fontId="14" fillId="0" borderId="9" xfId="0" applyFont="1" applyBorder="1" applyAlignment="1" applyProtection="1">
      <alignment horizontal="center" vertical="center" wrapText="1"/>
    </xf>
    <xf numFmtId="0" fontId="14" fillId="30" borderId="9" xfId="0" applyFont="1" applyFill="1" applyBorder="1" applyAlignment="1" applyProtection="1">
      <alignment horizontal="center" vertical="center" wrapText="1"/>
      <protection locked="0"/>
    </xf>
    <xf numFmtId="0" fontId="14" fillId="30" borderId="9" xfId="0" applyFont="1" applyFill="1" applyBorder="1" applyAlignment="1">
      <alignment horizontal="center" vertical="center" wrapText="1"/>
    </xf>
    <xf numFmtId="0" fontId="14" fillId="13" borderId="9" xfId="0" applyFont="1" applyFill="1" applyBorder="1" applyAlignment="1">
      <alignment horizontal="center" vertical="center" wrapText="1"/>
    </xf>
    <xf numFmtId="0" fontId="14" fillId="30" borderId="11" xfId="0" applyFont="1" applyFill="1" applyBorder="1" applyAlignment="1" applyProtection="1">
      <alignment horizontal="center" vertical="center" wrapText="1"/>
      <protection locked="0"/>
    </xf>
    <xf numFmtId="0" fontId="14" fillId="0" borderId="11" xfId="0" applyFont="1" applyBorder="1" applyAlignment="1" applyProtection="1">
      <alignment horizontal="center" vertical="center" wrapText="1"/>
    </xf>
    <xf numFmtId="0" fontId="14" fillId="13" borderId="11" xfId="0" applyFont="1" applyFill="1" applyBorder="1" applyAlignment="1">
      <alignment horizontal="center" vertical="center" wrapText="1"/>
    </xf>
    <xf numFmtId="0" fontId="48" fillId="20" borderId="14" xfId="0" applyFont="1" applyFill="1" applyBorder="1" applyAlignment="1">
      <alignment horizontal="center" vertical="center"/>
    </xf>
    <xf numFmtId="0" fontId="14" fillId="12" borderId="11" xfId="0" applyFont="1" applyFill="1" applyBorder="1" applyAlignment="1">
      <alignment horizontal="center" vertical="center" wrapText="1"/>
    </xf>
    <xf numFmtId="0" fontId="14" fillId="0" borderId="15" xfId="0" applyFont="1" applyBorder="1" applyAlignment="1">
      <alignment horizontal="center" vertical="center" wrapText="1"/>
    </xf>
    <xf numFmtId="0" fontId="64" fillId="0" borderId="19" xfId="0" applyFont="1" applyBorder="1" applyAlignment="1" applyProtection="1">
      <alignment horizontal="left" vertical="top" wrapText="1"/>
      <protection locked="0"/>
    </xf>
    <xf numFmtId="0" fontId="64" fillId="0" borderId="20" xfId="0" applyFont="1" applyBorder="1" applyAlignment="1" applyProtection="1">
      <alignment horizontal="left" vertical="top" wrapText="1"/>
      <protection locked="0"/>
    </xf>
    <xf numFmtId="0" fontId="64" fillId="0" borderId="10" xfId="0" applyFont="1" applyBorder="1" applyAlignment="1" applyProtection="1">
      <alignment horizontal="left" vertical="top" wrapText="1"/>
      <protection locked="0"/>
    </xf>
    <xf numFmtId="0" fontId="10" fillId="20" borderId="9" xfId="0" applyFont="1" applyFill="1" applyBorder="1" applyAlignment="1">
      <alignment horizontal="center" vertical="center" wrapText="1"/>
    </xf>
    <xf numFmtId="0" fontId="45" fillId="6" borderId="9" xfId="0" applyFont="1" applyFill="1" applyBorder="1" applyAlignment="1" applyProtection="1">
      <alignment horizontal="center" vertical="center" wrapText="1"/>
      <protection locked="0"/>
    </xf>
    <xf numFmtId="0" fontId="44" fillId="19" borderId="12" xfId="2" applyFont="1" applyFill="1" applyBorder="1" applyAlignment="1" applyProtection="1">
      <alignment horizontal="center" vertical="center" wrapText="1"/>
      <protection locked="0"/>
    </xf>
    <xf numFmtId="0" fontId="44" fillId="19" borderId="8" xfId="2" applyFont="1" applyFill="1" applyBorder="1" applyAlignment="1" applyProtection="1">
      <alignment horizontal="center" vertical="center" wrapText="1"/>
      <protection locked="0"/>
    </xf>
    <xf numFmtId="0" fontId="44" fillId="19" borderId="13" xfId="2" applyFont="1" applyFill="1" applyBorder="1" applyAlignment="1" applyProtection="1">
      <alignment horizontal="center" vertical="center" wrapText="1"/>
      <protection locked="0"/>
    </xf>
    <xf numFmtId="0" fontId="44" fillId="19" borderId="15" xfId="2" applyFont="1" applyFill="1" applyBorder="1" applyAlignment="1" applyProtection="1">
      <alignment horizontal="center" vertical="center" wrapText="1"/>
      <protection locked="0"/>
    </xf>
    <xf numFmtId="0" fontId="14" fillId="11" borderId="9" xfId="0" applyFont="1" applyFill="1" applyBorder="1" applyAlignment="1" applyProtection="1">
      <alignment horizontal="center" vertical="center" wrapText="1"/>
      <protection locked="0"/>
    </xf>
    <xf numFmtId="0" fontId="14" fillId="11" borderId="11" xfId="0" applyFont="1" applyFill="1" applyBorder="1" applyAlignment="1" applyProtection="1">
      <alignment horizontal="center" vertical="center" wrapText="1"/>
      <protection locked="0"/>
    </xf>
    <xf numFmtId="0" fontId="11" fillId="6" borderId="22" xfId="0" applyFont="1" applyFill="1" applyBorder="1" applyAlignment="1" applyProtection="1">
      <alignment horizontal="left" vertical="center" wrapText="1"/>
      <protection locked="0"/>
    </xf>
    <xf numFmtId="0" fontId="11" fillId="6" borderId="20" xfId="0" applyFont="1" applyFill="1" applyBorder="1" applyAlignment="1" applyProtection="1">
      <alignment horizontal="left" vertical="center" wrapText="1"/>
      <protection locked="0"/>
    </xf>
    <xf numFmtId="0" fontId="11" fillId="6" borderId="22" xfId="0" applyFont="1" applyFill="1" applyBorder="1" applyAlignment="1" applyProtection="1">
      <alignment horizontal="left" vertical="top" wrapText="1"/>
      <protection locked="0"/>
    </xf>
    <xf numFmtId="0" fontId="38" fillId="0" borderId="35" xfId="0" applyFont="1" applyBorder="1" applyAlignment="1" applyProtection="1">
      <alignment horizontal="center" vertical="center" wrapText="1"/>
      <protection locked="0"/>
    </xf>
    <xf numFmtId="0" fontId="14" fillId="6" borderId="38" xfId="2" applyFont="1" applyFill="1" applyBorder="1" applyAlignment="1" applyProtection="1">
      <alignment horizontal="center" vertical="justify" wrapText="1"/>
      <protection locked="0"/>
    </xf>
    <xf numFmtId="0" fontId="51" fillId="6" borderId="0" xfId="0" applyFont="1" applyFill="1" applyAlignment="1" applyProtection="1">
      <alignment horizontal="left" vertical="top"/>
      <protection locked="0"/>
    </xf>
    <xf numFmtId="0" fontId="24" fillId="12" borderId="9" xfId="0" applyFont="1" applyFill="1" applyBorder="1" applyAlignment="1">
      <alignment horizontal="center" vertical="center" wrapText="1"/>
    </xf>
    <xf numFmtId="0" fontId="38" fillId="0" borderId="19" xfId="0" applyFont="1" applyBorder="1" applyAlignment="1" applyProtection="1">
      <alignment horizontal="center" vertical="center" wrapText="1"/>
      <protection locked="0"/>
    </xf>
    <xf numFmtId="0" fontId="38" fillId="0" borderId="20" xfId="0" applyFont="1" applyBorder="1" applyAlignment="1" applyProtection="1">
      <alignment horizontal="center" vertical="center" wrapText="1"/>
      <protection locked="0"/>
    </xf>
    <xf numFmtId="0" fontId="38" fillId="0" borderId="10" xfId="0" applyFont="1" applyBorder="1" applyAlignment="1" applyProtection="1">
      <alignment horizontal="center" vertical="center" wrapText="1"/>
      <protection locked="0"/>
    </xf>
    <xf numFmtId="0" fontId="48" fillId="20" borderId="16" xfId="0" applyFont="1" applyFill="1" applyBorder="1" applyAlignment="1">
      <alignment horizontal="center" vertical="center"/>
    </xf>
    <xf numFmtId="0" fontId="23" fillId="11" borderId="9" xfId="0" applyFont="1" applyFill="1" applyBorder="1" applyAlignment="1" applyProtection="1">
      <alignment horizontal="left" vertical="center" wrapText="1"/>
      <protection locked="0"/>
    </xf>
    <xf numFmtId="0" fontId="23" fillId="11" borderId="11" xfId="0" applyFont="1" applyFill="1" applyBorder="1" applyAlignment="1" applyProtection="1">
      <alignment horizontal="left" vertical="center" wrapText="1"/>
      <protection locked="0"/>
    </xf>
    <xf numFmtId="0" fontId="23" fillId="0" borderId="9" xfId="0" applyFont="1" applyFill="1" applyBorder="1" applyAlignment="1" applyProtection="1">
      <alignment horizontal="center" vertical="center" wrapText="1"/>
      <protection locked="0"/>
    </xf>
    <xf numFmtId="0" fontId="23" fillId="0" borderId="11" xfId="0" applyFont="1" applyFill="1" applyBorder="1" applyAlignment="1" applyProtection="1">
      <alignment horizontal="center" vertical="center" wrapText="1"/>
      <protection locked="0"/>
    </xf>
    <xf numFmtId="0" fontId="14" fillId="30" borderId="11" xfId="0" applyFont="1" applyFill="1" applyBorder="1" applyAlignment="1">
      <alignment horizontal="center" vertical="center" wrapText="1"/>
    </xf>
    <xf numFmtId="0" fontId="1" fillId="11" borderId="0" xfId="0" applyFont="1" applyFill="1" applyBorder="1" applyAlignment="1" applyProtection="1">
      <alignment horizontal="center" vertical="center" wrapText="1"/>
      <protection locked="0"/>
    </xf>
    <xf numFmtId="0" fontId="22" fillId="0" borderId="0" xfId="0" applyFont="1" applyFill="1" applyBorder="1" applyAlignment="1" applyProtection="1">
      <alignment horizontal="center" vertical="center" wrapText="1"/>
      <protection locked="0"/>
    </xf>
    <xf numFmtId="49" fontId="50" fillId="6" borderId="0" xfId="0" applyNumberFormat="1" applyFont="1" applyFill="1" applyAlignment="1" applyProtection="1">
      <alignment horizontal="center" vertical="center" wrapText="1"/>
      <protection locked="0"/>
    </xf>
    <xf numFmtId="49" fontId="49" fillId="6" borderId="0" xfId="0" applyNumberFormat="1" applyFont="1" applyFill="1" applyAlignment="1" applyProtection="1">
      <alignment horizontal="center" vertical="center" wrapText="1"/>
      <protection locked="0"/>
    </xf>
    <xf numFmtId="0" fontId="69" fillId="12" borderId="9" xfId="0" applyFont="1" applyFill="1" applyBorder="1" applyAlignment="1" applyProtection="1">
      <alignment horizontal="justify" vertical="center" wrapText="1"/>
      <protection locked="0"/>
    </xf>
    <xf numFmtId="0" fontId="14" fillId="0" borderId="15" xfId="0" applyFont="1" applyBorder="1" applyAlignment="1" applyProtection="1">
      <alignment horizontal="center" vertical="center" wrapText="1"/>
      <protection locked="0"/>
    </xf>
    <xf numFmtId="0" fontId="14" fillId="0" borderId="17" xfId="0" applyFont="1" applyBorder="1" applyAlignment="1" applyProtection="1">
      <alignment horizontal="center" vertical="center" wrapText="1"/>
      <protection locked="0"/>
    </xf>
    <xf numFmtId="0" fontId="69" fillId="12" borderId="11" xfId="0" applyFont="1" applyFill="1" applyBorder="1" applyAlignment="1" applyProtection="1">
      <alignment horizontal="justify" vertical="center" wrapText="1"/>
      <protection locked="0"/>
    </xf>
    <xf numFmtId="0" fontId="14" fillId="12" borderId="9" xfId="0" applyFont="1" applyFill="1" applyBorder="1" applyAlignment="1" applyProtection="1">
      <alignment horizontal="justify" vertical="center"/>
      <protection locked="0"/>
    </xf>
    <xf numFmtId="0" fontId="14" fillId="12" borderId="11" xfId="0" applyFont="1" applyFill="1" applyBorder="1" applyAlignment="1" applyProtection="1">
      <alignment horizontal="justify" vertical="center"/>
      <protection locked="0"/>
    </xf>
    <xf numFmtId="0" fontId="42" fillId="19" borderId="12" xfId="2" applyFont="1" applyFill="1" applyBorder="1" applyAlignment="1" applyProtection="1">
      <alignment horizontal="center" vertical="center" wrapText="1"/>
      <protection locked="0"/>
    </xf>
    <xf numFmtId="0" fontId="42" fillId="19" borderId="8" xfId="2" applyFont="1" applyFill="1" applyBorder="1" applyAlignment="1" applyProtection="1">
      <alignment horizontal="center" vertical="center" wrapText="1"/>
      <protection locked="0"/>
    </xf>
    <xf numFmtId="2" fontId="14" fillId="6" borderId="16" xfId="2" applyNumberFormat="1" applyFont="1" applyFill="1" applyBorder="1" applyAlignment="1" applyProtection="1">
      <alignment horizontal="center" vertical="center" wrapText="1"/>
      <protection hidden="1"/>
    </xf>
    <xf numFmtId="2" fontId="14" fillId="6" borderId="11" xfId="2" applyNumberFormat="1" applyFont="1" applyFill="1" applyBorder="1" applyAlignment="1" applyProtection="1">
      <alignment horizontal="center" vertical="center" wrapText="1"/>
      <protection hidden="1"/>
    </xf>
    <xf numFmtId="0" fontId="14" fillId="12" borderId="9" xfId="0" applyFont="1" applyFill="1" applyBorder="1" applyAlignment="1" applyProtection="1">
      <alignment horizontal="center" vertical="center" wrapText="1"/>
      <protection locked="0"/>
    </xf>
    <xf numFmtId="0" fontId="14" fillId="12" borderId="9" xfId="0" applyFont="1" applyFill="1" applyBorder="1" applyAlignment="1" applyProtection="1">
      <alignment horizontal="left" vertical="center" wrapText="1"/>
      <protection locked="0"/>
    </xf>
    <xf numFmtId="0" fontId="14" fillId="6" borderId="0" xfId="2" applyFont="1" applyFill="1" applyBorder="1" applyAlignment="1" applyProtection="1">
      <alignment horizontal="center" vertical="justify" wrapText="1"/>
      <protection locked="0"/>
    </xf>
    <xf numFmtId="0" fontId="23" fillId="11" borderId="9" xfId="0" applyFont="1" applyFill="1" applyBorder="1" applyAlignment="1" applyProtection="1">
      <alignment horizontal="justify" vertical="center" wrapText="1"/>
      <protection locked="0"/>
    </xf>
    <xf numFmtId="0" fontId="23" fillId="11" borderId="9" xfId="0" applyFont="1" applyFill="1" applyBorder="1" applyAlignment="1" applyProtection="1">
      <alignment horizontal="center" vertical="center" wrapText="1"/>
      <protection locked="0"/>
    </xf>
    <xf numFmtId="0" fontId="23" fillId="12" borderId="9" xfId="0" applyFont="1" applyFill="1" applyBorder="1" applyAlignment="1" applyProtection="1">
      <alignment horizontal="center" vertical="center" wrapText="1"/>
      <protection locked="0"/>
    </xf>
    <xf numFmtId="0" fontId="66" fillId="6" borderId="22" xfId="0" applyFont="1" applyFill="1" applyBorder="1" applyAlignment="1" applyProtection="1">
      <alignment horizontal="left" vertical="center" wrapText="1"/>
      <protection locked="0"/>
    </xf>
    <xf numFmtId="0" fontId="66" fillId="6" borderId="20" xfId="0" applyFont="1" applyFill="1" applyBorder="1" applyAlignment="1" applyProtection="1">
      <alignment horizontal="left" vertical="center" wrapText="1"/>
      <protection locked="0"/>
    </xf>
    <xf numFmtId="0" fontId="14" fillId="0" borderId="9" xfId="0" applyFont="1" applyBorder="1" applyAlignment="1">
      <alignment horizontal="center" vertical="center" wrapText="1"/>
    </xf>
    <xf numFmtId="0" fontId="14" fillId="11" borderId="9" xfId="0" applyFont="1" applyFill="1" applyBorder="1" applyAlignment="1" applyProtection="1">
      <alignment horizontal="justify" vertical="center" wrapText="1"/>
      <protection locked="0"/>
    </xf>
    <xf numFmtId="0" fontId="69" fillId="12" borderId="9" xfId="0" applyFont="1" applyFill="1" applyBorder="1" applyAlignment="1" applyProtection="1">
      <alignment horizontal="left" vertical="center" wrapText="1"/>
      <protection locked="0"/>
    </xf>
    <xf numFmtId="0" fontId="54" fillId="6" borderId="0" xfId="2" applyFont="1" applyFill="1" applyAlignment="1">
      <alignment horizontal="center" vertical="center" wrapText="1"/>
    </xf>
    <xf numFmtId="0" fontId="37" fillId="23" borderId="40" xfId="2" applyFont="1" applyFill="1" applyBorder="1" applyAlignment="1">
      <alignment horizontal="center" vertical="center"/>
    </xf>
    <xf numFmtId="0" fontId="37" fillId="23" borderId="38" xfId="2" applyFont="1" applyFill="1" applyBorder="1" applyAlignment="1">
      <alignment horizontal="center" vertical="center"/>
    </xf>
    <xf numFmtId="0" fontId="37" fillId="23" borderId="39" xfId="2" applyFont="1" applyFill="1" applyBorder="1" applyAlignment="1">
      <alignment horizontal="center" vertical="center"/>
    </xf>
    <xf numFmtId="0" fontId="37" fillId="23" borderId="41" xfId="2" applyFont="1" applyFill="1" applyBorder="1" applyAlignment="1">
      <alignment horizontal="center" vertical="center"/>
    </xf>
    <xf numFmtId="0" fontId="37" fillId="23" borderId="22" xfId="2" applyFont="1" applyFill="1" applyBorder="1" applyAlignment="1">
      <alignment horizontal="center" vertical="center"/>
    </xf>
    <xf numFmtId="0" fontId="37" fillId="23" borderId="42" xfId="2" applyFont="1" applyFill="1" applyBorder="1" applyAlignment="1">
      <alignment horizontal="center" vertical="center"/>
    </xf>
    <xf numFmtId="0" fontId="1" fillId="23" borderId="9" xfId="2" applyFill="1" applyBorder="1" applyAlignment="1">
      <alignment horizontal="center"/>
    </xf>
    <xf numFmtId="0" fontId="55" fillId="0" borderId="9" xfId="2" applyFont="1" applyBorder="1" applyAlignment="1">
      <alignment horizontal="center" vertical="center"/>
    </xf>
    <xf numFmtId="0" fontId="37" fillId="23" borderId="18" xfId="2" applyFont="1" applyFill="1" applyBorder="1" applyAlignment="1">
      <alignment horizontal="center" vertical="center" textRotation="90"/>
    </xf>
    <xf numFmtId="0" fontId="37" fillId="23" borderId="36" xfId="2" applyFont="1" applyFill="1" applyBorder="1" applyAlignment="1">
      <alignment horizontal="center" vertical="center" textRotation="90"/>
    </xf>
    <xf numFmtId="0" fontId="37" fillId="23" borderId="37" xfId="2" applyFont="1" applyFill="1" applyBorder="1" applyAlignment="1">
      <alignment horizontal="center" vertical="center" textRotation="90"/>
    </xf>
    <xf numFmtId="0" fontId="55" fillId="6" borderId="9" xfId="2" applyFont="1" applyFill="1" applyBorder="1" applyAlignment="1">
      <alignment horizontal="center" vertical="center" wrapText="1"/>
    </xf>
    <xf numFmtId="0" fontId="37" fillId="24" borderId="9" xfId="2" applyFont="1" applyFill="1" applyBorder="1" applyAlignment="1">
      <alignment horizontal="center" vertical="center" wrapText="1"/>
    </xf>
    <xf numFmtId="0" fontId="37" fillId="22" borderId="9" xfId="2" applyFont="1" applyFill="1" applyBorder="1" applyAlignment="1">
      <alignment horizontal="center" vertical="center" wrapText="1"/>
    </xf>
    <xf numFmtId="0" fontId="37" fillId="25" borderId="9" xfId="2" applyFont="1" applyFill="1" applyBorder="1" applyAlignment="1">
      <alignment horizontal="center" vertical="center" wrapText="1"/>
    </xf>
    <xf numFmtId="0" fontId="37" fillId="26" borderId="9" xfId="2" applyFont="1" applyFill="1" applyBorder="1" applyAlignment="1">
      <alignment horizontal="center" vertical="center" wrapText="1"/>
    </xf>
    <xf numFmtId="0" fontId="37" fillId="27" borderId="9" xfId="2" applyFont="1" applyFill="1" applyBorder="1" applyAlignment="1">
      <alignment horizontal="center" vertical="center" wrapText="1"/>
    </xf>
    <xf numFmtId="0" fontId="56" fillId="28" borderId="0" xfId="2" applyFont="1" applyFill="1" applyAlignment="1">
      <alignment horizontal="center" vertical="center" wrapText="1"/>
    </xf>
    <xf numFmtId="2" fontId="1" fillId="6" borderId="0" xfId="2" applyNumberFormat="1" applyFill="1" applyAlignment="1">
      <alignment horizontal="center" vertical="center" wrapText="1"/>
    </xf>
    <xf numFmtId="0" fontId="1" fillId="22" borderId="0" xfId="2" applyFill="1" applyAlignment="1">
      <alignment horizontal="center" vertical="center"/>
    </xf>
    <xf numFmtId="0" fontId="10" fillId="13" borderId="18" xfId="0" applyFont="1" applyFill="1" applyBorder="1" applyAlignment="1">
      <alignment horizontal="center" vertical="center" wrapText="1"/>
    </xf>
    <xf numFmtId="0" fontId="10" fillId="13" borderId="36" xfId="0" applyFont="1" applyFill="1" applyBorder="1" applyAlignment="1">
      <alignment horizontal="center" vertical="center" wrapText="1"/>
    </xf>
    <xf numFmtId="0" fontId="10" fillId="13" borderId="37" xfId="0" applyFont="1" applyFill="1" applyBorder="1" applyAlignment="1">
      <alignment horizontal="center" vertical="center" wrapText="1"/>
    </xf>
    <xf numFmtId="0" fontId="10" fillId="13" borderId="9" xfId="0" applyFont="1" applyFill="1" applyBorder="1" applyAlignment="1">
      <alignment horizontal="center" vertical="center" wrapText="1"/>
    </xf>
    <xf numFmtId="0" fontId="1" fillId="13" borderId="9" xfId="0" applyFont="1" applyFill="1" applyBorder="1" applyAlignment="1" applyProtection="1">
      <alignment horizontal="center" vertical="center" wrapText="1"/>
      <protection locked="0"/>
    </xf>
    <xf numFmtId="0" fontId="1" fillId="11" borderId="9" xfId="0" applyFont="1" applyFill="1" applyBorder="1" applyAlignment="1" applyProtection="1">
      <alignment horizontal="center" vertical="center" wrapText="1"/>
      <protection locked="0"/>
    </xf>
    <xf numFmtId="0" fontId="1" fillId="11" borderId="18" xfId="0" applyFont="1" applyFill="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15" xfId="0" applyFont="1" applyBorder="1" applyAlignment="1" applyProtection="1">
      <alignment horizontal="center" vertical="center" wrapText="1"/>
      <protection locked="0"/>
    </xf>
    <xf numFmtId="0" fontId="1" fillId="0" borderId="9" xfId="0" applyFont="1" applyBorder="1" applyAlignment="1">
      <alignment horizontal="center" vertical="center" wrapText="1"/>
    </xf>
    <xf numFmtId="0" fontId="1" fillId="0" borderId="9" xfId="0" applyFont="1" applyBorder="1" applyAlignment="1" applyProtection="1">
      <alignment horizontal="center" vertical="center" wrapText="1"/>
    </xf>
    <xf numFmtId="0" fontId="1" fillId="13" borderId="9" xfId="0" applyFont="1" applyFill="1" applyBorder="1" applyAlignment="1" applyProtection="1">
      <alignment horizontal="center" vertical="center" wrapText="1"/>
    </xf>
    <xf numFmtId="0" fontId="1" fillId="13" borderId="9" xfId="0" applyFont="1" applyFill="1" applyBorder="1" applyAlignment="1">
      <alignment horizontal="center" vertical="center" wrapText="1"/>
    </xf>
    <xf numFmtId="0" fontId="1" fillId="21" borderId="14" xfId="0" applyFont="1" applyFill="1" applyBorder="1" applyAlignment="1">
      <alignment horizontal="center" vertical="center"/>
    </xf>
    <xf numFmtId="0" fontId="1" fillId="21" borderId="43" xfId="0" applyFont="1" applyFill="1" applyBorder="1" applyAlignment="1">
      <alignment horizontal="center" vertical="center"/>
    </xf>
    <xf numFmtId="0" fontId="1" fillId="11" borderId="9" xfId="0" applyFont="1" applyFill="1" applyBorder="1" applyAlignment="1" applyProtection="1">
      <alignment horizontal="justify" vertical="center" wrapText="1"/>
      <protection locked="0"/>
    </xf>
    <xf numFmtId="0" fontId="1" fillId="12" borderId="9" xfId="0" applyFont="1" applyFill="1" applyBorder="1" applyAlignment="1" applyProtection="1">
      <alignment horizontal="center" vertical="center" wrapText="1"/>
      <protection locked="0"/>
    </xf>
    <xf numFmtId="0" fontId="44" fillId="19" borderId="14" xfId="2" applyFont="1" applyFill="1" applyBorder="1" applyAlignment="1" applyProtection="1">
      <alignment horizontal="center" vertical="center" wrapText="1"/>
      <protection locked="0"/>
    </xf>
    <xf numFmtId="0" fontId="44" fillId="19" borderId="9" xfId="2" applyFont="1" applyFill="1" applyBorder="1" applyAlignment="1" applyProtection="1">
      <alignment horizontal="center" vertical="center" wrapText="1"/>
      <protection locked="0"/>
    </xf>
    <xf numFmtId="0" fontId="39" fillId="6" borderId="0" xfId="0" applyFont="1" applyFill="1" applyBorder="1" applyAlignment="1" applyProtection="1">
      <alignment horizontal="center" vertical="center" wrapText="1"/>
      <protection locked="0"/>
    </xf>
    <xf numFmtId="0" fontId="32" fillId="16" borderId="22" xfId="0" applyFont="1" applyFill="1" applyBorder="1" applyAlignment="1">
      <alignment horizontal="center"/>
    </xf>
    <xf numFmtId="0" fontId="32" fillId="16" borderId="19" xfId="0" applyFont="1" applyFill="1" applyBorder="1" applyAlignment="1">
      <alignment horizontal="center"/>
    </xf>
    <xf numFmtId="0" fontId="32" fillId="16" borderId="20" xfId="0" applyFont="1" applyFill="1" applyBorder="1" applyAlignment="1">
      <alignment horizontal="center"/>
    </xf>
    <xf numFmtId="0" fontId="32" fillId="16" borderId="10" xfId="0" applyFont="1" applyFill="1" applyBorder="1" applyAlignment="1">
      <alignment horizontal="center"/>
    </xf>
    <xf numFmtId="0" fontId="45" fillId="6" borderId="14" xfId="0" applyFont="1" applyFill="1" applyBorder="1" applyAlignment="1" applyProtection="1">
      <alignment horizontal="center" vertical="center" wrapText="1"/>
      <protection locked="0"/>
    </xf>
    <xf numFmtId="0" fontId="58" fillId="0" borderId="0" xfId="0" applyFont="1" applyAlignment="1">
      <alignment horizontal="center"/>
    </xf>
    <xf numFmtId="0" fontId="0" fillId="20" borderId="28" xfId="0" applyFill="1" applyBorder="1" applyAlignment="1">
      <alignment horizontal="center" vertical="center" wrapText="1"/>
    </xf>
    <xf numFmtId="0" fontId="0" fillId="20" borderId="29" xfId="0" applyFill="1" applyBorder="1" applyAlignment="1">
      <alignment horizontal="center" vertical="center" wrapText="1"/>
    </xf>
    <xf numFmtId="0" fontId="0" fillId="20" borderId="30" xfId="0" applyFill="1" applyBorder="1" applyAlignment="1">
      <alignment horizontal="center" vertical="center" wrapText="1"/>
    </xf>
    <xf numFmtId="0" fontId="62" fillId="20" borderId="23" xfId="0" applyFont="1" applyFill="1" applyBorder="1" applyAlignment="1">
      <alignment horizontal="center" wrapText="1"/>
    </xf>
    <xf numFmtId="0" fontId="62" fillId="20" borderId="24" xfId="0" applyFont="1" applyFill="1" applyBorder="1" applyAlignment="1">
      <alignment horizontal="center" wrapText="1"/>
    </xf>
    <xf numFmtId="0" fontId="62" fillId="20" borderId="25" xfId="0" applyFont="1" applyFill="1" applyBorder="1" applyAlignment="1">
      <alignment horizontal="center" wrapText="1"/>
    </xf>
    <xf numFmtId="0" fontId="62" fillId="20" borderId="31" xfId="0" applyFont="1" applyFill="1" applyBorder="1" applyAlignment="1">
      <alignment horizontal="center" wrapText="1"/>
    </xf>
    <xf numFmtId="0" fontId="62" fillId="20" borderId="0" xfId="0" applyFont="1" applyFill="1" applyAlignment="1">
      <alignment horizontal="center" wrapText="1"/>
    </xf>
    <xf numFmtId="0" fontId="62" fillId="20" borderId="32" xfId="0" applyFont="1" applyFill="1" applyBorder="1" applyAlignment="1">
      <alignment horizontal="center" wrapText="1"/>
    </xf>
    <xf numFmtId="0" fontId="62" fillId="20" borderId="26" xfId="0" applyFont="1" applyFill="1" applyBorder="1" applyAlignment="1">
      <alignment horizontal="center" wrapText="1"/>
    </xf>
    <xf numFmtId="0" fontId="62" fillId="20" borderId="21" xfId="0" applyFont="1" applyFill="1" applyBorder="1" applyAlignment="1">
      <alignment horizontal="center" wrapText="1"/>
    </xf>
    <xf numFmtId="0" fontId="62" fillId="20" borderId="27" xfId="0" applyFont="1" applyFill="1" applyBorder="1" applyAlignment="1">
      <alignment horizontal="center" wrapText="1"/>
    </xf>
    <xf numFmtId="0" fontId="3" fillId="2" borderId="9" xfId="1" applyFont="1" applyFill="1" applyBorder="1" applyAlignment="1">
      <alignment horizontal="center" vertical="center"/>
    </xf>
    <xf numFmtId="0" fontId="5" fillId="0" borderId="9" xfId="1" applyFont="1" applyFill="1" applyBorder="1" applyAlignment="1">
      <alignment horizontal="center" vertical="center" wrapText="1"/>
    </xf>
    <xf numFmtId="0" fontId="3" fillId="7" borderId="9" xfId="1" applyFont="1" applyFill="1" applyBorder="1" applyAlignment="1">
      <alignment horizontal="center" vertical="center"/>
    </xf>
    <xf numFmtId="0" fontId="3" fillId="4" borderId="9" xfId="1" applyFont="1" applyFill="1" applyBorder="1" applyAlignment="1">
      <alignment horizontal="center" vertical="center"/>
    </xf>
    <xf numFmtId="0" fontId="3" fillId="5" borderId="9" xfId="1" applyFont="1" applyFill="1" applyBorder="1" applyAlignment="1">
      <alignment horizontal="center" vertical="center"/>
    </xf>
    <xf numFmtId="0" fontId="8" fillId="0" borderId="0" xfId="1" applyFont="1" applyBorder="1" applyAlignment="1">
      <alignment horizontal="center" vertical="center" wrapText="1"/>
    </xf>
    <xf numFmtId="0" fontId="8" fillId="0" borderId="0" xfId="1" applyFont="1" applyBorder="1" applyAlignment="1">
      <alignment horizontal="center" wrapText="1"/>
    </xf>
    <xf numFmtId="0" fontId="3" fillId="17" borderId="0" xfId="1" applyFont="1" applyFill="1" applyBorder="1" applyAlignment="1">
      <alignment horizontal="center" vertical="center"/>
    </xf>
    <xf numFmtId="0" fontId="3" fillId="8" borderId="9" xfId="1" applyFont="1" applyFill="1" applyBorder="1" applyAlignment="1">
      <alignment horizontal="center" vertical="center"/>
    </xf>
    <xf numFmtId="0" fontId="3" fillId="18" borderId="0" xfId="1" applyFont="1" applyFill="1" applyBorder="1" applyAlignment="1">
      <alignment horizontal="center" vertical="center" textRotation="90"/>
    </xf>
  </cellXfs>
  <cellStyles count="7">
    <cellStyle name="Excel Built-in Normal" xfId="1"/>
    <cellStyle name="Normal" xfId="0" builtinId="0"/>
    <cellStyle name="Normal 2" xfId="2"/>
    <cellStyle name="Normal 3" xfId="3"/>
    <cellStyle name="Normal 4" xfId="4"/>
    <cellStyle name="Normal 5" xfId="5"/>
    <cellStyle name="Porcentual" xfId="6" builtinId="5"/>
  </cellStyles>
  <dxfs count="79">
    <dxf>
      <font>
        <color auto="1"/>
      </font>
      <fill>
        <patternFill>
          <bgColor rgb="FF00B050"/>
        </patternFill>
      </fill>
    </dxf>
    <dxf>
      <fill>
        <patternFill>
          <bgColor rgb="FFFFFF00"/>
        </patternFill>
      </fill>
    </dxf>
    <dxf>
      <fill>
        <patternFill>
          <bgColor rgb="FFFFC000"/>
        </patternFill>
      </fill>
    </dxf>
    <dxf>
      <fill>
        <patternFill>
          <bgColor rgb="FFFF000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ill>
        <patternFill>
          <bgColor indexed="10"/>
        </patternFill>
      </fill>
    </dxf>
    <dxf>
      <fill>
        <patternFill>
          <bgColor indexed="34"/>
        </patternFill>
      </fill>
    </dxf>
    <dxf>
      <fill>
        <patternFill>
          <bgColor indexed="11"/>
        </patternFill>
      </fill>
    </dxf>
    <dxf>
      <fill>
        <patternFill>
          <bgColor theme="9" tint="0.59996337778862885"/>
        </patternFill>
      </fill>
    </dxf>
    <dxf>
      <fill>
        <patternFill>
          <bgColor rgb="FF00B050"/>
        </patternFill>
      </fill>
    </dxf>
    <dxf>
      <fill>
        <patternFill>
          <bgColor rgb="FFFFFF00"/>
        </patternFill>
      </fill>
    </dxf>
    <dxf>
      <fill>
        <patternFill>
          <bgColor rgb="FFFFC000"/>
        </patternFill>
      </fill>
    </dxf>
    <dxf>
      <fill>
        <patternFill>
          <bgColor rgb="FFFF0000"/>
        </patternFill>
      </fill>
    </dxf>
    <dxf>
      <font>
        <b/>
        <i val="0"/>
        <condense val="0"/>
        <extend val="0"/>
        <color auto="1"/>
      </font>
      <fill>
        <patternFill>
          <bgColor indexed="43"/>
        </patternFill>
      </fill>
    </dxf>
    <dxf>
      <font>
        <b/>
        <i val="0"/>
        <condense val="0"/>
        <extend val="0"/>
        <color auto="1"/>
        <name val="Cambria"/>
        <scheme val="none"/>
      </font>
      <fill>
        <patternFill>
          <bgColor indexed="11"/>
        </patternFill>
      </fill>
    </dxf>
    <dxf>
      <font>
        <b/>
        <i val="0"/>
        <color indexed="8"/>
      </font>
      <fill>
        <patternFill>
          <bgColor indexed="22"/>
        </patternFill>
      </fill>
    </dxf>
    <dxf>
      <font>
        <b/>
        <i val="0"/>
        <color indexed="9"/>
      </font>
      <fill>
        <patternFill>
          <bgColor indexed="10"/>
        </patternFill>
      </fill>
    </dxf>
    <dxf>
      <font>
        <b/>
        <i val="0"/>
      </font>
      <fill>
        <patternFill>
          <bgColor indexed="13"/>
        </patternFill>
      </fill>
    </dxf>
    <dxf>
      <font>
        <b/>
        <i val="0"/>
        <color indexed="9"/>
      </font>
      <fill>
        <patternFill>
          <bgColor indexed="10"/>
        </patternFill>
      </fill>
    </dxf>
    <dxf>
      <font>
        <b/>
        <i val="0"/>
        <color indexed="9"/>
        <name val="Cambria"/>
        <scheme val="none"/>
      </font>
      <fill>
        <patternFill>
          <bgColor indexed="1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ill>
        <patternFill>
          <bgColor theme="9" tint="0.59996337778862885"/>
        </patternFill>
      </fill>
    </dxf>
    <dxf>
      <fill>
        <patternFill>
          <bgColor rgb="FF00B050"/>
        </patternFill>
      </fill>
    </dxf>
    <dxf>
      <fill>
        <patternFill>
          <bgColor rgb="FFFFFF00"/>
        </patternFill>
      </fill>
    </dxf>
    <dxf>
      <fill>
        <patternFill>
          <bgColor rgb="FFFFC000"/>
        </patternFill>
      </fill>
    </dxf>
    <dxf>
      <fill>
        <patternFill>
          <bgColor rgb="FFFF0000"/>
        </patternFill>
      </fill>
    </dxf>
    <dxf>
      <font>
        <b/>
        <i val="0"/>
        <condense val="0"/>
        <extend val="0"/>
        <color auto="1"/>
      </font>
      <fill>
        <patternFill>
          <bgColor indexed="43"/>
        </patternFill>
      </fill>
    </dxf>
    <dxf>
      <font>
        <b/>
        <i val="0"/>
        <condense val="0"/>
        <extend val="0"/>
        <color auto="1"/>
        <name val="Cambria"/>
        <scheme val="none"/>
      </font>
      <fill>
        <patternFill>
          <bgColor indexed="11"/>
        </patternFill>
      </fill>
    </dxf>
    <dxf>
      <font>
        <b/>
        <i val="0"/>
        <color indexed="8"/>
      </font>
      <fill>
        <patternFill>
          <bgColor indexed="22"/>
        </patternFill>
      </fill>
    </dxf>
    <dxf>
      <font>
        <b/>
        <i val="0"/>
        <color indexed="9"/>
      </font>
      <fill>
        <patternFill>
          <bgColor indexed="10"/>
        </patternFill>
      </fill>
    </dxf>
    <dxf>
      <font>
        <b/>
        <i val="0"/>
      </font>
      <fill>
        <patternFill>
          <bgColor indexed="13"/>
        </patternFill>
      </fill>
    </dxf>
    <dxf>
      <font>
        <b/>
        <i val="0"/>
        <color indexed="9"/>
      </font>
      <fill>
        <patternFill>
          <bgColor indexed="10"/>
        </patternFill>
      </fill>
    </dxf>
    <dxf>
      <font>
        <b/>
        <i val="0"/>
        <color indexed="9"/>
        <name val="Cambria"/>
        <scheme val="none"/>
      </font>
      <fill>
        <patternFill>
          <bgColor indexed="1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s>
  <tableStyles count="0" defaultTableStyle="TableStyleMedium2" defaultPivotStyle="PivotStyleLight16"/>
  <colors>
    <mruColors>
      <color rgb="FF50D05C"/>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externalLink" Target="externalLinks/externalLink6.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5.xml"/><Relationship Id="rId2" Type="http://schemas.openxmlformats.org/officeDocument/2006/relationships/worksheet" Target="worksheets/sheet2.xml"/><Relationship Id="rId16" Type="http://schemas.openxmlformats.org/officeDocument/2006/relationships/externalLink" Target="externalLinks/externalLink4.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externalLink" Target="externalLinks/externalLink3.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7.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absolute">
    <xdr:from>
      <xdr:col>1</xdr:col>
      <xdr:colOff>495300</xdr:colOff>
      <xdr:row>2</xdr:row>
      <xdr:rowOff>9526</xdr:rowOff>
    </xdr:from>
    <xdr:to>
      <xdr:col>2</xdr:col>
      <xdr:colOff>2035017</xdr:colOff>
      <xdr:row>3</xdr:row>
      <xdr:rowOff>590550</xdr:rowOff>
    </xdr:to>
    <xdr:pic>
      <xdr:nvPicPr>
        <xdr:cNvPr id="2" name="Imagen 135">
          <a:extLst>
            <a:ext uri="{FF2B5EF4-FFF2-40B4-BE49-F238E27FC236}">
              <a16:creationId xmlns:a16="http://schemas.microsoft.com/office/drawing/2014/main" xmlns="" id="{6A124E8D-7266-4C51-9F64-6EBAB11E786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1257300" y="390526"/>
          <a:ext cx="2301717" cy="771524"/>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16</xdr:col>
      <xdr:colOff>2721</xdr:colOff>
      <xdr:row>18</xdr:row>
      <xdr:rowOff>0</xdr:rowOff>
    </xdr:from>
    <xdr:to>
      <xdr:col>16</xdr:col>
      <xdr:colOff>2721</xdr:colOff>
      <xdr:row>18</xdr:row>
      <xdr:rowOff>0</xdr:rowOff>
    </xdr:to>
    <xdr:sp macro="[1]!mostrarPerfilRiesgoInh" textlink="">
      <xdr:nvSpPr>
        <xdr:cNvPr id="6" name="15 CuadroTexto">
          <a:extLst>
            <a:ext uri="{FF2B5EF4-FFF2-40B4-BE49-F238E27FC236}">
              <a16:creationId xmlns:a16="http://schemas.microsoft.com/office/drawing/2014/main" xmlns="" id="{F490C603-F6FA-48EF-8183-344DFE277833}"/>
            </a:ext>
          </a:extLst>
        </xdr:cNvPr>
        <xdr:cNvSpPr txBox="1"/>
      </xdr:nvSpPr>
      <xdr:spPr>
        <a:xfrm>
          <a:off x="20614821" y="4647534"/>
          <a:ext cx="0" cy="45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noAutofit/>
        </a:bodyPr>
        <a:lstStyle/>
        <a:p>
          <a:r>
            <a:rPr lang="es-CO" sz="1800" b="1">
              <a:solidFill>
                <a:schemeClr val="bg1">
                  <a:lumMod val="95000"/>
                </a:schemeClr>
              </a:solidFill>
            </a:rPr>
            <a:t>PRI</a:t>
          </a:r>
        </a:p>
      </xdr:txBody>
    </xdr:sp>
    <xdr:clientData/>
  </xdr:twoCellAnchor>
  <xdr:twoCellAnchor editAs="oneCell">
    <xdr:from>
      <xdr:col>8</xdr:col>
      <xdr:colOff>0</xdr:colOff>
      <xdr:row>14</xdr:row>
      <xdr:rowOff>0</xdr:rowOff>
    </xdr:from>
    <xdr:to>
      <xdr:col>8</xdr:col>
      <xdr:colOff>295275</xdr:colOff>
      <xdr:row>14</xdr:row>
      <xdr:rowOff>314827</xdr:rowOff>
    </xdr:to>
    <xdr:sp macro="" textlink="">
      <xdr:nvSpPr>
        <xdr:cNvPr id="13" name="AutoShape 38" descr="Resultado de imagen para boton agregar icono">
          <a:extLst>
            <a:ext uri="{FF2B5EF4-FFF2-40B4-BE49-F238E27FC236}">
              <a16:creationId xmlns:a16="http://schemas.microsoft.com/office/drawing/2014/main" xmlns="" id="{5CCAC519-8FCC-4ECD-BBC1-191D238B5548}"/>
            </a:ext>
          </a:extLst>
        </xdr:cNvPr>
        <xdr:cNvSpPr>
          <a:spLocks noChangeAspect="1" noChangeArrowheads="1"/>
        </xdr:cNvSpPr>
      </xdr:nvSpPr>
      <xdr:spPr bwMode="auto">
        <a:xfrm>
          <a:off x="11753850" y="2095500"/>
          <a:ext cx="295275" cy="30480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8</xdr:col>
      <xdr:colOff>0</xdr:colOff>
      <xdr:row>14</xdr:row>
      <xdr:rowOff>0</xdr:rowOff>
    </xdr:from>
    <xdr:to>
      <xdr:col>8</xdr:col>
      <xdr:colOff>295275</xdr:colOff>
      <xdr:row>14</xdr:row>
      <xdr:rowOff>314827</xdr:rowOff>
    </xdr:to>
    <xdr:sp macro="" textlink="">
      <xdr:nvSpPr>
        <xdr:cNvPr id="14" name="AutoShape 39" descr="Resultado de imagen para boton agregar icono">
          <a:extLst>
            <a:ext uri="{FF2B5EF4-FFF2-40B4-BE49-F238E27FC236}">
              <a16:creationId xmlns:a16="http://schemas.microsoft.com/office/drawing/2014/main" xmlns="" id="{212298C9-1C90-422A-B33A-5B9110C76EB4}"/>
            </a:ext>
          </a:extLst>
        </xdr:cNvPr>
        <xdr:cNvSpPr>
          <a:spLocks noChangeAspect="1" noChangeArrowheads="1"/>
        </xdr:cNvSpPr>
      </xdr:nvSpPr>
      <xdr:spPr bwMode="auto">
        <a:xfrm>
          <a:off x="11753850" y="2095500"/>
          <a:ext cx="295275" cy="30480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8</xdr:col>
      <xdr:colOff>0</xdr:colOff>
      <xdr:row>14</xdr:row>
      <xdr:rowOff>0</xdr:rowOff>
    </xdr:from>
    <xdr:to>
      <xdr:col>8</xdr:col>
      <xdr:colOff>295275</xdr:colOff>
      <xdr:row>14</xdr:row>
      <xdr:rowOff>314827</xdr:rowOff>
    </xdr:to>
    <xdr:sp macro="" textlink="">
      <xdr:nvSpPr>
        <xdr:cNvPr id="15" name="AutoShape 40" descr="Resultado de imagen para boton agregar icono">
          <a:extLst>
            <a:ext uri="{FF2B5EF4-FFF2-40B4-BE49-F238E27FC236}">
              <a16:creationId xmlns:a16="http://schemas.microsoft.com/office/drawing/2014/main" xmlns="" id="{B5279E58-EA1A-4043-A3F3-3775086B4600}"/>
            </a:ext>
          </a:extLst>
        </xdr:cNvPr>
        <xdr:cNvSpPr>
          <a:spLocks noChangeAspect="1" noChangeArrowheads="1"/>
        </xdr:cNvSpPr>
      </xdr:nvSpPr>
      <xdr:spPr bwMode="auto">
        <a:xfrm>
          <a:off x="11753850" y="2095500"/>
          <a:ext cx="295275" cy="30480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8</xdr:col>
      <xdr:colOff>0</xdr:colOff>
      <xdr:row>14</xdr:row>
      <xdr:rowOff>0</xdr:rowOff>
    </xdr:from>
    <xdr:to>
      <xdr:col>8</xdr:col>
      <xdr:colOff>295275</xdr:colOff>
      <xdr:row>14</xdr:row>
      <xdr:rowOff>314827</xdr:rowOff>
    </xdr:to>
    <xdr:sp macro="" textlink="">
      <xdr:nvSpPr>
        <xdr:cNvPr id="16" name="AutoShape 42" descr="Z">
          <a:extLst>
            <a:ext uri="{FF2B5EF4-FFF2-40B4-BE49-F238E27FC236}">
              <a16:creationId xmlns:a16="http://schemas.microsoft.com/office/drawing/2014/main" xmlns="" id="{72D5F597-052C-4F5A-9378-56A3A52B91F6}"/>
            </a:ext>
          </a:extLst>
        </xdr:cNvPr>
        <xdr:cNvSpPr>
          <a:spLocks noChangeAspect="1" noChangeArrowheads="1"/>
        </xdr:cNvSpPr>
      </xdr:nvSpPr>
      <xdr:spPr bwMode="auto">
        <a:xfrm>
          <a:off x="11753850" y="2095500"/>
          <a:ext cx="295275" cy="30480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xdr:from>
      <xdr:col>8</xdr:col>
      <xdr:colOff>0</xdr:colOff>
      <xdr:row>13</xdr:row>
      <xdr:rowOff>123825</xdr:rowOff>
    </xdr:from>
    <xdr:to>
      <xdr:col>8</xdr:col>
      <xdr:colOff>0</xdr:colOff>
      <xdr:row>15</xdr:row>
      <xdr:rowOff>0</xdr:rowOff>
    </xdr:to>
    <xdr:sp macro="[6]!MostrarFuente_Impacto" textlink="">
      <xdr:nvSpPr>
        <xdr:cNvPr id="17" name="Rectangle 53">
          <a:extLst>
            <a:ext uri="{FF2B5EF4-FFF2-40B4-BE49-F238E27FC236}">
              <a16:creationId xmlns:a16="http://schemas.microsoft.com/office/drawing/2014/main" xmlns="" id="{30F52F8A-3743-471F-A917-088E199F2384}"/>
            </a:ext>
          </a:extLst>
        </xdr:cNvPr>
        <xdr:cNvSpPr>
          <a:spLocks noChangeArrowheads="1"/>
        </xdr:cNvSpPr>
      </xdr:nvSpPr>
      <xdr:spPr bwMode="auto">
        <a:xfrm>
          <a:off x="11753850" y="2019300"/>
          <a:ext cx="0" cy="276225"/>
        </a:xfrm>
        <a:prstGeom prst="rect">
          <a:avLst/>
        </a:prstGeom>
        <a:noFill/>
        <a:ln>
          <a:noFill/>
        </a:ln>
      </xdr:spPr>
      <xdr:txBody>
        <a:bodyPr vertOverflow="clip" wrap="square" lIns="45720" tIns="41148" rIns="45720" bIns="0" anchor="t"/>
        <a:lstStyle/>
        <a:p>
          <a:pPr algn="ctr" rtl="0">
            <a:defRPr sz="1000"/>
          </a:pPr>
          <a:r>
            <a:rPr lang="es-CO" sz="2000" b="1" i="0" u="none" strike="noStrike" baseline="0">
              <a:solidFill>
                <a:srgbClr val="FFFFFF"/>
              </a:solidFill>
              <a:latin typeface="Arial"/>
              <a:cs typeface="Arial"/>
            </a:rPr>
            <a:t>?</a:t>
          </a:r>
        </a:p>
      </xdr:txBody>
    </xdr:sp>
    <xdr:clientData/>
  </xdr:twoCellAnchor>
  <xdr:twoCellAnchor>
    <xdr:from>
      <xdr:col>12</xdr:col>
      <xdr:colOff>375557</xdr:colOff>
      <xdr:row>18</xdr:row>
      <xdr:rowOff>0</xdr:rowOff>
    </xdr:from>
    <xdr:to>
      <xdr:col>12</xdr:col>
      <xdr:colOff>375557</xdr:colOff>
      <xdr:row>18</xdr:row>
      <xdr:rowOff>0</xdr:rowOff>
    </xdr:to>
    <xdr:sp macro="[6]!Escalas_impacto" textlink="">
      <xdr:nvSpPr>
        <xdr:cNvPr id="18" name="Rectangle 53">
          <a:extLst>
            <a:ext uri="{FF2B5EF4-FFF2-40B4-BE49-F238E27FC236}">
              <a16:creationId xmlns:a16="http://schemas.microsoft.com/office/drawing/2014/main" xmlns="" id="{E7469932-34FA-460B-ACC6-A8CE0BB1279A}"/>
            </a:ext>
          </a:extLst>
        </xdr:cNvPr>
        <xdr:cNvSpPr>
          <a:spLocks noChangeArrowheads="1"/>
        </xdr:cNvSpPr>
      </xdr:nvSpPr>
      <xdr:spPr bwMode="auto">
        <a:xfrm>
          <a:off x="16406132" y="3457575"/>
          <a:ext cx="0" cy="1084406"/>
        </a:xfrm>
        <a:prstGeom prst="rect">
          <a:avLst/>
        </a:prstGeom>
        <a:noFill/>
        <a:ln w="9525">
          <a:noFill/>
          <a:miter lim="800000"/>
          <a:headEnd/>
          <a:tailEnd/>
        </a:ln>
      </xdr:spPr>
      <xdr:txBody>
        <a:bodyPr vertOverflow="clip" wrap="square" lIns="45720" tIns="41148" rIns="45720" bIns="0" anchor="t" upright="1"/>
        <a:lstStyle/>
        <a:p>
          <a:pPr algn="ctr" rtl="0">
            <a:defRPr sz="1000"/>
          </a:pPr>
          <a:r>
            <a:rPr lang="es-CO" sz="2000" b="1" i="0" u="none" strike="noStrike" baseline="0">
              <a:solidFill>
                <a:srgbClr val="FFFFFF"/>
              </a:solidFill>
              <a:latin typeface="Arial"/>
              <a:cs typeface="Arial"/>
            </a:rPr>
            <a:t>?</a:t>
          </a:r>
        </a:p>
      </xdr:txBody>
    </xdr:sp>
    <xdr:clientData/>
  </xdr:twoCellAnchor>
  <xdr:twoCellAnchor>
    <xdr:from>
      <xdr:col>1</xdr:col>
      <xdr:colOff>160812</xdr:colOff>
      <xdr:row>1</xdr:row>
      <xdr:rowOff>102054</xdr:rowOff>
    </xdr:from>
    <xdr:to>
      <xdr:col>47</xdr:col>
      <xdr:colOff>2619375</xdr:colOff>
      <xdr:row>1</xdr:row>
      <xdr:rowOff>173182</xdr:rowOff>
    </xdr:to>
    <xdr:cxnSp macro="">
      <xdr:nvCxnSpPr>
        <xdr:cNvPr id="20" name="Conector recto 19">
          <a:extLst>
            <a:ext uri="{FF2B5EF4-FFF2-40B4-BE49-F238E27FC236}">
              <a16:creationId xmlns:a16="http://schemas.microsoft.com/office/drawing/2014/main" xmlns="" id="{FF79EB7A-1C4D-4552-9713-538E56CE04FB}"/>
            </a:ext>
          </a:extLst>
        </xdr:cNvPr>
        <xdr:cNvCxnSpPr/>
      </xdr:nvCxnSpPr>
      <xdr:spPr>
        <a:xfrm flipV="1">
          <a:off x="1215366" y="2483304"/>
          <a:ext cx="52464813" cy="71128"/>
        </a:xfrm>
        <a:prstGeom prst="line">
          <a:avLst/>
        </a:prstGeom>
        <a:ln w="57150">
          <a:solidFill>
            <a:srgbClr val="99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2</xdr:col>
      <xdr:colOff>985948</xdr:colOff>
      <xdr:row>0</xdr:row>
      <xdr:rowOff>170686</xdr:rowOff>
    </xdr:from>
    <xdr:to>
      <xdr:col>5</xdr:col>
      <xdr:colOff>1854813</xdr:colOff>
      <xdr:row>0</xdr:row>
      <xdr:rowOff>2588555</xdr:rowOff>
    </xdr:to>
    <xdr:pic>
      <xdr:nvPicPr>
        <xdr:cNvPr id="19" name="Imagen 135">
          <a:extLst>
            <a:ext uri="{FF2B5EF4-FFF2-40B4-BE49-F238E27FC236}">
              <a16:creationId xmlns:a16="http://schemas.microsoft.com/office/drawing/2014/main" xmlns="" id="{4F137EE6-AF90-4845-9503-7974EF38AF9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4848305" y="170686"/>
          <a:ext cx="7149853" cy="2417869"/>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16</xdr:col>
      <xdr:colOff>2721</xdr:colOff>
      <xdr:row>18</xdr:row>
      <xdr:rowOff>0</xdr:rowOff>
    </xdr:from>
    <xdr:to>
      <xdr:col>16</xdr:col>
      <xdr:colOff>2721</xdr:colOff>
      <xdr:row>18</xdr:row>
      <xdr:rowOff>0</xdr:rowOff>
    </xdr:to>
    <xdr:sp macro="[1]!mostrarPerfilRiesgoInh" textlink="">
      <xdr:nvSpPr>
        <xdr:cNvPr id="2" name="15 CuadroTexto">
          <a:extLst>
            <a:ext uri="{FF2B5EF4-FFF2-40B4-BE49-F238E27FC236}">
              <a16:creationId xmlns:a16="http://schemas.microsoft.com/office/drawing/2014/main" xmlns="" id="{498367C5-59CD-4C1B-83A5-DA3657089659}"/>
            </a:ext>
          </a:extLst>
        </xdr:cNvPr>
        <xdr:cNvSpPr txBox="1"/>
      </xdr:nvSpPr>
      <xdr:spPr>
        <a:xfrm>
          <a:off x="29739771" y="19478625"/>
          <a:ext cx="0" cy="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noAutofit/>
        </a:bodyPr>
        <a:lstStyle/>
        <a:p>
          <a:r>
            <a:rPr lang="es-CO" sz="1800" b="1">
              <a:solidFill>
                <a:schemeClr val="bg1">
                  <a:lumMod val="95000"/>
                </a:schemeClr>
              </a:solidFill>
            </a:rPr>
            <a:t>PRI</a:t>
          </a:r>
        </a:p>
      </xdr:txBody>
    </xdr:sp>
    <xdr:clientData/>
  </xdr:twoCellAnchor>
  <xdr:twoCellAnchor editAs="oneCell">
    <xdr:from>
      <xdr:col>8</xdr:col>
      <xdr:colOff>0</xdr:colOff>
      <xdr:row>14</xdr:row>
      <xdr:rowOff>0</xdr:rowOff>
    </xdr:from>
    <xdr:to>
      <xdr:col>8</xdr:col>
      <xdr:colOff>295275</xdr:colOff>
      <xdr:row>14</xdr:row>
      <xdr:rowOff>314827</xdr:rowOff>
    </xdr:to>
    <xdr:sp macro="" textlink="">
      <xdr:nvSpPr>
        <xdr:cNvPr id="3" name="AutoShape 38" descr="Resultado de imagen para boton agregar icono">
          <a:extLst>
            <a:ext uri="{FF2B5EF4-FFF2-40B4-BE49-F238E27FC236}">
              <a16:creationId xmlns:a16="http://schemas.microsoft.com/office/drawing/2014/main" xmlns="" id="{6A90137A-88FC-4464-8B02-985A821FC3B9}"/>
            </a:ext>
          </a:extLst>
        </xdr:cNvPr>
        <xdr:cNvSpPr>
          <a:spLocks noChangeAspect="1" noChangeArrowheads="1"/>
        </xdr:cNvSpPr>
      </xdr:nvSpPr>
      <xdr:spPr bwMode="auto">
        <a:xfrm>
          <a:off x="17954625" y="14849475"/>
          <a:ext cx="295275" cy="314827"/>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8</xdr:col>
      <xdr:colOff>0</xdr:colOff>
      <xdr:row>14</xdr:row>
      <xdr:rowOff>0</xdr:rowOff>
    </xdr:from>
    <xdr:to>
      <xdr:col>8</xdr:col>
      <xdr:colOff>295275</xdr:colOff>
      <xdr:row>14</xdr:row>
      <xdr:rowOff>314827</xdr:rowOff>
    </xdr:to>
    <xdr:sp macro="" textlink="">
      <xdr:nvSpPr>
        <xdr:cNvPr id="4" name="AutoShape 39" descr="Resultado de imagen para boton agregar icono">
          <a:extLst>
            <a:ext uri="{FF2B5EF4-FFF2-40B4-BE49-F238E27FC236}">
              <a16:creationId xmlns:a16="http://schemas.microsoft.com/office/drawing/2014/main" xmlns="" id="{856C2C1E-6F04-4276-836A-D286FFEA2534}"/>
            </a:ext>
          </a:extLst>
        </xdr:cNvPr>
        <xdr:cNvSpPr>
          <a:spLocks noChangeAspect="1" noChangeArrowheads="1"/>
        </xdr:cNvSpPr>
      </xdr:nvSpPr>
      <xdr:spPr bwMode="auto">
        <a:xfrm>
          <a:off x="17954625" y="14849475"/>
          <a:ext cx="295275" cy="314827"/>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8</xdr:col>
      <xdr:colOff>0</xdr:colOff>
      <xdr:row>14</xdr:row>
      <xdr:rowOff>0</xdr:rowOff>
    </xdr:from>
    <xdr:to>
      <xdr:col>8</xdr:col>
      <xdr:colOff>295275</xdr:colOff>
      <xdr:row>14</xdr:row>
      <xdr:rowOff>314827</xdr:rowOff>
    </xdr:to>
    <xdr:sp macro="" textlink="">
      <xdr:nvSpPr>
        <xdr:cNvPr id="5" name="AutoShape 40" descr="Resultado de imagen para boton agregar icono">
          <a:extLst>
            <a:ext uri="{FF2B5EF4-FFF2-40B4-BE49-F238E27FC236}">
              <a16:creationId xmlns:a16="http://schemas.microsoft.com/office/drawing/2014/main" xmlns="" id="{73A47DC2-A816-4546-A46F-B6466AF8E33A}"/>
            </a:ext>
          </a:extLst>
        </xdr:cNvPr>
        <xdr:cNvSpPr>
          <a:spLocks noChangeAspect="1" noChangeArrowheads="1"/>
        </xdr:cNvSpPr>
      </xdr:nvSpPr>
      <xdr:spPr bwMode="auto">
        <a:xfrm>
          <a:off x="17954625" y="14849475"/>
          <a:ext cx="295275" cy="314827"/>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8</xdr:col>
      <xdr:colOff>0</xdr:colOff>
      <xdr:row>14</xdr:row>
      <xdr:rowOff>0</xdr:rowOff>
    </xdr:from>
    <xdr:to>
      <xdr:col>8</xdr:col>
      <xdr:colOff>295275</xdr:colOff>
      <xdr:row>14</xdr:row>
      <xdr:rowOff>314827</xdr:rowOff>
    </xdr:to>
    <xdr:sp macro="" textlink="">
      <xdr:nvSpPr>
        <xdr:cNvPr id="6" name="AutoShape 42" descr="Z">
          <a:extLst>
            <a:ext uri="{FF2B5EF4-FFF2-40B4-BE49-F238E27FC236}">
              <a16:creationId xmlns:a16="http://schemas.microsoft.com/office/drawing/2014/main" xmlns="" id="{D3394BD4-9236-4693-9852-2DD694BB2718}"/>
            </a:ext>
          </a:extLst>
        </xdr:cNvPr>
        <xdr:cNvSpPr>
          <a:spLocks noChangeAspect="1" noChangeArrowheads="1"/>
        </xdr:cNvSpPr>
      </xdr:nvSpPr>
      <xdr:spPr bwMode="auto">
        <a:xfrm>
          <a:off x="17954625" y="14849475"/>
          <a:ext cx="295275" cy="314827"/>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xdr:from>
      <xdr:col>8</xdr:col>
      <xdr:colOff>0</xdr:colOff>
      <xdr:row>13</xdr:row>
      <xdr:rowOff>123825</xdr:rowOff>
    </xdr:from>
    <xdr:to>
      <xdr:col>8</xdr:col>
      <xdr:colOff>0</xdr:colOff>
      <xdr:row>15</xdr:row>
      <xdr:rowOff>0</xdr:rowOff>
    </xdr:to>
    <xdr:sp macro="[6]!MostrarFuente_Impacto" textlink="">
      <xdr:nvSpPr>
        <xdr:cNvPr id="7" name="Rectangle 53">
          <a:extLst>
            <a:ext uri="{FF2B5EF4-FFF2-40B4-BE49-F238E27FC236}">
              <a16:creationId xmlns:a16="http://schemas.microsoft.com/office/drawing/2014/main" xmlns="" id="{FE91EF72-337D-44FE-87AB-7497D2D3E7DB}"/>
            </a:ext>
          </a:extLst>
        </xdr:cNvPr>
        <xdr:cNvSpPr>
          <a:spLocks noChangeArrowheads="1"/>
        </xdr:cNvSpPr>
      </xdr:nvSpPr>
      <xdr:spPr bwMode="auto">
        <a:xfrm>
          <a:off x="17954625" y="13277850"/>
          <a:ext cx="0" cy="4381500"/>
        </a:xfrm>
        <a:prstGeom prst="rect">
          <a:avLst/>
        </a:prstGeom>
        <a:noFill/>
        <a:ln>
          <a:noFill/>
        </a:ln>
      </xdr:spPr>
      <xdr:txBody>
        <a:bodyPr vertOverflow="clip" wrap="square" lIns="45720" tIns="41148" rIns="45720" bIns="0" anchor="t"/>
        <a:lstStyle/>
        <a:p>
          <a:pPr algn="ctr" rtl="0">
            <a:defRPr sz="1000"/>
          </a:pPr>
          <a:r>
            <a:rPr lang="es-CO" sz="2000" b="1" i="0" u="none" strike="noStrike" baseline="0">
              <a:solidFill>
                <a:srgbClr val="FFFFFF"/>
              </a:solidFill>
              <a:latin typeface="Arial"/>
              <a:cs typeface="Arial"/>
            </a:rPr>
            <a:t>?</a:t>
          </a:r>
        </a:p>
      </xdr:txBody>
    </xdr:sp>
    <xdr:clientData/>
  </xdr:twoCellAnchor>
  <xdr:twoCellAnchor>
    <xdr:from>
      <xdr:col>12</xdr:col>
      <xdr:colOff>375557</xdr:colOff>
      <xdr:row>18</xdr:row>
      <xdr:rowOff>0</xdr:rowOff>
    </xdr:from>
    <xdr:to>
      <xdr:col>12</xdr:col>
      <xdr:colOff>375557</xdr:colOff>
      <xdr:row>18</xdr:row>
      <xdr:rowOff>0</xdr:rowOff>
    </xdr:to>
    <xdr:sp macro="[6]!Escalas_impacto" textlink="">
      <xdr:nvSpPr>
        <xdr:cNvPr id="8" name="Rectangle 53">
          <a:extLst>
            <a:ext uri="{FF2B5EF4-FFF2-40B4-BE49-F238E27FC236}">
              <a16:creationId xmlns:a16="http://schemas.microsoft.com/office/drawing/2014/main" xmlns="" id="{A60DA560-F4E6-4498-82C6-4F728285AB32}"/>
            </a:ext>
          </a:extLst>
        </xdr:cNvPr>
        <xdr:cNvSpPr>
          <a:spLocks noChangeArrowheads="1"/>
        </xdr:cNvSpPr>
      </xdr:nvSpPr>
      <xdr:spPr bwMode="auto">
        <a:xfrm>
          <a:off x="20530457" y="19478625"/>
          <a:ext cx="0" cy="0"/>
        </a:xfrm>
        <a:prstGeom prst="rect">
          <a:avLst/>
        </a:prstGeom>
        <a:noFill/>
        <a:ln w="9525">
          <a:noFill/>
          <a:miter lim="800000"/>
          <a:headEnd/>
          <a:tailEnd/>
        </a:ln>
      </xdr:spPr>
      <xdr:txBody>
        <a:bodyPr vertOverflow="clip" wrap="square" lIns="45720" tIns="41148" rIns="45720" bIns="0" anchor="t" upright="1"/>
        <a:lstStyle/>
        <a:p>
          <a:pPr algn="ctr" rtl="0">
            <a:defRPr sz="1000"/>
          </a:pPr>
          <a:r>
            <a:rPr lang="es-CO" sz="2000" b="1" i="0" u="none" strike="noStrike" baseline="0">
              <a:solidFill>
                <a:srgbClr val="FFFFFF"/>
              </a:solidFill>
              <a:latin typeface="Arial"/>
              <a:cs typeface="Arial"/>
            </a:rPr>
            <a:t>?</a:t>
          </a:r>
        </a:p>
      </xdr:txBody>
    </xdr:sp>
    <xdr:clientData/>
  </xdr:twoCellAnchor>
  <xdr:twoCellAnchor>
    <xdr:from>
      <xdr:col>1</xdr:col>
      <xdr:colOff>160812</xdr:colOff>
      <xdr:row>1</xdr:row>
      <xdr:rowOff>102054</xdr:rowOff>
    </xdr:from>
    <xdr:to>
      <xdr:col>47</xdr:col>
      <xdr:colOff>2619375</xdr:colOff>
      <xdr:row>1</xdr:row>
      <xdr:rowOff>173182</xdr:rowOff>
    </xdr:to>
    <xdr:cxnSp macro="">
      <xdr:nvCxnSpPr>
        <xdr:cNvPr id="9" name="Conector recto 8">
          <a:extLst>
            <a:ext uri="{FF2B5EF4-FFF2-40B4-BE49-F238E27FC236}">
              <a16:creationId xmlns:a16="http://schemas.microsoft.com/office/drawing/2014/main" xmlns="" id="{A3E0CFEE-D87E-4A6E-9805-8B71EAFC2A89}"/>
            </a:ext>
          </a:extLst>
        </xdr:cNvPr>
        <xdr:cNvCxnSpPr/>
      </xdr:nvCxnSpPr>
      <xdr:spPr>
        <a:xfrm flipV="1">
          <a:off x="1199037" y="3235779"/>
          <a:ext cx="62323188" cy="71128"/>
        </a:xfrm>
        <a:prstGeom prst="line">
          <a:avLst/>
        </a:prstGeom>
        <a:ln w="57150">
          <a:solidFill>
            <a:srgbClr val="99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2</xdr:col>
      <xdr:colOff>685132</xdr:colOff>
      <xdr:row>0</xdr:row>
      <xdr:rowOff>551448</xdr:rowOff>
    </xdr:from>
    <xdr:to>
      <xdr:col>5</xdr:col>
      <xdr:colOff>1576491</xdr:colOff>
      <xdr:row>0</xdr:row>
      <xdr:rowOff>2969317</xdr:rowOff>
    </xdr:to>
    <xdr:pic>
      <xdr:nvPicPr>
        <xdr:cNvPr id="10" name="Imagen 135">
          <a:extLst>
            <a:ext uri="{FF2B5EF4-FFF2-40B4-BE49-F238E27FC236}">
              <a16:creationId xmlns:a16="http://schemas.microsoft.com/office/drawing/2014/main" xmlns="" id="{7FDAA3F8-837A-41CC-A611-7CD13AF9E9F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5715000" y="551448"/>
          <a:ext cx="7157807" cy="2417869"/>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1</xdr:row>
      <xdr:rowOff>43296</xdr:rowOff>
    </xdr:from>
    <xdr:to>
      <xdr:col>33</xdr:col>
      <xdr:colOff>43295</xdr:colOff>
      <xdr:row>1</xdr:row>
      <xdr:rowOff>173181</xdr:rowOff>
    </xdr:to>
    <xdr:cxnSp macro="">
      <xdr:nvCxnSpPr>
        <xdr:cNvPr id="3" name="Conector recto 2">
          <a:extLst>
            <a:ext uri="{FF2B5EF4-FFF2-40B4-BE49-F238E27FC236}">
              <a16:creationId xmlns:a16="http://schemas.microsoft.com/office/drawing/2014/main" xmlns="" id="{32F8B903-46E9-4AB5-91DD-9D372E5E07D1}"/>
            </a:ext>
          </a:extLst>
        </xdr:cNvPr>
        <xdr:cNvCxnSpPr/>
      </xdr:nvCxnSpPr>
      <xdr:spPr>
        <a:xfrm flipV="1">
          <a:off x="484662" y="2424546"/>
          <a:ext cx="40497083" cy="129885"/>
        </a:xfrm>
        <a:prstGeom prst="line">
          <a:avLst/>
        </a:prstGeom>
        <a:ln w="57150">
          <a:solidFill>
            <a:srgbClr val="99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4</xdr:col>
      <xdr:colOff>272143</xdr:colOff>
      <xdr:row>0</xdr:row>
      <xdr:rowOff>122464</xdr:rowOff>
    </xdr:from>
    <xdr:to>
      <xdr:col>7</xdr:col>
      <xdr:colOff>435429</xdr:colOff>
      <xdr:row>0</xdr:row>
      <xdr:rowOff>1406539</xdr:rowOff>
    </xdr:to>
    <xdr:pic>
      <xdr:nvPicPr>
        <xdr:cNvPr id="4" name="Imagen 135">
          <a:extLst>
            <a:ext uri="{FF2B5EF4-FFF2-40B4-BE49-F238E27FC236}">
              <a16:creationId xmlns:a16="http://schemas.microsoft.com/office/drawing/2014/main" xmlns="" id="{3BC294EE-D396-4318-A81B-F3E3F8371ED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4435929" y="122464"/>
          <a:ext cx="3782786" cy="128407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gobiernobogota.sharepoint.com/Users/leonardol/Dropbox/SGR/Gesti&#243;n%20de%20riesgos/Herramientas%20gesti&#243;n%20de%20riesgos/Formatos%20Matriz%20de%20riesgos.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Unacional33\meci\CONTROL%20INTERNO%20CGC\TALLER\GESTION%20DEL%20RIESGO.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gobiernobogota-my.sharepoint.com/Users/dpyate/Downloads/MC-FO-07%20MAPA%20DE%20RIEGOS%20DEL%20PROCESO%20(1).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Unacional33\meci\Documents%20and%20Settings\JENITH%20%20LINARES\Mis%20documentos\CONTROL%20INTERNO%20CGC\TALLER\GESTION%20DEL%20RIESGO%20Y%20CONTROLES.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gobiernobogota-my.sharepoint.com/Users/JOSECAR/Downloads/2.%20Mapa%20de%20riesgos%20DIRyPLA__%20(1).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d.docs.live.net/067a10e50767e371/Escritorio/ACTUALIZACI&#211;N%20MATRICES/Copia%20de%20ple-pin-f001_v3_0.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Users/luisafernanda/Downloads/PARA%20REVISAR%20MATRIZ%20FINAL%20GCI%20-%20UNIFICAR/ple-pin-f001_v4%20(17)%20Gesti&#243;n%20Corporativa%20Institucional%20Nivel%20Local%20%2020210210.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M-FO-25"/>
      <sheetName val="SM-FO-26"/>
      <sheetName val="SM-FO-27"/>
      <sheetName val="CODIGOS INTERNOS"/>
      <sheetName val="SM-FO-28"/>
      <sheetName val="SM-FO-29"/>
      <sheetName val="SM-FO-30"/>
      <sheetName val="Descripcion Fte-Aimp"/>
      <sheetName val="Perfil riesgo Inh"/>
      <sheetName val="Perfil riesgo Res"/>
      <sheetName val="Nivel organizacional riesgo"/>
      <sheetName val="Tipos riesgo"/>
      <sheetName val="Triangulo del fraude"/>
      <sheetName val="Controles existentes"/>
      <sheetName val="Escala probabilidad"/>
      <sheetName val="Escalas impacto"/>
      <sheetName val="Escalas Valoracion Controles"/>
      <sheetName val="Escalas efectividad controles"/>
      <sheetName val="Escalas riesgo residual"/>
      <sheetName val="definicionPoliticasManejo"/>
      <sheetName val="Formatos Matriz de riesgos"/>
    </sheetNames>
    <definedNames>
      <definedName name="mostrarPerfilRiesgoInh"/>
    </definedNames>
    <sheetDataSet>
      <sheetData sheetId="0" refreshError="1"/>
      <sheetData sheetId="1" refreshError="1"/>
      <sheetData sheetId="2" refreshError="1">
        <row r="476">
          <cell r="BP476" t="str">
            <v>Personas</v>
          </cell>
          <cell r="BQ476" t="str">
            <v>Vida, salud o Integridad Fìsica del usuario</v>
          </cell>
        </row>
        <row r="477">
          <cell r="BP477" t="str">
            <v>Tecnologìa</v>
          </cell>
          <cell r="BQ477" t="str">
            <v>Vida, salud o Integridad Fìsica
del Colaborador</v>
          </cell>
        </row>
        <row r="478">
          <cell r="BP478" t="str">
            <v>Procesos</v>
          </cell>
          <cell r="BQ478" t="str">
            <v>Recursos Financieros</v>
          </cell>
        </row>
        <row r="479">
          <cell r="BP479" t="str">
            <v>Infraestructura</v>
          </cell>
          <cell r="BQ479" t="str">
            <v>Credibilidad, Buen Nombre, Reputaciòn</v>
          </cell>
        </row>
        <row r="480">
          <cell r="BP480" t="str">
            <v>Externos (Eventos Naturales/Terceros)</v>
          </cell>
          <cell r="BQ480" t="str">
            <v>Instalaciones, equipos, insumos, elementos y demas bienes</v>
          </cell>
        </row>
        <row r="481">
          <cell r="BQ481" t="str">
            <v>Informaciòn y Conocimiento</v>
          </cell>
          <cell r="BR481" t="str">
            <v>Estratégicos</v>
          </cell>
        </row>
        <row r="482">
          <cell r="BQ482" t="str">
            <v>Medio Ambiente</v>
          </cell>
          <cell r="BR482" t="str">
            <v>Tácticos</v>
          </cell>
        </row>
        <row r="483">
          <cell r="BR483" t="str">
            <v>Operativos</v>
          </cell>
        </row>
        <row r="486">
          <cell r="BR486" t="str">
            <v>Financiero</v>
          </cell>
        </row>
        <row r="487">
          <cell r="BR487" t="str">
            <v>Social</v>
          </cell>
        </row>
        <row r="488">
          <cell r="BR488" t="str">
            <v>Tecnológico</v>
          </cell>
        </row>
        <row r="489">
          <cell r="BR489" t="str">
            <v>Medioambiental</v>
          </cell>
        </row>
        <row r="490">
          <cell r="BR490" t="str">
            <v>Legal</v>
          </cell>
        </row>
        <row r="491">
          <cell r="BR491" t="str">
            <v>Imagen</v>
          </cell>
        </row>
        <row r="492">
          <cell r="BR492" t="str">
            <v>Sistemas</v>
          </cell>
        </row>
        <row r="493">
          <cell r="BR493" t="str">
            <v>Salud Ocupacional y Seguridad Industrial</v>
          </cell>
        </row>
        <row r="494">
          <cell r="BR494" t="str">
            <v>Documental</v>
          </cell>
        </row>
        <row r="495">
          <cell r="BR495" t="str">
            <v>Fraude y/o Corrupción</v>
          </cell>
        </row>
        <row r="496">
          <cell r="BR496" t="str">
            <v>Seguridad del paciente - Procesos Institucionales seguros</v>
          </cell>
        </row>
        <row r="497">
          <cell r="BR497" t="str">
            <v>Seguridad del paciente - Procesos asistenciales seguros</v>
          </cell>
        </row>
        <row r="498">
          <cell r="BR498" t="str">
            <v>Seguridad del paciente - Usuarios y familia partícipes en la cultura de seguridad</v>
          </cell>
        </row>
        <row r="499">
          <cell r="BR499" t="str">
            <v>Seguridad del paciente -  
Equipo humano de salud idóneo para la atención segura</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Objetivos"/>
      <sheetName val="Tormenta riesgos"/>
      <sheetName val="Afinidad riesgos"/>
      <sheetName val="Riesgos vs. objetivos"/>
      <sheetName val="VALORACION"/>
      <sheetName val="CALIFICACION"/>
      <sheetName val="MAPA"/>
      <sheetName val="CAUSAS"/>
      <sheetName val="IMPACTO"/>
      <sheetName val="ARE"/>
      <sheetName val="ACC"/>
      <sheetName val="NO BORRA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12">
          <cell r="C12" t="str">
            <v>A</v>
          </cell>
          <cell r="D12" t="str">
            <v>B</v>
          </cell>
          <cell r="E12" t="str">
            <v>C</v>
          </cell>
          <cell r="F12" t="str">
            <v>D</v>
          </cell>
          <cell r="G12" t="str">
            <v>E</v>
          </cell>
          <cell r="H12" t="str">
            <v>F</v>
          </cell>
          <cell r="I12" t="str">
            <v>G</v>
          </cell>
          <cell r="J12" t="str">
            <v>H</v>
          </cell>
          <cell r="K12" t="str">
            <v>I</v>
          </cell>
          <cell r="L12" t="str">
            <v>J</v>
          </cell>
          <cell r="M12" t="str">
            <v>K</v>
          </cell>
          <cell r="N12" t="str">
            <v>L</v>
          </cell>
          <cell r="O12" t="str">
            <v>M</v>
          </cell>
        </row>
      </sheetData>
      <sheetData sheetId="8" refreshError="1"/>
      <sheetData sheetId="9" refreshError="1"/>
      <sheetData sheetId="10" refreshError="1"/>
      <sheetData sheetId="11" refreshError="1">
        <row r="1">
          <cell r="G1" t="str">
            <v>EVITAR</v>
          </cell>
          <cell r="I1" t="str">
            <v>POLITICA</v>
          </cell>
        </row>
        <row r="2">
          <cell r="G2" t="str">
            <v>REDUCIR LA CAUSA</v>
          </cell>
          <cell r="I2" t="str">
            <v>PROCEDIMIENTO</v>
          </cell>
        </row>
        <row r="3">
          <cell r="B3">
            <v>1</v>
          </cell>
          <cell r="C3" t="str">
            <v>Cual es el Objetivo de la implementación de la nueva políticá?</v>
          </cell>
          <cell r="G3" t="str">
            <v>REDUCIR EL IMPACTO</v>
          </cell>
          <cell r="I3" t="str">
            <v>CONTROL</v>
          </cell>
        </row>
        <row r="4">
          <cell r="B4">
            <v>2</v>
          </cell>
          <cell r="C4" t="str">
            <v>Cual es el proceso para su implementación?</v>
          </cell>
          <cell r="G4" t="str">
            <v>TRANFERIR TOTALMENTE</v>
          </cell>
        </row>
        <row r="5">
          <cell r="B5">
            <v>3</v>
          </cell>
          <cell r="C5" t="str">
            <v>Quien será el responsable directo de su éxito?</v>
          </cell>
          <cell r="G5" t="str">
            <v>TRANSFERIR PARCIALMENTE</v>
          </cell>
        </row>
        <row r="6">
          <cell r="B6">
            <v>4</v>
          </cell>
          <cell r="C6" t="str">
            <v>En que Fecha o periodo se espera realizarla?</v>
          </cell>
        </row>
        <row r="7">
          <cell r="B7">
            <v>5</v>
          </cell>
          <cell r="C7" t="str">
            <v>Que recursos financieros se requieren?</v>
          </cell>
        </row>
        <row r="8">
          <cell r="B8">
            <v>6</v>
          </cell>
          <cell r="C8" t="str">
            <v>Que recursos Humanos se Requieren?</v>
          </cell>
        </row>
        <row r="9">
          <cell r="B9">
            <v>7</v>
          </cell>
          <cell r="C9" t="str">
            <v>Que recursos logísticos se Requieren?</v>
          </cell>
        </row>
        <row r="10">
          <cell r="B10">
            <v>9</v>
          </cell>
          <cell r="C10" t="str">
            <v>Quien será el responsable de su evaluación?</v>
          </cell>
        </row>
        <row r="11">
          <cell r="B11">
            <v>10</v>
          </cell>
          <cell r="C11" t="str">
            <v>Cual será el indicador para su evaluación? (Indique variables y su lectura)</v>
          </cell>
        </row>
        <row r="12">
          <cell r="B12">
            <v>11</v>
          </cell>
        </row>
        <row r="13">
          <cell r="B13">
            <v>12</v>
          </cell>
        </row>
        <row r="14">
          <cell r="B14">
            <v>13</v>
          </cell>
        </row>
        <row r="15">
          <cell r="B15">
            <v>14</v>
          </cell>
        </row>
        <row r="16">
          <cell r="B16">
            <v>15</v>
          </cell>
        </row>
        <row r="17">
          <cell r="B17">
            <v>16</v>
          </cell>
        </row>
        <row r="22">
          <cell r="B22">
            <v>1</v>
          </cell>
        </row>
        <row r="23">
          <cell r="B23">
            <v>2</v>
          </cell>
        </row>
        <row r="24">
          <cell r="B24">
            <v>3</v>
          </cell>
        </row>
        <row r="25">
          <cell r="B25">
            <v>4</v>
          </cell>
        </row>
        <row r="26">
          <cell r="B26">
            <v>5</v>
          </cell>
        </row>
        <row r="27">
          <cell r="B27">
            <v>6</v>
          </cell>
        </row>
        <row r="28">
          <cell r="B28">
            <v>7</v>
          </cell>
        </row>
        <row r="29">
          <cell r="B29">
            <v>8</v>
          </cell>
        </row>
        <row r="30">
          <cell r="B30">
            <v>9</v>
          </cell>
        </row>
        <row r="31">
          <cell r="B31">
            <v>10</v>
          </cell>
        </row>
        <row r="32">
          <cell r="B32">
            <v>11</v>
          </cell>
        </row>
        <row r="33">
          <cell r="B33">
            <v>12</v>
          </cell>
        </row>
        <row r="34">
          <cell r="B34">
            <v>13</v>
          </cell>
        </row>
        <row r="35">
          <cell r="B35">
            <v>14</v>
          </cell>
        </row>
        <row r="36">
          <cell r="B36">
            <v>15</v>
          </cell>
        </row>
        <row r="37">
          <cell r="B37">
            <v>16</v>
          </cell>
        </row>
        <row r="38">
          <cell r="B38">
            <v>17</v>
          </cell>
        </row>
        <row r="41">
          <cell r="B41">
            <v>1</v>
          </cell>
          <cell r="C41" t="str">
            <v>Que tipo de Control desea implementar?</v>
          </cell>
        </row>
        <row r="42">
          <cell r="B42">
            <v>2</v>
          </cell>
          <cell r="C42" t="str">
            <v>Que clase de Control desea implementar?</v>
          </cell>
        </row>
        <row r="43">
          <cell r="B43">
            <v>3</v>
          </cell>
          <cell r="C43" t="str">
            <v>Cual es el Objetivo del control?</v>
          </cell>
        </row>
        <row r="44">
          <cell r="B44">
            <v>4</v>
          </cell>
          <cell r="C44" t="str">
            <v>A que procedimiento corresponde?</v>
          </cell>
        </row>
        <row r="45">
          <cell r="B45">
            <v>5</v>
          </cell>
          <cell r="C45" t="str">
            <v>Que otros procedimientos afecta?</v>
          </cell>
        </row>
        <row r="46">
          <cell r="B46">
            <v>6</v>
          </cell>
          <cell r="C46" t="str">
            <v>Cual es el proceso para su implementación?</v>
          </cell>
        </row>
        <row r="47">
          <cell r="B47">
            <v>7</v>
          </cell>
          <cell r="C47" t="str">
            <v>Quien será el responsable directo de su éxito?</v>
          </cell>
        </row>
        <row r="48">
          <cell r="B48">
            <v>8</v>
          </cell>
          <cell r="C48" t="str">
            <v>En que Fecha o periodo se espera realizarla?</v>
          </cell>
        </row>
        <row r="49">
          <cell r="B49">
            <v>9</v>
          </cell>
          <cell r="C49" t="str">
            <v>Que recursos financieros se requieren?</v>
          </cell>
        </row>
        <row r="50">
          <cell r="B50">
            <v>10</v>
          </cell>
          <cell r="C50" t="str">
            <v>Que recursos Humanos se Requieren?</v>
          </cell>
        </row>
        <row r="51">
          <cell r="B51">
            <v>11</v>
          </cell>
          <cell r="C51" t="str">
            <v>Que recursos logísticos se Requieren?</v>
          </cell>
        </row>
        <row r="52">
          <cell r="B52">
            <v>12</v>
          </cell>
          <cell r="C52" t="str">
            <v>Quien será el responsable de su evaluación?</v>
          </cell>
        </row>
        <row r="53">
          <cell r="B53">
            <v>13</v>
          </cell>
          <cell r="C53" t="str">
            <v>Cual será el indicador para su evaluación? (Indique variables y su lectura)</v>
          </cell>
        </row>
        <row r="54">
          <cell r="B54">
            <v>14</v>
          </cell>
        </row>
        <row r="55">
          <cell r="B55">
            <v>15</v>
          </cell>
        </row>
        <row r="56">
          <cell r="B56">
            <v>16</v>
          </cell>
        </row>
        <row r="57">
          <cell r="B57">
            <v>17</v>
          </cell>
        </row>
      </sheetData>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MAPA DE RIESGOS"/>
      <sheetName val="T PROBABILIDAD"/>
      <sheetName val="Hoja4"/>
      <sheetName val="MATRIZ DE CALIFICACIÓN"/>
      <sheetName val="T IMPACTO"/>
      <sheetName val="Hoja1"/>
      <sheetName val="Hoja2"/>
      <sheetName val="Hoja3"/>
      <sheetName val="Hoja5"/>
      <sheetName val="Hoja6"/>
    </sheetNames>
    <sheetDataSet>
      <sheetData sheetId="0" refreshError="1"/>
      <sheetData sheetId="1" refreshError="1"/>
      <sheetData sheetId="2" refreshError="1">
        <row r="3">
          <cell r="C3" t="str">
            <v>Articulación Interinstitucional</v>
          </cell>
          <cell r="D3" t="str">
            <v>Riesgo de Corrupción</v>
          </cell>
          <cell r="E3" t="str">
            <v>Raro</v>
          </cell>
          <cell r="F3" t="str">
            <v>Insignificante</v>
          </cell>
          <cell r="H3" t="str">
            <v>Preventivo</v>
          </cell>
        </row>
        <row r="4">
          <cell r="D4" t="str">
            <v>Riesgo de Cumplimiento</v>
          </cell>
          <cell r="E4" t="str">
            <v>Improbable</v>
          </cell>
          <cell r="F4" t="str">
            <v>Menor</v>
          </cell>
          <cell r="H4" t="str">
            <v>Correctivo</v>
          </cell>
        </row>
        <row r="5">
          <cell r="D5" t="str">
            <v>Riesgo de Imagen</v>
          </cell>
          <cell r="E5" t="str">
            <v>Moderada</v>
          </cell>
          <cell r="F5" t="str">
            <v>Moderado</v>
          </cell>
        </row>
        <row r="6">
          <cell r="D6" t="str">
            <v>Riesgo de Tecnología</v>
          </cell>
          <cell r="E6" t="str">
            <v>Probable</v>
          </cell>
          <cell r="F6" t="str">
            <v>Mayor</v>
          </cell>
        </row>
        <row r="7">
          <cell r="D7" t="str">
            <v>Riesgo Estratégico</v>
          </cell>
          <cell r="E7" t="str">
            <v>Casi seguro</v>
          </cell>
          <cell r="F7" t="str">
            <v>Catastrófico</v>
          </cell>
        </row>
        <row r="8">
          <cell r="D8" t="str">
            <v>Riesgo Financiero</v>
          </cell>
        </row>
        <row r="9">
          <cell r="D9" t="str">
            <v>Riesgo Operativo</v>
          </cell>
        </row>
      </sheetData>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Objetivos"/>
      <sheetName val="Tormenta riesgos"/>
      <sheetName val="Afinidad riesgos"/>
      <sheetName val="Riesgos vs. objetivos"/>
      <sheetName val="VALORACION"/>
      <sheetName val="CALIFICACION"/>
      <sheetName val="MAPA"/>
      <sheetName val="CAUSAS"/>
      <sheetName val="IMPACTO"/>
      <sheetName val="ARE"/>
      <sheetName val="ACC"/>
      <sheetName val="NO BORRAR"/>
    </sheetNames>
    <sheetDataSet>
      <sheetData sheetId="0"/>
      <sheetData sheetId="1"/>
      <sheetData sheetId="2"/>
      <sheetData sheetId="3"/>
      <sheetData sheetId="4"/>
      <sheetData sheetId="5"/>
      <sheetData sheetId="6"/>
      <sheetData sheetId="7"/>
      <sheetData sheetId="8"/>
      <sheetData sheetId="9"/>
      <sheetData sheetId="10"/>
      <sheetData sheetId="11">
        <row r="1">
          <cell r="F1" t="str">
            <v>SI</v>
          </cell>
          <cell r="G1" t="str">
            <v>EVITAR</v>
          </cell>
        </row>
        <row r="2">
          <cell r="F2" t="str">
            <v>NO</v>
          </cell>
          <cell r="G2" t="str">
            <v>REDUCIR LA CAUSA</v>
          </cell>
        </row>
        <row r="3">
          <cell r="G3" t="str">
            <v>REDUCIR EL IMPACTO</v>
          </cell>
        </row>
        <row r="4">
          <cell r="G4" t="str">
            <v>TRANFERIR TOTALMENTE</v>
          </cell>
        </row>
        <row r="5">
          <cell r="G5" t="str">
            <v>TRANSFERIR PARCIALMENTE</v>
          </cell>
        </row>
      </sheetData>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Base de Datos2"/>
      <sheetName val="Base de Datos"/>
      <sheetName val="Contexto Estratégico MJD"/>
      <sheetName val="Contexto Estratégico (2)"/>
      <sheetName val="Administración de Riesgos de G"/>
      <sheetName val="Administración de Riesgos de C"/>
    </sheetNames>
    <sheetDataSet>
      <sheetData sheetId="0"/>
      <sheetData sheetId="1">
        <row r="4">
          <cell r="A4" t="str">
            <v>ESTRATÉGICO</v>
          </cell>
        </row>
        <row r="5">
          <cell r="A5" t="str">
            <v>MISIONAL</v>
          </cell>
        </row>
        <row r="6">
          <cell r="A6" t="str">
            <v>APOYO</v>
          </cell>
        </row>
        <row r="7">
          <cell r="A7" t="str">
            <v>EVALUACIÓN</v>
          </cell>
        </row>
      </sheetData>
      <sheetData sheetId="2"/>
      <sheetData sheetId="3"/>
      <sheetData sheetId="4"/>
      <sheetData sheetId="5"/>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Contexto"/>
      <sheetName val="PLE-PIN-F001"/>
      <sheetName val="FuenteRiesgo_AImpacto"/>
      <sheetName val="Mapa_Riesgo_Inherente"/>
      <sheetName val="Mapa_RResidual"/>
      <sheetName val="Nivel_Organizacional"/>
      <sheetName val="Caracteristicas_Controles"/>
      <sheetName val="Probabilidad"/>
      <sheetName val="Impacto"/>
      <sheetName val="Imp_Ambiental"/>
      <sheetName val="Copia de ple-pin-f001_v3_0"/>
    </sheetNames>
    <definedNames>
      <definedName name="Escalas_impacto"/>
      <definedName name="MostrarFuente_Impacto"/>
    </definedNames>
    <sheetDataSet>
      <sheetData sheetId="0"/>
      <sheetData sheetId="1"/>
      <sheetData sheetId="2"/>
      <sheetData sheetId="3"/>
      <sheetData sheetId="4"/>
      <sheetData sheetId="5"/>
      <sheetData sheetId="6"/>
      <sheetData sheetId="7"/>
      <sheetData sheetId="8"/>
      <sheetData sheetId="9"/>
      <sheetData sheetId="10" refreshError="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Contexto proceso"/>
      <sheetName val="Matriz Riesgos Gestión"/>
      <sheetName val="Mapa_RResidual"/>
      <sheetName val="Riesgos Seg. Información"/>
      <sheetName val="Seguridad Información"/>
      <sheetName val="Probabilidad Seguridad Informac"/>
      <sheetName val="Corrupción"/>
      <sheetName val="Listados"/>
      <sheetName val="CONTROLES"/>
      <sheetName val="PERFIL"/>
      <sheetName val="Matriz de calificación"/>
    </sheetNames>
    <sheetDataSet>
      <sheetData sheetId="0"/>
      <sheetData sheetId="1"/>
      <sheetData sheetId="2"/>
      <sheetData sheetId="3"/>
      <sheetData sheetId="4"/>
      <sheetData sheetId="5"/>
      <sheetData sheetId="6"/>
      <sheetData sheetId="7">
        <row r="3">
          <cell r="M3" t="str">
            <v>Rara vezInsignificante</v>
          </cell>
          <cell r="N3" t="str">
            <v>Bajo</v>
          </cell>
          <cell r="P3" t="str">
            <v>Bajo</v>
          </cell>
          <cell r="Q3" t="str">
            <v>Asumir el riesgo</v>
          </cell>
        </row>
        <row r="4">
          <cell r="M4" t="str">
            <v>Rara vezMenor</v>
          </cell>
          <cell r="N4" t="str">
            <v>Bajo</v>
          </cell>
          <cell r="P4" t="str">
            <v>Moderado</v>
          </cell>
          <cell r="Q4" t="str">
            <v xml:space="preserve"> Reducir el riesgo</v>
          </cell>
        </row>
        <row r="5">
          <cell r="M5" t="str">
            <v>Rara vezModerado</v>
          </cell>
          <cell r="N5" t="str">
            <v>Moderado</v>
          </cell>
          <cell r="P5" t="str">
            <v>Alto</v>
          </cell>
          <cell r="Q5" t="str">
            <v>Reducir el riesgo</v>
          </cell>
        </row>
        <row r="6">
          <cell r="M6" t="str">
            <v>Rara vezMayor</v>
          </cell>
          <cell r="N6" t="str">
            <v>Alto</v>
          </cell>
          <cell r="P6" t="str">
            <v>Extremo</v>
          </cell>
          <cell r="Q6" t="str">
            <v>Evitar el riesgo</v>
          </cell>
        </row>
        <row r="7">
          <cell r="M7" t="str">
            <v>Rara vezCatastrófico</v>
          </cell>
          <cell r="N7" t="str">
            <v>Extremo</v>
          </cell>
        </row>
        <row r="8">
          <cell r="K8" t="str">
            <v>Rara Vez</v>
          </cell>
          <cell r="L8">
            <v>1</v>
          </cell>
          <cell r="M8" t="str">
            <v>ImprobableInsignificante</v>
          </cell>
          <cell r="N8" t="str">
            <v>Bajo</v>
          </cell>
        </row>
        <row r="9">
          <cell r="K9" t="str">
            <v>Improbable</v>
          </cell>
          <cell r="L9">
            <v>2</v>
          </cell>
          <cell r="M9" t="str">
            <v>ImprobableMenor</v>
          </cell>
          <cell r="N9" t="str">
            <v>Bajo</v>
          </cell>
        </row>
        <row r="10">
          <cell r="K10" t="str">
            <v>Posible</v>
          </cell>
          <cell r="L10">
            <v>3</v>
          </cell>
          <cell r="M10" t="str">
            <v>ImprobableModerado</v>
          </cell>
          <cell r="N10" t="str">
            <v>Moderado</v>
          </cell>
        </row>
        <row r="11">
          <cell r="K11" t="str">
            <v>Probable</v>
          </cell>
          <cell r="L11">
            <v>4</v>
          </cell>
          <cell r="M11" t="str">
            <v>ImprobableMayor</v>
          </cell>
          <cell r="N11" t="str">
            <v>Alto</v>
          </cell>
        </row>
        <row r="12">
          <cell r="K12" t="str">
            <v>Casi seguro</v>
          </cell>
          <cell r="L12">
            <v>5</v>
          </cell>
          <cell r="M12" t="str">
            <v>ImprobableCatastrófico</v>
          </cell>
          <cell r="N12" t="str">
            <v>Extremo</v>
          </cell>
        </row>
        <row r="13">
          <cell r="K13" t="str">
            <v>Insignificante</v>
          </cell>
          <cell r="L13">
            <v>1</v>
          </cell>
          <cell r="M13" t="str">
            <v>PosibleInsignificante</v>
          </cell>
          <cell r="N13" t="str">
            <v>Bajo</v>
          </cell>
        </row>
        <row r="14">
          <cell r="K14" t="str">
            <v>Menor</v>
          </cell>
          <cell r="L14">
            <v>2</v>
          </cell>
          <cell r="M14" t="str">
            <v>PosibleMenor</v>
          </cell>
          <cell r="N14" t="str">
            <v>Moderado</v>
          </cell>
        </row>
        <row r="15">
          <cell r="K15" t="str">
            <v>Moderado</v>
          </cell>
          <cell r="L15">
            <v>3</v>
          </cell>
          <cell r="M15" t="str">
            <v>PosibleModerado</v>
          </cell>
          <cell r="N15" t="str">
            <v>Alto</v>
          </cell>
        </row>
        <row r="16">
          <cell r="K16" t="str">
            <v>Mayor</v>
          </cell>
          <cell r="L16">
            <v>4</v>
          </cell>
          <cell r="M16" t="str">
            <v>PosibleMayor</v>
          </cell>
          <cell r="N16" t="str">
            <v>Extremo</v>
          </cell>
        </row>
        <row r="17">
          <cell r="K17" t="str">
            <v>Catastrófico</v>
          </cell>
          <cell r="L17">
            <v>5</v>
          </cell>
          <cell r="M17" t="str">
            <v>PosibleCatastrófico</v>
          </cell>
          <cell r="N17" t="str">
            <v>Extremo</v>
          </cell>
        </row>
        <row r="18">
          <cell r="J18">
            <v>-1</v>
          </cell>
          <cell r="K18" t="str">
            <v>Rara Vez</v>
          </cell>
          <cell r="M18" t="str">
            <v>ProbableInsignificante</v>
          </cell>
          <cell r="N18" t="str">
            <v>Moderado</v>
          </cell>
        </row>
        <row r="19">
          <cell r="J19">
            <v>0</v>
          </cell>
          <cell r="K19" t="str">
            <v>Rara Vez</v>
          </cell>
          <cell r="M19" t="str">
            <v>ProbableMenor</v>
          </cell>
          <cell r="N19" t="str">
            <v>Alto</v>
          </cell>
        </row>
        <row r="20">
          <cell r="J20">
            <v>1</v>
          </cell>
          <cell r="K20" t="str">
            <v>Rara Vez</v>
          </cell>
          <cell r="M20" t="str">
            <v>ProbableModerado</v>
          </cell>
          <cell r="N20" t="str">
            <v>Alto</v>
          </cell>
        </row>
        <row r="21">
          <cell r="J21">
            <v>2</v>
          </cell>
          <cell r="K21" t="str">
            <v>Improbable</v>
          </cell>
          <cell r="M21" t="str">
            <v>ProbableMayor</v>
          </cell>
          <cell r="N21" t="str">
            <v>Extremo</v>
          </cell>
        </row>
        <row r="22">
          <cell r="J22">
            <v>3</v>
          </cell>
          <cell r="K22" t="str">
            <v>Posible</v>
          </cell>
          <cell r="M22" t="str">
            <v>ProbableCatastrófico</v>
          </cell>
          <cell r="N22" t="str">
            <v>Extremo</v>
          </cell>
        </row>
        <row r="23">
          <cell r="J23">
            <v>4</v>
          </cell>
          <cell r="K23" t="str">
            <v>Probable</v>
          </cell>
          <cell r="M23" t="str">
            <v>Casi seguroInsignificante</v>
          </cell>
          <cell r="N23" t="str">
            <v>Alto</v>
          </cell>
        </row>
        <row r="24">
          <cell r="J24">
            <v>5</v>
          </cell>
          <cell r="K24" t="str">
            <v>Casi seguro</v>
          </cell>
          <cell r="M24" t="str">
            <v>Casi seguroMenor</v>
          </cell>
          <cell r="N24" t="str">
            <v>Alto</v>
          </cell>
        </row>
        <row r="25">
          <cell r="M25" t="str">
            <v>Casi seguroModerado</v>
          </cell>
          <cell r="N25" t="str">
            <v>Extremo</v>
          </cell>
        </row>
        <row r="26">
          <cell r="J26">
            <v>-1</v>
          </cell>
          <cell r="K26" t="str">
            <v>Insignificante</v>
          </cell>
          <cell r="M26" t="str">
            <v>Casi seguroMayor</v>
          </cell>
          <cell r="N26" t="str">
            <v>Extremo</v>
          </cell>
        </row>
        <row r="27">
          <cell r="J27">
            <v>0</v>
          </cell>
          <cell r="K27" t="str">
            <v>Insignificante</v>
          </cell>
          <cell r="M27" t="str">
            <v>Casi seguroCatastrófico</v>
          </cell>
          <cell r="N27" t="str">
            <v>Extremo</v>
          </cell>
        </row>
        <row r="28">
          <cell r="J28">
            <v>1</v>
          </cell>
          <cell r="K28" t="str">
            <v>Insignificante</v>
          </cell>
        </row>
        <row r="29">
          <cell r="J29">
            <v>2</v>
          </cell>
          <cell r="K29" t="str">
            <v>Menor</v>
          </cell>
        </row>
        <row r="30">
          <cell r="J30">
            <v>3</v>
          </cell>
          <cell r="K30" t="str">
            <v>Moderado</v>
          </cell>
        </row>
        <row r="31">
          <cell r="J31">
            <v>4</v>
          </cell>
          <cell r="K31" t="str">
            <v>Mayor</v>
          </cell>
        </row>
        <row r="32">
          <cell r="J32">
            <v>5</v>
          </cell>
          <cell r="K32" t="str">
            <v>Catastrófico</v>
          </cell>
        </row>
      </sheetData>
      <sheetData sheetId="8"/>
      <sheetData sheetId="9">
        <row r="36">
          <cell r="F36" t="e">
            <v>#N/A</v>
          </cell>
        </row>
      </sheetData>
      <sheetData sheetId="10"/>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13.bin"/><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 Id="rId4"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 Id="rId4" Type="http://schemas.openxmlformats.org/officeDocument/2006/relationships/printerSettings" Target="../printerSettings/printerSettings9.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sheet1.xml><?xml version="1.0" encoding="utf-8"?>
<worksheet xmlns="http://schemas.openxmlformats.org/spreadsheetml/2006/main" xmlns:r="http://schemas.openxmlformats.org/officeDocument/2006/relationships">
  <dimension ref="B4:D13"/>
  <sheetViews>
    <sheetView showGridLines="0" topLeftCell="B6" zoomScale="75" zoomScaleNormal="75" workbookViewId="0">
      <selection activeCell="B9" sqref="B9"/>
    </sheetView>
  </sheetViews>
  <sheetFormatPr baseColWidth="10" defaultRowHeight="15"/>
  <cols>
    <col min="3" max="3" width="180.85546875" customWidth="1"/>
    <col min="4" max="4" width="144.140625" customWidth="1"/>
  </cols>
  <sheetData>
    <row r="4" spans="2:4" ht="52.5" customHeight="1">
      <c r="B4" s="286" t="s">
        <v>606</v>
      </c>
      <c r="C4" s="286"/>
      <c r="D4" s="286"/>
    </row>
    <row r="5" spans="2:4" ht="6.75" customHeight="1" thickBot="1">
      <c r="D5" s="159"/>
    </row>
    <row r="6" spans="2:4" ht="15" customHeight="1">
      <c r="B6" s="283" t="s">
        <v>561</v>
      </c>
      <c r="C6" s="253" t="s">
        <v>562</v>
      </c>
      <c r="D6" s="254" t="s">
        <v>563</v>
      </c>
    </row>
    <row r="7" spans="2:4" ht="409.5" customHeight="1">
      <c r="B7" s="284"/>
      <c r="C7" s="287" t="s">
        <v>831</v>
      </c>
      <c r="D7" s="288" t="s">
        <v>830</v>
      </c>
    </row>
    <row r="8" spans="2:4" ht="15.75" customHeight="1">
      <c r="B8" s="205"/>
      <c r="C8" s="287"/>
      <c r="D8" s="288"/>
    </row>
    <row r="9" spans="2:4" ht="15.75" customHeight="1">
      <c r="B9" s="205"/>
      <c r="C9" s="287"/>
      <c r="D9" s="288"/>
    </row>
    <row r="10" spans="2:4" ht="15.75" customHeight="1">
      <c r="B10" s="205"/>
      <c r="C10" s="287"/>
      <c r="D10" s="288"/>
    </row>
    <row r="11" spans="2:4" ht="93.75" customHeight="1">
      <c r="B11" s="205"/>
      <c r="C11" s="287"/>
      <c r="D11" s="288"/>
    </row>
    <row r="12" spans="2:4" ht="15.75" customHeight="1">
      <c r="B12" s="284" t="s">
        <v>564</v>
      </c>
      <c r="C12" s="160" t="s">
        <v>565</v>
      </c>
      <c r="D12" s="255" t="s">
        <v>566</v>
      </c>
    </row>
    <row r="13" spans="2:4" ht="345" customHeight="1" thickBot="1">
      <c r="B13" s="285"/>
      <c r="C13" s="256" t="s">
        <v>829</v>
      </c>
      <c r="D13" s="257" t="s">
        <v>828</v>
      </c>
    </row>
  </sheetData>
  <mergeCells count="5">
    <mergeCell ref="B6:B7"/>
    <mergeCell ref="B12:B13"/>
    <mergeCell ref="B4:D4"/>
    <mergeCell ref="C7:C11"/>
    <mergeCell ref="D7:D11"/>
  </mergeCells>
  <phoneticPr fontId="53" type="noConversion"/>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sheetPr codeName="Hoja9"/>
  <dimension ref="C5:E25"/>
  <sheetViews>
    <sheetView topLeftCell="A7" workbookViewId="0">
      <selection activeCell="D14" sqref="D14"/>
    </sheetView>
  </sheetViews>
  <sheetFormatPr baseColWidth="10" defaultRowHeight="15"/>
  <cols>
    <col min="4" max="4" width="47.7109375" bestFit="1" customWidth="1"/>
    <col min="5" max="5" width="54.140625" customWidth="1"/>
  </cols>
  <sheetData>
    <row r="5" spans="3:5" ht="14.25" customHeight="1" thickBot="1"/>
    <row r="6" spans="3:5" ht="15.75">
      <c r="C6" s="151" t="s">
        <v>166</v>
      </c>
      <c r="D6" s="152" t="s">
        <v>167</v>
      </c>
      <c r="E6" s="153" t="s">
        <v>168</v>
      </c>
    </row>
    <row r="7" spans="3:5">
      <c r="C7" s="143" t="s">
        <v>169</v>
      </c>
      <c r="D7" s="37" t="s">
        <v>170</v>
      </c>
      <c r="E7" s="38" t="s">
        <v>171</v>
      </c>
    </row>
    <row r="8" spans="3:5" ht="30">
      <c r="C8" s="144" t="s">
        <v>172</v>
      </c>
      <c r="D8" s="39" t="s">
        <v>173</v>
      </c>
      <c r="E8" s="40" t="s">
        <v>174</v>
      </c>
    </row>
    <row r="9" spans="3:5" ht="45">
      <c r="C9" s="145" t="s">
        <v>175</v>
      </c>
      <c r="D9" s="41" t="s">
        <v>176</v>
      </c>
      <c r="E9" s="42" t="s">
        <v>177</v>
      </c>
    </row>
    <row r="10" spans="3:5" ht="45">
      <c r="C10" s="146" t="s">
        <v>178</v>
      </c>
      <c r="D10" s="43" t="s">
        <v>179</v>
      </c>
      <c r="E10" s="44" t="s">
        <v>180</v>
      </c>
    </row>
    <row r="11" spans="3:5" ht="60">
      <c r="C11" s="147" t="s">
        <v>181</v>
      </c>
      <c r="D11" s="45" t="s">
        <v>182</v>
      </c>
      <c r="E11" s="46" t="s">
        <v>183</v>
      </c>
    </row>
    <row r="12" spans="3:5" ht="60">
      <c r="C12" s="148" t="s">
        <v>184</v>
      </c>
      <c r="D12" s="47" t="s">
        <v>185</v>
      </c>
      <c r="E12" s="48" t="s">
        <v>186</v>
      </c>
    </row>
    <row r="13" spans="3:5">
      <c r="C13" s="149" t="s">
        <v>187</v>
      </c>
      <c r="D13" s="49" t="s">
        <v>188</v>
      </c>
      <c r="E13" s="50" t="s">
        <v>140</v>
      </c>
    </row>
    <row r="14" spans="3:5" ht="30">
      <c r="C14" s="149" t="s">
        <v>189</v>
      </c>
      <c r="D14" s="49" t="s">
        <v>190</v>
      </c>
      <c r="E14" s="50" t="s">
        <v>191</v>
      </c>
    </row>
    <row r="15" spans="3:5" ht="45.75" thickBot="1">
      <c r="C15" s="150" t="s">
        <v>192</v>
      </c>
      <c r="D15" s="51" t="s">
        <v>660</v>
      </c>
      <c r="E15" s="52" t="s">
        <v>193</v>
      </c>
    </row>
    <row r="16" spans="3:5" ht="15.75" thickBot="1"/>
    <row r="17" spans="3:5" ht="15.75" thickBot="1">
      <c r="C17" s="412" t="s">
        <v>194</v>
      </c>
      <c r="D17" s="413"/>
      <c r="E17" s="414"/>
    </row>
    <row r="18" spans="3:5" ht="15.75" thickBot="1"/>
    <row r="19" spans="3:5">
      <c r="C19" s="415" t="str">
        <f>+CONCATENATE(E7," ",E8," ",E9," ",E10," ",E11," ",E12)</f>
        <v>El profesional de contratación cada vez que se va a realizar un contrato con un proveedor de servicios.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el suministro de la información y poder continuar con el proceso de contratación. Evidencia: la lista de chequeo diligenciada, la información de la carpeta del cliente y los correos a que hubo lugar en donde solicitó la información faltante (en los casos que aplique).</v>
      </c>
      <c r="D19" s="416"/>
      <c r="E19" s="417"/>
    </row>
    <row r="20" spans="3:5">
      <c r="C20" s="418"/>
      <c r="D20" s="419"/>
      <c r="E20" s="420"/>
    </row>
    <row r="21" spans="3:5">
      <c r="C21" s="418"/>
      <c r="D21" s="419"/>
      <c r="E21" s="420"/>
    </row>
    <row r="22" spans="3:5">
      <c r="C22" s="418"/>
      <c r="D22" s="419"/>
      <c r="E22" s="420"/>
    </row>
    <row r="23" spans="3:5">
      <c r="C23" s="418"/>
      <c r="D23" s="419"/>
      <c r="E23" s="420"/>
    </row>
    <row r="24" spans="3:5">
      <c r="C24" s="418"/>
      <c r="D24" s="419"/>
      <c r="E24" s="420"/>
    </row>
    <row r="25" spans="3:5" ht="15.75" thickBot="1">
      <c r="C25" s="421"/>
      <c r="D25" s="422"/>
      <c r="E25" s="423"/>
    </row>
  </sheetData>
  <mergeCells count="2">
    <mergeCell ref="C17:E17"/>
    <mergeCell ref="C19:E25"/>
  </mergeCells>
  <pageMargins left="0.7" right="0.7" top="0.75" bottom="0.75" header="0.3" footer="0.3"/>
</worksheet>
</file>

<file path=xl/worksheets/sheet11.xml><?xml version="1.0" encoding="utf-8"?>
<worksheet xmlns="http://schemas.openxmlformats.org/spreadsheetml/2006/main" xmlns:r="http://schemas.openxmlformats.org/officeDocument/2006/relationships">
  <dimension ref="A5:F36"/>
  <sheetViews>
    <sheetView topLeftCell="A13" workbookViewId="0">
      <selection activeCell="L31" sqref="L31"/>
    </sheetView>
  </sheetViews>
  <sheetFormatPr baseColWidth="10" defaultRowHeight="15"/>
  <cols>
    <col min="2" max="2" width="14.5703125" bestFit="1" customWidth="1"/>
    <col min="3" max="3" width="16" customWidth="1"/>
    <col min="6" max="6" width="11.85546875" bestFit="1" customWidth="1"/>
  </cols>
  <sheetData>
    <row r="5" spans="1:6">
      <c r="B5" t="s">
        <v>665</v>
      </c>
      <c r="C5" t="s">
        <v>666</v>
      </c>
      <c r="D5" t="s">
        <v>3</v>
      </c>
      <c r="E5" t="s">
        <v>666</v>
      </c>
      <c r="F5" t="s">
        <v>667</v>
      </c>
    </row>
    <row r="6" spans="1:6">
      <c r="A6">
        <v>1</v>
      </c>
      <c r="B6" t="str">
        <f>'Nivel Central'!AS24</f>
        <v>Rara Vez</v>
      </c>
      <c r="C6">
        <f>IF(ISBLANK(B6),"",IF(B6="Rara Vez",1,IF(B6="Improbable",2,IF(B6="Posible",3,IF(B6="Probable",4,IF(B6="Casi seguro",5))))))</f>
        <v>1</v>
      </c>
      <c r="D6" t="str">
        <f>'Nivel Central'!AU24</f>
        <v>Moderado</v>
      </c>
      <c r="E6">
        <f>IF(ISBLANK(D6),"",IF(D6="Insignificante",1,IF(D6="Menor",2,IF(D6="Moderado",3,IF(D6="Mayor",4,IF(D6="Catastrófico",5))))))</f>
        <v>3</v>
      </c>
      <c r="F6">
        <f>C6*E6</f>
        <v>3</v>
      </c>
    </row>
    <row r="7" spans="1:6">
      <c r="A7">
        <v>2</v>
      </c>
      <c r="B7" t="str">
        <f>'Nivel Central'!AS30</f>
        <v>Rara Vez</v>
      </c>
      <c r="C7">
        <f t="shared" ref="C7:C35" si="0">IF(ISBLANK(B7),"",IF(B7="Rara Vez",1,IF(B7="Improbable",2,IF(B7="Posible",3,IF(B7="Probable",4,IF(B7="Casi seguro",5))))))</f>
        <v>1</v>
      </c>
      <c r="D7" t="str">
        <f>'Nivel Central'!AU30</f>
        <v>Bajo</v>
      </c>
      <c r="E7" t="b">
        <f t="shared" ref="E7:E35" si="1">IF(ISBLANK(D7),"",IF(D7="Insignificante",1,IF(D7="Menor",2,IF(D7="Moderado",3,IF(D7="Mayor",4,IF(D7="Catastrófico",5))))))</f>
        <v>0</v>
      </c>
      <c r="F7">
        <f t="shared" ref="F7:F35" si="2">C7*E7</f>
        <v>0</v>
      </c>
    </row>
    <row r="8" spans="1:6">
      <c r="A8">
        <v>3</v>
      </c>
      <c r="B8" t="str">
        <f>'Nivel Central'!AS36</f>
        <v>Rara Vez</v>
      </c>
      <c r="C8">
        <f t="shared" si="0"/>
        <v>1</v>
      </c>
      <c r="D8" t="str">
        <f>'Nivel Central'!AU36</f>
        <v>Bajo</v>
      </c>
      <c r="E8" t="b">
        <f t="shared" si="1"/>
        <v>0</v>
      </c>
      <c r="F8">
        <f t="shared" si="2"/>
        <v>0</v>
      </c>
    </row>
    <row r="9" spans="1:6">
      <c r="A9">
        <v>4</v>
      </c>
      <c r="B9" t="str">
        <f>'Nivel Central'!AS42</f>
        <v>Rara Vez</v>
      </c>
      <c r="C9">
        <f t="shared" si="0"/>
        <v>1</v>
      </c>
      <c r="D9" t="str">
        <f>'Nivel Central'!AU42</f>
        <v>Bajo</v>
      </c>
      <c r="E9" t="b">
        <f t="shared" si="1"/>
        <v>0</v>
      </c>
      <c r="F9">
        <f t="shared" si="2"/>
        <v>0</v>
      </c>
    </row>
    <row r="10" spans="1:6">
      <c r="A10">
        <v>5</v>
      </c>
      <c r="B10" t="str">
        <f>'Nivel Central'!AS48</f>
        <v>Rara Vez</v>
      </c>
      <c r="C10">
        <f t="shared" si="0"/>
        <v>1</v>
      </c>
      <c r="D10" t="str">
        <f>'Nivel Central'!AU48</f>
        <v>Moderado</v>
      </c>
      <c r="E10">
        <f t="shared" si="1"/>
        <v>3</v>
      </c>
      <c r="F10">
        <f t="shared" si="2"/>
        <v>3</v>
      </c>
    </row>
    <row r="11" spans="1:6">
      <c r="A11">
        <v>6</v>
      </c>
      <c r="B11" t="str">
        <f>'Nivel Central'!AS53</f>
        <v>Rara Vez</v>
      </c>
      <c r="C11">
        <f t="shared" si="0"/>
        <v>1</v>
      </c>
      <c r="D11" t="str">
        <f>'Nivel Central'!AU53</f>
        <v>Bajo</v>
      </c>
      <c r="E11" t="b">
        <f t="shared" si="1"/>
        <v>0</v>
      </c>
      <c r="F11">
        <f t="shared" si="2"/>
        <v>0</v>
      </c>
    </row>
    <row r="12" spans="1:6">
      <c r="A12">
        <v>7</v>
      </c>
      <c r="B12" t="str">
        <f>'Nivel Central'!AS59</f>
        <v>Rara Vez</v>
      </c>
      <c r="C12">
        <f t="shared" si="0"/>
        <v>1</v>
      </c>
      <c r="D12" t="str">
        <f>'Nivel Central'!AU59</f>
        <v>Bajo</v>
      </c>
      <c r="E12" t="b">
        <f t="shared" si="1"/>
        <v>0</v>
      </c>
      <c r="F12">
        <f t="shared" si="2"/>
        <v>0</v>
      </c>
    </row>
    <row r="13" spans="1:6">
      <c r="A13">
        <v>8</v>
      </c>
      <c r="B13" t="str">
        <f>'Nivel Central'!AS65</f>
        <v>Rara Vez</v>
      </c>
      <c r="C13">
        <f t="shared" si="0"/>
        <v>1</v>
      </c>
      <c r="D13" t="str">
        <f>'Nivel Central'!AU65</f>
        <v>Bajo</v>
      </c>
      <c r="E13" t="b">
        <f t="shared" si="1"/>
        <v>0</v>
      </c>
      <c r="F13">
        <f t="shared" si="2"/>
        <v>0</v>
      </c>
    </row>
    <row r="14" spans="1:6">
      <c r="A14">
        <v>9</v>
      </c>
      <c r="B14" t="str">
        <f>'Nivel Central'!AS71</f>
        <v>Rara Vez</v>
      </c>
      <c r="C14">
        <f t="shared" si="0"/>
        <v>1</v>
      </c>
      <c r="D14" t="str">
        <f>'Nivel Central'!AU71</f>
        <v>Bajo</v>
      </c>
      <c r="E14" t="b">
        <f t="shared" si="1"/>
        <v>0</v>
      </c>
      <c r="F14">
        <f t="shared" si="2"/>
        <v>0</v>
      </c>
    </row>
    <row r="15" spans="1:6">
      <c r="A15">
        <v>10</v>
      </c>
      <c r="B15" t="str">
        <f>'Nivel Central'!AS77</f>
        <v>Probable</v>
      </c>
      <c r="C15">
        <f t="shared" si="0"/>
        <v>4</v>
      </c>
      <c r="D15" t="str">
        <f>'Nivel Central'!AU77</f>
        <v>Extremo</v>
      </c>
      <c r="E15" t="b">
        <f t="shared" si="1"/>
        <v>0</v>
      </c>
      <c r="F15">
        <f t="shared" si="2"/>
        <v>0</v>
      </c>
    </row>
    <row r="16" spans="1:6">
      <c r="A16">
        <v>11</v>
      </c>
      <c r="B16" t="e">
        <f>'Nivel Central'!#REF!</f>
        <v>#REF!</v>
      </c>
      <c r="C16" t="e">
        <f t="shared" si="0"/>
        <v>#REF!</v>
      </c>
      <c r="D16" t="e">
        <f>'Nivel Central'!#REF!</f>
        <v>#REF!</v>
      </c>
      <c r="E16" t="e">
        <f t="shared" si="1"/>
        <v>#REF!</v>
      </c>
      <c r="F16" t="e">
        <f t="shared" si="2"/>
        <v>#REF!</v>
      </c>
    </row>
    <row r="17" spans="1:6">
      <c r="A17">
        <v>12</v>
      </c>
      <c r="B17" t="e">
        <f>'Nivel Central'!#REF!</f>
        <v>#REF!</v>
      </c>
      <c r="C17" t="e">
        <f t="shared" si="0"/>
        <v>#REF!</v>
      </c>
      <c r="D17" t="e">
        <f>'Nivel Central'!#REF!</f>
        <v>#REF!</v>
      </c>
      <c r="E17" t="e">
        <f t="shared" si="1"/>
        <v>#REF!</v>
      </c>
      <c r="F17" t="e">
        <f t="shared" si="2"/>
        <v>#REF!</v>
      </c>
    </row>
    <row r="18" spans="1:6">
      <c r="A18">
        <v>13</v>
      </c>
      <c r="B18" t="e">
        <f>'Nivel Central'!#REF!</f>
        <v>#REF!</v>
      </c>
      <c r="C18" t="e">
        <f t="shared" si="0"/>
        <v>#REF!</v>
      </c>
      <c r="D18" t="e">
        <f>'Nivel Central'!#REF!</f>
        <v>#REF!</v>
      </c>
      <c r="E18" t="e">
        <f t="shared" si="1"/>
        <v>#REF!</v>
      </c>
      <c r="F18" t="e">
        <f t="shared" si="2"/>
        <v>#REF!</v>
      </c>
    </row>
    <row r="19" spans="1:6" hidden="1">
      <c r="A19">
        <v>14</v>
      </c>
      <c r="B19" t="e">
        <f>'Nivel Central'!#REF!</f>
        <v>#REF!</v>
      </c>
      <c r="C19" t="e">
        <f t="shared" si="0"/>
        <v>#REF!</v>
      </c>
      <c r="E19" t="str">
        <f t="shared" si="1"/>
        <v/>
      </c>
      <c r="F19" t="e">
        <f t="shared" si="2"/>
        <v>#REF!</v>
      </c>
    </row>
    <row r="20" spans="1:6" hidden="1">
      <c r="A20">
        <v>15</v>
      </c>
      <c r="B20" t="e">
        <f>'Nivel Central'!#REF!</f>
        <v>#REF!</v>
      </c>
      <c r="C20" t="e">
        <f t="shared" si="0"/>
        <v>#REF!</v>
      </c>
      <c r="E20" t="str">
        <f t="shared" si="1"/>
        <v/>
      </c>
      <c r="F20" t="e">
        <f t="shared" si="2"/>
        <v>#REF!</v>
      </c>
    </row>
    <row r="21" spans="1:6" hidden="1">
      <c r="A21">
        <v>16</v>
      </c>
      <c r="B21" t="e">
        <f>'Nivel Central'!#REF!</f>
        <v>#REF!</v>
      </c>
      <c r="C21" t="e">
        <f t="shared" si="0"/>
        <v>#REF!</v>
      </c>
      <c r="E21" t="str">
        <f t="shared" si="1"/>
        <v/>
      </c>
      <c r="F21" t="e">
        <f t="shared" si="2"/>
        <v>#REF!</v>
      </c>
    </row>
    <row r="22" spans="1:6" hidden="1">
      <c r="A22">
        <v>17</v>
      </c>
      <c r="B22" t="e">
        <f>'Nivel Central'!#REF!</f>
        <v>#REF!</v>
      </c>
      <c r="C22" t="e">
        <f t="shared" si="0"/>
        <v>#REF!</v>
      </c>
      <c r="E22" t="str">
        <f t="shared" si="1"/>
        <v/>
      </c>
      <c r="F22" t="e">
        <f t="shared" si="2"/>
        <v>#REF!</v>
      </c>
    </row>
    <row r="23" spans="1:6" hidden="1">
      <c r="A23">
        <v>18</v>
      </c>
      <c r="B23" t="e">
        <f>'Nivel Central'!#REF!</f>
        <v>#REF!</v>
      </c>
      <c r="C23" t="e">
        <f t="shared" si="0"/>
        <v>#REF!</v>
      </c>
      <c r="E23" t="str">
        <f t="shared" si="1"/>
        <v/>
      </c>
      <c r="F23" t="e">
        <f t="shared" si="2"/>
        <v>#REF!</v>
      </c>
    </row>
    <row r="24" spans="1:6">
      <c r="A24">
        <v>19</v>
      </c>
      <c r="B24" t="e">
        <f>'Nivel Central'!#REF!</f>
        <v>#REF!</v>
      </c>
      <c r="C24" t="e">
        <f t="shared" si="0"/>
        <v>#REF!</v>
      </c>
      <c r="D24" t="e">
        <f>'Nivel Central'!#REF!</f>
        <v>#REF!</v>
      </c>
      <c r="E24" t="e">
        <f t="shared" si="1"/>
        <v>#REF!</v>
      </c>
      <c r="F24" t="e">
        <f t="shared" si="2"/>
        <v>#REF!</v>
      </c>
    </row>
    <row r="25" spans="1:6">
      <c r="A25">
        <v>20</v>
      </c>
      <c r="B25" t="e">
        <f>'Nivel Central'!#REF!</f>
        <v>#REF!</v>
      </c>
      <c r="C25" t="e">
        <f t="shared" si="0"/>
        <v>#REF!</v>
      </c>
      <c r="D25" t="e">
        <f>'Nivel Central'!#REF!</f>
        <v>#REF!</v>
      </c>
      <c r="E25" t="e">
        <f t="shared" si="1"/>
        <v>#REF!</v>
      </c>
      <c r="F25" t="e">
        <f t="shared" si="2"/>
        <v>#REF!</v>
      </c>
    </row>
    <row r="26" spans="1:6">
      <c r="A26">
        <v>21</v>
      </c>
      <c r="B26" t="e">
        <f>'Nivel Central'!#REF!</f>
        <v>#REF!</v>
      </c>
      <c r="C26" t="e">
        <f t="shared" si="0"/>
        <v>#REF!</v>
      </c>
      <c r="D26" t="e">
        <f>'Nivel Central'!#REF!</f>
        <v>#REF!</v>
      </c>
      <c r="E26" t="e">
        <f t="shared" si="1"/>
        <v>#REF!</v>
      </c>
      <c r="F26" t="e">
        <f t="shared" si="2"/>
        <v>#REF!</v>
      </c>
    </row>
    <row r="27" spans="1:6">
      <c r="A27">
        <v>22</v>
      </c>
      <c r="B27" t="e">
        <f>'Nivel Central'!#REF!</f>
        <v>#REF!</v>
      </c>
      <c r="C27" t="e">
        <f t="shared" si="0"/>
        <v>#REF!</v>
      </c>
      <c r="D27" t="e">
        <f>'Nivel Central'!#REF!</f>
        <v>#REF!</v>
      </c>
      <c r="E27" t="e">
        <f t="shared" si="1"/>
        <v>#REF!</v>
      </c>
      <c r="F27" t="e">
        <f t="shared" si="2"/>
        <v>#REF!</v>
      </c>
    </row>
    <row r="28" spans="1:6">
      <c r="A28">
        <v>23</v>
      </c>
      <c r="B28" t="e">
        <f>'Nivel Central'!#REF!</f>
        <v>#REF!</v>
      </c>
      <c r="C28" t="e">
        <f t="shared" si="0"/>
        <v>#REF!</v>
      </c>
      <c r="D28" t="e">
        <f>'Nivel Central'!#REF!</f>
        <v>#REF!</v>
      </c>
      <c r="E28" t="e">
        <f t="shared" si="1"/>
        <v>#REF!</v>
      </c>
      <c r="F28" t="e">
        <f t="shared" si="2"/>
        <v>#REF!</v>
      </c>
    </row>
    <row r="29" spans="1:6">
      <c r="A29">
        <v>24</v>
      </c>
      <c r="B29" t="e">
        <f>'Nivel Central'!#REF!</f>
        <v>#REF!</v>
      </c>
      <c r="C29" t="e">
        <f t="shared" si="0"/>
        <v>#REF!</v>
      </c>
      <c r="D29" t="e">
        <f>'Nivel Central'!#REF!</f>
        <v>#REF!</v>
      </c>
      <c r="E29" t="e">
        <f t="shared" si="1"/>
        <v>#REF!</v>
      </c>
      <c r="F29" t="e">
        <f t="shared" si="2"/>
        <v>#REF!</v>
      </c>
    </row>
    <row r="30" spans="1:6">
      <c r="A30">
        <v>25</v>
      </c>
      <c r="B30" t="e">
        <f>'Nivel Central'!#REF!</f>
        <v>#REF!</v>
      </c>
      <c r="C30" t="e">
        <f t="shared" si="0"/>
        <v>#REF!</v>
      </c>
      <c r="D30" t="e">
        <f>'Nivel Central'!#REF!</f>
        <v>#REF!</v>
      </c>
      <c r="E30" t="e">
        <f t="shared" si="1"/>
        <v>#REF!</v>
      </c>
      <c r="F30" t="e">
        <f t="shared" si="2"/>
        <v>#REF!</v>
      </c>
    </row>
    <row r="31" spans="1:6">
      <c r="A31">
        <v>26</v>
      </c>
      <c r="B31" t="e">
        <f>'Nivel Central'!#REF!</f>
        <v>#REF!</v>
      </c>
      <c r="C31" t="e">
        <f t="shared" si="0"/>
        <v>#REF!</v>
      </c>
      <c r="D31" t="e">
        <f>'Nivel Central'!#REF!</f>
        <v>#REF!</v>
      </c>
      <c r="E31" t="e">
        <f t="shared" si="1"/>
        <v>#REF!</v>
      </c>
      <c r="F31" t="e">
        <f t="shared" si="2"/>
        <v>#REF!</v>
      </c>
    </row>
    <row r="32" spans="1:6">
      <c r="A32">
        <v>27</v>
      </c>
      <c r="B32" t="e">
        <f>'Nivel Central'!#REF!</f>
        <v>#REF!</v>
      </c>
      <c r="C32" t="e">
        <f t="shared" si="0"/>
        <v>#REF!</v>
      </c>
      <c r="D32" t="e">
        <f>'Nivel Central'!#REF!</f>
        <v>#REF!</v>
      </c>
      <c r="E32" t="e">
        <f t="shared" si="1"/>
        <v>#REF!</v>
      </c>
      <c r="F32" t="e">
        <f t="shared" si="2"/>
        <v>#REF!</v>
      </c>
    </row>
    <row r="33" spans="1:6">
      <c r="A33">
        <v>28</v>
      </c>
      <c r="B33" t="e">
        <f>'Nivel Central'!#REF!</f>
        <v>#REF!</v>
      </c>
      <c r="C33" t="e">
        <f t="shared" si="0"/>
        <v>#REF!</v>
      </c>
      <c r="D33" t="e">
        <f>'Nivel Central'!#REF!</f>
        <v>#REF!</v>
      </c>
      <c r="E33" t="e">
        <f t="shared" si="1"/>
        <v>#REF!</v>
      </c>
      <c r="F33" t="e">
        <f t="shared" si="2"/>
        <v>#REF!</v>
      </c>
    </row>
    <row r="34" spans="1:6">
      <c r="A34">
        <v>29</v>
      </c>
      <c r="B34" t="e">
        <f>'Nivel Central'!#REF!</f>
        <v>#REF!</v>
      </c>
      <c r="C34" t="e">
        <f t="shared" si="0"/>
        <v>#REF!</v>
      </c>
      <c r="D34" t="e">
        <f>'Nivel Central'!#REF!</f>
        <v>#REF!</v>
      </c>
      <c r="E34" t="e">
        <f t="shared" si="1"/>
        <v>#REF!</v>
      </c>
      <c r="F34" t="e">
        <f t="shared" si="2"/>
        <v>#REF!</v>
      </c>
    </row>
    <row r="35" spans="1:6">
      <c r="A35">
        <v>30</v>
      </c>
      <c r="B35" t="e">
        <f>'Nivel Central'!#REF!</f>
        <v>#REF!</v>
      </c>
      <c r="C35" t="e">
        <f t="shared" si="0"/>
        <v>#REF!</v>
      </c>
      <c r="D35" t="e">
        <f>'Nivel Central'!#REF!</f>
        <v>#REF!</v>
      </c>
      <c r="E35" t="e">
        <f t="shared" si="1"/>
        <v>#REF!</v>
      </c>
      <c r="F35" t="e">
        <f t="shared" si="2"/>
        <v>#REF!</v>
      </c>
    </row>
    <row r="36" spans="1:6">
      <c r="F36" t="e">
        <f>AVERAGE(F6:F35)</f>
        <v>#REF!</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sheetPr codeName="Hoja10"/>
  <dimension ref="C1:AJ20"/>
  <sheetViews>
    <sheetView showGridLines="0" workbookViewId="0">
      <selection activeCell="G5" sqref="G5:L5"/>
    </sheetView>
  </sheetViews>
  <sheetFormatPr baseColWidth="10" defaultColWidth="9.28515625" defaultRowHeight="15"/>
  <cols>
    <col min="1" max="5" width="3.7109375" customWidth="1"/>
    <col min="6" max="6" width="1.28515625" customWidth="1"/>
    <col min="7" max="36" width="3.7109375" customWidth="1"/>
  </cols>
  <sheetData>
    <row r="1" spans="3:36" ht="18" customHeight="1"/>
    <row r="4" spans="3:36" ht="51" customHeight="1">
      <c r="C4" s="2"/>
      <c r="D4" s="2"/>
      <c r="E4" s="433" t="s">
        <v>135</v>
      </c>
      <c r="F4" s="2"/>
      <c r="G4" s="425" t="s">
        <v>37</v>
      </c>
      <c r="H4" s="425"/>
      <c r="I4" s="425"/>
      <c r="J4" s="425"/>
      <c r="K4" s="425"/>
      <c r="L4" s="425"/>
      <c r="M4" s="426">
        <v>5</v>
      </c>
      <c r="N4" s="426"/>
      <c r="O4" s="426"/>
      <c r="P4" s="426"/>
      <c r="Q4" s="426">
        <v>10</v>
      </c>
      <c r="R4" s="426"/>
      <c r="S4" s="426"/>
      <c r="T4" s="426"/>
      <c r="U4" s="424">
        <v>15</v>
      </c>
      <c r="V4" s="424"/>
      <c r="W4" s="424"/>
      <c r="X4" s="424"/>
      <c r="Y4" s="424">
        <v>20</v>
      </c>
      <c r="Z4" s="424"/>
      <c r="AA4" s="424"/>
      <c r="AB4" s="424"/>
      <c r="AC4" s="424">
        <v>25</v>
      </c>
      <c r="AD4" s="424"/>
      <c r="AE4" s="424"/>
      <c r="AF4" s="424"/>
      <c r="AG4" s="2"/>
      <c r="AH4" s="2"/>
      <c r="AI4" s="2"/>
      <c r="AJ4" s="3"/>
    </row>
    <row r="5" spans="3:36" ht="51" customHeight="1">
      <c r="C5" s="2"/>
      <c r="D5" s="2"/>
      <c r="E5" s="433"/>
      <c r="F5" s="2"/>
      <c r="G5" s="425" t="s">
        <v>36</v>
      </c>
      <c r="H5" s="425"/>
      <c r="I5" s="425"/>
      <c r="J5" s="425"/>
      <c r="K5" s="425"/>
      <c r="L5" s="425"/>
      <c r="M5" s="427">
        <v>4</v>
      </c>
      <c r="N5" s="427"/>
      <c r="O5" s="427"/>
      <c r="P5" s="427"/>
      <c r="Q5" s="426">
        <v>8</v>
      </c>
      <c r="R5" s="426"/>
      <c r="S5" s="426"/>
      <c r="T5" s="426"/>
      <c r="U5" s="426">
        <v>12</v>
      </c>
      <c r="V5" s="426"/>
      <c r="W5" s="426"/>
      <c r="X5" s="426"/>
      <c r="Y5" s="424">
        <v>16</v>
      </c>
      <c r="Z5" s="424"/>
      <c r="AA5" s="424"/>
      <c r="AB5" s="424"/>
      <c r="AC5" s="424">
        <v>20</v>
      </c>
      <c r="AD5" s="424"/>
      <c r="AE5" s="424"/>
      <c r="AF5" s="424"/>
      <c r="AG5" s="2"/>
      <c r="AH5" s="2"/>
      <c r="AI5" s="2"/>
      <c r="AJ5" s="3"/>
    </row>
    <row r="6" spans="3:36" ht="51" customHeight="1">
      <c r="C6" s="2"/>
      <c r="D6" s="2"/>
      <c r="E6" s="433"/>
      <c r="F6" s="2"/>
      <c r="G6" s="425" t="s">
        <v>35</v>
      </c>
      <c r="H6" s="425"/>
      <c r="I6" s="425"/>
      <c r="J6" s="425"/>
      <c r="K6" s="425"/>
      <c r="L6" s="425"/>
      <c r="M6" s="428">
        <v>3</v>
      </c>
      <c r="N6" s="428"/>
      <c r="O6" s="428"/>
      <c r="P6" s="428"/>
      <c r="Q6" s="427">
        <v>6</v>
      </c>
      <c r="R6" s="427"/>
      <c r="S6" s="427"/>
      <c r="T6" s="427"/>
      <c r="U6" s="426">
        <v>9</v>
      </c>
      <c r="V6" s="426"/>
      <c r="W6" s="426"/>
      <c r="X6" s="426"/>
      <c r="Y6" s="424">
        <v>12</v>
      </c>
      <c r="Z6" s="424"/>
      <c r="AA6" s="424"/>
      <c r="AB6" s="424"/>
      <c r="AC6" s="424">
        <v>15</v>
      </c>
      <c r="AD6" s="424"/>
      <c r="AE6" s="424"/>
      <c r="AF6" s="424"/>
      <c r="AG6" s="2"/>
      <c r="AH6" s="2"/>
      <c r="AI6" s="2"/>
      <c r="AJ6" s="4"/>
    </row>
    <row r="7" spans="3:36" ht="51" customHeight="1">
      <c r="C7" s="2"/>
      <c r="D7" s="2"/>
      <c r="E7" s="433"/>
      <c r="F7" s="2"/>
      <c r="G7" s="425" t="s">
        <v>34</v>
      </c>
      <c r="H7" s="425"/>
      <c r="I7" s="425"/>
      <c r="J7" s="425"/>
      <c r="K7" s="425"/>
      <c r="L7" s="425"/>
      <c r="M7" s="428">
        <v>2</v>
      </c>
      <c r="N7" s="428"/>
      <c r="O7" s="428"/>
      <c r="P7" s="428"/>
      <c r="Q7" s="428">
        <v>4</v>
      </c>
      <c r="R7" s="428"/>
      <c r="S7" s="428"/>
      <c r="T7" s="428"/>
      <c r="U7" s="427">
        <v>6</v>
      </c>
      <c r="V7" s="427"/>
      <c r="W7" s="427"/>
      <c r="X7" s="427"/>
      <c r="Y7" s="426">
        <v>8</v>
      </c>
      <c r="Z7" s="426"/>
      <c r="AA7" s="426">
        <v>8</v>
      </c>
      <c r="AB7" s="426"/>
      <c r="AC7" s="424">
        <v>10</v>
      </c>
      <c r="AD7" s="424"/>
      <c r="AE7" s="424"/>
      <c r="AF7" s="424"/>
      <c r="AG7" s="2"/>
      <c r="AH7" s="2"/>
      <c r="AI7" s="2"/>
      <c r="AJ7" s="4" t="s">
        <v>28</v>
      </c>
    </row>
    <row r="8" spans="3:36" ht="51" customHeight="1">
      <c r="C8" s="2"/>
      <c r="D8" s="2"/>
      <c r="E8" s="433"/>
      <c r="F8" s="2"/>
      <c r="G8" s="425" t="s">
        <v>136</v>
      </c>
      <c r="H8" s="425"/>
      <c r="I8" s="425"/>
      <c r="J8" s="425"/>
      <c r="K8" s="425"/>
      <c r="L8" s="425"/>
      <c r="M8" s="428">
        <v>1</v>
      </c>
      <c r="N8" s="428"/>
      <c r="O8" s="428"/>
      <c r="P8" s="428"/>
      <c r="Q8" s="428">
        <v>2</v>
      </c>
      <c r="R8" s="428"/>
      <c r="S8" s="428"/>
      <c r="T8" s="428"/>
      <c r="U8" s="427">
        <v>3</v>
      </c>
      <c r="V8" s="427"/>
      <c r="W8" s="427"/>
      <c r="X8" s="427"/>
      <c r="Y8" s="426">
        <v>4</v>
      </c>
      <c r="Z8" s="426"/>
      <c r="AA8" s="426"/>
      <c r="AB8" s="426"/>
      <c r="AC8" s="426">
        <v>5</v>
      </c>
      <c r="AD8" s="426"/>
      <c r="AE8" s="426"/>
      <c r="AF8" s="426"/>
      <c r="AG8" s="2"/>
      <c r="AH8" s="2"/>
      <c r="AI8" s="2"/>
      <c r="AJ8" s="3"/>
    </row>
    <row r="9" spans="3:36" ht="45" customHeight="1">
      <c r="C9" s="2"/>
      <c r="D9" s="2"/>
      <c r="E9" s="433"/>
      <c r="F9" s="2"/>
      <c r="G9" s="432"/>
      <c r="H9" s="432"/>
      <c r="I9" s="432"/>
      <c r="J9" s="432"/>
      <c r="K9" s="432"/>
      <c r="L9" s="432"/>
      <c r="M9" s="425" t="s">
        <v>29</v>
      </c>
      <c r="N9" s="425"/>
      <c r="O9" s="425"/>
      <c r="P9" s="425"/>
      <c r="Q9" s="425" t="s">
        <v>30</v>
      </c>
      <c r="R9" s="425"/>
      <c r="S9" s="425"/>
      <c r="T9" s="425"/>
      <c r="U9" s="425" t="s">
        <v>31</v>
      </c>
      <c r="V9" s="425"/>
      <c r="W9" s="425"/>
      <c r="X9" s="425"/>
      <c r="Y9" s="425" t="s">
        <v>32</v>
      </c>
      <c r="Z9" s="425"/>
      <c r="AA9" s="425"/>
      <c r="AB9" s="425"/>
      <c r="AC9" s="425" t="s">
        <v>33</v>
      </c>
      <c r="AD9" s="425"/>
      <c r="AE9" s="425"/>
      <c r="AF9" s="425"/>
      <c r="AG9" s="2"/>
      <c r="AH9" s="2"/>
      <c r="AI9" s="2"/>
      <c r="AJ9" s="4" t="s">
        <v>27</v>
      </c>
    </row>
    <row r="10" spans="3:36" ht="11.25" customHeight="1">
      <c r="C10" s="2"/>
      <c r="D10" s="2"/>
      <c r="E10" s="2"/>
      <c r="F10" s="2"/>
      <c r="G10" s="27"/>
      <c r="H10" s="27"/>
      <c r="I10" s="27"/>
      <c r="J10" s="27"/>
      <c r="K10" s="27"/>
      <c r="L10" s="27"/>
      <c r="M10" s="24"/>
      <c r="N10" s="24"/>
      <c r="O10" s="24"/>
      <c r="P10" s="24"/>
      <c r="Q10" s="24"/>
      <c r="R10" s="24"/>
      <c r="S10" s="24"/>
      <c r="T10" s="24"/>
      <c r="U10" s="24"/>
      <c r="V10" s="24"/>
      <c r="W10" s="24"/>
      <c r="X10" s="24"/>
      <c r="Y10" s="24"/>
      <c r="Z10" s="24"/>
      <c r="AA10" s="24"/>
      <c r="AB10" s="24"/>
      <c r="AC10" s="24"/>
      <c r="AD10" s="24"/>
      <c r="AE10" s="24"/>
      <c r="AF10" s="24"/>
      <c r="AG10" s="2"/>
      <c r="AH10" s="2"/>
      <c r="AI10" s="2"/>
      <c r="AJ10" s="4"/>
    </row>
    <row r="11" spans="3:36" s="26" customFormat="1" ht="20.25" customHeight="1">
      <c r="C11" s="10"/>
      <c r="D11" s="10"/>
      <c r="E11" s="10"/>
      <c r="F11" s="10"/>
      <c r="G11" s="431" t="s">
        <v>3</v>
      </c>
      <c r="H11" s="431"/>
      <c r="I11" s="431"/>
      <c r="J11" s="431"/>
      <c r="K11" s="431"/>
      <c r="L11" s="431"/>
      <c r="M11" s="431"/>
      <c r="N11" s="431"/>
      <c r="O11" s="431"/>
      <c r="P11" s="431"/>
      <c r="Q11" s="431"/>
      <c r="R11" s="431"/>
      <c r="S11" s="431"/>
      <c r="T11" s="431"/>
      <c r="U11" s="431"/>
      <c r="V11" s="431"/>
      <c r="W11" s="431"/>
      <c r="X11" s="431"/>
      <c r="Y11" s="431"/>
      <c r="Z11" s="431"/>
      <c r="AA11" s="431"/>
      <c r="AB11" s="431"/>
      <c r="AC11" s="431"/>
      <c r="AD11" s="431"/>
      <c r="AE11" s="431"/>
      <c r="AF11" s="431"/>
      <c r="AG11" s="10"/>
      <c r="AH11" s="10"/>
      <c r="AI11" s="10"/>
      <c r="AJ11" s="25"/>
    </row>
    <row r="12" spans="3:36">
      <c r="C12" s="2"/>
      <c r="D12" s="2"/>
      <c r="E12" s="2"/>
      <c r="F12" s="2"/>
      <c r="G12" s="2"/>
      <c r="H12" s="2"/>
      <c r="I12" s="5"/>
      <c r="J12" s="6"/>
      <c r="K12" s="7"/>
      <c r="L12" s="8"/>
      <c r="M12" s="8"/>
      <c r="N12" s="7"/>
      <c r="O12" s="8"/>
      <c r="P12" s="8"/>
      <c r="Q12" s="7"/>
      <c r="R12" s="8"/>
      <c r="S12" s="8"/>
      <c r="T12" s="7"/>
      <c r="U12" s="8"/>
      <c r="V12" s="8"/>
      <c r="W12" s="8"/>
      <c r="X12" s="2"/>
      <c r="Y12" s="2"/>
      <c r="Z12" s="2"/>
      <c r="AA12" s="2"/>
      <c r="AB12" s="2"/>
      <c r="AC12" s="2"/>
      <c r="AD12" s="2"/>
      <c r="AE12" s="2"/>
      <c r="AF12" s="2"/>
      <c r="AG12" s="2"/>
      <c r="AH12" s="2"/>
      <c r="AI12" s="2"/>
      <c r="AJ12" s="2"/>
    </row>
    <row r="13" spans="3:36">
      <c r="C13" s="2"/>
      <c r="D13" s="2"/>
      <c r="E13" s="2"/>
      <c r="F13" s="2"/>
      <c r="G13" s="2"/>
      <c r="H13" s="2"/>
      <c r="I13" s="9"/>
      <c r="J13" s="10"/>
      <c r="K13" s="2"/>
      <c r="L13" s="2"/>
      <c r="M13" s="11" t="s">
        <v>38</v>
      </c>
      <c r="N13" s="12" t="s">
        <v>39</v>
      </c>
      <c r="O13" s="13"/>
      <c r="P13" s="14"/>
      <c r="Q13" s="15" t="s">
        <v>40</v>
      </c>
      <c r="R13" s="12" t="s">
        <v>41</v>
      </c>
      <c r="S13" s="13"/>
      <c r="T13" s="14"/>
      <c r="U13" s="16" t="s">
        <v>42</v>
      </c>
      <c r="V13" s="12" t="s">
        <v>43</v>
      </c>
      <c r="W13" s="17"/>
      <c r="X13" s="14"/>
      <c r="Y13" s="18" t="s">
        <v>44</v>
      </c>
      <c r="Z13" s="12" t="s">
        <v>45</v>
      </c>
      <c r="AA13" s="14"/>
      <c r="AB13" s="2"/>
      <c r="AC13" s="2"/>
      <c r="AD13" s="2"/>
      <c r="AE13" s="2"/>
      <c r="AF13" s="2"/>
      <c r="AG13" s="2"/>
      <c r="AH13" s="2"/>
      <c r="AI13" s="2"/>
      <c r="AJ13" s="2"/>
    </row>
    <row r="14" spans="3:36">
      <c r="C14" s="2"/>
      <c r="D14" s="2"/>
      <c r="E14" s="2"/>
      <c r="F14" s="2"/>
      <c r="G14" s="2"/>
      <c r="H14" s="2"/>
      <c r="I14" s="19"/>
      <c r="J14" s="7"/>
      <c r="K14" s="6"/>
      <c r="L14" s="20"/>
      <c r="M14" s="19"/>
      <c r="N14" s="7"/>
      <c r="O14" s="19"/>
      <c r="P14" s="19"/>
      <c r="Q14" s="7"/>
      <c r="R14" s="19"/>
      <c r="S14" s="19"/>
      <c r="T14" s="7"/>
      <c r="U14" s="19"/>
      <c r="V14" s="19"/>
      <c r="W14" s="19"/>
      <c r="X14" s="2"/>
      <c r="Y14" s="2"/>
      <c r="Z14" s="2"/>
      <c r="AA14" s="2"/>
      <c r="AB14" s="2"/>
      <c r="AC14" s="2"/>
      <c r="AD14" s="2"/>
      <c r="AE14" s="2"/>
      <c r="AF14" s="2"/>
      <c r="AG14" s="2"/>
      <c r="AH14" s="2"/>
      <c r="AI14" s="2"/>
      <c r="AJ14" s="2"/>
    </row>
    <row r="15" spans="3:36">
      <c r="C15" s="430" t="s">
        <v>46</v>
      </c>
      <c r="D15" s="430"/>
      <c r="E15" s="430"/>
      <c r="F15" s="430"/>
      <c r="G15" s="430"/>
      <c r="H15" s="430"/>
      <c r="I15" s="430"/>
      <c r="J15" s="430"/>
      <c r="K15" s="430"/>
      <c r="L15" s="430"/>
      <c r="M15" s="430"/>
      <c r="N15" s="430"/>
      <c r="O15" s="430"/>
      <c r="P15" s="430"/>
      <c r="Q15" s="430"/>
      <c r="R15" s="430"/>
      <c r="S15" s="430"/>
      <c r="T15" s="430"/>
      <c r="U15" s="430"/>
      <c r="V15" s="430"/>
      <c r="W15" s="430"/>
      <c r="X15" s="430"/>
      <c r="Y15" s="430"/>
      <c r="Z15" s="430"/>
      <c r="AA15" s="430"/>
      <c r="AB15" s="430"/>
      <c r="AC15" s="430"/>
      <c r="AD15" s="430"/>
      <c r="AE15" s="430"/>
      <c r="AF15" s="430"/>
      <c r="AG15" s="430"/>
      <c r="AH15" s="430"/>
      <c r="AI15" s="430"/>
      <c r="AJ15" s="430"/>
    </row>
    <row r="16" spans="3:36">
      <c r="C16" s="2"/>
      <c r="D16" s="2"/>
      <c r="E16" s="2"/>
      <c r="F16" s="2"/>
      <c r="G16" s="2"/>
      <c r="H16" s="2"/>
      <c r="I16" s="10"/>
      <c r="J16" s="10"/>
      <c r="K16" s="21"/>
      <c r="L16" s="21"/>
      <c r="M16" s="10"/>
      <c r="N16" s="10"/>
      <c r="O16" s="10"/>
      <c r="P16" s="10"/>
      <c r="Q16" s="10"/>
      <c r="R16" s="10"/>
      <c r="S16" s="10"/>
      <c r="T16" s="10"/>
      <c r="U16" s="10"/>
      <c r="V16" s="10"/>
      <c r="W16" s="10"/>
      <c r="X16" s="2"/>
      <c r="Y16" s="2"/>
      <c r="Z16" s="2"/>
      <c r="AA16" s="2"/>
      <c r="AB16" s="2"/>
      <c r="AC16" s="2"/>
      <c r="AD16" s="2"/>
      <c r="AE16" s="2"/>
      <c r="AF16" s="2"/>
      <c r="AG16" s="2"/>
      <c r="AH16" s="2"/>
      <c r="AI16" s="2"/>
      <c r="AJ16" s="2"/>
    </row>
    <row r="17" spans="3:36">
      <c r="C17" s="2"/>
      <c r="D17" s="2"/>
      <c r="E17" s="2"/>
      <c r="F17" s="2"/>
      <c r="G17" s="2"/>
      <c r="H17" s="2"/>
      <c r="I17" s="19"/>
      <c r="J17" s="7"/>
      <c r="K17" s="6"/>
      <c r="L17" s="6"/>
      <c r="M17" s="7"/>
      <c r="N17" s="7"/>
      <c r="O17" s="7"/>
      <c r="P17" s="7"/>
      <c r="Q17" s="7"/>
      <c r="R17" s="7"/>
      <c r="S17" s="7"/>
      <c r="T17" s="7"/>
      <c r="U17" s="7"/>
      <c r="V17" s="7"/>
      <c r="W17" s="7"/>
      <c r="X17" s="2"/>
      <c r="Y17" s="2"/>
      <c r="Z17" s="2"/>
      <c r="AA17" s="2"/>
      <c r="AB17" s="2"/>
      <c r="AC17" s="2"/>
      <c r="AD17" s="2"/>
      <c r="AE17" s="2"/>
      <c r="AF17" s="2"/>
      <c r="AG17" s="2"/>
      <c r="AH17" s="2"/>
      <c r="AI17" s="2"/>
      <c r="AJ17" s="2"/>
    </row>
    <row r="18" spans="3:36" ht="32.25" customHeight="1">
      <c r="C18" s="429" t="s">
        <v>137</v>
      </c>
      <c r="D18" s="429"/>
      <c r="E18" s="429"/>
      <c r="F18" s="429"/>
      <c r="G18" s="429"/>
      <c r="H18" s="429"/>
      <c r="I18" s="429"/>
      <c r="J18" s="429"/>
      <c r="K18" s="429"/>
      <c r="L18" s="429"/>
      <c r="M18" s="429"/>
      <c r="N18" s="429"/>
      <c r="O18" s="429"/>
      <c r="P18" s="429"/>
      <c r="Q18" s="429"/>
      <c r="R18" s="429"/>
      <c r="S18" s="429"/>
      <c r="T18" s="429"/>
      <c r="U18" s="429"/>
      <c r="V18" s="429"/>
      <c r="W18" s="429"/>
      <c r="X18" s="429"/>
      <c r="Y18" s="429"/>
      <c r="Z18" s="429"/>
      <c r="AA18" s="429"/>
      <c r="AB18" s="429"/>
      <c r="AC18" s="429"/>
      <c r="AD18" s="429"/>
      <c r="AE18" s="429"/>
      <c r="AF18" s="429"/>
      <c r="AG18" s="429"/>
      <c r="AH18" s="429"/>
      <c r="AI18" s="429"/>
      <c r="AJ18" s="429"/>
    </row>
    <row r="19" spans="3:36">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row>
    <row r="20" spans="3:36">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row>
  </sheetData>
  <customSheetViews>
    <customSheetView guid="{82BC0C9B-70E2-44EC-8408-64CC9B36E280}" showGridLines="0" state="hidden">
      <selection activeCell="G5" sqref="G5:L5"/>
      <pageMargins left="0.7" right="0.7" top="0.75" bottom="0.75" header="0.3" footer="0.3"/>
      <pageSetup orientation="portrait" r:id="rId1"/>
      <headerFooter alignWithMargins="0"/>
    </customSheetView>
    <customSheetView guid="{795C8354-6623-430F-B16F-866AD45BC174}" showGridLines="0" state="hidden">
      <selection activeCell="G5" sqref="G5:L5"/>
      <pageMargins left="0.7" right="0.7" top="0.75" bottom="0.75" header="0.3" footer="0.3"/>
      <pageSetup orientation="portrait" r:id="rId2"/>
      <headerFooter alignWithMargins="0"/>
    </customSheetView>
    <customSheetView guid="{F8FDF2EC-A9AD-41AC-8138-AA3657B53E6D}" showGridLines="0" state="hidden">
      <selection activeCell="G5" sqref="G5:L5"/>
      <pageMargins left="0.7" right="0.7" top="0.75" bottom="0.75" header="0.3" footer="0.3"/>
      <pageSetup orientation="portrait" r:id="rId3"/>
      <headerFooter alignWithMargins="0"/>
    </customSheetView>
  </customSheetViews>
  <mergeCells count="40">
    <mergeCell ref="AC6:AF6"/>
    <mergeCell ref="Y6:AB6"/>
    <mergeCell ref="M9:P9"/>
    <mergeCell ref="Q9:T9"/>
    <mergeCell ref="U9:X9"/>
    <mergeCell ref="Y9:AB9"/>
    <mergeCell ref="AC7:AF7"/>
    <mergeCell ref="U8:X8"/>
    <mergeCell ref="C18:AJ18"/>
    <mergeCell ref="C15:AJ15"/>
    <mergeCell ref="G11:AF11"/>
    <mergeCell ref="G9:L9"/>
    <mergeCell ref="AC8:AF8"/>
    <mergeCell ref="Y8:AB8"/>
    <mergeCell ref="AC9:AF9"/>
    <mergeCell ref="E4:E9"/>
    <mergeCell ref="G6:L6"/>
    <mergeCell ref="M6:P6"/>
    <mergeCell ref="Q6:T6"/>
    <mergeCell ref="U6:X6"/>
    <mergeCell ref="U5:X5"/>
    <mergeCell ref="G8:L8"/>
    <mergeCell ref="M8:P8"/>
    <mergeCell ref="Q8:T8"/>
    <mergeCell ref="G7:L7"/>
    <mergeCell ref="M7:P7"/>
    <mergeCell ref="Q7:T7"/>
    <mergeCell ref="U7:X7"/>
    <mergeCell ref="Y7:AB7"/>
    <mergeCell ref="AC5:AF5"/>
    <mergeCell ref="Y4:AB4"/>
    <mergeCell ref="AC4:AF4"/>
    <mergeCell ref="G4:L4"/>
    <mergeCell ref="M4:P4"/>
    <mergeCell ref="Q4:T4"/>
    <mergeCell ref="U4:X4"/>
    <mergeCell ref="G5:L5"/>
    <mergeCell ref="M5:P5"/>
    <mergeCell ref="Q5:T5"/>
    <mergeCell ref="Y5:AB5"/>
  </mergeCells>
  <pageMargins left="0.7" right="0.7" top="0.75" bottom="0.75" header="0.3" footer="0.3"/>
  <pageSetup orientation="portrait" r:id="rId4"/>
</worksheet>
</file>

<file path=xl/worksheets/sheet2.xml><?xml version="1.0" encoding="utf-8"?>
<worksheet xmlns="http://schemas.openxmlformats.org/spreadsheetml/2006/main" xmlns:r="http://schemas.openxmlformats.org/officeDocument/2006/relationships">
  <sheetPr codeName="Hoja2"/>
  <dimension ref="A1:BK86"/>
  <sheetViews>
    <sheetView showGridLines="0" tabSelected="1" topLeftCell="A16" zoomScale="55" zoomScaleNormal="55" zoomScaleSheetLayoutView="50" workbookViewId="0">
      <selection activeCell="H16" sqref="H16:M16"/>
    </sheetView>
  </sheetViews>
  <sheetFormatPr baseColWidth="10" defaultColWidth="11.42578125" defaultRowHeight="15"/>
  <cols>
    <col min="1" max="1" width="15.5703125" style="31" customWidth="1"/>
    <col min="2" max="2" width="42.28515625" style="32" customWidth="1"/>
    <col min="3" max="3" width="28.85546875" style="32" customWidth="1"/>
    <col min="4" max="4" width="39.7109375" style="32" customWidth="1"/>
    <col min="5" max="5" width="25.5703125" style="32" customWidth="1"/>
    <col min="6" max="6" width="47.85546875" style="32" customWidth="1"/>
    <col min="7" max="7" width="30.28515625" style="28" customWidth="1"/>
    <col min="8" max="8" width="27.7109375" style="28" customWidth="1"/>
    <col min="9" max="9" width="14.5703125" style="33" customWidth="1"/>
    <col min="10" max="10" width="4.28515625" style="33" hidden="1" customWidth="1"/>
    <col min="11" max="11" width="18.5703125" style="33" customWidth="1"/>
    <col min="12" max="12" width="0.42578125" style="33" customWidth="1"/>
    <col min="13" max="13" width="31.42578125" style="33" customWidth="1"/>
    <col min="14" max="14" width="107.7109375" style="28" customWidth="1"/>
    <col min="15" max="15" width="38.85546875" style="28" customWidth="1"/>
    <col min="16" max="16" width="16.42578125" style="28" customWidth="1"/>
    <col min="17" max="17" width="19.5703125" style="28" customWidth="1"/>
    <col min="18" max="18" width="0.28515625" style="28" customWidth="1"/>
    <col min="19" max="19" width="22.85546875" style="28" customWidth="1"/>
    <col min="20" max="20" width="22.85546875" style="28" hidden="1" customWidth="1"/>
    <col min="21" max="21" width="28.140625" style="28" bestFit="1" customWidth="1"/>
    <col min="22" max="22" width="28.140625" style="28" hidden="1" customWidth="1"/>
    <col min="23" max="23" width="34.7109375" style="28" bestFit="1" customWidth="1"/>
    <col min="24" max="24" width="34.7109375" style="28" hidden="1" customWidth="1"/>
    <col min="25" max="25" width="24.140625" style="28" bestFit="1" customWidth="1"/>
    <col min="26" max="26" width="24.140625" style="28" hidden="1" customWidth="1"/>
    <col min="27" max="27" width="27.85546875" style="28" bestFit="1" customWidth="1"/>
    <col min="28" max="28" width="27.85546875" style="28" hidden="1" customWidth="1"/>
    <col min="29" max="29" width="23.85546875" style="28" bestFit="1" customWidth="1"/>
    <col min="30" max="30" width="23.85546875" style="28" hidden="1" customWidth="1"/>
    <col min="31" max="31" width="15.85546875" style="28" customWidth="1"/>
    <col min="32" max="32" width="22.28515625" style="28" customWidth="1"/>
    <col min="33" max="34" width="20.5703125" style="28" customWidth="1"/>
    <col min="35" max="39" width="15.5703125" style="28" customWidth="1"/>
    <col min="40" max="40" width="22.42578125" style="28" customWidth="1"/>
    <col min="41" max="41" width="18.28515625" style="28" customWidth="1"/>
    <col min="42" max="42" width="18.85546875" style="28" customWidth="1"/>
    <col min="43" max="44" width="13.5703125" style="28" hidden="1" customWidth="1"/>
    <col min="45" max="45" width="26.5703125" style="33" customWidth="1"/>
    <col min="46" max="46" width="22.7109375" style="33" customWidth="1"/>
    <col min="47" max="47" width="19.42578125" style="28" customWidth="1"/>
    <col min="48" max="48" width="42.85546875" style="28" customWidth="1"/>
  </cols>
  <sheetData>
    <row r="1" spans="1:63" ht="246.75" customHeight="1">
      <c r="A1" s="342" t="s">
        <v>557</v>
      </c>
      <c r="B1" s="343"/>
      <c r="C1" s="343"/>
      <c r="D1" s="343"/>
      <c r="E1" s="343"/>
      <c r="F1" s="343"/>
      <c r="G1" s="343"/>
      <c r="H1" s="343"/>
      <c r="I1" s="343"/>
      <c r="J1" s="343"/>
      <c r="K1" s="343"/>
      <c r="L1" s="343"/>
      <c r="M1" s="343"/>
      <c r="N1" s="343"/>
      <c r="O1" s="343"/>
      <c r="P1" s="343"/>
      <c r="Q1" s="343"/>
      <c r="R1" s="343"/>
      <c r="S1" s="343"/>
      <c r="T1" s="343"/>
      <c r="U1" s="343"/>
      <c r="V1" s="343"/>
      <c r="W1" s="343"/>
      <c r="X1" s="343"/>
      <c r="Y1" s="343"/>
      <c r="Z1" s="343"/>
      <c r="AA1" s="343"/>
      <c r="AB1" s="343"/>
      <c r="AC1" s="343"/>
      <c r="AD1" s="343"/>
      <c r="AE1" s="343"/>
      <c r="AF1" s="343"/>
      <c r="AG1" s="343"/>
      <c r="AH1" s="343"/>
      <c r="AI1" s="343"/>
      <c r="AJ1" s="343"/>
      <c r="AK1" s="343"/>
      <c r="AL1" s="343"/>
      <c r="AM1" s="343"/>
      <c r="AN1" s="343"/>
      <c r="AO1" s="343"/>
      <c r="AP1" s="343"/>
      <c r="AQ1" s="343"/>
      <c r="AR1" s="343"/>
      <c r="AS1" s="343"/>
      <c r="AT1" s="343"/>
      <c r="AU1" s="343"/>
      <c r="AV1" s="343"/>
      <c r="AW1" s="132"/>
      <c r="AX1" s="132"/>
      <c r="AY1" s="132"/>
      <c r="AZ1" s="132"/>
      <c r="BA1" s="85"/>
      <c r="BB1" s="85"/>
      <c r="BC1" s="85"/>
      <c r="BD1" s="85"/>
      <c r="BE1" s="85"/>
      <c r="BF1" s="85"/>
      <c r="BG1" s="85"/>
      <c r="BH1" s="85"/>
      <c r="BI1" s="85"/>
      <c r="BJ1" s="85"/>
      <c r="BK1" s="85"/>
    </row>
    <row r="2" spans="1:63" ht="46.5" customHeight="1">
      <c r="A2" s="86"/>
      <c r="B2" s="86"/>
      <c r="C2" s="86"/>
      <c r="D2" s="86"/>
      <c r="E2" s="86"/>
      <c r="F2" s="85"/>
      <c r="G2" s="85"/>
      <c r="H2" s="85"/>
      <c r="I2" s="86"/>
      <c r="J2" s="86"/>
      <c r="K2" s="86"/>
      <c r="L2" s="86"/>
      <c r="M2" s="87"/>
      <c r="N2" s="87"/>
      <c r="O2" s="87"/>
      <c r="P2" s="87"/>
      <c r="Q2" s="87"/>
      <c r="R2" s="87"/>
      <c r="S2" s="88"/>
      <c r="T2" s="88"/>
      <c r="U2" s="88"/>
      <c r="V2" s="88"/>
      <c r="W2" s="89"/>
      <c r="X2" s="89"/>
      <c r="Y2" s="89"/>
      <c r="Z2" s="89"/>
      <c r="AA2" s="89"/>
      <c r="AB2" s="89"/>
      <c r="AC2" s="89"/>
      <c r="AD2" s="89"/>
      <c r="AE2" s="89"/>
      <c r="AF2" s="89"/>
      <c r="AG2" s="89"/>
      <c r="AH2" s="89"/>
      <c r="AI2" s="89"/>
      <c r="AJ2" s="85"/>
      <c r="AK2" s="85"/>
      <c r="AL2" s="85"/>
      <c r="AM2" s="85"/>
      <c r="AN2" s="85"/>
      <c r="AO2" s="85"/>
      <c r="AP2" s="85"/>
      <c r="AQ2" s="90"/>
      <c r="AR2" s="91"/>
      <c r="AS2" s="91"/>
      <c r="AT2" s="90"/>
      <c r="AU2" s="90"/>
      <c r="AV2" s="92"/>
      <c r="AW2" s="90"/>
      <c r="AX2" s="90"/>
      <c r="AY2" s="85"/>
      <c r="AZ2" s="93"/>
      <c r="BA2" s="85"/>
      <c r="BB2" s="85"/>
      <c r="BC2" s="85"/>
      <c r="BD2" s="85"/>
      <c r="BE2" s="85"/>
      <c r="BF2" s="85"/>
      <c r="BG2" s="85"/>
      <c r="BH2" s="85"/>
      <c r="BI2" s="85"/>
      <c r="BJ2" s="85"/>
      <c r="BK2" s="85"/>
    </row>
    <row r="3" spans="1:63" ht="27.75" customHeight="1">
      <c r="A3" s="86"/>
      <c r="B3" s="86"/>
      <c r="C3" s="86"/>
      <c r="D3" s="86"/>
      <c r="E3" s="86"/>
      <c r="F3" s="85"/>
      <c r="G3" s="85"/>
      <c r="H3" s="85"/>
      <c r="I3" s="86"/>
      <c r="J3" s="86"/>
      <c r="K3" s="86"/>
      <c r="L3" s="86"/>
      <c r="M3" s="87"/>
      <c r="N3" s="87"/>
      <c r="O3" s="87"/>
      <c r="P3" s="87" t="s">
        <v>558</v>
      </c>
      <c r="Q3" s="94" t="s">
        <v>679</v>
      </c>
      <c r="R3" s="87"/>
      <c r="S3" s="88"/>
      <c r="T3" s="88"/>
      <c r="U3" s="88"/>
      <c r="V3" s="88"/>
      <c r="W3" s="89"/>
      <c r="X3" s="89"/>
      <c r="Y3" s="89"/>
      <c r="Z3" s="89"/>
      <c r="AA3" s="89"/>
      <c r="AB3" s="89"/>
      <c r="AC3" s="89"/>
      <c r="AD3" s="89"/>
      <c r="AE3" s="89"/>
      <c r="AF3" s="89"/>
      <c r="AG3" s="89"/>
      <c r="AH3" s="89"/>
      <c r="AI3" s="89"/>
      <c r="AJ3" s="85"/>
      <c r="AK3" s="85"/>
      <c r="AL3" s="85"/>
      <c r="AM3" s="85"/>
      <c r="AN3" s="85"/>
      <c r="AO3" s="85"/>
      <c r="AP3" s="85"/>
      <c r="AQ3" s="90"/>
      <c r="AR3" s="91"/>
      <c r="AS3" s="91"/>
      <c r="AT3" s="90"/>
      <c r="AU3" s="90"/>
      <c r="AV3" s="92"/>
      <c r="AW3" s="90"/>
      <c r="AX3" s="90"/>
      <c r="AY3" s="85"/>
      <c r="AZ3" s="93"/>
      <c r="BA3" s="85"/>
      <c r="BB3" s="85"/>
      <c r="BC3" s="85"/>
      <c r="BD3" s="85"/>
      <c r="BE3" s="85"/>
      <c r="BF3" s="85"/>
      <c r="BG3" s="85"/>
      <c r="BH3" s="85"/>
      <c r="BI3" s="85"/>
      <c r="BJ3" s="85"/>
      <c r="BK3" s="85"/>
    </row>
    <row r="4" spans="1:63" ht="15.75">
      <c r="A4" s="86"/>
      <c r="B4" s="86"/>
      <c r="C4" s="95" t="s">
        <v>539</v>
      </c>
      <c r="D4" s="324" t="s">
        <v>840</v>
      </c>
      <c r="E4" s="324"/>
      <c r="F4" s="324"/>
      <c r="G4" s="204"/>
      <c r="H4" s="204"/>
      <c r="I4" s="86"/>
      <c r="J4" s="86"/>
      <c r="K4" s="86"/>
      <c r="L4" s="86"/>
      <c r="M4" s="87"/>
      <c r="N4" s="87"/>
      <c r="O4" s="87"/>
      <c r="P4" s="87" t="s">
        <v>556</v>
      </c>
      <c r="Q4" s="94">
        <v>4</v>
      </c>
      <c r="R4" s="87"/>
      <c r="S4" s="88"/>
      <c r="T4" s="88"/>
      <c r="U4" s="88"/>
      <c r="V4" s="88"/>
      <c r="W4" s="89"/>
      <c r="X4" s="89"/>
      <c r="Y4" s="89"/>
      <c r="Z4" s="89"/>
      <c r="AA4" s="89"/>
      <c r="AB4" s="89"/>
      <c r="AC4" s="89"/>
      <c r="AD4" s="89"/>
      <c r="AE4" s="89"/>
      <c r="AF4" s="85"/>
      <c r="AG4" s="85"/>
      <c r="AH4" s="85"/>
      <c r="AI4" s="85"/>
      <c r="AJ4" s="85"/>
      <c r="AK4" s="85"/>
      <c r="AL4" s="85"/>
      <c r="AM4" s="85"/>
      <c r="AN4" s="95"/>
      <c r="AO4" s="85"/>
      <c r="AP4" s="85"/>
      <c r="AQ4" s="90"/>
      <c r="AR4" s="91"/>
      <c r="AS4" s="91"/>
      <c r="AT4" s="90"/>
      <c r="AU4" s="90"/>
      <c r="AV4" s="92"/>
      <c r="AW4" s="90"/>
      <c r="AX4" s="90"/>
      <c r="AY4" s="85"/>
      <c r="AZ4" s="93"/>
      <c r="BA4" s="85"/>
      <c r="BB4" s="85"/>
      <c r="BC4" s="85"/>
      <c r="BD4" s="85"/>
      <c r="BE4" s="85"/>
      <c r="BF4" s="85"/>
      <c r="BG4" s="85"/>
      <c r="BH4" s="85"/>
      <c r="BI4" s="85"/>
      <c r="BJ4" s="85"/>
      <c r="BK4" s="85"/>
    </row>
    <row r="5" spans="1:63" ht="30.75" customHeight="1">
      <c r="A5" s="86"/>
      <c r="B5" s="86"/>
      <c r="C5" s="95" t="s">
        <v>540</v>
      </c>
      <c r="D5" s="325" t="s">
        <v>841</v>
      </c>
      <c r="E5" s="325"/>
      <c r="F5" s="325"/>
      <c r="G5" s="204"/>
      <c r="H5" s="204"/>
      <c r="I5" s="86"/>
      <c r="J5" s="86"/>
      <c r="K5" s="86"/>
      <c r="L5" s="86"/>
      <c r="M5" s="87"/>
      <c r="N5" s="87"/>
      <c r="O5" s="87"/>
      <c r="P5" s="87" t="s">
        <v>559</v>
      </c>
      <c r="Q5" s="96">
        <v>44075</v>
      </c>
      <c r="R5" s="87"/>
      <c r="S5" s="88"/>
      <c r="T5" s="88"/>
      <c r="U5" s="88"/>
      <c r="V5" s="88"/>
      <c r="W5" s="89"/>
      <c r="X5" s="89"/>
      <c r="Y5" s="89"/>
      <c r="Z5" s="89"/>
      <c r="AA5" s="89"/>
      <c r="AB5" s="89"/>
      <c r="AC5" s="89"/>
      <c r="AD5" s="89"/>
      <c r="AE5" s="89"/>
      <c r="AF5" s="89"/>
      <c r="AG5" s="89"/>
      <c r="AH5" s="89"/>
      <c r="AI5" s="89"/>
      <c r="AJ5" s="85"/>
      <c r="AK5" s="85"/>
      <c r="AL5" s="85"/>
      <c r="AM5" s="85"/>
      <c r="AN5" s="85"/>
      <c r="AO5" s="85"/>
      <c r="AP5" s="85"/>
      <c r="AQ5" s="90"/>
      <c r="AR5" s="91" t="e">
        <f>COUNTIF(#REF!,"1c")</f>
        <v>#REF!</v>
      </c>
      <c r="AS5" s="91"/>
      <c r="AT5" s="90"/>
      <c r="AU5" s="90"/>
      <c r="AV5" s="92"/>
      <c r="AW5" s="90"/>
      <c r="AX5" s="90"/>
      <c r="AY5" s="85"/>
      <c r="AZ5" s="93"/>
      <c r="BA5" s="85"/>
      <c r="BB5" s="85"/>
      <c r="BC5" s="85"/>
      <c r="BD5" s="85"/>
      <c r="BE5" s="85"/>
      <c r="BF5" s="85"/>
      <c r="BG5" s="85"/>
      <c r="BH5" s="85"/>
      <c r="BI5" s="85"/>
      <c r="BJ5" s="85"/>
      <c r="BK5" s="85"/>
    </row>
    <row r="6" spans="1:63" ht="67.5" customHeight="1">
      <c r="A6" s="97"/>
      <c r="B6" s="97"/>
      <c r="C6" s="203" t="s">
        <v>541</v>
      </c>
      <c r="D6" s="326" t="s">
        <v>743</v>
      </c>
      <c r="E6" s="326"/>
      <c r="F6" s="326"/>
      <c r="G6" s="326"/>
      <c r="H6" s="326"/>
      <c r="I6" s="326"/>
      <c r="J6" s="326"/>
      <c r="K6" s="326"/>
      <c r="L6" s="326"/>
      <c r="M6" s="326"/>
      <c r="N6" s="98"/>
      <c r="O6" s="98"/>
      <c r="P6" s="200" t="s">
        <v>680</v>
      </c>
      <c r="Q6" s="98">
        <v>125541</v>
      </c>
      <c r="R6" s="98"/>
      <c r="S6" s="98"/>
      <c r="T6" s="97"/>
      <c r="U6" s="97"/>
      <c r="V6" s="97"/>
      <c r="W6" s="97"/>
      <c r="X6" s="97"/>
      <c r="Y6" s="97"/>
      <c r="Z6" s="97"/>
      <c r="AA6" s="99"/>
      <c r="AB6" s="99"/>
      <c r="AC6" s="99"/>
      <c r="AD6" s="99"/>
      <c r="AE6" s="99"/>
      <c r="AF6" s="99"/>
      <c r="AG6" s="99"/>
      <c r="AH6" s="99"/>
      <c r="AI6" s="99"/>
      <c r="AJ6" s="100"/>
      <c r="AK6" s="100"/>
      <c r="AL6" s="100"/>
      <c r="AM6" s="100"/>
      <c r="AN6" s="100"/>
      <c r="AO6" s="100"/>
      <c r="AP6" s="100"/>
      <c r="AQ6" s="101"/>
      <c r="AR6" s="102" t="e">
        <f>COUNTIF(#REF!,"2c")</f>
        <v>#REF!</v>
      </c>
      <c r="AS6" s="102"/>
      <c r="AT6" s="101"/>
      <c r="AU6" s="101"/>
      <c r="AV6" s="101"/>
      <c r="AW6" s="101"/>
      <c r="AX6" s="101"/>
      <c r="AY6" s="103"/>
      <c r="AZ6" s="103"/>
      <c r="BA6" s="103"/>
      <c r="BB6" s="103"/>
      <c r="BC6" s="100"/>
      <c r="BD6" s="100"/>
      <c r="BE6" s="100"/>
      <c r="BF6" s="100"/>
      <c r="BG6" s="100"/>
      <c r="BH6" s="100"/>
      <c r="BI6" s="100"/>
      <c r="BJ6" s="100"/>
      <c r="BK6" s="100"/>
    </row>
    <row r="7" spans="1:63" ht="15.75">
      <c r="A7" s="97"/>
      <c r="B7" s="97"/>
      <c r="C7" s="85"/>
      <c r="D7" s="85"/>
      <c r="E7" s="85"/>
      <c r="F7" s="85"/>
      <c r="G7" s="85"/>
      <c r="H7" s="85"/>
      <c r="I7" s="85"/>
      <c r="J7" s="85"/>
      <c r="K7" s="85"/>
      <c r="L7" s="85"/>
      <c r="M7" s="85"/>
      <c r="N7" s="85"/>
      <c r="O7" s="85"/>
      <c r="P7" s="199"/>
      <c r="Q7" s="85"/>
      <c r="R7" s="85"/>
      <c r="S7" s="85"/>
      <c r="T7" s="104"/>
      <c r="U7" s="105"/>
      <c r="V7" s="106"/>
      <c r="W7" s="98"/>
      <c r="X7" s="98"/>
      <c r="Y7" s="97"/>
      <c r="Z7" s="97"/>
      <c r="AA7" s="87"/>
      <c r="AB7" s="87"/>
      <c r="AC7" s="87"/>
      <c r="AD7" s="87"/>
      <c r="AE7" s="87"/>
      <c r="AF7" s="87"/>
      <c r="AG7" s="87"/>
      <c r="AH7" s="87"/>
      <c r="AI7" s="87"/>
      <c r="AJ7" s="107"/>
      <c r="AK7" s="107"/>
      <c r="AL7" s="107"/>
      <c r="AM7" s="107"/>
      <c r="AN7" s="107"/>
      <c r="AO7" s="107"/>
      <c r="AP7" s="107"/>
      <c r="AQ7" s="108"/>
      <c r="AR7" s="91" t="e">
        <f>COUNTIF(#REF!,"3c")</f>
        <v>#REF!</v>
      </c>
      <c r="AS7" s="91"/>
      <c r="AT7" s="90"/>
      <c r="AU7" s="90"/>
      <c r="AV7" s="90"/>
      <c r="AW7" s="90"/>
      <c r="AX7" s="90"/>
      <c r="AY7" s="109">
        <v>0</v>
      </c>
      <c r="AZ7" s="110">
        <v>25</v>
      </c>
      <c r="BA7" s="109" t="s">
        <v>542</v>
      </c>
      <c r="BB7" s="109"/>
      <c r="BC7" s="85"/>
      <c r="BD7" s="85"/>
      <c r="BE7" s="85"/>
      <c r="BF7" s="85"/>
      <c r="BG7" s="85"/>
      <c r="BH7" s="85"/>
      <c r="BI7" s="85"/>
      <c r="BJ7" s="85"/>
      <c r="BK7" s="85"/>
    </row>
    <row r="8" spans="1:63" ht="15.75">
      <c r="A8" s="97"/>
      <c r="B8" s="97"/>
      <c r="C8" s="85"/>
      <c r="D8" s="111"/>
      <c r="E8" s="111"/>
      <c r="F8" s="327" t="s">
        <v>543</v>
      </c>
      <c r="G8" s="327"/>
      <c r="H8" s="327"/>
      <c r="I8" s="327"/>
      <c r="J8" s="327"/>
      <c r="K8" s="327"/>
      <c r="L8" s="327"/>
      <c r="M8" s="327"/>
      <c r="N8" s="85"/>
      <c r="O8" s="85"/>
      <c r="P8" s="85"/>
      <c r="Q8" s="85"/>
      <c r="R8" s="85"/>
      <c r="S8" s="85"/>
      <c r="T8" s="105"/>
      <c r="U8" s="105"/>
      <c r="V8" s="106"/>
      <c r="W8" s="98"/>
      <c r="X8" s="98"/>
      <c r="Y8" s="97"/>
      <c r="Z8" s="97"/>
      <c r="AA8" s="87"/>
      <c r="AB8" s="87"/>
      <c r="AC8" s="87"/>
      <c r="AD8" s="87"/>
      <c r="AE8" s="87"/>
      <c r="AF8" s="87"/>
      <c r="AG8" s="87"/>
      <c r="AH8" s="87"/>
      <c r="AI8" s="87"/>
      <c r="AJ8" s="107"/>
      <c r="AK8" s="107"/>
      <c r="AL8" s="107"/>
      <c r="AM8" s="107"/>
      <c r="AN8" s="107"/>
      <c r="AO8" s="107"/>
      <c r="AP8" s="107"/>
      <c r="AQ8" s="108"/>
      <c r="AR8" s="91" t="e">
        <f>COUNTIF(#REF!,"4c")</f>
        <v>#REF!</v>
      </c>
      <c r="AS8" s="91"/>
      <c r="AT8" s="90"/>
      <c r="AU8" s="90"/>
      <c r="AV8" s="90"/>
      <c r="AW8" s="90"/>
      <c r="AX8" s="90"/>
      <c r="AY8" s="109">
        <v>0</v>
      </c>
      <c r="AZ8" s="110"/>
      <c r="BA8" s="109"/>
      <c r="BB8" s="109"/>
      <c r="BC8" s="85"/>
      <c r="BD8" s="85"/>
      <c r="BE8" s="85"/>
      <c r="BF8" s="85"/>
      <c r="BG8" s="85"/>
      <c r="BH8" s="85"/>
      <c r="BI8" s="85"/>
      <c r="BJ8" s="85"/>
      <c r="BK8" s="85"/>
    </row>
    <row r="9" spans="1:63" ht="52.5" customHeight="1">
      <c r="A9" s="112"/>
      <c r="B9" s="112"/>
      <c r="C9" s="85"/>
      <c r="D9" s="85"/>
      <c r="E9" s="85"/>
      <c r="F9" s="113" t="s">
        <v>544</v>
      </c>
      <c r="G9" s="113" t="s">
        <v>545</v>
      </c>
      <c r="H9" s="331" t="s">
        <v>546</v>
      </c>
      <c r="I9" s="332"/>
      <c r="J9" s="332"/>
      <c r="K9" s="332"/>
      <c r="L9" s="332"/>
      <c r="M9" s="333"/>
      <c r="N9" s="85"/>
      <c r="O9" s="85"/>
      <c r="P9" s="85"/>
      <c r="Q9" s="85"/>
      <c r="R9" s="85"/>
      <c r="S9" s="85"/>
      <c r="T9" s="105"/>
      <c r="U9" s="114"/>
      <c r="V9" s="114"/>
      <c r="W9" s="87"/>
      <c r="X9" s="87"/>
      <c r="Y9" s="87"/>
      <c r="Z9" s="87"/>
      <c r="AA9" s="87"/>
      <c r="AB9" s="87"/>
      <c r="AC9" s="87"/>
      <c r="AD9" s="87"/>
      <c r="AE9" s="87"/>
      <c r="AF9" s="87"/>
      <c r="AG9" s="87"/>
      <c r="AH9" s="87"/>
      <c r="AI9" s="87"/>
      <c r="AJ9" s="107"/>
      <c r="AK9" s="107"/>
      <c r="AL9" s="107"/>
      <c r="AM9" s="107"/>
      <c r="AN9" s="107"/>
      <c r="AO9" s="107"/>
      <c r="AP9" s="107"/>
      <c r="AQ9" s="108"/>
      <c r="AR9" s="91" t="e">
        <f>COUNTIF(#REF!,"5c")</f>
        <v>#REF!</v>
      </c>
      <c r="AS9" s="91"/>
      <c r="AT9" s="90"/>
      <c r="AU9" s="90"/>
      <c r="AV9" s="90"/>
      <c r="AW9" s="90"/>
      <c r="AX9" s="90"/>
      <c r="AY9" s="109">
        <v>0</v>
      </c>
      <c r="AZ9" s="110"/>
      <c r="BA9" s="109"/>
      <c r="BB9" s="109"/>
      <c r="BC9" s="85"/>
      <c r="BD9" s="85"/>
      <c r="BE9" s="85"/>
      <c r="BF9" s="85"/>
      <c r="BG9" s="85"/>
      <c r="BH9" s="85"/>
      <c r="BI9" s="85"/>
      <c r="BJ9" s="85"/>
      <c r="BK9" s="85"/>
    </row>
    <row r="10" spans="1:63" ht="52.5" customHeight="1">
      <c r="A10" s="112"/>
      <c r="B10" s="112"/>
      <c r="C10" s="85"/>
      <c r="D10" s="85"/>
      <c r="E10" s="85"/>
      <c r="F10" s="201">
        <v>1</v>
      </c>
      <c r="G10" s="201" t="s">
        <v>681</v>
      </c>
      <c r="H10" s="313" t="s">
        <v>686</v>
      </c>
      <c r="I10" s="314"/>
      <c r="J10" s="314"/>
      <c r="K10" s="314"/>
      <c r="L10" s="314"/>
      <c r="M10" s="315"/>
      <c r="N10" s="85"/>
      <c r="O10" s="85"/>
      <c r="P10" s="85"/>
      <c r="Q10" s="85"/>
      <c r="R10" s="85"/>
      <c r="S10" s="85"/>
      <c r="T10" s="105"/>
      <c r="U10" s="114"/>
      <c r="V10" s="114"/>
      <c r="W10" s="87"/>
      <c r="X10" s="87"/>
      <c r="Y10" s="87"/>
      <c r="Z10" s="87"/>
      <c r="AA10" s="87"/>
      <c r="AB10" s="87"/>
      <c r="AC10" s="87"/>
      <c r="AD10" s="87"/>
      <c r="AE10" s="87"/>
      <c r="AF10" s="87"/>
      <c r="AG10" s="87"/>
      <c r="AH10" s="87"/>
      <c r="AI10" s="87"/>
      <c r="AJ10" s="107"/>
      <c r="AK10" s="107"/>
      <c r="AL10" s="107"/>
      <c r="AM10" s="107"/>
      <c r="AN10" s="107"/>
      <c r="AO10" s="107"/>
      <c r="AP10" s="107"/>
      <c r="AQ10" s="108"/>
      <c r="AR10" s="91"/>
      <c r="AS10" s="91"/>
      <c r="AT10" s="90"/>
      <c r="AU10" s="90"/>
      <c r="AV10" s="90"/>
      <c r="AW10" s="90"/>
      <c r="AX10" s="90"/>
      <c r="AY10" s="109"/>
      <c r="AZ10" s="110"/>
      <c r="BA10" s="109"/>
      <c r="BB10" s="109"/>
      <c r="BC10" s="85"/>
      <c r="BD10" s="85"/>
      <c r="BE10" s="85"/>
      <c r="BF10" s="85"/>
      <c r="BG10" s="85"/>
      <c r="BH10" s="85"/>
      <c r="BI10" s="85"/>
      <c r="BJ10" s="85"/>
      <c r="BK10" s="85"/>
    </row>
    <row r="11" spans="1:63" ht="52.5" customHeight="1">
      <c r="A11" s="112"/>
      <c r="B11" s="112"/>
      <c r="C11" s="85"/>
      <c r="D11" s="85"/>
      <c r="E11" s="85"/>
      <c r="F11" s="201">
        <v>2</v>
      </c>
      <c r="G11" s="201" t="s">
        <v>682</v>
      </c>
      <c r="H11" s="313" t="s">
        <v>687</v>
      </c>
      <c r="I11" s="314"/>
      <c r="J11" s="314"/>
      <c r="K11" s="314"/>
      <c r="L11" s="314"/>
      <c r="M11" s="315"/>
      <c r="N11" s="85"/>
      <c r="O11" s="85"/>
      <c r="P11" s="85"/>
      <c r="Q11" s="85"/>
      <c r="R11" s="85"/>
      <c r="S11" s="85"/>
      <c r="T11" s="105"/>
      <c r="U11" s="114"/>
      <c r="V11" s="114"/>
      <c r="W11" s="87"/>
      <c r="X11" s="87"/>
      <c r="Y11" s="87"/>
      <c r="Z11" s="87"/>
      <c r="AA11" s="87"/>
      <c r="AB11" s="87"/>
      <c r="AC11" s="87"/>
      <c r="AD11" s="87"/>
      <c r="AE11" s="87"/>
      <c r="AF11" s="87"/>
      <c r="AG11" s="87"/>
      <c r="AH11" s="87"/>
      <c r="AI11" s="87"/>
      <c r="AJ11" s="107"/>
      <c r="AK11" s="107"/>
      <c r="AL11" s="107"/>
      <c r="AM11" s="107"/>
      <c r="AN11" s="107"/>
      <c r="AO11" s="107"/>
      <c r="AP11" s="107"/>
      <c r="AQ11" s="108"/>
      <c r="AR11" s="91"/>
      <c r="AS11" s="91"/>
      <c r="AT11" s="90"/>
      <c r="AU11" s="90"/>
      <c r="AV11" s="90"/>
      <c r="AW11" s="90"/>
      <c r="AX11" s="90"/>
      <c r="AY11" s="109"/>
      <c r="AZ11" s="110"/>
      <c r="BA11" s="109"/>
      <c r="BB11" s="109"/>
      <c r="BC11" s="85"/>
      <c r="BD11" s="85"/>
      <c r="BE11" s="85"/>
      <c r="BF11" s="85"/>
      <c r="BG11" s="85"/>
      <c r="BH11" s="85"/>
      <c r="BI11" s="85"/>
      <c r="BJ11" s="85"/>
      <c r="BK11" s="85"/>
    </row>
    <row r="12" spans="1:63" ht="138" customHeight="1">
      <c r="A12" s="112"/>
      <c r="B12" s="112"/>
      <c r="C12" s="85"/>
      <c r="D12" s="85"/>
      <c r="E12" s="85"/>
      <c r="F12" s="201">
        <v>3</v>
      </c>
      <c r="G12" s="201" t="s">
        <v>683</v>
      </c>
      <c r="H12" s="313" t="s">
        <v>688</v>
      </c>
      <c r="I12" s="314"/>
      <c r="J12" s="314"/>
      <c r="K12" s="314"/>
      <c r="L12" s="314"/>
      <c r="M12" s="315"/>
      <c r="N12" s="85"/>
      <c r="O12" s="85"/>
      <c r="P12" s="85"/>
      <c r="Q12" s="85"/>
      <c r="R12" s="85"/>
      <c r="S12" s="85"/>
      <c r="T12" s="105"/>
      <c r="U12" s="114"/>
      <c r="V12" s="114"/>
      <c r="W12" s="87"/>
      <c r="X12" s="87"/>
      <c r="Y12" s="87"/>
      <c r="Z12" s="87"/>
      <c r="AA12" s="87"/>
      <c r="AB12" s="87"/>
      <c r="AC12" s="87"/>
      <c r="AD12" s="87"/>
      <c r="AE12" s="87"/>
      <c r="AF12" s="87"/>
      <c r="AG12" s="87"/>
      <c r="AH12" s="87"/>
      <c r="AI12" s="87"/>
      <c r="AJ12" s="107"/>
      <c r="AK12" s="107"/>
      <c r="AL12" s="107"/>
      <c r="AM12" s="107"/>
      <c r="AN12" s="107"/>
      <c r="AO12" s="107"/>
      <c r="AP12" s="107"/>
      <c r="AQ12" s="108"/>
      <c r="AR12" s="91"/>
      <c r="AS12" s="91"/>
      <c r="AT12" s="90"/>
      <c r="AU12" s="90"/>
      <c r="AV12" s="90"/>
      <c r="AW12" s="90"/>
      <c r="AX12" s="90"/>
      <c r="AY12" s="109"/>
      <c r="AZ12" s="110"/>
      <c r="BA12" s="109"/>
      <c r="BB12" s="109"/>
      <c r="BC12" s="85"/>
      <c r="BD12" s="85"/>
      <c r="BE12" s="85"/>
      <c r="BF12" s="85"/>
      <c r="BG12" s="85"/>
      <c r="BH12" s="85"/>
      <c r="BI12" s="85"/>
      <c r="BJ12" s="85"/>
      <c r="BK12" s="85"/>
    </row>
    <row r="13" spans="1:63" ht="195" customHeight="1">
      <c r="A13" s="112"/>
      <c r="B13" s="112"/>
      <c r="C13" s="85"/>
      <c r="D13" s="85"/>
      <c r="E13" s="85"/>
      <c r="F13" s="201">
        <v>4</v>
      </c>
      <c r="G13" s="201" t="s">
        <v>684</v>
      </c>
      <c r="H13" s="313" t="s">
        <v>689</v>
      </c>
      <c r="I13" s="314"/>
      <c r="J13" s="314"/>
      <c r="K13" s="314"/>
      <c r="L13" s="314"/>
      <c r="M13" s="315"/>
      <c r="N13" s="85"/>
      <c r="O13" s="85"/>
      <c r="P13" s="85"/>
      <c r="Q13" s="85"/>
      <c r="R13" s="85"/>
      <c r="S13" s="85"/>
      <c r="T13" s="105"/>
      <c r="U13" s="114"/>
      <c r="V13" s="114"/>
      <c r="W13" s="87"/>
      <c r="X13" s="87"/>
      <c r="Y13" s="87"/>
      <c r="Z13" s="87"/>
      <c r="AA13" s="87"/>
      <c r="AB13" s="87"/>
      <c r="AC13" s="87"/>
      <c r="AD13" s="87"/>
      <c r="AE13" s="87"/>
      <c r="AF13" s="87"/>
      <c r="AG13" s="87"/>
      <c r="AH13" s="87"/>
      <c r="AI13" s="87"/>
      <c r="AJ13" s="107"/>
      <c r="AK13" s="107"/>
      <c r="AL13" s="107"/>
      <c r="AM13" s="107"/>
      <c r="AN13" s="107"/>
      <c r="AO13" s="107"/>
      <c r="AP13" s="107"/>
      <c r="AQ13" s="108"/>
      <c r="AR13" s="91"/>
      <c r="AS13" s="91"/>
      <c r="AT13" s="90"/>
      <c r="AU13" s="90"/>
      <c r="AV13" s="90"/>
      <c r="AW13" s="90"/>
      <c r="AX13" s="90"/>
      <c r="AY13" s="109"/>
      <c r="AZ13" s="110"/>
      <c r="BA13" s="109"/>
      <c r="BB13" s="109"/>
      <c r="BC13" s="85"/>
      <c r="BD13" s="85"/>
      <c r="BE13" s="85"/>
      <c r="BF13" s="85"/>
      <c r="BG13" s="85"/>
      <c r="BH13" s="85"/>
      <c r="BI13" s="85"/>
      <c r="BJ13" s="85"/>
      <c r="BK13" s="85"/>
    </row>
    <row r="14" spans="1:63" ht="133.5" customHeight="1">
      <c r="A14" s="112"/>
      <c r="B14" s="112"/>
      <c r="C14" s="85"/>
      <c r="D14" s="85"/>
      <c r="E14" s="85"/>
      <c r="F14" s="201">
        <v>1</v>
      </c>
      <c r="G14" s="201" t="s">
        <v>685</v>
      </c>
      <c r="H14" s="313" t="s">
        <v>690</v>
      </c>
      <c r="I14" s="314"/>
      <c r="J14" s="314"/>
      <c r="K14" s="314"/>
      <c r="L14" s="314"/>
      <c r="M14" s="315"/>
      <c r="N14" s="85"/>
      <c r="O14" s="85"/>
      <c r="P14" s="85"/>
      <c r="Q14" s="85"/>
      <c r="R14" s="85"/>
      <c r="S14" s="85"/>
      <c r="T14" s="105"/>
      <c r="U14" s="114"/>
      <c r="V14" s="114"/>
      <c r="W14" s="87"/>
      <c r="X14" s="87"/>
      <c r="Y14" s="87"/>
      <c r="Z14" s="87"/>
      <c r="AA14" s="87"/>
      <c r="AB14" s="87"/>
      <c r="AC14" s="87"/>
      <c r="AD14" s="87"/>
      <c r="AE14" s="87"/>
      <c r="AF14" s="87"/>
      <c r="AG14" s="87"/>
      <c r="AH14" s="87"/>
      <c r="AI14" s="87"/>
      <c r="AJ14" s="107"/>
      <c r="AK14" s="107"/>
      <c r="AL14" s="107"/>
      <c r="AM14" s="107"/>
      <c r="AN14" s="107"/>
      <c r="AO14" s="107"/>
      <c r="AP14" s="107"/>
      <c r="AQ14" s="108"/>
      <c r="AR14" s="91" t="e">
        <f>COUNTIF(#REF!,"6c")</f>
        <v>#REF!</v>
      </c>
      <c r="AS14" s="91"/>
      <c r="AT14" s="90"/>
      <c r="AU14" s="90"/>
      <c r="AV14" s="90"/>
      <c r="AW14" s="90"/>
      <c r="AX14" s="90"/>
      <c r="AY14" s="109">
        <v>0</v>
      </c>
      <c r="AZ14" s="110"/>
      <c r="BA14" s="109"/>
      <c r="BB14" s="109"/>
      <c r="BC14" s="85"/>
      <c r="BD14" s="85"/>
      <c r="BE14" s="85"/>
      <c r="BF14" s="85"/>
      <c r="BG14" s="85"/>
      <c r="BH14" s="85"/>
      <c r="BI14" s="85"/>
      <c r="BJ14" s="85"/>
      <c r="BK14" s="85"/>
    </row>
    <row r="15" spans="1:63" ht="221.25" customHeight="1">
      <c r="A15" s="112"/>
      <c r="B15" s="112"/>
      <c r="C15" s="85"/>
      <c r="D15" s="85"/>
      <c r="E15" s="85"/>
      <c r="F15" s="201">
        <v>2</v>
      </c>
      <c r="G15" s="202">
        <v>43782</v>
      </c>
      <c r="H15" s="313" t="s">
        <v>691</v>
      </c>
      <c r="I15" s="314"/>
      <c r="J15" s="314"/>
      <c r="K15" s="314"/>
      <c r="L15" s="314"/>
      <c r="M15" s="315"/>
      <c r="N15" s="85"/>
      <c r="O15" s="85"/>
      <c r="P15" s="85"/>
      <c r="Q15" s="85"/>
      <c r="R15" s="85"/>
      <c r="S15" s="85"/>
      <c r="T15" s="105"/>
      <c r="U15" s="114"/>
      <c r="V15" s="114"/>
      <c r="W15" s="87"/>
      <c r="X15" s="87"/>
      <c r="Y15" s="87"/>
      <c r="Z15" s="87"/>
      <c r="AA15" s="87"/>
      <c r="AB15" s="87"/>
      <c r="AC15" s="87"/>
      <c r="AD15" s="87"/>
      <c r="AE15" s="87"/>
      <c r="AF15" s="291" t="s">
        <v>547</v>
      </c>
      <c r="AG15" s="292"/>
      <c r="AH15" s="292"/>
      <c r="AI15" s="292"/>
      <c r="AJ15" s="292"/>
      <c r="AK15" s="292"/>
      <c r="AL15" s="292"/>
      <c r="AM15" s="293"/>
      <c r="AN15" s="115" t="s">
        <v>548</v>
      </c>
      <c r="AO15" s="85"/>
      <c r="AP15" s="85"/>
      <c r="AQ15" s="90"/>
      <c r="AR15" s="90" t="e">
        <f>COUNTIF(#REF!,"7c")</f>
        <v>#REF!</v>
      </c>
      <c r="AS15" s="91"/>
      <c r="AT15" s="90"/>
      <c r="AU15" s="90"/>
      <c r="AV15" s="90"/>
      <c r="AW15" s="90"/>
      <c r="AX15" s="90"/>
      <c r="AY15" s="109">
        <v>0</v>
      </c>
      <c r="AZ15" s="110"/>
      <c r="BA15" s="109"/>
      <c r="BB15" s="109"/>
      <c r="BC15" s="85"/>
      <c r="BD15" s="85"/>
      <c r="BE15" s="85"/>
      <c r="BF15" s="85"/>
      <c r="BG15" s="85"/>
      <c r="BH15" s="85"/>
      <c r="BI15" s="85"/>
      <c r="BJ15" s="85"/>
      <c r="BK15" s="85"/>
    </row>
    <row r="16" spans="1:63" ht="60" customHeight="1">
      <c r="A16" s="112"/>
      <c r="B16" s="112"/>
      <c r="C16" s="85"/>
      <c r="D16" s="85"/>
      <c r="E16" s="85"/>
      <c r="F16" s="201">
        <v>3</v>
      </c>
      <c r="G16" s="259">
        <v>44298</v>
      </c>
      <c r="H16" s="313" t="s">
        <v>842</v>
      </c>
      <c r="I16" s="314"/>
      <c r="J16" s="314"/>
      <c r="K16" s="314"/>
      <c r="L16" s="314"/>
      <c r="M16" s="315"/>
      <c r="N16" s="87"/>
      <c r="O16" s="87"/>
      <c r="P16" s="87"/>
      <c r="Q16" s="87"/>
      <c r="R16" s="99">
        <f>IF((COUNTBLANK(C23:C23))=COUNTA(A23:A23),0,AF16)</f>
        <v>0</v>
      </c>
      <c r="S16" s="116"/>
      <c r="T16" s="117"/>
      <c r="U16" s="117"/>
      <c r="V16" s="117"/>
      <c r="W16" s="87"/>
      <c r="X16" s="87"/>
      <c r="Y16" s="87"/>
      <c r="Z16" s="87"/>
      <c r="AA16" s="87"/>
      <c r="AB16" s="87"/>
      <c r="AC16" s="87"/>
      <c r="AD16" s="87"/>
      <c r="AE16" s="87"/>
      <c r="AF16" s="294" t="s">
        <v>839</v>
      </c>
      <c r="AG16" s="295"/>
      <c r="AH16" s="295"/>
      <c r="AI16" s="295"/>
      <c r="AJ16" s="295"/>
      <c r="AK16" s="295"/>
      <c r="AL16" s="295"/>
      <c r="AM16" s="296"/>
      <c r="AN16" s="282" t="str">
        <f>IF(AND(AE16&gt;=0,AE16&lt;9),"BAJA",IF(AND(AE16&gt;=10,AE16&lt;19),"MODERADA","ALTA"))</f>
        <v>BAJA</v>
      </c>
      <c r="AO16" s="85"/>
      <c r="AP16" s="85"/>
      <c r="AQ16" s="90"/>
      <c r="AR16" s="90" t="e">
        <f>COUNTIF(#REF!,"8c")</f>
        <v>#REF!</v>
      </c>
      <c r="AS16" s="91"/>
      <c r="AT16" s="90"/>
      <c r="AU16" s="90"/>
      <c r="AV16" s="90"/>
      <c r="AW16" s="90"/>
      <c r="AX16" s="90"/>
      <c r="AY16" s="109">
        <v>0</v>
      </c>
      <c r="AZ16" s="110"/>
      <c r="BA16" s="109"/>
      <c r="BB16" s="109"/>
      <c r="BC16" s="85"/>
      <c r="BD16" s="85"/>
      <c r="BE16" s="85"/>
      <c r="BF16" s="85"/>
      <c r="BG16" s="85"/>
      <c r="BH16" s="85"/>
      <c r="BI16" s="85"/>
      <c r="BJ16" s="85"/>
      <c r="BK16" s="85"/>
    </row>
    <row r="17" spans="1:63" ht="75" customHeight="1">
      <c r="A17" s="112"/>
      <c r="B17" s="112"/>
      <c r="C17" s="112"/>
      <c r="D17" s="112"/>
      <c r="E17" s="112"/>
      <c r="F17" s="85"/>
      <c r="G17" s="85"/>
      <c r="H17" s="85"/>
      <c r="I17" s="118"/>
      <c r="J17" s="118"/>
      <c r="K17" s="118"/>
      <c r="L17" s="118"/>
      <c r="M17" s="87"/>
      <c r="N17" s="87"/>
      <c r="O17" s="87"/>
      <c r="P17" s="87"/>
      <c r="Q17" s="87"/>
      <c r="R17" s="99"/>
      <c r="S17" s="99"/>
      <c r="T17" s="117"/>
      <c r="U17" s="117"/>
      <c r="V17" s="117"/>
      <c r="W17" s="87"/>
      <c r="X17" s="87"/>
      <c r="Y17" s="87"/>
      <c r="Z17" s="87"/>
      <c r="AA17" s="87"/>
      <c r="AB17" s="87"/>
      <c r="AC17" s="87"/>
      <c r="AD17" s="87"/>
      <c r="AE17" s="87"/>
      <c r="AF17" s="328" t="s">
        <v>661</v>
      </c>
      <c r="AG17" s="328"/>
      <c r="AH17" s="328"/>
      <c r="AI17" s="328"/>
      <c r="AJ17" s="328"/>
      <c r="AK17" s="328"/>
      <c r="AL17" s="198"/>
      <c r="AM17" s="198"/>
      <c r="AN17" s="193"/>
      <c r="AO17" s="193"/>
      <c r="AP17" s="107"/>
      <c r="AQ17" s="108"/>
      <c r="AR17" s="91" t="e">
        <f>COUNTIF(#REF!,"9c")</f>
        <v>#REF!</v>
      </c>
      <c r="AS17" s="91"/>
      <c r="AT17" s="90"/>
      <c r="AU17" s="90"/>
      <c r="AV17" s="90"/>
      <c r="AW17" s="90"/>
      <c r="AX17" s="90"/>
      <c r="AY17" s="109">
        <v>0</v>
      </c>
      <c r="AZ17" s="110"/>
      <c r="BA17" s="109"/>
      <c r="BB17" s="109"/>
      <c r="BC17" s="85"/>
      <c r="BD17" s="85"/>
      <c r="BE17" s="85"/>
      <c r="BF17" s="85"/>
      <c r="BG17" s="85"/>
      <c r="BH17" s="85"/>
      <c r="BI17" s="85"/>
      <c r="BJ17" s="85"/>
      <c r="BK17" s="85"/>
    </row>
    <row r="18" spans="1:63" ht="37.5" customHeight="1">
      <c r="A18" s="329" t="s">
        <v>549</v>
      </c>
      <c r="B18" s="329"/>
      <c r="C18" s="329"/>
      <c r="D18" s="329"/>
      <c r="E18" s="329"/>
      <c r="F18" s="329"/>
      <c r="G18" s="329"/>
      <c r="H18" s="329"/>
      <c r="I18" s="329"/>
      <c r="J18" s="329"/>
      <c r="K18" s="329"/>
      <c r="L18" s="87"/>
      <c r="M18" s="87"/>
      <c r="N18" s="87"/>
      <c r="O18" s="87"/>
      <c r="P18" s="87"/>
      <c r="Q18" s="116"/>
      <c r="R18" s="117"/>
      <c r="S18" s="87"/>
      <c r="T18" s="87"/>
      <c r="U18" s="87"/>
      <c r="V18" s="87"/>
      <c r="W18" s="87"/>
      <c r="X18" s="87"/>
      <c r="Y18" s="87"/>
      <c r="Z18" s="87"/>
      <c r="AA18" s="87"/>
      <c r="AB18" s="87"/>
      <c r="AC18" s="87"/>
      <c r="AD18" s="87"/>
      <c r="AE18" s="87"/>
      <c r="AF18" s="107"/>
      <c r="AG18" s="107"/>
      <c r="AH18" s="107"/>
      <c r="AI18" s="107"/>
      <c r="AJ18" s="107"/>
      <c r="AK18" s="119"/>
      <c r="AL18" s="119"/>
      <c r="AM18" s="119"/>
      <c r="AN18" s="119"/>
      <c r="AO18" s="120"/>
      <c r="AP18" s="120"/>
      <c r="AQ18" s="91"/>
      <c r="AR18" s="90" t="e">
        <f>COUNTIF(#REF!,"10c")</f>
        <v>#REF!</v>
      </c>
      <c r="AS18" s="90"/>
      <c r="AT18" s="90"/>
      <c r="AU18" s="90"/>
      <c r="AV18" s="90"/>
      <c r="AW18" s="90"/>
      <c r="AX18" s="92"/>
      <c r="AY18" s="109"/>
      <c r="AZ18" s="109"/>
      <c r="BA18" s="85"/>
      <c r="BB18" s="85"/>
      <c r="BC18" s="85"/>
      <c r="BD18" s="85"/>
      <c r="BE18" s="85"/>
      <c r="BF18" s="85"/>
      <c r="BG18" s="85"/>
      <c r="BH18" s="85"/>
      <c r="BI18" s="85"/>
      <c r="BJ18" s="85"/>
      <c r="BK18" s="85"/>
    </row>
    <row r="19" spans="1:63" ht="15.75">
      <c r="A19" s="124"/>
      <c r="B19" s="124"/>
      <c r="C19" s="124"/>
      <c r="D19" s="125"/>
      <c r="E19" s="124"/>
      <c r="F19" s="125"/>
      <c r="G19" s="124"/>
      <c r="H19" s="124"/>
      <c r="I19" s="125"/>
      <c r="J19" s="125"/>
      <c r="K19" s="126"/>
      <c r="L19" s="126"/>
      <c r="M19" s="126"/>
      <c r="N19" s="126"/>
      <c r="O19" s="126"/>
      <c r="P19" s="126"/>
      <c r="Q19" s="126"/>
      <c r="R19" s="127"/>
      <c r="S19" s="127"/>
      <c r="T19" s="127"/>
      <c r="U19" s="127"/>
      <c r="V19" s="127"/>
      <c r="W19" s="127"/>
      <c r="X19" s="127"/>
      <c r="Y19" s="126"/>
      <c r="Z19" s="126"/>
      <c r="AA19" s="126"/>
      <c r="AB19" s="126"/>
      <c r="AC19" s="126"/>
      <c r="AD19" s="126"/>
      <c r="AE19" s="126"/>
      <c r="AF19" s="126"/>
      <c r="AG19" s="126"/>
      <c r="AH19" s="128"/>
      <c r="AI19" s="128"/>
      <c r="AJ19" s="128"/>
      <c r="AK19" s="126"/>
      <c r="AL19" s="126"/>
      <c r="AM19" s="126"/>
      <c r="AN19" s="126"/>
      <c r="AO19" s="129"/>
      <c r="AP19" s="91"/>
      <c r="AQ19" s="91"/>
      <c r="AR19" s="91"/>
      <c r="AS19" s="121"/>
      <c r="AT19" s="121"/>
      <c r="AU19" s="121"/>
      <c r="AV19" s="121"/>
      <c r="AW19" s="122"/>
      <c r="AX19" s="123"/>
      <c r="AY19" s="126"/>
      <c r="AZ19" s="123"/>
      <c r="BA19" s="123"/>
      <c r="BB19" s="123"/>
      <c r="BC19" s="123"/>
      <c r="BD19" s="123"/>
      <c r="BE19" s="123"/>
      <c r="BF19" s="123"/>
      <c r="BG19" s="123"/>
      <c r="BH19" s="123"/>
      <c r="BI19" s="123"/>
      <c r="BJ19" s="123"/>
      <c r="BK19" s="123"/>
    </row>
    <row r="20" spans="1:63" ht="16.5" thickBot="1">
      <c r="A20" s="124"/>
      <c r="B20" s="124"/>
      <c r="C20" s="124"/>
      <c r="D20" s="125"/>
      <c r="E20" s="124"/>
      <c r="F20" s="125"/>
      <c r="G20" s="124"/>
      <c r="H20" s="124"/>
      <c r="I20" s="125"/>
      <c r="J20" s="125"/>
      <c r="K20" s="126"/>
      <c r="L20" s="126"/>
      <c r="M20" s="126"/>
      <c r="N20" s="126"/>
      <c r="O20" s="126"/>
      <c r="P20" s="126"/>
      <c r="Q20" s="126"/>
      <c r="R20" s="127"/>
      <c r="S20" s="127"/>
      <c r="T20" s="127"/>
      <c r="U20" s="127"/>
      <c r="V20" s="127"/>
      <c r="W20" s="127"/>
      <c r="X20" s="127"/>
      <c r="Y20" s="126"/>
      <c r="Z20" s="126"/>
      <c r="AA20" s="126"/>
      <c r="AB20" s="126"/>
      <c r="AC20" s="126"/>
      <c r="AD20" s="126"/>
      <c r="AE20" s="126"/>
      <c r="AF20" s="126"/>
      <c r="AG20" s="126"/>
      <c r="AH20" s="128"/>
      <c r="AI20" s="128"/>
      <c r="AJ20" s="128"/>
      <c r="AK20" s="126"/>
      <c r="AL20" s="126"/>
      <c r="AM20" s="126"/>
      <c r="AN20" s="126"/>
      <c r="AO20" s="129"/>
      <c r="AP20" s="91"/>
      <c r="AQ20" s="91"/>
      <c r="AR20" s="91"/>
      <c r="AS20" s="121"/>
      <c r="AT20" s="121"/>
      <c r="AU20" s="121"/>
      <c r="AV20" s="121"/>
      <c r="AW20" s="122"/>
      <c r="AX20" s="123"/>
      <c r="AY20" s="126"/>
      <c r="AZ20" s="123"/>
      <c r="BA20" s="123"/>
      <c r="BB20" s="123"/>
      <c r="BC20" s="123"/>
      <c r="BD20" s="123"/>
      <c r="BE20" s="123"/>
      <c r="BF20" s="123"/>
      <c r="BG20" s="123"/>
      <c r="BH20" s="123"/>
      <c r="BI20" s="123"/>
      <c r="BJ20" s="123"/>
      <c r="BK20" s="123"/>
    </row>
    <row r="21" spans="1:63" ht="16.5" customHeight="1">
      <c r="A21" s="318" t="s">
        <v>90</v>
      </c>
      <c r="B21" s="319"/>
      <c r="C21" s="319"/>
      <c r="D21" s="319"/>
      <c r="E21" s="319"/>
      <c r="F21" s="319"/>
      <c r="G21" s="319"/>
      <c r="H21" s="272"/>
      <c r="I21" s="319" t="s">
        <v>197</v>
      </c>
      <c r="J21" s="319"/>
      <c r="K21" s="319"/>
      <c r="L21" s="319"/>
      <c r="M21" s="319"/>
      <c r="N21" s="319" t="s">
        <v>198</v>
      </c>
      <c r="O21" s="319"/>
      <c r="P21" s="319"/>
      <c r="Q21" s="319"/>
      <c r="R21" s="319"/>
      <c r="S21" s="319"/>
      <c r="T21" s="319"/>
      <c r="U21" s="319"/>
      <c r="V21" s="319"/>
      <c r="W21" s="319"/>
      <c r="X21" s="319"/>
      <c r="Y21" s="319"/>
      <c r="Z21" s="319"/>
      <c r="AA21" s="319"/>
      <c r="AB21" s="319"/>
      <c r="AC21" s="319"/>
      <c r="AD21" s="319"/>
      <c r="AE21" s="319"/>
      <c r="AF21" s="319"/>
      <c r="AG21" s="319"/>
      <c r="AH21" s="319"/>
      <c r="AI21" s="319"/>
      <c r="AJ21" s="319"/>
      <c r="AK21" s="319"/>
      <c r="AL21" s="319"/>
      <c r="AM21" s="319"/>
      <c r="AN21" s="319"/>
      <c r="AO21" s="319"/>
      <c r="AP21" s="319"/>
      <c r="AQ21" s="319"/>
      <c r="AR21" s="319"/>
      <c r="AS21" s="319"/>
      <c r="AT21" s="319"/>
      <c r="AU21" s="319"/>
      <c r="AV21" s="320" t="s">
        <v>0</v>
      </c>
      <c r="AW21" s="122"/>
      <c r="AX21" s="123"/>
      <c r="AY21" s="126"/>
      <c r="AZ21" s="123"/>
      <c r="BA21" s="123"/>
      <c r="BB21" s="123"/>
      <c r="BC21" s="123"/>
      <c r="BD21" s="123"/>
      <c r="BE21" s="123"/>
      <c r="BF21" s="123"/>
      <c r="BG21" s="123"/>
      <c r="BH21" s="123"/>
      <c r="BI21" s="123"/>
      <c r="BJ21" s="123"/>
      <c r="BK21" s="123"/>
    </row>
    <row r="22" spans="1:63" ht="55.5" customHeight="1">
      <c r="A22" s="284" t="s">
        <v>92</v>
      </c>
      <c r="B22" s="316" t="s">
        <v>143</v>
      </c>
      <c r="C22" s="317" t="s">
        <v>550</v>
      </c>
      <c r="D22" s="317"/>
      <c r="E22" s="317" t="s">
        <v>551</v>
      </c>
      <c r="F22" s="317"/>
      <c r="G22" s="316" t="s">
        <v>554</v>
      </c>
      <c r="H22" s="316" t="s">
        <v>659</v>
      </c>
      <c r="I22" s="317" t="s">
        <v>122</v>
      </c>
      <c r="J22" s="317"/>
      <c r="K22" s="317"/>
      <c r="L22" s="317"/>
      <c r="M22" s="317"/>
      <c r="N22" s="317" t="s">
        <v>164</v>
      </c>
      <c r="O22" s="317"/>
      <c r="P22" s="317"/>
      <c r="Q22" s="317" t="s">
        <v>118</v>
      </c>
      <c r="R22" s="317"/>
      <c r="S22" s="317"/>
      <c r="T22" s="317"/>
      <c r="U22" s="317"/>
      <c r="V22" s="317"/>
      <c r="W22" s="317"/>
      <c r="X22" s="317"/>
      <c r="Y22" s="317"/>
      <c r="Z22" s="317"/>
      <c r="AA22" s="317"/>
      <c r="AB22" s="317"/>
      <c r="AC22" s="317"/>
      <c r="AD22" s="317"/>
      <c r="AE22" s="317"/>
      <c r="AF22" s="317"/>
      <c r="AG22" s="317" t="s">
        <v>111</v>
      </c>
      <c r="AH22" s="317"/>
      <c r="AI22" s="317" t="s">
        <v>119</v>
      </c>
      <c r="AJ22" s="317"/>
      <c r="AK22" s="317" t="s">
        <v>555</v>
      </c>
      <c r="AL22" s="317"/>
      <c r="AM22" s="317"/>
      <c r="AN22" s="317"/>
      <c r="AO22" s="330"/>
      <c r="AP22" s="330"/>
      <c r="AQ22" s="80"/>
      <c r="AR22" s="80"/>
      <c r="AS22" s="317" t="s">
        <v>121</v>
      </c>
      <c r="AT22" s="317"/>
      <c r="AU22" s="317"/>
      <c r="AV22" s="321"/>
      <c r="AW22" s="122"/>
      <c r="AX22" s="123"/>
      <c r="AY22" s="126"/>
      <c r="AZ22" s="123"/>
      <c r="BA22" s="123"/>
      <c r="BB22" s="123"/>
      <c r="BC22" s="123"/>
      <c r="BD22" s="123"/>
      <c r="BE22" s="123"/>
      <c r="BF22" s="123"/>
      <c r="BG22" s="123"/>
      <c r="BH22" s="123"/>
      <c r="BI22" s="123"/>
      <c r="BJ22" s="123"/>
      <c r="BK22" s="123"/>
    </row>
    <row r="23" spans="1:63" ht="142.5" customHeight="1">
      <c r="A23" s="284"/>
      <c r="B23" s="316"/>
      <c r="C23" s="271" t="s">
        <v>552</v>
      </c>
      <c r="D23" s="271" t="s">
        <v>144</v>
      </c>
      <c r="E23" s="271" t="s">
        <v>553</v>
      </c>
      <c r="F23" s="271" t="s">
        <v>1</v>
      </c>
      <c r="G23" s="316"/>
      <c r="H23" s="316"/>
      <c r="I23" s="136" t="s">
        <v>2</v>
      </c>
      <c r="J23" s="136"/>
      <c r="K23" s="136" t="s">
        <v>3</v>
      </c>
      <c r="L23" s="136"/>
      <c r="M23" s="136" t="s">
        <v>4</v>
      </c>
      <c r="N23" s="271" t="s">
        <v>145</v>
      </c>
      <c r="O23" s="271" t="s">
        <v>153</v>
      </c>
      <c r="P23" s="271" t="s">
        <v>129</v>
      </c>
      <c r="Q23" s="271" t="s">
        <v>138</v>
      </c>
      <c r="R23" s="271"/>
      <c r="S23" s="271" t="s">
        <v>139</v>
      </c>
      <c r="T23" s="271"/>
      <c r="U23" s="271" t="s">
        <v>130</v>
      </c>
      <c r="V23" s="271"/>
      <c r="W23" s="271" t="s">
        <v>131</v>
      </c>
      <c r="X23" s="271"/>
      <c r="Y23" s="271" t="s">
        <v>132</v>
      </c>
      <c r="Z23" s="271"/>
      <c r="AA23" s="271" t="s">
        <v>133</v>
      </c>
      <c r="AB23" s="271"/>
      <c r="AC23" s="271" t="s">
        <v>134</v>
      </c>
      <c r="AD23" s="271"/>
      <c r="AE23" s="271" t="s">
        <v>115</v>
      </c>
      <c r="AF23" s="271" t="s">
        <v>110</v>
      </c>
      <c r="AG23" s="271" t="s">
        <v>158</v>
      </c>
      <c r="AH23" s="271" t="s">
        <v>163</v>
      </c>
      <c r="AI23" s="271" t="s">
        <v>114</v>
      </c>
      <c r="AJ23" s="271" t="s">
        <v>116</v>
      </c>
      <c r="AK23" s="271" t="s">
        <v>674</v>
      </c>
      <c r="AL23" s="271" t="s">
        <v>673</v>
      </c>
      <c r="AM23" s="271" t="s">
        <v>675</v>
      </c>
      <c r="AN23" s="271" t="s">
        <v>117</v>
      </c>
      <c r="AO23" s="271" t="s">
        <v>165</v>
      </c>
      <c r="AP23" s="271" t="s">
        <v>195</v>
      </c>
      <c r="AQ23" s="271"/>
      <c r="AR23" s="271"/>
      <c r="AS23" s="271" t="s">
        <v>2</v>
      </c>
      <c r="AT23" s="271" t="s">
        <v>3</v>
      </c>
      <c r="AU23" s="271" t="s">
        <v>4</v>
      </c>
      <c r="AV23" s="137" t="s">
        <v>5</v>
      </c>
      <c r="AW23" s="280"/>
    </row>
    <row r="24" spans="1:63" ht="145.5" customHeight="1">
      <c r="A24" s="310" t="s">
        <v>607</v>
      </c>
      <c r="B24" s="300" t="s">
        <v>819</v>
      </c>
      <c r="C24" s="322" t="s">
        <v>644</v>
      </c>
      <c r="D24" s="275" t="s">
        <v>698</v>
      </c>
      <c r="E24" s="337" t="s">
        <v>651</v>
      </c>
      <c r="F24" s="275" t="s">
        <v>712</v>
      </c>
      <c r="G24" s="322" t="s">
        <v>648</v>
      </c>
      <c r="H24" s="322" t="s">
        <v>656</v>
      </c>
      <c r="I24" s="304" t="s">
        <v>101</v>
      </c>
      <c r="J24" s="305"/>
      <c r="K24" s="304" t="s">
        <v>11</v>
      </c>
      <c r="L24" s="306">
        <f>+VLOOKUP(K24,Listados!$K$13:$L$17,2,0)</f>
        <v>4</v>
      </c>
      <c r="M24" s="303" t="str">
        <f>IF(AND(I24&lt;&gt;"",K24&lt;&gt;""),VLOOKUP(I24&amp;K24,Listados!$M$3:$N$27,2,FALSE),"")</f>
        <v>Alto</v>
      </c>
      <c r="N24" s="290" t="s">
        <v>732</v>
      </c>
      <c r="O24" s="290" t="s">
        <v>698</v>
      </c>
      <c r="P24" s="297" t="s">
        <v>24</v>
      </c>
      <c r="Q24" s="297" t="s">
        <v>91</v>
      </c>
      <c r="R24" s="270">
        <f t="shared" ref="R24:R81" si="0">+IF(Q24="si",15,"")</f>
        <v>15</v>
      </c>
      <c r="S24" s="297" t="s">
        <v>91</v>
      </c>
      <c r="T24" s="297">
        <f t="shared" ref="T24:T81" si="1">+IF(S24="si",15,"")</f>
        <v>15</v>
      </c>
      <c r="U24" s="297" t="s">
        <v>91</v>
      </c>
      <c r="V24" s="297">
        <f t="shared" ref="V24:V81" si="2">+IF(U24="si",15,"")</f>
        <v>15</v>
      </c>
      <c r="W24" s="297" t="s">
        <v>740</v>
      </c>
      <c r="X24" s="297">
        <f>+IF(W24="Prevenir",15,IF(W24="Detectar",10,""))</f>
        <v>15</v>
      </c>
      <c r="Y24" s="297" t="s">
        <v>91</v>
      </c>
      <c r="Z24" s="297">
        <f t="shared" ref="Z24:Z81" si="3">+IF(Y24="si",15,"")</f>
        <v>15</v>
      </c>
      <c r="AA24" s="297" t="s">
        <v>91</v>
      </c>
      <c r="AB24" s="297">
        <f t="shared" ref="AB24:AB81" si="4">+IF(AA24="si",15,"")</f>
        <v>15</v>
      </c>
      <c r="AC24" s="297" t="s">
        <v>155</v>
      </c>
      <c r="AD24" s="297">
        <f t="shared" ref="AD24:AD81" si="5">+IF(AC24="Completa",10,IF(AC24="Incompleta",5,""))</f>
        <v>10</v>
      </c>
      <c r="AE24" s="297">
        <f t="shared" ref="AE24:AE30" si="6">IF((SUM(R24,T24,V24,X24,Z24,AB24,AD24)=0),"",(SUM(R24,T24,V24,X24,Z24,AB24,AD24)))</f>
        <v>100</v>
      </c>
      <c r="AF24" s="297" t="str">
        <f>IF(AE24&lt;=85,"Débil",IF(AE24&lt;=95,"Moderado",IF(AE24=100,"Fuerte","")))</f>
        <v>Fuerte</v>
      </c>
      <c r="AG24" s="297" t="s">
        <v>159</v>
      </c>
      <c r="AH24" s="297" t="str">
        <f>+IF(AG24="siempre","Fuerte",IF(AG24="Algunas veces","Moderado","Débil"))</f>
        <v>Fuerte</v>
      </c>
      <c r="AI24" s="297" t="str">
        <f>IF(AND(AF24="Fuerte",AH24="Fuerte"),"Fuerte",IF(AND(AF24="Fuerte",AH24="Moderado"),"Moderado",IF(AND(AF24="Moderado",AH24="Fuerte"),"Moderado",IF(AND(AF24="Moderado",AH24="Moderado"),"Moderado","Débil"))))</f>
        <v>Fuerte</v>
      </c>
      <c r="AJ24" s="297">
        <f>IF(ISBLANK(AI24),"",IF(AI24="Débil", 0, IF(AI24="Moderado",50,100)))</f>
        <v>100</v>
      </c>
      <c r="AK24" s="297">
        <f>SUM(AJ24:AJ29)</f>
        <v>100</v>
      </c>
      <c r="AL24" s="297">
        <v>1</v>
      </c>
      <c r="AM24" s="297">
        <f>(AK24/AL24)</f>
        <v>100</v>
      </c>
      <c r="AN24" s="297" t="str">
        <f>IF(AM24&lt;=50, "Débil", IF(AM24&lt;=99,"Moderado","Fuerte"))</f>
        <v>Fuerte</v>
      </c>
      <c r="AO24" s="297">
        <f>+IF(AND(P24="Preventivo",AN24="Fuerte"),2,IF(AND(P24="Preventivo",AN24="Moderado"),1,0))</f>
        <v>2</v>
      </c>
      <c r="AP24" s="297">
        <f>+IF(AND(P24="Detectivo",$AN23="Fuerte"),2,IF(AND(P24="Detectivo",$AN24="Moderado"),1,IF(AND(P24="Preventivo",$AN24="Fuerte"),1,0)))</f>
        <v>1</v>
      </c>
      <c r="AQ24" s="269">
        <v>2</v>
      </c>
      <c r="AR24" s="269">
        <v>3</v>
      </c>
      <c r="AS24" s="305" t="str">
        <f>+VLOOKUP(MIN(AQ24,AQ25,AQ26,AQ27,AQ28,AQ29),Listados!$J$18:$K$24,2,TRUE)</f>
        <v>Rara Vez</v>
      </c>
      <c r="AT24" s="305" t="str">
        <f>+VLOOKUP(MIN(AR24,AR25,AR26,AR27,AR28,AR29),Listados!$J$26:$K$32,2,TRUE)</f>
        <v>Moderado</v>
      </c>
      <c r="AU24" s="303" t="str">
        <f>IF(AND(AS24&lt;&gt;"",AT24&lt;&gt;""),VLOOKUP(AS24&amp;AT24,Listados!$M$3:$N$27,2,FALSE),"")</f>
        <v>Moderado</v>
      </c>
      <c r="AV24" s="312" t="str">
        <f>+VLOOKUP(AU24,Listados!$P$3:$Q$6,2,FALSE)</f>
        <v xml:space="preserve"> Reducir el riesgo</v>
      </c>
      <c r="AW24" s="280"/>
    </row>
    <row r="25" spans="1:63" ht="56.25" customHeight="1">
      <c r="A25" s="310"/>
      <c r="B25" s="300"/>
      <c r="C25" s="322"/>
      <c r="D25" s="300" t="s">
        <v>699</v>
      </c>
      <c r="E25" s="337"/>
      <c r="F25" s="36" t="s">
        <v>713</v>
      </c>
      <c r="G25" s="322"/>
      <c r="H25" s="322"/>
      <c r="I25" s="304"/>
      <c r="J25" s="305"/>
      <c r="K25" s="304"/>
      <c r="L25" s="306"/>
      <c r="M25" s="303"/>
      <c r="N25" s="290"/>
      <c r="O25" s="290"/>
      <c r="P25" s="297"/>
      <c r="Q25" s="297"/>
      <c r="R25" s="270" t="str">
        <f t="shared" si="0"/>
        <v/>
      </c>
      <c r="S25" s="297"/>
      <c r="T25" s="297" t="str">
        <f t="shared" si="1"/>
        <v/>
      </c>
      <c r="U25" s="297"/>
      <c r="V25" s="297" t="str">
        <f t="shared" si="2"/>
        <v/>
      </c>
      <c r="W25" s="297"/>
      <c r="X25" s="297" t="str">
        <f t="shared" ref="X25:X81" si="7">+IF(W25="si",15,"")</f>
        <v/>
      </c>
      <c r="Y25" s="297"/>
      <c r="Z25" s="297" t="str">
        <f t="shared" si="3"/>
        <v/>
      </c>
      <c r="AA25" s="297"/>
      <c r="AB25" s="297" t="str">
        <f t="shared" si="4"/>
        <v/>
      </c>
      <c r="AC25" s="297"/>
      <c r="AD25" s="297" t="str">
        <f t="shared" si="5"/>
        <v/>
      </c>
      <c r="AE25" s="297"/>
      <c r="AF25" s="297"/>
      <c r="AG25" s="297"/>
      <c r="AH25" s="297"/>
      <c r="AI25" s="297"/>
      <c r="AJ25" s="297"/>
      <c r="AK25" s="297"/>
      <c r="AL25" s="297"/>
      <c r="AM25" s="297"/>
      <c r="AN25" s="297"/>
      <c r="AO25" s="297"/>
      <c r="AP25" s="297"/>
      <c r="AQ25" s="269">
        <f>+J24-AO25</f>
        <v>0</v>
      </c>
      <c r="AR25" s="269">
        <f>+L24-AP25</f>
        <v>4</v>
      </c>
      <c r="AS25" s="305"/>
      <c r="AT25" s="305"/>
      <c r="AU25" s="303"/>
      <c r="AV25" s="312"/>
      <c r="AW25" s="280">
        <v>3</v>
      </c>
    </row>
    <row r="26" spans="1:63" ht="38.25" customHeight="1">
      <c r="A26" s="310"/>
      <c r="B26" s="300"/>
      <c r="C26" s="322"/>
      <c r="D26" s="300"/>
      <c r="E26" s="337"/>
      <c r="F26" s="36" t="s">
        <v>714</v>
      </c>
      <c r="G26" s="322"/>
      <c r="H26" s="322"/>
      <c r="I26" s="304"/>
      <c r="J26" s="305"/>
      <c r="K26" s="304"/>
      <c r="L26" s="306"/>
      <c r="M26" s="303"/>
      <c r="N26" s="290"/>
      <c r="O26" s="290"/>
      <c r="P26" s="297"/>
      <c r="Q26" s="297"/>
      <c r="R26" s="270" t="str">
        <f t="shared" si="0"/>
        <v/>
      </c>
      <c r="S26" s="297"/>
      <c r="T26" s="297" t="str">
        <f t="shared" si="1"/>
        <v/>
      </c>
      <c r="U26" s="297"/>
      <c r="V26" s="297" t="str">
        <f t="shared" si="2"/>
        <v/>
      </c>
      <c r="W26" s="297"/>
      <c r="X26" s="297" t="str">
        <f t="shared" si="7"/>
        <v/>
      </c>
      <c r="Y26" s="297"/>
      <c r="Z26" s="297" t="str">
        <f t="shared" si="3"/>
        <v/>
      </c>
      <c r="AA26" s="297"/>
      <c r="AB26" s="297" t="str">
        <f t="shared" si="4"/>
        <v/>
      </c>
      <c r="AC26" s="297"/>
      <c r="AD26" s="297" t="str">
        <f t="shared" si="5"/>
        <v/>
      </c>
      <c r="AE26" s="297"/>
      <c r="AF26" s="297"/>
      <c r="AG26" s="297"/>
      <c r="AH26" s="297"/>
      <c r="AI26" s="297"/>
      <c r="AJ26" s="297"/>
      <c r="AK26" s="297"/>
      <c r="AL26" s="297"/>
      <c r="AM26" s="297"/>
      <c r="AN26" s="297"/>
      <c r="AO26" s="297"/>
      <c r="AP26" s="297"/>
      <c r="AQ26" s="269">
        <f>+J24-AO26</f>
        <v>0</v>
      </c>
      <c r="AR26" s="269">
        <f>+L24-AP26</f>
        <v>4</v>
      </c>
      <c r="AS26" s="305"/>
      <c r="AT26" s="305"/>
      <c r="AU26" s="303"/>
      <c r="AV26" s="312"/>
      <c r="AW26" s="280"/>
    </row>
    <row r="27" spans="1:63" ht="44.25" customHeight="1">
      <c r="A27" s="310"/>
      <c r="B27" s="300"/>
      <c r="C27" s="322"/>
      <c r="D27" s="300"/>
      <c r="E27" s="337"/>
      <c r="F27" s="36" t="s">
        <v>715</v>
      </c>
      <c r="G27" s="322"/>
      <c r="H27" s="322"/>
      <c r="I27" s="304"/>
      <c r="J27" s="305"/>
      <c r="K27" s="304"/>
      <c r="L27" s="306"/>
      <c r="M27" s="303"/>
      <c r="N27" s="290"/>
      <c r="O27" s="290"/>
      <c r="P27" s="297"/>
      <c r="Q27" s="297"/>
      <c r="R27" s="270" t="str">
        <f t="shared" si="0"/>
        <v/>
      </c>
      <c r="S27" s="297"/>
      <c r="T27" s="297" t="str">
        <f t="shared" si="1"/>
        <v/>
      </c>
      <c r="U27" s="297"/>
      <c r="V27" s="297" t="str">
        <f t="shared" si="2"/>
        <v/>
      </c>
      <c r="W27" s="297"/>
      <c r="X27" s="297" t="str">
        <f t="shared" si="7"/>
        <v/>
      </c>
      <c r="Y27" s="297"/>
      <c r="Z27" s="297" t="str">
        <f t="shared" si="3"/>
        <v/>
      </c>
      <c r="AA27" s="297"/>
      <c r="AB27" s="297" t="str">
        <f t="shared" si="4"/>
        <v/>
      </c>
      <c r="AC27" s="297"/>
      <c r="AD27" s="297" t="str">
        <f t="shared" si="5"/>
        <v/>
      </c>
      <c r="AE27" s="297"/>
      <c r="AF27" s="297"/>
      <c r="AG27" s="297"/>
      <c r="AH27" s="297"/>
      <c r="AI27" s="297"/>
      <c r="AJ27" s="297"/>
      <c r="AK27" s="297"/>
      <c r="AL27" s="297"/>
      <c r="AM27" s="297"/>
      <c r="AN27" s="297"/>
      <c r="AO27" s="297"/>
      <c r="AP27" s="297"/>
      <c r="AQ27" s="269">
        <f>+J24-AO27</f>
        <v>0</v>
      </c>
      <c r="AR27" s="269">
        <f>+L24-AP27</f>
        <v>4</v>
      </c>
      <c r="AS27" s="305"/>
      <c r="AT27" s="305"/>
      <c r="AU27" s="303"/>
      <c r="AV27" s="312"/>
      <c r="AW27" s="280"/>
    </row>
    <row r="28" spans="1:63" ht="53.25" customHeight="1">
      <c r="A28" s="310"/>
      <c r="B28" s="300"/>
      <c r="C28" s="322"/>
      <c r="D28" s="300"/>
      <c r="E28" s="337"/>
      <c r="F28" s="36" t="s">
        <v>716</v>
      </c>
      <c r="G28" s="322"/>
      <c r="H28" s="322"/>
      <c r="I28" s="304"/>
      <c r="J28" s="305"/>
      <c r="K28" s="304"/>
      <c r="L28" s="306"/>
      <c r="M28" s="303"/>
      <c r="N28" s="290"/>
      <c r="O28" s="290"/>
      <c r="P28" s="297"/>
      <c r="Q28" s="297"/>
      <c r="R28" s="270" t="str">
        <f t="shared" si="0"/>
        <v/>
      </c>
      <c r="S28" s="297"/>
      <c r="T28" s="297" t="str">
        <f t="shared" si="1"/>
        <v/>
      </c>
      <c r="U28" s="297"/>
      <c r="V28" s="297" t="str">
        <f t="shared" si="2"/>
        <v/>
      </c>
      <c r="W28" s="297"/>
      <c r="X28" s="297" t="str">
        <f t="shared" si="7"/>
        <v/>
      </c>
      <c r="Y28" s="297"/>
      <c r="Z28" s="297" t="str">
        <f t="shared" si="3"/>
        <v/>
      </c>
      <c r="AA28" s="297"/>
      <c r="AB28" s="297" t="str">
        <f t="shared" si="4"/>
        <v/>
      </c>
      <c r="AC28" s="297"/>
      <c r="AD28" s="297" t="str">
        <f t="shared" si="5"/>
        <v/>
      </c>
      <c r="AE28" s="297"/>
      <c r="AF28" s="297"/>
      <c r="AG28" s="297"/>
      <c r="AH28" s="297"/>
      <c r="AI28" s="297"/>
      <c r="AJ28" s="297"/>
      <c r="AK28" s="297"/>
      <c r="AL28" s="297"/>
      <c r="AM28" s="297"/>
      <c r="AN28" s="297"/>
      <c r="AO28" s="297"/>
      <c r="AP28" s="297"/>
      <c r="AQ28" s="269">
        <f>+J24-AO28</f>
        <v>0</v>
      </c>
      <c r="AR28" s="269">
        <f>+L24-AP28</f>
        <v>4</v>
      </c>
      <c r="AS28" s="305"/>
      <c r="AT28" s="305"/>
      <c r="AU28" s="303"/>
      <c r="AV28" s="312"/>
      <c r="AW28" s="280"/>
    </row>
    <row r="29" spans="1:63" ht="38.25" customHeight="1">
      <c r="A29" s="310"/>
      <c r="B29" s="300"/>
      <c r="C29" s="322"/>
      <c r="D29" s="300"/>
      <c r="E29" s="337"/>
      <c r="F29" s="36" t="s">
        <v>717</v>
      </c>
      <c r="G29" s="322"/>
      <c r="H29" s="322"/>
      <c r="I29" s="304"/>
      <c r="J29" s="305"/>
      <c r="K29" s="304"/>
      <c r="L29" s="306"/>
      <c r="M29" s="303"/>
      <c r="N29" s="290"/>
      <c r="O29" s="290"/>
      <c r="P29" s="297"/>
      <c r="Q29" s="297"/>
      <c r="R29" s="270" t="str">
        <f t="shared" si="0"/>
        <v/>
      </c>
      <c r="S29" s="297"/>
      <c r="T29" s="297" t="str">
        <f t="shared" si="1"/>
        <v/>
      </c>
      <c r="U29" s="297"/>
      <c r="V29" s="297" t="str">
        <f t="shared" si="2"/>
        <v/>
      </c>
      <c r="W29" s="297"/>
      <c r="X29" s="297" t="str">
        <f t="shared" si="7"/>
        <v/>
      </c>
      <c r="Y29" s="297"/>
      <c r="Z29" s="297" t="str">
        <f t="shared" si="3"/>
        <v/>
      </c>
      <c r="AA29" s="297"/>
      <c r="AB29" s="297" t="str">
        <f t="shared" si="4"/>
        <v/>
      </c>
      <c r="AC29" s="297"/>
      <c r="AD29" s="297" t="str">
        <f t="shared" si="5"/>
        <v/>
      </c>
      <c r="AE29" s="297"/>
      <c r="AF29" s="297"/>
      <c r="AG29" s="297"/>
      <c r="AH29" s="297"/>
      <c r="AI29" s="297"/>
      <c r="AJ29" s="297"/>
      <c r="AK29" s="297"/>
      <c r="AL29" s="297"/>
      <c r="AM29" s="297"/>
      <c r="AN29" s="297"/>
      <c r="AO29" s="297"/>
      <c r="AP29" s="297"/>
      <c r="AQ29" s="269">
        <f>+J24-AO29</f>
        <v>0</v>
      </c>
      <c r="AR29" s="269">
        <f>+L24-AP29</f>
        <v>4</v>
      </c>
      <c r="AS29" s="305"/>
      <c r="AT29" s="305"/>
      <c r="AU29" s="303"/>
      <c r="AV29" s="312"/>
      <c r="AW29" s="280"/>
    </row>
    <row r="30" spans="1:63" ht="240" customHeight="1">
      <c r="A30" s="310" t="s">
        <v>608</v>
      </c>
      <c r="B30" s="300" t="s">
        <v>744</v>
      </c>
      <c r="C30" s="322" t="s">
        <v>644</v>
      </c>
      <c r="D30" s="268" t="s">
        <v>700</v>
      </c>
      <c r="E30" s="337" t="s">
        <v>651</v>
      </c>
      <c r="F30" s="275" t="s">
        <v>718</v>
      </c>
      <c r="G30" s="322" t="s">
        <v>647</v>
      </c>
      <c r="H30" s="322" t="s">
        <v>656</v>
      </c>
      <c r="I30" s="304" t="s">
        <v>93</v>
      </c>
      <c r="J30" s="305">
        <f>+VLOOKUP(I30,Listados!$K$8:$L$12,2,0)</f>
        <v>3</v>
      </c>
      <c r="K30" s="304" t="s">
        <v>15</v>
      </c>
      <c r="L30" s="306">
        <f>+VLOOKUP(K30,Listados!$K$13:$L$17,2,0)</f>
        <v>3</v>
      </c>
      <c r="M30" s="303" t="str">
        <f>IF(AND(I30&lt;&gt;"",K30&lt;&gt;""),VLOOKUP(I30&amp;K30,Listados!$M$3:$N$27,2,FALSE),"")</f>
        <v>Alto</v>
      </c>
      <c r="N30" s="225" t="s">
        <v>755</v>
      </c>
      <c r="O30" s="266" t="s">
        <v>700</v>
      </c>
      <c r="P30" s="267" t="s">
        <v>24</v>
      </c>
      <c r="Q30" s="267" t="s">
        <v>91</v>
      </c>
      <c r="R30" s="270">
        <f t="shared" ref="R30" si="8">+IF(Q30="si",15,"")</f>
        <v>15</v>
      </c>
      <c r="S30" s="267" t="s">
        <v>91</v>
      </c>
      <c r="T30" s="270">
        <f t="shared" ref="T30" si="9">+IF(S30="si",15,"")</f>
        <v>15</v>
      </c>
      <c r="U30" s="267" t="s">
        <v>91</v>
      </c>
      <c r="V30" s="270">
        <f t="shared" ref="V30" si="10">+IF(U30="si",15,"")</f>
        <v>15</v>
      </c>
      <c r="W30" s="267" t="s">
        <v>740</v>
      </c>
      <c r="X30" s="270">
        <f>+IF(W30="Prevenir",15,IF(W30="Detectar",10,""))</f>
        <v>15</v>
      </c>
      <c r="Y30" s="267" t="s">
        <v>91</v>
      </c>
      <c r="Z30" s="270">
        <f t="shared" ref="Z30" si="11">+IF(Y30="si",15,"")</f>
        <v>15</v>
      </c>
      <c r="AA30" s="267" t="s">
        <v>91</v>
      </c>
      <c r="AB30" s="270">
        <f t="shared" ref="AB30" si="12">+IF(AA30="si",15,"")</f>
        <v>15</v>
      </c>
      <c r="AC30" s="267" t="s">
        <v>155</v>
      </c>
      <c r="AD30" s="270">
        <f t="shared" si="5"/>
        <v>10</v>
      </c>
      <c r="AE30" s="269">
        <f t="shared" si="6"/>
        <v>100</v>
      </c>
      <c r="AF30" s="269" t="str">
        <f t="shared" ref="AF30:AF81" si="13">IF(AE30&lt;=85,"Débil",IF(AE30&lt;=95,"Moderado",IF(AE30=100,"Fuerte","")))</f>
        <v>Fuerte</v>
      </c>
      <c r="AG30" s="274" t="s">
        <v>159</v>
      </c>
      <c r="AH30" s="223" t="str">
        <f t="shared" ref="AH30:AH81" si="14">+IF(AG30="siempre","Fuerte",IF(AG30="Algunas veces","Moderado","Débil"))</f>
        <v>Fuerte</v>
      </c>
      <c r="AI30" s="223" t="str">
        <f t="shared" ref="AI30:AI81" si="15">IF(AND(AF30="Fuerte",AH30="Fuerte"),"Fuerte",IF(AND(AF30="Fuerte",AH30="Moderado"),"Moderado",IF(AND(AF30="Moderado",AH30="Fuerte"),"Moderado",IF(AND(AF30="Moderado",AH30="Moderado"),"Moderado","Débil"))))</f>
        <v>Fuerte</v>
      </c>
      <c r="AJ30" s="223">
        <f t="shared" ref="AJ30:AJ81" si="16">IF(ISBLANK(AI30),"",IF(AI30="Débil", 0, IF(AI30="Moderado",50,100)))</f>
        <v>100</v>
      </c>
      <c r="AK30" s="289">
        <v>200</v>
      </c>
      <c r="AL30" s="289">
        <v>2</v>
      </c>
      <c r="AM30" s="289">
        <f t="shared" ref="AM30" si="17">(AK30/AL30)</f>
        <v>100</v>
      </c>
      <c r="AN30" s="289" t="str">
        <f t="shared" ref="AN30" si="18">IF(AM30&lt;=50, "Débil", IF(AM30&lt;=99,"Moderado","Fuerte"))</f>
        <v>Fuerte</v>
      </c>
      <c r="AO30" s="269">
        <f>+IF(AND(P30="Preventivo",AN30="Fuerte"),2,IF(AND(P30="Preventivo",AN30="Moderado"),1,0))</f>
        <v>2</v>
      </c>
      <c r="AP30" s="269">
        <f>+IF(AND(P30="Detectivo",$AN30="Fuerte"),2,IF(AND(P30="Detectivo",$AN30="Moderado"),1,IF(AND(P30="Preventivo",$AN30="Fuerte"),1,0)))</f>
        <v>1</v>
      </c>
      <c r="AQ30" s="269">
        <f>+J30-AO30</f>
        <v>1</v>
      </c>
      <c r="AR30" s="269">
        <f>+L30-AP30</f>
        <v>2</v>
      </c>
      <c r="AS30" s="305" t="str">
        <f>+VLOOKUP(MIN(AQ30,AQ31,AQ32,AQ33,AQ34,AQ35),Listados!$J$18:$K$24,2,TRUE)</f>
        <v>Rara Vez</v>
      </c>
      <c r="AT30" s="305" t="s">
        <v>7</v>
      </c>
      <c r="AU30" s="303" t="str">
        <f>IF(AND(AS30&lt;&gt;"",AT30&lt;&gt;""),VLOOKUP(AS30&amp;AT30,Listados!$M$3:$N$27,2,FALSE),"")</f>
        <v>Bajo</v>
      </c>
      <c r="AV30" s="312" t="str">
        <f>+VLOOKUP(AU30,Listados!$P$3:$Q$6,2,FALSE)</f>
        <v>Asumir el riesgo</v>
      </c>
      <c r="AW30" s="280"/>
    </row>
    <row r="31" spans="1:63" ht="122.25" customHeight="1">
      <c r="A31" s="310"/>
      <c r="B31" s="300"/>
      <c r="C31" s="322"/>
      <c r="D31" s="268" t="s">
        <v>746</v>
      </c>
      <c r="E31" s="337"/>
      <c r="F31" s="275" t="s">
        <v>719</v>
      </c>
      <c r="G31" s="322"/>
      <c r="H31" s="322"/>
      <c r="I31" s="304"/>
      <c r="J31" s="305"/>
      <c r="K31" s="304"/>
      <c r="L31" s="306"/>
      <c r="M31" s="303"/>
      <c r="N31" s="290" t="s">
        <v>747</v>
      </c>
      <c r="O31" s="290" t="s">
        <v>746</v>
      </c>
      <c r="P31" s="297" t="s">
        <v>24</v>
      </c>
      <c r="Q31" s="297" t="s">
        <v>91</v>
      </c>
      <c r="R31" s="270">
        <f t="shared" si="0"/>
        <v>15</v>
      </c>
      <c r="S31" s="297" t="s">
        <v>91</v>
      </c>
      <c r="T31" s="297">
        <f t="shared" si="1"/>
        <v>15</v>
      </c>
      <c r="U31" s="297" t="s">
        <v>91</v>
      </c>
      <c r="V31" s="297">
        <f t="shared" si="2"/>
        <v>15</v>
      </c>
      <c r="W31" s="297" t="s">
        <v>740</v>
      </c>
      <c r="X31" s="297" t="str">
        <f t="shared" si="7"/>
        <v/>
      </c>
      <c r="Y31" s="297" t="s">
        <v>91</v>
      </c>
      <c r="Z31" s="297">
        <f t="shared" si="3"/>
        <v>15</v>
      </c>
      <c r="AA31" s="297" t="s">
        <v>91</v>
      </c>
      <c r="AB31" s="297">
        <f t="shared" si="4"/>
        <v>15</v>
      </c>
      <c r="AC31" s="297" t="s">
        <v>155</v>
      </c>
      <c r="AD31" s="297">
        <f t="shared" si="5"/>
        <v>10</v>
      </c>
      <c r="AE31" s="297">
        <v>100</v>
      </c>
      <c r="AF31" s="297" t="str">
        <f t="shared" si="13"/>
        <v>Fuerte</v>
      </c>
      <c r="AG31" s="297" t="s">
        <v>159</v>
      </c>
      <c r="AH31" s="297" t="str">
        <f t="shared" si="14"/>
        <v>Fuerte</v>
      </c>
      <c r="AI31" s="297" t="str">
        <f t="shared" si="15"/>
        <v>Fuerte</v>
      </c>
      <c r="AJ31" s="297">
        <f t="shared" si="16"/>
        <v>100</v>
      </c>
      <c r="AK31" s="289"/>
      <c r="AL31" s="289"/>
      <c r="AM31" s="289"/>
      <c r="AN31" s="289"/>
      <c r="AO31" s="289">
        <f>+IF(AND(P31="Preventivo",AN30="Fuerte"),2,IF(AND(P31="Preventivo",AN30="Moderado"),1,0))</f>
        <v>2</v>
      </c>
      <c r="AP31" s="289">
        <f>+IF(AND(P31="Detectivo",$AN30="Fuerte"),2,IF(AND(P31="Detectivo",$AN30="Moderado"),1,IF(AND(P31="Preventivo",$AN30="Fuerte"),1,0)))</f>
        <v>1</v>
      </c>
      <c r="AQ31" s="269">
        <f>+J30-AO31</f>
        <v>1</v>
      </c>
      <c r="AR31" s="269">
        <f>+L30-AP31</f>
        <v>2</v>
      </c>
      <c r="AS31" s="305"/>
      <c r="AT31" s="305"/>
      <c r="AU31" s="303"/>
      <c r="AV31" s="312"/>
      <c r="AW31" s="280">
        <v>1</v>
      </c>
    </row>
    <row r="32" spans="1:63" ht="131.25" customHeight="1">
      <c r="A32" s="310"/>
      <c r="B32" s="300"/>
      <c r="C32" s="322"/>
      <c r="D32" s="300" t="s">
        <v>745</v>
      </c>
      <c r="E32" s="337"/>
      <c r="F32" s="275" t="s">
        <v>720</v>
      </c>
      <c r="G32" s="322"/>
      <c r="H32" s="322"/>
      <c r="I32" s="304"/>
      <c r="J32" s="305"/>
      <c r="K32" s="304"/>
      <c r="L32" s="306"/>
      <c r="M32" s="303"/>
      <c r="N32" s="290"/>
      <c r="O32" s="290"/>
      <c r="P32" s="297"/>
      <c r="Q32" s="297"/>
      <c r="R32" s="270" t="str">
        <f t="shared" si="0"/>
        <v/>
      </c>
      <c r="S32" s="297"/>
      <c r="T32" s="297" t="str">
        <f t="shared" si="1"/>
        <v/>
      </c>
      <c r="U32" s="297"/>
      <c r="V32" s="297" t="str">
        <f t="shared" si="2"/>
        <v/>
      </c>
      <c r="W32" s="297"/>
      <c r="X32" s="297" t="str">
        <f t="shared" si="7"/>
        <v/>
      </c>
      <c r="Y32" s="297"/>
      <c r="Z32" s="297" t="str">
        <f t="shared" si="3"/>
        <v/>
      </c>
      <c r="AA32" s="297"/>
      <c r="AB32" s="297" t="str">
        <f t="shared" si="4"/>
        <v/>
      </c>
      <c r="AC32" s="297"/>
      <c r="AD32" s="297" t="str">
        <f t="shared" si="5"/>
        <v/>
      </c>
      <c r="AE32" s="297" t="str">
        <f t="shared" ref="AE32:AE81" si="19">IF((SUM(R32,T32,V32,X32,Z32,AB32,AD32)=0),"",(SUM(R32,T32,V32,X32,Z32,AB32,AD32)))</f>
        <v/>
      </c>
      <c r="AF32" s="297" t="str">
        <f t="shared" si="13"/>
        <v/>
      </c>
      <c r="AG32" s="297"/>
      <c r="AH32" s="297" t="str">
        <f t="shared" si="14"/>
        <v>Débil</v>
      </c>
      <c r="AI32" s="297" t="str">
        <f t="shared" si="15"/>
        <v>Débil</v>
      </c>
      <c r="AJ32" s="297">
        <f t="shared" si="16"/>
        <v>0</v>
      </c>
      <c r="AK32" s="289"/>
      <c r="AL32" s="289"/>
      <c r="AM32" s="289"/>
      <c r="AN32" s="289"/>
      <c r="AO32" s="289"/>
      <c r="AP32" s="289"/>
      <c r="AQ32" s="269">
        <f>+J30-AO32</f>
        <v>3</v>
      </c>
      <c r="AR32" s="269">
        <f>+L30-AP32</f>
        <v>3</v>
      </c>
      <c r="AS32" s="305"/>
      <c r="AT32" s="305"/>
      <c r="AU32" s="303"/>
      <c r="AV32" s="312"/>
      <c r="AW32" s="280"/>
    </row>
    <row r="33" spans="1:49" ht="48" customHeight="1">
      <c r="A33" s="310"/>
      <c r="B33" s="300"/>
      <c r="C33" s="322"/>
      <c r="D33" s="300"/>
      <c r="E33" s="337"/>
      <c r="F33" s="275" t="s">
        <v>721</v>
      </c>
      <c r="G33" s="322"/>
      <c r="H33" s="322"/>
      <c r="I33" s="304"/>
      <c r="J33" s="305"/>
      <c r="K33" s="304"/>
      <c r="L33" s="306"/>
      <c r="M33" s="303"/>
      <c r="N33" s="290"/>
      <c r="O33" s="290"/>
      <c r="P33" s="297"/>
      <c r="Q33" s="297"/>
      <c r="R33" s="270" t="str">
        <f t="shared" si="0"/>
        <v/>
      </c>
      <c r="S33" s="297"/>
      <c r="T33" s="297" t="str">
        <f t="shared" si="1"/>
        <v/>
      </c>
      <c r="U33" s="297"/>
      <c r="V33" s="297" t="str">
        <f t="shared" si="2"/>
        <v/>
      </c>
      <c r="W33" s="297"/>
      <c r="X33" s="297" t="str">
        <f t="shared" si="7"/>
        <v/>
      </c>
      <c r="Y33" s="297"/>
      <c r="Z33" s="297" t="str">
        <f t="shared" si="3"/>
        <v/>
      </c>
      <c r="AA33" s="297"/>
      <c r="AB33" s="297" t="str">
        <f t="shared" si="4"/>
        <v/>
      </c>
      <c r="AC33" s="297"/>
      <c r="AD33" s="297" t="str">
        <f t="shared" si="5"/>
        <v/>
      </c>
      <c r="AE33" s="297" t="str">
        <f t="shared" si="19"/>
        <v/>
      </c>
      <c r="AF33" s="297" t="str">
        <f t="shared" si="13"/>
        <v/>
      </c>
      <c r="AG33" s="297"/>
      <c r="AH33" s="297" t="str">
        <f t="shared" si="14"/>
        <v>Débil</v>
      </c>
      <c r="AI33" s="297" t="str">
        <f t="shared" si="15"/>
        <v>Débil</v>
      </c>
      <c r="AJ33" s="297">
        <f t="shared" si="16"/>
        <v>0</v>
      </c>
      <c r="AK33" s="289"/>
      <c r="AL33" s="289"/>
      <c r="AM33" s="289"/>
      <c r="AN33" s="289"/>
      <c r="AO33" s="289"/>
      <c r="AP33" s="289"/>
      <c r="AQ33" s="269">
        <f>+J30-AO33</f>
        <v>3</v>
      </c>
      <c r="AR33" s="269">
        <f>+L30-AP33</f>
        <v>3</v>
      </c>
      <c r="AS33" s="305"/>
      <c r="AT33" s="305"/>
      <c r="AU33" s="303"/>
      <c r="AV33" s="312"/>
      <c r="AW33" s="280"/>
    </row>
    <row r="34" spans="1:49" ht="15.75" hidden="1" customHeight="1">
      <c r="A34" s="310"/>
      <c r="B34" s="300"/>
      <c r="C34" s="322"/>
      <c r="D34" s="268"/>
      <c r="E34" s="337"/>
      <c r="F34" s="36"/>
      <c r="G34" s="322"/>
      <c r="H34" s="322"/>
      <c r="I34" s="304"/>
      <c r="J34" s="305"/>
      <c r="K34" s="304"/>
      <c r="L34" s="306"/>
      <c r="M34" s="303"/>
      <c r="N34" s="225"/>
      <c r="O34" s="226"/>
      <c r="P34" s="267"/>
      <c r="Q34" s="267"/>
      <c r="R34" s="270" t="str">
        <f t="shared" si="0"/>
        <v/>
      </c>
      <c r="S34" s="267"/>
      <c r="T34" s="270" t="str">
        <f t="shared" si="1"/>
        <v/>
      </c>
      <c r="U34" s="267"/>
      <c r="V34" s="270" t="str">
        <f t="shared" si="2"/>
        <v/>
      </c>
      <c r="W34" s="267"/>
      <c r="X34" s="270" t="str">
        <f t="shared" si="7"/>
        <v/>
      </c>
      <c r="Y34" s="267"/>
      <c r="Z34" s="270" t="str">
        <f t="shared" si="3"/>
        <v/>
      </c>
      <c r="AA34" s="267"/>
      <c r="AB34" s="270" t="str">
        <f t="shared" si="4"/>
        <v/>
      </c>
      <c r="AC34" s="267"/>
      <c r="AD34" s="270" t="str">
        <f t="shared" si="5"/>
        <v/>
      </c>
      <c r="AE34" s="269" t="str">
        <f t="shared" si="19"/>
        <v/>
      </c>
      <c r="AF34" s="269" t="str">
        <f t="shared" si="13"/>
        <v/>
      </c>
      <c r="AG34" s="274"/>
      <c r="AH34" s="223" t="str">
        <f t="shared" si="14"/>
        <v>Débil</v>
      </c>
      <c r="AI34" s="223" t="str">
        <f t="shared" si="15"/>
        <v>Débil</v>
      </c>
      <c r="AJ34" s="223">
        <f t="shared" si="16"/>
        <v>0</v>
      </c>
      <c r="AK34" s="289"/>
      <c r="AL34" s="289"/>
      <c r="AM34" s="289"/>
      <c r="AN34" s="289"/>
      <c r="AO34" s="269">
        <f>+IF(AND(P34="Preventivo",AN30="Fuerte"),2,IF(AND(P34="Preventivo",AN30="Moderado"),1,0))</f>
        <v>0</v>
      </c>
      <c r="AP34" s="269">
        <f>+IF(AND(P34="Detectivo",$AN30="Fuerte"),2,IF(AND(P34="Detectivo",$AN30="Moderado"),1,IF(AND(P34="Preventivo",$AN30="Fuerte"),1,0)))</f>
        <v>0</v>
      </c>
      <c r="AQ34" s="269">
        <f>+J30-AO34</f>
        <v>3</v>
      </c>
      <c r="AR34" s="269">
        <f>+L30-AP34</f>
        <v>3</v>
      </c>
      <c r="AS34" s="305"/>
      <c r="AT34" s="305"/>
      <c r="AU34" s="303"/>
      <c r="AV34" s="312"/>
      <c r="AW34" s="280"/>
    </row>
    <row r="35" spans="1:49" ht="15.75" hidden="1" customHeight="1">
      <c r="A35" s="310"/>
      <c r="B35" s="300"/>
      <c r="C35" s="322"/>
      <c r="D35" s="268"/>
      <c r="E35" s="337"/>
      <c r="F35" s="36"/>
      <c r="G35" s="322"/>
      <c r="H35" s="322"/>
      <c r="I35" s="304"/>
      <c r="J35" s="305"/>
      <c r="K35" s="304"/>
      <c r="L35" s="306"/>
      <c r="M35" s="303"/>
      <c r="N35" s="225"/>
      <c r="O35" s="226"/>
      <c r="P35" s="267"/>
      <c r="Q35" s="267"/>
      <c r="R35" s="270" t="str">
        <f t="shared" si="0"/>
        <v/>
      </c>
      <c r="S35" s="267"/>
      <c r="T35" s="270" t="str">
        <f t="shared" si="1"/>
        <v/>
      </c>
      <c r="U35" s="267"/>
      <c r="V35" s="270" t="str">
        <f t="shared" si="2"/>
        <v/>
      </c>
      <c r="W35" s="267"/>
      <c r="X35" s="270" t="str">
        <f t="shared" si="7"/>
        <v/>
      </c>
      <c r="Y35" s="267"/>
      <c r="Z35" s="270" t="str">
        <f t="shared" si="3"/>
        <v/>
      </c>
      <c r="AA35" s="267"/>
      <c r="AB35" s="270" t="str">
        <f t="shared" si="4"/>
        <v/>
      </c>
      <c r="AC35" s="267"/>
      <c r="AD35" s="270" t="str">
        <f t="shared" si="5"/>
        <v/>
      </c>
      <c r="AE35" s="269" t="str">
        <f t="shared" si="19"/>
        <v/>
      </c>
      <c r="AF35" s="269" t="str">
        <f t="shared" si="13"/>
        <v/>
      </c>
      <c r="AG35" s="274"/>
      <c r="AH35" s="223" t="str">
        <f t="shared" si="14"/>
        <v>Débil</v>
      </c>
      <c r="AI35" s="223" t="str">
        <f t="shared" si="15"/>
        <v>Débil</v>
      </c>
      <c r="AJ35" s="223">
        <f t="shared" si="16"/>
        <v>0</v>
      </c>
      <c r="AK35" s="289"/>
      <c r="AL35" s="289"/>
      <c r="AM35" s="289"/>
      <c r="AN35" s="289"/>
      <c r="AO35" s="269">
        <f>+IF(AND(P35="Preventivo",AN30="Fuerte"),2,IF(AND(P35="Preventivo",AN30="Moderado"),1,0))</f>
        <v>0</v>
      </c>
      <c r="AP35" s="269">
        <f>+IF(AND(P35="Detectivo",$AN30="Fuerte"),2,IF(AND(P35="Detectivo",$AN30="Moderado"),1,IF(AND(P35="Preventivo",$AN30="Fuerte"),1,0)))</f>
        <v>0</v>
      </c>
      <c r="AQ35" s="269">
        <f>+J30-AO35</f>
        <v>3</v>
      </c>
      <c r="AR35" s="269">
        <f>+L30-AP35</f>
        <v>3</v>
      </c>
      <c r="AS35" s="305"/>
      <c r="AT35" s="305"/>
      <c r="AU35" s="303"/>
      <c r="AV35" s="312"/>
      <c r="AW35" s="280"/>
    </row>
    <row r="36" spans="1:49" ht="70.5" customHeight="1">
      <c r="A36" s="310" t="s">
        <v>609</v>
      </c>
      <c r="B36" s="300" t="s">
        <v>692</v>
      </c>
      <c r="C36" s="322" t="s">
        <v>644</v>
      </c>
      <c r="D36" s="268" t="s">
        <v>701</v>
      </c>
      <c r="E36" s="337" t="s">
        <v>651</v>
      </c>
      <c r="F36" s="275" t="s">
        <v>722</v>
      </c>
      <c r="G36" s="322" t="s">
        <v>648</v>
      </c>
      <c r="H36" s="322" t="s">
        <v>656</v>
      </c>
      <c r="I36" s="304" t="s">
        <v>10</v>
      </c>
      <c r="J36" s="305">
        <f>+VLOOKUP(I36,Listados!$K$8:$L$12,2,0)</f>
        <v>2</v>
      </c>
      <c r="K36" s="304" t="s">
        <v>13</v>
      </c>
      <c r="L36" s="306">
        <f>+VLOOKUP(K36,Listados!$K$13:$L$17,2,0)</f>
        <v>2</v>
      </c>
      <c r="M36" s="303" t="str">
        <f>IF(AND(I36&lt;&gt;"",K36&lt;&gt;""),VLOOKUP(I36&amp;K36,Listados!$M$3:$N$27,2,FALSE),"")</f>
        <v>Bajo</v>
      </c>
      <c r="N36" s="290" t="s">
        <v>733</v>
      </c>
      <c r="O36" s="290" t="s">
        <v>701</v>
      </c>
      <c r="P36" s="297" t="s">
        <v>24</v>
      </c>
      <c r="Q36" s="297" t="s">
        <v>91</v>
      </c>
      <c r="R36" s="297">
        <f t="shared" ref="R36" si="20">+IF(Q36="si",15,"")</f>
        <v>15</v>
      </c>
      <c r="S36" s="297" t="s">
        <v>91</v>
      </c>
      <c r="T36" s="297">
        <f t="shared" ref="T36" si="21">+IF(S36="si",15,"")</f>
        <v>15</v>
      </c>
      <c r="U36" s="297" t="s">
        <v>91</v>
      </c>
      <c r="V36" s="297">
        <f t="shared" ref="V36" si="22">+IF(U36="si",15,"")</f>
        <v>15</v>
      </c>
      <c r="W36" s="297" t="s">
        <v>740</v>
      </c>
      <c r="X36" s="297">
        <f>+IF(W36="Prevenir",15,IF(W36="Detectar",10,""))</f>
        <v>15</v>
      </c>
      <c r="Y36" s="297" t="s">
        <v>91</v>
      </c>
      <c r="Z36" s="297">
        <f t="shared" ref="Z36" si="23">+IF(Y36="si",15,"")</f>
        <v>15</v>
      </c>
      <c r="AA36" s="297" t="s">
        <v>91</v>
      </c>
      <c r="AB36" s="297">
        <f t="shared" ref="AB36" si="24">+IF(AA36="si",15,"")</f>
        <v>15</v>
      </c>
      <c r="AC36" s="297" t="s">
        <v>155</v>
      </c>
      <c r="AD36" s="297">
        <f t="shared" si="5"/>
        <v>10</v>
      </c>
      <c r="AE36" s="297">
        <f t="shared" si="19"/>
        <v>100</v>
      </c>
      <c r="AF36" s="297" t="str">
        <f t="shared" si="13"/>
        <v>Fuerte</v>
      </c>
      <c r="AG36" s="297" t="s">
        <v>159</v>
      </c>
      <c r="AH36" s="297" t="str">
        <f t="shared" si="14"/>
        <v>Fuerte</v>
      </c>
      <c r="AI36" s="297" t="str">
        <f t="shared" si="15"/>
        <v>Fuerte</v>
      </c>
      <c r="AJ36" s="297">
        <f t="shared" si="16"/>
        <v>100</v>
      </c>
      <c r="AK36" s="289">
        <v>100</v>
      </c>
      <c r="AL36" s="289">
        <v>1</v>
      </c>
      <c r="AM36" s="289">
        <f t="shared" ref="AM36" si="25">(AK36/AL36)</f>
        <v>100</v>
      </c>
      <c r="AN36" s="289" t="str">
        <f t="shared" ref="AN36" si="26">IF(AM36&lt;=50, "Débil", IF(AM36&lt;=99,"Moderado","Fuerte"))</f>
        <v>Fuerte</v>
      </c>
      <c r="AO36" s="289">
        <f>+IF(AND(P36="Preventivo",AN36="Fuerte"),2,IF(AND(P36="Preventivo",AN36="Moderado"),1,0))</f>
        <v>2</v>
      </c>
      <c r="AP36" s="289">
        <f>+IF(AND(P36="Detectivo",$AN36="Fuerte"),2,IF(AND(P36="Detectivo",$AN36="Moderado"),1,IF(AND(P36="Preventivo",$AN36="Fuerte"),1,0)))</f>
        <v>1</v>
      </c>
      <c r="AQ36" s="269">
        <f>+J36-AO36</f>
        <v>0</v>
      </c>
      <c r="AR36" s="269">
        <f>+L36-AP36</f>
        <v>1</v>
      </c>
      <c r="AS36" s="305" t="str">
        <f>+VLOOKUP(MIN(AQ36,AQ37,AQ38,AQ39,AQ40,AQ41),Listados!$J$18:$K$24,2,TRUE)</f>
        <v>Rara Vez</v>
      </c>
      <c r="AT36" s="305" t="str">
        <f>+VLOOKUP(MIN(AR36,AR37,AR38,AR39,AR40,AR41),Listados!$J$26:$K$32,2,TRUE)</f>
        <v>Insignificante</v>
      </c>
      <c r="AU36" s="303" t="str">
        <f>IF(AND(AS36&lt;&gt;"",AT36&lt;&gt;""),VLOOKUP(AS36&amp;AT36,Listados!$M$3:$N$27,2,FALSE),"")</f>
        <v>Bajo</v>
      </c>
      <c r="AV36" s="312" t="str">
        <f>+VLOOKUP(AU36,Listados!$P$3:$Q$6,2,FALSE)</f>
        <v>Asumir el riesgo</v>
      </c>
      <c r="AW36" s="280">
        <v>1</v>
      </c>
    </row>
    <row r="37" spans="1:49" ht="68.25" customHeight="1">
      <c r="A37" s="310"/>
      <c r="B37" s="300"/>
      <c r="C37" s="322"/>
      <c r="D37" s="268" t="s">
        <v>702</v>
      </c>
      <c r="E37" s="337"/>
      <c r="F37" s="275" t="s">
        <v>723</v>
      </c>
      <c r="G37" s="322"/>
      <c r="H37" s="322"/>
      <c r="I37" s="304"/>
      <c r="J37" s="305"/>
      <c r="K37" s="304"/>
      <c r="L37" s="306"/>
      <c r="M37" s="303"/>
      <c r="N37" s="290"/>
      <c r="O37" s="290"/>
      <c r="P37" s="297"/>
      <c r="Q37" s="297"/>
      <c r="R37" s="297" t="str">
        <f t="shared" si="0"/>
        <v/>
      </c>
      <c r="S37" s="297"/>
      <c r="T37" s="297" t="str">
        <f t="shared" si="1"/>
        <v/>
      </c>
      <c r="U37" s="297"/>
      <c r="V37" s="297" t="str">
        <f t="shared" si="2"/>
        <v/>
      </c>
      <c r="W37" s="297"/>
      <c r="X37" s="297" t="str">
        <f t="shared" si="7"/>
        <v/>
      </c>
      <c r="Y37" s="297"/>
      <c r="Z37" s="297" t="str">
        <f t="shared" si="3"/>
        <v/>
      </c>
      <c r="AA37" s="297"/>
      <c r="AB37" s="297" t="str">
        <f t="shared" si="4"/>
        <v/>
      </c>
      <c r="AC37" s="297"/>
      <c r="AD37" s="297" t="str">
        <f t="shared" si="5"/>
        <v/>
      </c>
      <c r="AE37" s="297" t="str">
        <f t="shared" si="19"/>
        <v/>
      </c>
      <c r="AF37" s="297" t="str">
        <f t="shared" si="13"/>
        <v/>
      </c>
      <c r="AG37" s="297"/>
      <c r="AH37" s="297" t="str">
        <f t="shared" si="14"/>
        <v>Débil</v>
      </c>
      <c r="AI37" s="297" t="str">
        <f t="shared" si="15"/>
        <v>Débil</v>
      </c>
      <c r="AJ37" s="297">
        <f t="shared" si="16"/>
        <v>0</v>
      </c>
      <c r="AK37" s="289"/>
      <c r="AL37" s="289"/>
      <c r="AM37" s="289"/>
      <c r="AN37" s="289"/>
      <c r="AO37" s="289">
        <f>+IF(AND(P37="Preventivo",AN36="Fuerte"),2,IF(AND(P37="Preventivo",AN36="Moderado"),1,0))</f>
        <v>0</v>
      </c>
      <c r="AP37" s="289">
        <f>+IF(AND(P37="Detectivo",$AN36="Fuerte"),2,IF(AND(P37="Detectivo",$AN36="Moderado"),1,IF(AND(P37="Preventivo",$AN36="Fuerte"),1,0)))</f>
        <v>0</v>
      </c>
      <c r="AQ37" s="269">
        <f>+J36-AO37</f>
        <v>2</v>
      </c>
      <c r="AR37" s="269">
        <f>+L36-AP37</f>
        <v>2</v>
      </c>
      <c r="AS37" s="305"/>
      <c r="AT37" s="305"/>
      <c r="AU37" s="303"/>
      <c r="AV37" s="312"/>
      <c r="AW37" s="280"/>
    </row>
    <row r="38" spans="1:49" ht="71.25" customHeight="1">
      <c r="A38" s="310"/>
      <c r="B38" s="300"/>
      <c r="C38" s="322"/>
      <c r="D38" s="268" t="s">
        <v>702</v>
      </c>
      <c r="E38" s="337"/>
      <c r="F38" s="300" t="s">
        <v>724</v>
      </c>
      <c r="G38" s="322"/>
      <c r="H38" s="322"/>
      <c r="I38" s="304"/>
      <c r="J38" s="305"/>
      <c r="K38" s="304"/>
      <c r="L38" s="306"/>
      <c r="M38" s="303"/>
      <c r="N38" s="290"/>
      <c r="O38" s="290"/>
      <c r="P38" s="297"/>
      <c r="Q38" s="297"/>
      <c r="R38" s="297" t="str">
        <f t="shared" si="0"/>
        <v/>
      </c>
      <c r="S38" s="297"/>
      <c r="T38" s="297" t="str">
        <f t="shared" si="1"/>
        <v/>
      </c>
      <c r="U38" s="297"/>
      <c r="V38" s="297" t="str">
        <f t="shared" si="2"/>
        <v/>
      </c>
      <c r="W38" s="297"/>
      <c r="X38" s="297" t="str">
        <f t="shared" si="7"/>
        <v/>
      </c>
      <c r="Y38" s="297"/>
      <c r="Z38" s="297" t="str">
        <f t="shared" si="3"/>
        <v/>
      </c>
      <c r="AA38" s="297"/>
      <c r="AB38" s="297" t="str">
        <f t="shared" si="4"/>
        <v/>
      </c>
      <c r="AC38" s="297"/>
      <c r="AD38" s="297" t="str">
        <f t="shared" si="5"/>
        <v/>
      </c>
      <c r="AE38" s="297" t="str">
        <f t="shared" si="19"/>
        <v/>
      </c>
      <c r="AF38" s="297" t="str">
        <f t="shared" si="13"/>
        <v/>
      </c>
      <c r="AG38" s="297"/>
      <c r="AH38" s="297" t="str">
        <f t="shared" si="14"/>
        <v>Débil</v>
      </c>
      <c r="AI38" s="297" t="str">
        <f t="shared" si="15"/>
        <v>Débil</v>
      </c>
      <c r="AJ38" s="297">
        <f t="shared" si="16"/>
        <v>0</v>
      </c>
      <c r="AK38" s="289"/>
      <c r="AL38" s="289"/>
      <c r="AM38" s="289"/>
      <c r="AN38" s="289"/>
      <c r="AO38" s="289">
        <f>+IF(AND(P38="Preventivo",AN36="Fuerte"),2,IF(AND(P38="Preventivo",AN36="Moderado"),1,0))</f>
        <v>0</v>
      </c>
      <c r="AP38" s="289">
        <f>+IF(AND(P38="Detectivo",$AN36="Fuerte"),2,IF(AND(P38="Detectivo",$AN36="Moderado"),1,IF(AND(P38="Preventivo",$AN36="Fuerte"),1,0)))</f>
        <v>0</v>
      </c>
      <c r="AQ38" s="269">
        <f>+J36-AO38</f>
        <v>2</v>
      </c>
      <c r="AR38" s="269">
        <f>+L36-AP38</f>
        <v>2</v>
      </c>
      <c r="AS38" s="305"/>
      <c r="AT38" s="305"/>
      <c r="AU38" s="303"/>
      <c r="AV38" s="312"/>
      <c r="AW38" s="280"/>
    </row>
    <row r="39" spans="1:49" ht="80.25" customHeight="1">
      <c r="A39" s="310"/>
      <c r="B39" s="300"/>
      <c r="C39" s="322"/>
      <c r="D39" s="268" t="s">
        <v>703</v>
      </c>
      <c r="E39" s="337"/>
      <c r="F39" s="300"/>
      <c r="G39" s="322"/>
      <c r="H39" s="322"/>
      <c r="I39" s="304"/>
      <c r="J39" s="305"/>
      <c r="K39" s="304"/>
      <c r="L39" s="306"/>
      <c r="M39" s="303"/>
      <c r="N39" s="290"/>
      <c r="O39" s="290"/>
      <c r="P39" s="297"/>
      <c r="Q39" s="297"/>
      <c r="R39" s="297" t="str">
        <f t="shared" si="0"/>
        <v/>
      </c>
      <c r="S39" s="297"/>
      <c r="T39" s="297" t="str">
        <f t="shared" si="1"/>
        <v/>
      </c>
      <c r="U39" s="297"/>
      <c r="V39" s="297" t="str">
        <f t="shared" si="2"/>
        <v/>
      </c>
      <c r="W39" s="297"/>
      <c r="X39" s="297" t="str">
        <f t="shared" si="7"/>
        <v/>
      </c>
      <c r="Y39" s="297"/>
      <c r="Z39" s="297" t="str">
        <f t="shared" si="3"/>
        <v/>
      </c>
      <c r="AA39" s="297"/>
      <c r="AB39" s="297" t="str">
        <f t="shared" si="4"/>
        <v/>
      </c>
      <c r="AC39" s="297"/>
      <c r="AD39" s="297" t="str">
        <f t="shared" si="5"/>
        <v/>
      </c>
      <c r="AE39" s="297" t="str">
        <f t="shared" si="19"/>
        <v/>
      </c>
      <c r="AF39" s="297" t="str">
        <f t="shared" si="13"/>
        <v/>
      </c>
      <c r="AG39" s="297"/>
      <c r="AH39" s="297" t="str">
        <f t="shared" si="14"/>
        <v>Débil</v>
      </c>
      <c r="AI39" s="297" t="str">
        <f t="shared" si="15"/>
        <v>Débil</v>
      </c>
      <c r="AJ39" s="297">
        <f t="shared" si="16"/>
        <v>0</v>
      </c>
      <c r="AK39" s="289"/>
      <c r="AL39" s="289"/>
      <c r="AM39" s="289"/>
      <c r="AN39" s="289"/>
      <c r="AO39" s="289">
        <f>+IF(AND(P39="Preventivo",AN36="Fuerte"),2,IF(AND(P39="Preventivo",AN36="Moderado"),1,0))</f>
        <v>0</v>
      </c>
      <c r="AP39" s="289">
        <f>+IF(AND(P39="Detectivo",$AN36="Fuerte"),2,IF(AND(P39="Detectivo",$AN36="Moderado"),1,IF(AND(P39="Preventivo",$AN36="Fuerte"),1,0)))</f>
        <v>0</v>
      </c>
      <c r="AQ39" s="269">
        <f>+J36-AO39</f>
        <v>2</v>
      </c>
      <c r="AR39" s="269">
        <f>+L36-AP39</f>
        <v>2</v>
      </c>
      <c r="AS39" s="305"/>
      <c r="AT39" s="305"/>
      <c r="AU39" s="303"/>
      <c r="AV39" s="312"/>
      <c r="AW39" s="280"/>
    </row>
    <row r="40" spans="1:49" ht="15.75" hidden="1">
      <c r="A40" s="310"/>
      <c r="B40" s="300"/>
      <c r="C40" s="322"/>
      <c r="D40" s="268"/>
      <c r="E40" s="337"/>
      <c r="F40" s="36"/>
      <c r="G40" s="322"/>
      <c r="H40" s="322"/>
      <c r="I40" s="304"/>
      <c r="J40" s="305"/>
      <c r="K40" s="304"/>
      <c r="L40" s="306"/>
      <c r="M40" s="303"/>
      <c r="N40" s="225"/>
      <c r="O40" s="226"/>
      <c r="P40" s="267"/>
      <c r="Q40" s="267"/>
      <c r="R40" s="270" t="str">
        <f t="shared" si="0"/>
        <v/>
      </c>
      <c r="S40" s="267"/>
      <c r="T40" s="270" t="str">
        <f t="shared" si="1"/>
        <v/>
      </c>
      <c r="U40" s="267"/>
      <c r="V40" s="270" t="str">
        <f t="shared" si="2"/>
        <v/>
      </c>
      <c r="W40" s="267"/>
      <c r="X40" s="270" t="str">
        <f t="shared" si="7"/>
        <v/>
      </c>
      <c r="Y40" s="267"/>
      <c r="Z40" s="270" t="str">
        <f t="shared" si="3"/>
        <v/>
      </c>
      <c r="AA40" s="267"/>
      <c r="AB40" s="270" t="str">
        <f t="shared" si="4"/>
        <v/>
      </c>
      <c r="AC40" s="267"/>
      <c r="AD40" s="270" t="str">
        <f t="shared" si="5"/>
        <v/>
      </c>
      <c r="AE40" s="269" t="str">
        <f t="shared" si="19"/>
        <v/>
      </c>
      <c r="AF40" s="269" t="str">
        <f t="shared" si="13"/>
        <v/>
      </c>
      <c r="AG40" s="274"/>
      <c r="AH40" s="223" t="str">
        <f t="shared" si="14"/>
        <v>Débil</v>
      </c>
      <c r="AI40" s="223" t="str">
        <f t="shared" si="15"/>
        <v>Débil</v>
      </c>
      <c r="AJ40" s="223">
        <f t="shared" si="16"/>
        <v>0</v>
      </c>
      <c r="AK40" s="289"/>
      <c r="AL40" s="289"/>
      <c r="AM40" s="289"/>
      <c r="AN40" s="289"/>
      <c r="AO40" s="269">
        <f>+IF(AND(P40="Preventivo",AN36="Fuerte"),2,IF(AND(P40="Preventivo",AN36="Moderado"),1,0))</f>
        <v>0</v>
      </c>
      <c r="AP40" s="269">
        <f>+IF(AND(P40="Detectivo",$AN36="Fuerte"),2,IF(AND(P40="Detectivo",$AN36="Moderado"),1,IF(AND(P40="Preventivo",$AN36="Fuerte"),1,0)))</f>
        <v>0</v>
      </c>
      <c r="AQ40" s="269">
        <f>+J36-AO40</f>
        <v>2</v>
      </c>
      <c r="AR40" s="269">
        <f>+L36-AP40</f>
        <v>2</v>
      </c>
      <c r="AS40" s="305"/>
      <c r="AT40" s="305"/>
      <c r="AU40" s="303"/>
      <c r="AV40" s="312"/>
      <c r="AW40" s="280"/>
    </row>
    <row r="41" spans="1:49" ht="15.75" hidden="1">
      <c r="A41" s="310"/>
      <c r="B41" s="300"/>
      <c r="C41" s="322"/>
      <c r="D41" s="268"/>
      <c r="E41" s="337"/>
      <c r="F41" s="36"/>
      <c r="G41" s="322"/>
      <c r="H41" s="322"/>
      <c r="I41" s="304"/>
      <c r="J41" s="305"/>
      <c r="K41" s="304"/>
      <c r="L41" s="306"/>
      <c r="M41" s="303"/>
      <c r="N41" s="225"/>
      <c r="O41" s="226"/>
      <c r="P41" s="267"/>
      <c r="Q41" s="267"/>
      <c r="R41" s="270" t="str">
        <f t="shared" si="0"/>
        <v/>
      </c>
      <c r="S41" s="267"/>
      <c r="T41" s="270" t="str">
        <f t="shared" si="1"/>
        <v/>
      </c>
      <c r="U41" s="267"/>
      <c r="V41" s="270" t="str">
        <f t="shared" si="2"/>
        <v/>
      </c>
      <c r="W41" s="267"/>
      <c r="X41" s="270" t="str">
        <f t="shared" si="7"/>
        <v/>
      </c>
      <c r="Y41" s="267"/>
      <c r="Z41" s="270" t="str">
        <f t="shared" si="3"/>
        <v/>
      </c>
      <c r="AA41" s="267"/>
      <c r="AB41" s="270" t="str">
        <f t="shared" si="4"/>
        <v/>
      </c>
      <c r="AC41" s="267"/>
      <c r="AD41" s="270" t="str">
        <f t="shared" si="5"/>
        <v/>
      </c>
      <c r="AE41" s="269" t="str">
        <f t="shared" si="19"/>
        <v/>
      </c>
      <c r="AF41" s="269" t="str">
        <f t="shared" si="13"/>
        <v/>
      </c>
      <c r="AG41" s="274"/>
      <c r="AH41" s="223" t="str">
        <f t="shared" si="14"/>
        <v>Débil</v>
      </c>
      <c r="AI41" s="223" t="str">
        <f t="shared" si="15"/>
        <v>Débil</v>
      </c>
      <c r="AJ41" s="223">
        <f t="shared" si="16"/>
        <v>0</v>
      </c>
      <c r="AK41" s="289"/>
      <c r="AL41" s="289"/>
      <c r="AM41" s="289"/>
      <c r="AN41" s="289"/>
      <c r="AO41" s="269">
        <f>+IF(AND(P41="Preventivo",AN36="Fuerte"),2,IF(AND(P41="Preventivo",AN36="Moderado"),1,0))</f>
        <v>0</v>
      </c>
      <c r="AP41" s="269">
        <f>+IF(AND(P41="Detectivo",$AN36="Fuerte"),2,IF(AND(P41="Detectivo",$AN36="Moderado"),1,IF(AND(P41="Preventivo",$AN36="Fuerte"),1,0)))</f>
        <v>0</v>
      </c>
      <c r="AQ41" s="269">
        <f>+J36-AO41</f>
        <v>2</v>
      </c>
      <c r="AR41" s="269">
        <f>+L36-AP41</f>
        <v>2</v>
      </c>
      <c r="AS41" s="305"/>
      <c r="AT41" s="305"/>
      <c r="AU41" s="303"/>
      <c r="AV41" s="312"/>
      <c r="AW41" s="280"/>
    </row>
    <row r="42" spans="1:49" ht="204.75" customHeight="1">
      <c r="A42" s="310" t="s">
        <v>610</v>
      </c>
      <c r="B42" s="300" t="s">
        <v>693</v>
      </c>
      <c r="C42" s="322" t="s">
        <v>644</v>
      </c>
      <c r="D42" s="268" t="s">
        <v>704</v>
      </c>
      <c r="E42" s="337" t="s">
        <v>652</v>
      </c>
      <c r="F42" s="300" t="s">
        <v>725</v>
      </c>
      <c r="G42" s="322" t="s">
        <v>648</v>
      </c>
      <c r="H42" s="322" t="s">
        <v>658</v>
      </c>
      <c r="I42" s="304" t="s">
        <v>93</v>
      </c>
      <c r="J42" s="305">
        <f>+VLOOKUP(I42,Listados!$K$8:$L$12,2,0)</f>
        <v>3</v>
      </c>
      <c r="K42" s="304" t="s">
        <v>13</v>
      </c>
      <c r="L42" s="306">
        <f>+VLOOKUP(K42,Listados!$K$13:$L$17,2,0)</f>
        <v>2</v>
      </c>
      <c r="M42" s="303" t="str">
        <f>IF(AND(I42&lt;&gt;"",K42&lt;&gt;""),VLOOKUP(I42&amp;K42,Listados!$M$3:$N$27,2,FALSE),"")</f>
        <v>Moderado</v>
      </c>
      <c r="N42" s="290" t="s">
        <v>734</v>
      </c>
      <c r="O42" s="290" t="s">
        <v>705</v>
      </c>
      <c r="P42" s="299" t="s">
        <v>24</v>
      </c>
      <c r="Q42" s="299" t="s">
        <v>91</v>
      </c>
      <c r="R42" s="299">
        <f t="shared" ref="R42" si="27">+IF(Q42="si",15,"")</f>
        <v>15</v>
      </c>
      <c r="S42" s="299" t="s">
        <v>91</v>
      </c>
      <c r="T42" s="299">
        <f t="shared" ref="T42" si="28">+IF(S42="si",15,"")</f>
        <v>15</v>
      </c>
      <c r="U42" s="299" t="s">
        <v>91</v>
      </c>
      <c r="V42" s="299">
        <f t="shared" ref="V42" si="29">+IF(U42="si",15,"")</f>
        <v>15</v>
      </c>
      <c r="W42" s="299" t="s">
        <v>740</v>
      </c>
      <c r="X42" s="299">
        <f>+IF(W42="Prevenir",15,IF(W42="Detectar",10,""))</f>
        <v>15</v>
      </c>
      <c r="Y42" s="299" t="s">
        <v>91</v>
      </c>
      <c r="Z42" s="299">
        <f t="shared" ref="Z42" si="30">+IF(Y42="si",15,"")</f>
        <v>15</v>
      </c>
      <c r="AA42" s="299" t="s">
        <v>91</v>
      </c>
      <c r="AB42" s="299">
        <f t="shared" ref="AB42" si="31">+IF(AA42="si",15,"")</f>
        <v>15</v>
      </c>
      <c r="AC42" s="299" t="s">
        <v>155</v>
      </c>
      <c r="AD42" s="299">
        <f t="shared" si="5"/>
        <v>10</v>
      </c>
      <c r="AE42" s="299">
        <f t="shared" si="19"/>
        <v>100</v>
      </c>
      <c r="AF42" s="299" t="str">
        <f t="shared" si="13"/>
        <v>Fuerte</v>
      </c>
      <c r="AG42" s="299" t="s">
        <v>159</v>
      </c>
      <c r="AH42" s="299" t="str">
        <f t="shared" si="14"/>
        <v>Fuerte</v>
      </c>
      <c r="AI42" s="299" t="str">
        <f t="shared" si="15"/>
        <v>Fuerte</v>
      </c>
      <c r="AJ42" s="299">
        <f t="shared" si="16"/>
        <v>100</v>
      </c>
      <c r="AK42" s="299">
        <v>100</v>
      </c>
      <c r="AL42" s="299">
        <v>1</v>
      </c>
      <c r="AM42" s="299">
        <f t="shared" ref="AM42" si="32">(AK42/AL42)</f>
        <v>100</v>
      </c>
      <c r="AN42" s="299" t="str">
        <f t="shared" ref="AN42" si="33">IF(AM42&lt;=50, "Débil", IF(AM42&lt;=99,"Moderado","Fuerte"))</f>
        <v>Fuerte</v>
      </c>
      <c r="AO42" s="299">
        <f>+IF(AND(P42="Preventivo",AN42="Fuerte"),2,IF(AND(P42="Preventivo",AN42="Moderado"),1,0))</f>
        <v>2</v>
      </c>
      <c r="AP42" s="299">
        <f>+IF(AND(P42="Detectivo",$AN42="Fuerte"),2,IF(AND(P42="Detectivo",$AN42="Moderado"),1,IF(AND(P42="Preventivo",$AN42="Fuerte"),1,0)))</f>
        <v>1</v>
      </c>
      <c r="AQ42" s="269">
        <f>+J42-AO42</f>
        <v>1</v>
      </c>
      <c r="AR42" s="269">
        <f>+L42-AP42</f>
        <v>1</v>
      </c>
      <c r="AS42" s="305" t="str">
        <f>+VLOOKUP(MIN(AQ42,AQ43,AQ44,AQ45,AQ46,AQ47),Listados!$J$18:$K$24,2,TRUE)</f>
        <v>Rara Vez</v>
      </c>
      <c r="AT42" s="305" t="str">
        <f>+VLOOKUP(MIN(AR42,AR43,AR44,AR45,AR46,AR47),Listados!$J$26:$K$32,2,TRUE)</f>
        <v>Insignificante</v>
      </c>
      <c r="AU42" s="303" t="str">
        <f>IF(AND(AS42&lt;&gt;"",AT42&lt;&gt;""),VLOOKUP(AS42&amp;AT42,Listados!$M$3:$N$27,2,FALSE),"")</f>
        <v>Bajo</v>
      </c>
      <c r="AV42" s="312" t="str">
        <f>+VLOOKUP(AU42,Listados!$P$3:$Q$6,2,FALSE)</f>
        <v>Asumir el riesgo</v>
      </c>
      <c r="AW42" s="280">
        <v>1</v>
      </c>
    </row>
    <row r="43" spans="1:49" ht="117" customHeight="1">
      <c r="A43" s="310"/>
      <c r="B43" s="300"/>
      <c r="C43" s="322"/>
      <c r="D43" s="268" t="s">
        <v>705</v>
      </c>
      <c r="E43" s="337"/>
      <c r="F43" s="300"/>
      <c r="G43" s="322"/>
      <c r="H43" s="322"/>
      <c r="I43" s="304"/>
      <c r="J43" s="305"/>
      <c r="K43" s="304"/>
      <c r="L43" s="306"/>
      <c r="M43" s="303"/>
      <c r="N43" s="290"/>
      <c r="O43" s="290"/>
      <c r="P43" s="299"/>
      <c r="Q43" s="299"/>
      <c r="R43" s="299" t="str">
        <f t="shared" si="0"/>
        <v/>
      </c>
      <c r="S43" s="299"/>
      <c r="T43" s="299" t="str">
        <f t="shared" si="1"/>
        <v/>
      </c>
      <c r="U43" s="299"/>
      <c r="V43" s="299" t="str">
        <f t="shared" si="2"/>
        <v/>
      </c>
      <c r="W43" s="299"/>
      <c r="X43" s="299" t="str">
        <f t="shared" si="7"/>
        <v/>
      </c>
      <c r="Y43" s="299"/>
      <c r="Z43" s="299" t="str">
        <f t="shared" si="3"/>
        <v/>
      </c>
      <c r="AA43" s="299"/>
      <c r="AB43" s="299" t="str">
        <f t="shared" si="4"/>
        <v/>
      </c>
      <c r="AC43" s="299"/>
      <c r="AD43" s="299" t="str">
        <f t="shared" si="5"/>
        <v/>
      </c>
      <c r="AE43" s="299" t="str">
        <f t="shared" si="19"/>
        <v/>
      </c>
      <c r="AF43" s="299" t="str">
        <f t="shared" si="13"/>
        <v/>
      </c>
      <c r="AG43" s="299"/>
      <c r="AH43" s="299" t="str">
        <f t="shared" si="14"/>
        <v>Débil</v>
      </c>
      <c r="AI43" s="299" t="str">
        <f t="shared" si="15"/>
        <v>Débil</v>
      </c>
      <c r="AJ43" s="299">
        <f t="shared" si="16"/>
        <v>0</v>
      </c>
      <c r="AK43" s="299"/>
      <c r="AL43" s="299"/>
      <c r="AM43" s="299"/>
      <c r="AN43" s="299"/>
      <c r="AO43" s="299">
        <f>+IF(AND(P43="Preventivo",AN42="Fuerte"),2,IF(AND(P43="Preventivo",AN42="Moderado"),1,0))</f>
        <v>0</v>
      </c>
      <c r="AP43" s="299">
        <f>+IF(AND(P43="Detectivo",$AN42="Fuerte"),2,IF(AND(P43="Detectivo",$AN42="Moderado"),1,IF(AND(P43="Preventivo",$AN42="Fuerte"),1,0)))</f>
        <v>0</v>
      </c>
      <c r="AQ43" s="269">
        <f>+J42-AO43</f>
        <v>3</v>
      </c>
      <c r="AR43" s="269">
        <f>+L42-AP43</f>
        <v>2</v>
      </c>
      <c r="AS43" s="305"/>
      <c r="AT43" s="305"/>
      <c r="AU43" s="303"/>
      <c r="AV43" s="312"/>
      <c r="AW43" s="280"/>
    </row>
    <row r="44" spans="1:49" ht="15" hidden="1" customHeight="1">
      <c r="A44" s="310"/>
      <c r="B44" s="300"/>
      <c r="C44" s="322"/>
      <c r="D44" s="268"/>
      <c r="E44" s="337"/>
      <c r="F44" s="36"/>
      <c r="G44" s="322"/>
      <c r="H44" s="322"/>
      <c r="I44" s="304"/>
      <c r="J44" s="305"/>
      <c r="K44" s="304"/>
      <c r="L44" s="306"/>
      <c r="M44" s="303"/>
      <c r="N44" s="225"/>
      <c r="O44" s="290"/>
      <c r="P44" s="299"/>
      <c r="Q44" s="299"/>
      <c r="R44" s="299" t="str">
        <f t="shared" si="0"/>
        <v/>
      </c>
      <c r="S44" s="299"/>
      <c r="T44" s="299" t="str">
        <f t="shared" si="1"/>
        <v/>
      </c>
      <c r="U44" s="299"/>
      <c r="V44" s="299" t="str">
        <f t="shared" si="2"/>
        <v/>
      </c>
      <c r="W44" s="299"/>
      <c r="X44" s="299" t="str">
        <f t="shared" si="7"/>
        <v/>
      </c>
      <c r="Y44" s="299"/>
      <c r="Z44" s="299" t="str">
        <f t="shared" si="3"/>
        <v/>
      </c>
      <c r="AA44" s="299"/>
      <c r="AB44" s="299" t="str">
        <f t="shared" si="4"/>
        <v/>
      </c>
      <c r="AC44" s="299"/>
      <c r="AD44" s="299" t="str">
        <f t="shared" si="5"/>
        <v/>
      </c>
      <c r="AE44" s="299" t="str">
        <f t="shared" si="19"/>
        <v/>
      </c>
      <c r="AF44" s="299" t="str">
        <f t="shared" si="13"/>
        <v/>
      </c>
      <c r="AG44" s="299"/>
      <c r="AH44" s="299" t="str">
        <f t="shared" si="14"/>
        <v>Débil</v>
      </c>
      <c r="AI44" s="299" t="str">
        <f t="shared" si="15"/>
        <v>Débil</v>
      </c>
      <c r="AJ44" s="299">
        <f t="shared" si="16"/>
        <v>0</v>
      </c>
      <c r="AK44" s="299"/>
      <c r="AL44" s="299"/>
      <c r="AM44" s="299"/>
      <c r="AN44" s="299"/>
      <c r="AO44" s="299">
        <f>+IF(AND(P44="Preventivo",AN42="Fuerte"),2,IF(AND(P44="Preventivo",AN42="Moderado"),1,0))</f>
        <v>0</v>
      </c>
      <c r="AP44" s="299">
        <f>+IF(AND(P44="Detectivo",$AN42="Fuerte"),2,IF(AND(P44="Detectivo",$AN42="Moderado"),1,IF(AND(P44="Preventivo",$AN42="Fuerte"),1,0)))</f>
        <v>0</v>
      </c>
      <c r="AQ44" s="269">
        <f>+J42-AO44</f>
        <v>3</v>
      </c>
      <c r="AR44" s="269">
        <f>+L42-AP44</f>
        <v>2</v>
      </c>
      <c r="AS44" s="305"/>
      <c r="AT44" s="305"/>
      <c r="AU44" s="303"/>
      <c r="AV44" s="312"/>
      <c r="AW44" s="280"/>
    </row>
    <row r="45" spans="1:49" ht="15" hidden="1" customHeight="1">
      <c r="A45" s="310"/>
      <c r="B45" s="300"/>
      <c r="C45" s="322"/>
      <c r="D45" s="268"/>
      <c r="E45" s="337"/>
      <c r="F45" s="36"/>
      <c r="G45" s="322"/>
      <c r="H45" s="322"/>
      <c r="I45" s="304"/>
      <c r="J45" s="305"/>
      <c r="K45" s="304"/>
      <c r="L45" s="306"/>
      <c r="M45" s="303"/>
      <c r="N45" s="225"/>
      <c r="O45" s="290"/>
      <c r="P45" s="299"/>
      <c r="Q45" s="299"/>
      <c r="R45" s="299" t="str">
        <f t="shared" si="0"/>
        <v/>
      </c>
      <c r="S45" s="299"/>
      <c r="T45" s="299" t="str">
        <f t="shared" si="1"/>
        <v/>
      </c>
      <c r="U45" s="299"/>
      <c r="V45" s="299" t="str">
        <f t="shared" si="2"/>
        <v/>
      </c>
      <c r="W45" s="299"/>
      <c r="X45" s="299" t="str">
        <f t="shared" si="7"/>
        <v/>
      </c>
      <c r="Y45" s="299"/>
      <c r="Z45" s="299" t="str">
        <f t="shared" si="3"/>
        <v/>
      </c>
      <c r="AA45" s="299"/>
      <c r="AB45" s="299" t="str">
        <f t="shared" si="4"/>
        <v/>
      </c>
      <c r="AC45" s="299"/>
      <c r="AD45" s="299" t="str">
        <f t="shared" si="5"/>
        <v/>
      </c>
      <c r="AE45" s="299" t="str">
        <f t="shared" si="19"/>
        <v/>
      </c>
      <c r="AF45" s="299" t="str">
        <f t="shared" si="13"/>
        <v/>
      </c>
      <c r="AG45" s="299"/>
      <c r="AH45" s="299" t="str">
        <f t="shared" si="14"/>
        <v>Débil</v>
      </c>
      <c r="AI45" s="299" t="str">
        <f t="shared" si="15"/>
        <v>Débil</v>
      </c>
      <c r="AJ45" s="299">
        <f t="shared" si="16"/>
        <v>0</v>
      </c>
      <c r="AK45" s="299"/>
      <c r="AL45" s="299"/>
      <c r="AM45" s="299"/>
      <c r="AN45" s="299"/>
      <c r="AO45" s="299">
        <f>+IF(AND(P45="Preventivo",AN42="Fuerte"),2,IF(AND(P45="Preventivo",AN42="Moderado"),1,0))</f>
        <v>0</v>
      </c>
      <c r="AP45" s="299">
        <f>+IF(AND(P45="Detectivo",$AN42="Fuerte"),2,IF(AND(P45="Detectivo",$AN42="Moderado"),1,IF(AND(P45="Preventivo",$AN42="Fuerte"),1,0)))</f>
        <v>0</v>
      </c>
      <c r="AQ45" s="269">
        <f>+J42-AO45</f>
        <v>3</v>
      </c>
      <c r="AR45" s="269">
        <f>+L42-AP45</f>
        <v>2</v>
      </c>
      <c r="AS45" s="305"/>
      <c r="AT45" s="305"/>
      <c r="AU45" s="303"/>
      <c r="AV45" s="312"/>
      <c r="AW45" s="280"/>
    </row>
    <row r="46" spans="1:49" ht="15" hidden="1" customHeight="1">
      <c r="A46" s="310"/>
      <c r="B46" s="300"/>
      <c r="C46" s="322"/>
      <c r="D46" s="268"/>
      <c r="E46" s="337"/>
      <c r="F46" s="36"/>
      <c r="G46" s="322"/>
      <c r="H46" s="322"/>
      <c r="I46" s="304"/>
      <c r="J46" s="305"/>
      <c r="K46" s="304"/>
      <c r="L46" s="306"/>
      <c r="M46" s="303"/>
      <c r="N46" s="225"/>
      <c r="O46" s="227"/>
      <c r="P46" s="299"/>
      <c r="Q46" s="299"/>
      <c r="R46" s="299" t="str">
        <f t="shared" si="0"/>
        <v/>
      </c>
      <c r="S46" s="299"/>
      <c r="T46" s="299" t="str">
        <f t="shared" si="1"/>
        <v/>
      </c>
      <c r="U46" s="299"/>
      <c r="V46" s="299" t="str">
        <f t="shared" si="2"/>
        <v/>
      </c>
      <c r="W46" s="299"/>
      <c r="X46" s="299" t="str">
        <f t="shared" si="7"/>
        <v/>
      </c>
      <c r="Y46" s="299"/>
      <c r="Z46" s="299" t="str">
        <f t="shared" si="3"/>
        <v/>
      </c>
      <c r="AA46" s="299"/>
      <c r="AB46" s="299" t="str">
        <f t="shared" si="4"/>
        <v/>
      </c>
      <c r="AC46" s="299"/>
      <c r="AD46" s="299" t="str">
        <f t="shared" si="5"/>
        <v/>
      </c>
      <c r="AE46" s="299" t="str">
        <f t="shared" si="19"/>
        <v/>
      </c>
      <c r="AF46" s="299" t="str">
        <f t="shared" si="13"/>
        <v/>
      </c>
      <c r="AG46" s="299"/>
      <c r="AH46" s="299" t="str">
        <f t="shared" si="14"/>
        <v>Débil</v>
      </c>
      <c r="AI46" s="299" t="str">
        <f t="shared" si="15"/>
        <v>Débil</v>
      </c>
      <c r="AJ46" s="299">
        <f t="shared" si="16"/>
        <v>0</v>
      </c>
      <c r="AK46" s="299"/>
      <c r="AL46" s="299"/>
      <c r="AM46" s="299"/>
      <c r="AN46" s="299"/>
      <c r="AO46" s="299">
        <f>+IF(AND(P46="Preventivo",AN42="Fuerte"),2,IF(AND(P46="Preventivo",AN42="Moderado"),1,0))</f>
        <v>0</v>
      </c>
      <c r="AP46" s="299">
        <f>+IF(AND(P46="Detectivo",$AN42="Fuerte"),2,IF(AND(P46="Detectivo",$AN42="Moderado"),1,IF(AND(P46="Preventivo",$AN42="Fuerte"),1,0)))</f>
        <v>0</v>
      </c>
      <c r="AQ46" s="269">
        <f>+J42-AO46</f>
        <v>3</v>
      </c>
      <c r="AR46" s="269">
        <f>+L42-AP46</f>
        <v>2</v>
      </c>
      <c r="AS46" s="305"/>
      <c r="AT46" s="305"/>
      <c r="AU46" s="303"/>
      <c r="AV46" s="312"/>
      <c r="AW46" s="280"/>
    </row>
    <row r="47" spans="1:49" ht="15" hidden="1" customHeight="1">
      <c r="A47" s="310"/>
      <c r="B47" s="300"/>
      <c r="C47" s="322"/>
      <c r="D47" s="268"/>
      <c r="E47" s="337"/>
      <c r="F47" s="36"/>
      <c r="G47" s="322"/>
      <c r="H47" s="322"/>
      <c r="I47" s="304"/>
      <c r="J47" s="305"/>
      <c r="K47" s="304"/>
      <c r="L47" s="306"/>
      <c r="M47" s="303"/>
      <c r="N47" s="225"/>
      <c r="O47" s="227"/>
      <c r="P47" s="299"/>
      <c r="Q47" s="299"/>
      <c r="R47" s="299" t="str">
        <f t="shared" si="0"/>
        <v/>
      </c>
      <c r="S47" s="299"/>
      <c r="T47" s="299" t="str">
        <f t="shared" si="1"/>
        <v/>
      </c>
      <c r="U47" s="299"/>
      <c r="V47" s="299" t="str">
        <f t="shared" si="2"/>
        <v/>
      </c>
      <c r="W47" s="299"/>
      <c r="X47" s="299" t="str">
        <f t="shared" si="7"/>
        <v/>
      </c>
      <c r="Y47" s="299"/>
      <c r="Z47" s="299" t="str">
        <f t="shared" si="3"/>
        <v/>
      </c>
      <c r="AA47" s="299"/>
      <c r="AB47" s="299" t="str">
        <f t="shared" si="4"/>
        <v/>
      </c>
      <c r="AC47" s="299"/>
      <c r="AD47" s="299" t="str">
        <f t="shared" si="5"/>
        <v/>
      </c>
      <c r="AE47" s="299" t="str">
        <f t="shared" si="19"/>
        <v/>
      </c>
      <c r="AF47" s="299" t="str">
        <f t="shared" si="13"/>
        <v/>
      </c>
      <c r="AG47" s="299"/>
      <c r="AH47" s="299" t="str">
        <f t="shared" si="14"/>
        <v>Débil</v>
      </c>
      <c r="AI47" s="299" t="str">
        <f t="shared" si="15"/>
        <v>Débil</v>
      </c>
      <c r="AJ47" s="299">
        <f t="shared" si="16"/>
        <v>0</v>
      </c>
      <c r="AK47" s="299"/>
      <c r="AL47" s="299"/>
      <c r="AM47" s="299"/>
      <c r="AN47" s="299"/>
      <c r="AO47" s="299">
        <f>+IF(AND(P47="Preventivo",AN42="Fuerte"),2,IF(AND(P47="Preventivo",AN42="Moderado"),1,0))</f>
        <v>0</v>
      </c>
      <c r="AP47" s="299">
        <f>+IF(AND(P47="Detectivo",$AN42="Fuerte"),2,IF(AND(P47="Detectivo",$AN42="Moderado"),1,IF(AND(P47="Preventivo",$AN42="Fuerte"),1,0)))</f>
        <v>0</v>
      </c>
      <c r="AQ47" s="269">
        <f>+J42-AO47</f>
        <v>3</v>
      </c>
      <c r="AR47" s="269">
        <f>+L42-AP47</f>
        <v>2</v>
      </c>
      <c r="AS47" s="305"/>
      <c r="AT47" s="305"/>
      <c r="AU47" s="303"/>
      <c r="AV47" s="312"/>
      <c r="AW47" s="280"/>
    </row>
    <row r="48" spans="1:49" ht="188.25" customHeight="1">
      <c r="A48" s="310" t="s">
        <v>611</v>
      </c>
      <c r="B48" s="300" t="s">
        <v>694</v>
      </c>
      <c r="C48" s="322" t="s">
        <v>644</v>
      </c>
      <c r="D48" s="268" t="s">
        <v>706</v>
      </c>
      <c r="E48" s="337" t="s">
        <v>652</v>
      </c>
      <c r="F48" s="275" t="s">
        <v>726</v>
      </c>
      <c r="G48" s="322" t="s">
        <v>648</v>
      </c>
      <c r="H48" s="322" t="s">
        <v>658</v>
      </c>
      <c r="I48" s="304" t="s">
        <v>101</v>
      </c>
      <c r="J48" s="305">
        <f>+VLOOKUP(I48,Listados!$K$8:$L$12,2,0)</f>
        <v>1</v>
      </c>
      <c r="K48" s="304" t="s">
        <v>11</v>
      </c>
      <c r="L48" s="306">
        <f>+VLOOKUP(K48,Listados!$K$13:$L$17,2,0)</f>
        <v>4</v>
      </c>
      <c r="M48" s="303" t="str">
        <f>IF(AND(I48&lt;&gt;"",K48&lt;&gt;""),VLOOKUP(I48&amp;K48,Listados!$M$3:$N$27,2,FALSE),"")</f>
        <v>Alto</v>
      </c>
      <c r="N48" s="225" t="s">
        <v>735</v>
      </c>
      <c r="O48" s="290" t="s">
        <v>706</v>
      </c>
      <c r="P48" s="267" t="s">
        <v>24</v>
      </c>
      <c r="Q48" s="267" t="s">
        <v>91</v>
      </c>
      <c r="R48" s="270">
        <f t="shared" ref="R48" si="34">+IF(Q48="si",15,"")</f>
        <v>15</v>
      </c>
      <c r="S48" s="267" t="s">
        <v>91</v>
      </c>
      <c r="T48" s="270">
        <f t="shared" ref="T48" si="35">+IF(S48="si",15,"")</f>
        <v>15</v>
      </c>
      <c r="U48" s="267" t="s">
        <v>91</v>
      </c>
      <c r="V48" s="270">
        <f t="shared" ref="V48" si="36">+IF(U48="si",15,"")</f>
        <v>15</v>
      </c>
      <c r="W48" s="267" t="s">
        <v>740</v>
      </c>
      <c r="X48" s="270">
        <f>+IF(W48="Prevenir",15,IF(W48="Detectar",10,""))</f>
        <v>15</v>
      </c>
      <c r="Y48" s="267" t="s">
        <v>91</v>
      </c>
      <c r="Z48" s="270">
        <f t="shared" ref="Z48" si="37">+IF(Y48="si",15,"")</f>
        <v>15</v>
      </c>
      <c r="AA48" s="267" t="s">
        <v>91</v>
      </c>
      <c r="AB48" s="270">
        <f t="shared" ref="AB48" si="38">+IF(AA48="si",15,"")</f>
        <v>15</v>
      </c>
      <c r="AC48" s="267" t="s">
        <v>155</v>
      </c>
      <c r="AD48" s="270">
        <f t="shared" si="5"/>
        <v>10</v>
      </c>
      <c r="AE48" s="269">
        <f t="shared" si="19"/>
        <v>100</v>
      </c>
      <c r="AF48" s="269" t="str">
        <f t="shared" si="13"/>
        <v>Fuerte</v>
      </c>
      <c r="AG48" s="274" t="s">
        <v>159</v>
      </c>
      <c r="AH48" s="223" t="str">
        <f t="shared" si="14"/>
        <v>Fuerte</v>
      </c>
      <c r="AI48" s="223" t="str">
        <f t="shared" si="15"/>
        <v>Fuerte</v>
      </c>
      <c r="AJ48" s="223">
        <f t="shared" si="16"/>
        <v>100</v>
      </c>
      <c r="AK48" s="289">
        <v>100</v>
      </c>
      <c r="AL48" s="289">
        <v>1</v>
      </c>
      <c r="AM48" s="289">
        <f t="shared" ref="AM48" si="39">(AK48/AL48)</f>
        <v>100</v>
      </c>
      <c r="AN48" s="289" t="str">
        <f t="shared" ref="AN48" si="40">IF(AM48&lt;=50, "Débil", IF(AM48&lt;=99,"Moderado","Fuerte"))</f>
        <v>Fuerte</v>
      </c>
      <c r="AO48" s="269">
        <f>+IF(AND(P48="Preventivo",AN48="Fuerte"),2,IF(AND(P48="Preventivo",AN48="Moderado"),1,0))</f>
        <v>2</v>
      </c>
      <c r="AP48" s="269">
        <f>+IF(AND(P48="Detectivo",$AN48="Fuerte"),2,IF(AND(P48="Detectivo",$AN48="Moderado"),1,IF(AND(P48="Preventivo",$AN48="Fuerte"),1,0)))</f>
        <v>1</v>
      </c>
      <c r="AQ48" s="269">
        <f>+J48-AO48</f>
        <v>-1</v>
      </c>
      <c r="AR48" s="269">
        <f>+L48-AP48</f>
        <v>3</v>
      </c>
      <c r="AS48" s="305" t="s">
        <v>101</v>
      </c>
      <c r="AT48" s="305" t="s">
        <v>15</v>
      </c>
      <c r="AU48" s="303" t="str">
        <f>IF(AND(AS48&lt;&gt;"",AT48&lt;&gt;""),VLOOKUP(AS48&amp;AT48,Listados!$M$3:$N$27,2,FALSE),"")</f>
        <v>Moderado</v>
      </c>
      <c r="AV48" s="312" t="str">
        <f>+VLOOKUP(AU48,Listados!$P$3:$Q$6,2,FALSE)</f>
        <v xml:space="preserve"> Reducir el riesgo</v>
      </c>
      <c r="AW48" s="280">
        <v>3</v>
      </c>
    </row>
    <row r="49" spans="1:49" hidden="1">
      <c r="A49" s="310"/>
      <c r="B49" s="300"/>
      <c r="C49" s="322"/>
      <c r="D49" s="268"/>
      <c r="E49" s="337"/>
      <c r="F49" s="36"/>
      <c r="G49" s="322"/>
      <c r="H49" s="322"/>
      <c r="I49" s="304"/>
      <c r="J49" s="305"/>
      <c r="K49" s="304"/>
      <c r="L49" s="306"/>
      <c r="M49" s="303"/>
      <c r="N49" s="225"/>
      <c r="O49" s="290"/>
      <c r="P49" s="267"/>
      <c r="Q49" s="267"/>
      <c r="R49" s="270" t="str">
        <f t="shared" si="0"/>
        <v/>
      </c>
      <c r="S49" s="267"/>
      <c r="T49" s="270" t="str">
        <f t="shared" si="1"/>
        <v/>
      </c>
      <c r="U49" s="267"/>
      <c r="V49" s="270" t="str">
        <f t="shared" si="2"/>
        <v/>
      </c>
      <c r="W49" s="267"/>
      <c r="X49" s="270" t="str">
        <f t="shared" si="7"/>
        <v/>
      </c>
      <c r="Y49" s="267"/>
      <c r="Z49" s="270" t="str">
        <f t="shared" si="3"/>
        <v/>
      </c>
      <c r="AA49" s="267"/>
      <c r="AB49" s="270" t="str">
        <f t="shared" si="4"/>
        <v/>
      </c>
      <c r="AC49" s="267"/>
      <c r="AD49" s="270" t="str">
        <f t="shared" si="5"/>
        <v/>
      </c>
      <c r="AE49" s="269" t="str">
        <f t="shared" si="19"/>
        <v/>
      </c>
      <c r="AF49" s="269" t="str">
        <f t="shared" si="13"/>
        <v/>
      </c>
      <c r="AG49" s="274"/>
      <c r="AH49" s="223" t="str">
        <f t="shared" si="14"/>
        <v>Débil</v>
      </c>
      <c r="AI49" s="223" t="str">
        <f t="shared" si="15"/>
        <v>Débil</v>
      </c>
      <c r="AJ49" s="223">
        <f t="shared" si="16"/>
        <v>0</v>
      </c>
      <c r="AK49" s="289"/>
      <c r="AL49" s="289"/>
      <c r="AM49" s="289"/>
      <c r="AN49" s="289"/>
      <c r="AO49" s="269">
        <f>+IF(AND(P49="Preventivo",AN48="Fuerte"),2,IF(AND(P49="Preventivo",AN48="Moderado"),1,0))</f>
        <v>0</v>
      </c>
      <c r="AP49" s="269">
        <f>+IF(AND(P49="Detectivo",$AN48="Fuerte"),2,IF(AND(P49="Detectivo",$AN48="Moderado"),1,IF(AND(P49="Preventivo",$AN48="Fuerte"),1,0)))</f>
        <v>0</v>
      </c>
      <c r="AQ49" s="269">
        <f>+J48-AO49</f>
        <v>1</v>
      </c>
      <c r="AR49" s="269">
        <f>+L48-AP49</f>
        <v>4</v>
      </c>
      <c r="AS49" s="305"/>
      <c r="AT49" s="305"/>
      <c r="AU49" s="303"/>
      <c r="AV49" s="312"/>
      <c r="AW49" s="280"/>
    </row>
    <row r="50" spans="1:49" hidden="1">
      <c r="A50" s="310"/>
      <c r="B50" s="300"/>
      <c r="C50" s="322"/>
      <c r="D50" s="268"/>
      <c r="E50" s="337"/>
      <c r="F50" s="36"/>
      <c r="G50" s="322"/>
      <c r="H50" s="322"/>
      <c r="I50" s="304"/>
      <c r="J50" s="305"/>
      <c r="K50" s="304"/>
      <c r="L50" s="306"/>
      <c r="M50" s="303"/>
      <c r="N50" s="225"/>
      <c r="O50" s="290"/>
      <c r="P50" s="267"/>
      <c r="Q50" s="267"/>
      <c r="R50" s="270" t="str">
        <f t="shared" si="0"/>
        <v/>
      </c>
      <c r="S50" s="267"/>
      <c r="T50" s="270" t="str">
        <f t="shared" si="1"/>
        <v/>
      </c>
      <c r="U50" s="267"/>
      <c r="V50" s="270" t="str">
        <f t="shared" si="2"/>
        <v/>
      </c>
      <c r="W50" s="267"/>
      <c r="X50" s="270" t="str">
        <f t="shared" si="7"/>
        <v/>
      </c>
      <c r="Y50" s="267"/>
      <c r="Z50" s="270" t="str">
        <f t="shared" si="3"/>
        <v/>
      </c>
      <c r="AA50" s="267"/>
      <c r="AB50" s="270" t="str">
        <f t="shared" si="4"/>
        <v/>
      </c>
      <c r="AC50" s="267"/>
      <c r="AD50" s="270" t="str">
        <f t="shared" si="5"/>
        <v/>
      </c>
      <c r="AE50" s="269" t="str">
        <f t="shared" si="19"/>
        <v/>
      </c>
      <c r="AF50" s="269" t="str">
        <f t="shared" si="13"/>
        <v/>
      </c>
      <c r="AG50" s="274"/>
      <c r="AH50" s="223" t="str">
        <f t="shared" si="14"/>
        <v>Débil</v>
      </c>
      <c r="AI50" s="223" t="str">
        <f t="shared" si="15"/>
        <v>Débil</v>
      </c>
      <c r="AJ50" s="223">
        <f t="shared" si="16"/>
        <v>0</v>
      </c>
      <c r="AK50" s="289"/>
      <c r="AL50" s="289"/>
      <c r="AM50" s="289"/>
      <c r="AN50" s="289"/>
      <c r="AO50" s="269">
        <f>+IF(AND(P50="Preventivo",AN48="Fuerte"),2,IF(AND(P50="Preventivo",AN48="Moderado"),1,0))</f>
        <v>0</v>
      </c>
      <c r="AP50" s="269">
        <f>+IF(AND(P50="Detectivo",$AN48="Fuerte"),2,IF(AND(P50="Detectivo",$AN48="Moderado"),1,IF(AND(P50="Preventivo",$AN48="Fuerte"),1,0)))</f>
        <v>0</v>
      </c>
      <c r="AQ50" s="269">
        <f>+J48-AO50</f>
        <v>1</v>
      </c>
      <c r="AR50" s="269">
        <f>+L48-AP50</f>
        <v>4</v>
      </c>
      <c r="AS50" s="305"/>
      <c r="AT50" s="305"/>
      <c r="AU50" s="303"/>
      <c r="AV50" s="312"/>
      <c r="AW50" s="280"/>
    </row>
    <row r="51" spans="1:49" hidden="1">
      <c r="A51" s="310"/>
      <c r="B51" s="300"/>
      <c r="C51" s="322"/>
      <c r="D51" s="268"/>
      <c r="E51" s="337"/>
      <c r="F51" s="36"/>
      <c r="G51" s="322"/>
      <c r="H51" s="322"/>
      <c r="I51" s="304"/>
      <c r="J51" s="305"/>
      <c r="K51" s="304"/>
      <c r="L51" s="306"/>
      <c r="M51" s="303"/>
      <c r="N51" s="225"/>
      <c r="O51" s="290"/>
      <c r="P51" s="267"/>
      <c r="Q51" s="267"/>
      <c r="R51" s="270" t="str">
        <f t="shared" si="0"/>
        <v/>
      </c>
      <c r="S51" s="267"/>
      <c r="T51" s="270" t="str">
        <f t="shared" si="1"/>
        <v/>
      </c>
      <c r="U51" s="267"/>
      <c r="V51" s="270" t="str">
        <f t="shared" si="2"/>
        <v/>
      </c>
      <c r="W51" s="267"/>
      <c r="X51" s="270" t="str">
        <f t="shared" si="7"/>
        <v/>
      </c>
      <c r="Y51" s="267"/>
      <c r="Z51" s="270" t="str">
        <f t="shared" si="3"/>
        <v/>
      </c>
      <c r="AA51" s="267"/>
      <c r="AB51" s="270" t="str">
        <f t="shared" si="4"/>
        <v/>
      </c>
      <c r="AC51" s="267"/>
      <c r="AD51" s="270" t="str">
        <f t="shared" si="5"/>
        <v/>
      </c>
      <c r="AE51" s="269" t="str">
        <f t="shared" si="19"/>
        <v/>
      </c>
      <c r="AF51" s="269" t="str">
        <f t="shared" si="13"/>
        <v/>
      </c>
      <c r="AG51" s="274"/>
      <c r="AH51" s="223" t="str">
        <f t="shared" si="14"/>
        <v>Débil</v>
      </c>
      <c r="AI51" s="223" t="str">
        <f t="shared" si="15"/>
        <v>Débil</v>
      </c>
      <c r="AJ51" s="223">
        <f t="shared" si="16"/>
        <v>0</v>
      </c>
      <c r="AK51" s="289"/>
      <c r="AL51" s="289"/>
      <c r="AM51" s="289"/>
      <c r="AN51" s="289"/>
      <c r="AO51" s="269">
        <f>+IF(AND(P51="Preventivo",AN48="Fuerte"),2,IF(AND(P51="Preventivo",AN48="Moderado"),1,0))</f>
        <v>0</v>
      </c>
      <c r="AP51" s="269">
        <f>+IF(AND(P51="Detectivo",$AN48="Fuerte"),2,IF(AND(P51="Detectivo",$AN48="Moderado"),1,IF(AND(P51="Preventivo",$AN48="Fuerte"),1,0)))</f>
        <v>0</v>
      </c>
      <c r="AQ51" s="269">
        <f>+J48-AO51</f>
        <v>1</v>
      </c>
      <c r="AR51" s="269">
        <f>+L48-AP51</f>
        <v>4</v>
      </c>
      <c r="AS51" s="305"/>
      <c r="AT51" s="305"/>
      <c r="AU51" s="303"/>
      <c r="AV51" s="312"/>
      <c r="AW51" s="280"/>
    </row>
    <row r="52" spans="1:49" ht="15.75" hidden="1">
      <c r="A52" s="310"/>
      <c r="B52" s="300"/>
      <c r="C52" s="322"/>
      <c r="D52" s="268"/>
      <c r="E52" s="337"/>
      <c r="F52" s="36"/>
      <c r="G52" s="322"/>
      <c r="H52" s="322"/>
      <c r="I52" s="304"/>
      <c r="J52" s="305"/>
      <c r="K52" s="304"/>
      <c r="L52" s="306"/>
      <c r="M52" s="303"/>
      <c r="N52" s="225"/>
      <c r="O52" s="226"/>
      <c r="P52" s="267"/>
      <c r="Q52" s="267"/>
      <c r="R52" s="270" t="str">
        <f t="shared" si="0"/>
        <v/>
      </c>
      <c r="S52" s="267"/>
      <c r="T52" s="270" t="str">
        <f t="shared" si="1"/>
        <v/>
      </c>
      <c r="U52" s="267"/>
      <c r="V52" s="270" t="str">
        <f t="shared" si="2"/>
        <v/>
      </c>
      <c r="W52" s="267"/>
      <c r="X52" s="270" t="str">
        <f t="shared" si="7"/>
        <v/>
      </c>
      <c r="Y52" s="267"/>
      <c r="Z52" s="270" t="str">
        <f t="shared" si="3"/>
        <v/>
      </c>
      <c r="AA52" s="267"/>
      <c r="AB52" s="270" t="str">
        <f t="shared" si="4"/>
        <v/>
      </c>
      <c r="AC52" s="267"/>
      <c r="AD52" s="270" t="str">
        <f t="shared" si="5"/>
        <v/>
      </c>
      <c r="AE52" s="269" t="str">
        <f t="shared" si="19"/>
        <v/>
      </c>
      <c r="AF52" s="269" t="str">
        <f t="shared" si="13"/>
        <v/>
      </c>
      <c r="AG52" s="274"/>
      <c r="AH52" s="223" t="str">
        <f t="shared" si="14"/>
        <v>Débil</v>
      </c>
      <c r="AI52" s="223" t="str">
        <f t="shared" si="15"/>
        <v>Débil</v>
      </c>
      <c r="AJ52" s="223">
        <f t="shared" si="16"/>
        <v>0</v>
      </c>
      <c r="AK52" s="289"/>
      <c r="AL52" s="289"/>
      <c r="AM52" s="289"/>
      <c r="AN52" s="289"/>
      <c r="AO52" s="269">
        <f>+IF(AND(P52="Preventivo",AN48="Fuerte"),2,IF(AND(P52="Preventivo",AN48="Moderado"),1,0))</f>
        <v>0</v>
      </c>
      <c r="AP52" s="269">
        <f>+IF(AND(P52="Detectivo",$AN48="Fuerte"),2,IF(AND(P52="Detectivo",$AN48="Moderado"),1,IF(AND(P52="Preventivo",$AN48="Fuerte"),1,0)))</f>
        <v>0</v>
      </c>
      <c r="AQ52" s="269">
        <f>+J48-AO52</f>
        <v>1</v>
      </c>
      <c r="AR52" s="269">
        <f>+L48-AP52</f>
        <v>4</v>
      </c>
      <c r="AS52" s="305"/>
      <c r="AT52" s="305"/>
      <c r="AU52" s="303"/>
      <c r="AV52" s="312"/>
      <c r="AW52" s="280"/>
    </row>
    <row r="53" spans="1:49" ht="213" customHeight="1">
      <c r="A53" s="310" t="s">
        <v>612</v>
      </c>
      <c r="B53" s="300" t="s">
        <v>695</v>
      </c>
      <c r="C53" s="322" t="s">
        <v>644</v>
      </c>
      <c r="D53" s="268" t="s">
        <v>707</v>
      </c>
      <c r="E53" s="337" t="s">
        <v>652</v>
      </c>
      <c r="F53" s="275" t="s">
        <v>727</v>
      </c>
      <c r="G53" s="322" t="s">
        <v>648</v>
      </c>
      <c r="H53" s="322" t="s">
        <v>658</v>
      </c>
      <c r="I53" s="304" t="s">
        <v>101</v>
      </c>
      <c r="J53" s="305">
        <f>+VLOOKUP(I53,Listados!$K$8:$L$12,2,0)</f>
        <v>1</v>
      </c>
      <c r="K53" s="304" t="s">
        <v>13</v>
      </c>
      <c r="L53" s="306">
        <f>+VLOOKUP(K53,Listados!$K$13:$L$17,2,0)</f>
        <v>2</v>
      </c>
      <c r="M53" s="303" t="str">
        <f>IF(AND(I53&lt;&gt;"",K53&lt;&gt;""),VLOOKUP(I53&amp;K53,Listados!$M$3:$N$27,2,FALSE),"")</f>
        <v>Bajo</v>
      </c>
      <c r="N53" s="290" t="s">
        <v>736</v>
      </c>
      <c r="O53" s="290" t="s">
        <v>707</v>
      </c>
      <c r="P53" s="298" t="s">
        <v>24</v>
      </c>
      <c r="Q53" s="298" t="s">
        <v>91</v>
      </c>
      <c r="R53" s="298">
        <f t="shared" ref="R53" si="41">+IF(Q53="si",15,"")</f>
        <v>15</v>
      </c>
      <c r="S53" s="298" t="s">
        <v>91</v>
      </c>
      <c r="T53" s="298">
        <f t="shared" ref="T53" si="42">+IF(S53="si",15,"")</f>
        <v>15</v>
      </c>
      <c r="U53" s="298" t="s">
        <v>91</v>
      </c>
      <c r="V53" s="298">
        <f t="shared" ref="V53" si="43">+IF(U53="si",15,"")</f>
        <v>15</v>
      </c>
      <c r="W53" s="298" t="s">
        <v>740</v>
      </c>
      <c r="X53" s="298">
        <f>+IF(W53="Prevenir",15,IF(W53="Detectar",10,""))</f>
        <v>15</v>
      </c>
      <c r="Y53" s="298" t="s">
        <v>91</v>
      </c>
      <c r="Z53" s="298">
        <f t="shared" ref="Z53" si="44">+IF(Y53="si",15,"")</f>
        <v>15</v>
      </c>
      <c r="AA53" s="298" t="s">
        <v>91</v>
      </c>
      <c r="AB53" s="298">
        <f t="shared" ref="AB53" si="45">+IF(AA53="si",15,"")</f>
        <v>15</v>
      </c>
      <c r="AC53" s="298" t="s">
        <v>155</v>
      </c>
      <c r="AD53" s="298">
        <f t="shared" si="5"/>
        <v>10</v>
      </c>
      <c r="AE53" s="298">
        <f t="shared" si="19"/>
        <v>100</v>
      </c>
      <c r="AF53" s="298" t="str">
        <f t="shared" si="13"/>
        <v>Fuerte</v>
      </c>
      <c r="AG53" s="298" t="s">
        <v>159</v>
      </c>
      <c r="AH53" s="298" t="str">
        <f t="shared" si="14"/>
        <v>Fuerte</v>
      </c>
      <c r="AI53" s="298" t="str">
        <f t="shared" si="15"/>
        <v>Fuerte</v>
      </c>
      <c r="AJ53" s="298">
        <f t="shared" si="16"/>
        <v>100</v>
      </c>
      <c r="AK53" s="289">
        <v>100</v>
      </c>
      <c r="AL53" s="289">
        <v>1</v>
      </c>
      <c r="AM53" s="289">
        <f t="shared" ref="AM53" si="46">(AK53/AL53)</f>
        <v>100</v>
      </c>
      <c r="AN53" s="289" t="str">
        <f t="shared" ref="AN53" si="47">IF(AM53&lt;=50, "Débil", IF(AM53&lt;=99,"Moderado","Fuerte"))</f>
        <v>Fuerte</v>
      </c>
      <c r="AO53" s="289">
        <f>+IF(AND(P53="Preventivo",AN53="Fuerte"),2,IF(AND(P53="Preventivo",AN53="Moderado"),1,0))</f>
        <v>2</v>
      </c>
      <c r="AP53" s="289">
        <f t="shared" ref="AP53:AP78" si="48">+IF(AND(P53="Detectivo",$AN$24="Fuerte"),2,IF(AND(P53="Detectivo",$AN$24="Moderado"),1,IF(AND(P53="Preventivo",$AN$24="Fuerte"),1,0)))</f>
        <v>1</v>
      </c>
      <c r="AQ53" s="269">
        <f>+J53-AO53</f>
        <v>-1</v>
      </c>
      <c r="AR53" s="269">
        <f>+L53-AP53</f>
        <v>1</v>
      </c>
      <c r="AS53" s="305" t="str">
        <f>+VLOOKUP(MIN(AQ53,AQ54,AQ55,AQ56,AQ57,AQ58),Listados!$J$18:$K$24,2,TRUE)</f>
        <v>Rara Vez</v>
      </c>
      <c r="AT53" s="305" t="str">
        <f>+VLOOKUP(MIN(AR53,AR54,AR55,AR56,AR57,AR58),Listados!$J$26:$K$32,2,TRUE)</f>
        <v>Insignificante</v>
      </c>
      <c r="AU53" s="303" t="str">
        <f>IF(AND(AS53&lt;&gt;"",AT53&lt;&gt;""),VLOOKUP(AS53&amp;AT53,Listados!$M$3:$N$27,2,FALSE),"")</f>
        <v>Bajo</v>
      </c>
      <c r="AV53" s="312" t="str">
        <f>+VLOOKUP(AU53,Listados!$P$3:$Q$6,2,FALSE)</f>
        <v>Asumir el riesgo</v>
      </c>
      <c r="AW53" s="280">
        <v>1</v>
      </c>
    </row>
    <row r="54" spans="1:49" ht="76.5" customHeight="1">
      <c r="A54" s="310"/>
      <c r="B54" s="300"/>
      <c r="C54" s="322"/>
      <c r="D54" s="268" t="s">
        <v>708</v>
      </c>
      <c r="E54" s="337"/>
      <c r="F54" s="275" t="s">
        <v>728</v>
      </c>
      <c r="G54" s="322"/>
      <c r="H54" s="322"/>
      <c r="I54" s="304"/>
      <c r="J54" s="305"/>
      <c r="K54" s="304"/>
      <c r="L54" s="306"/>
      <c r="M54" s="303"/>
      <c r="N54" s="290"/>
      <c r="O54" s="290"/>
      <c r="P54" s="298"/>
      <c r="Q54" s="298"/>
      <c r="R54" s="298" t="str">
        <f t="shared" si="0"/>
        <v/>
      </c>
      <c r="S54" s="298"/>
      <c r="T54" s="298" t="str">
        <f t="shared" si="1"/>
        <v/>
      </c>
      <c r="U54" s="298"/>
      <c r="V54" s="298" t="str">
        <f t="shared" si="2"/>
        <v/>
      </c>
      <c r="W54" s="298"/>
      <c r="X54" s="298" t="str">
        <f t="shared" si="7"/>
        <v/>
      </c>
      <c r="Y54" s="298"/>
      <c r="Z54" s="298" t="str">
        <f t="shared" si="3"/>
        <v/>
      </c>
      <c r="AA54" s="298"/>
      <c r="AB54" s="298" t="str">
        <f t="shared" si="4"/>
        <v/>
      </c>
      <c r="AC54" s="298"/>
      <c r="AD54" s="298" t="str">
        <f t="shared" si="5"/>
        <v/>
      </c>
      <c r="AE54" s="298" t="str">
        <f t="shared" si="19"/>
        <v/>
      </c>
      <c r="AF54" s="298" t="str">
        <f t="shared" si="13"/>
        <v/>
      </c>
      <c r="AG54" s="298"/>
      <c r="AH54" s="298" t="str">
        <f t="shared" si="14"/>
        <v>Débil</v>
      </c>
      <c r="AI54" s="298" t="str">
        <f t="shared" si="15"/>
        <v>Débil</v>
      </c>
      <c r="AJ54" s="298">
        <f t="shared" si="16"/>
        <v>0</v>
      </c>
      <c r="AK54" s="289"/>
      <c r="AL54" s="289"/>
      <c r="AM54" s="289"/>
      <c r="AN54" s="289"/>
      <c r="AO54" s="289"/>
      <c r="AP54" s="289"/>
      <c r="AQ54" s="269">
        <f>+J53-AO54</f>
        <v>1</v>
      </c>
      <c r="AR54" s="269">
        <f>+L53-AP54</f>
        <v>2</v>
      </c>
      <c r="AS54" s="305"/>
      <c r="AT54" s="305"/>
      <c r="AU54" s="303"/>
      <c r="AV54" s="312"/>
      <c r="AW54" s="280"/>
    </row>
    <row r="55" spans="1:49" ht="15.75" hidden="1">
      <c r="A55" s="310"/>
      <c r="B55" s="300"/>
      <c r="C55" s="322"/>
      <c r="D55" s="268"/>
      <c r="E55" s="337"/>
      <c r="F55" s="36"/>
      <c r="G55" s="322"/>
      <c r="H55" s="322"/>
      <c r="I55" s="304"/>
      <c r="J55" s="305"/>
      <c r="K55" s="304"/>
      <c r="L55" s="306"/>
      <c r="M55" s="303"/>
      <c r="N55" s="225"/>
      <c r="O55" s="226"/>
      <c r="P55" s="267"/>
      <c r="Q55" s="267"/>
      <c r="R55" s="270" t="str">
        <f t="shared" si="0"/>
        <v/>
      </c>
      <c r="S55" s="267"/>
      <c r="T55" s="270" t="str">
        <f t="shared" si="1"/>
        <v/>
      </c>
      <c r="U55" s="267"/>
      <c r="V55" s="270" t="str">
        <f t="shared" si="2"/>
        <v/>
      </c>
      <c r="W55" s="267"/>
      <c r="X55" s="270" t="str">
        <f t="shared" si="7"/>
        <v/>
      </c>
      <c r="Y55" s="267"/>
      <c r="Z55" s="270" t="str">
        <f t="shared" si="3"/>
        <v/>
      </c>
      <c r="AA55" s="267"/>
      <c r="AB55" s="270" t="str">
        <f t="shared" si="4"/>
        <v/>
      </c>
      <c r="AC55" s="267"/>
      <c r="AD55" s="270" t="str">
        <f t="shared" si="5"/>
        <v/>
      </c>
      <c r="AE55" s="269" t="str">
        <f t="shared" si="19"/>
        <v/>
      </c>
      <c r="AF55" s="269" t="str">
        <f t="shared" si="13"/>
        <v/>
      </c>
      <c r="AG55" s="274"/>
      <c r="AH55" s="223" t="str">
        <f t="shared" si="14"/>
        <v>Débil</v>
      </c>
      <c r="AI55" s="223" t="str">
        <f t="shared" si="15"/>
        <v>Débil</v>
      </c>
      <c r="AJ55" s="223">
        <f t="shared" si="16"/>
        <v>0</v>
      </c>
      <c r="AK55" s="289"/>
      <c r="AL55" s="289"/>
      <c r="AM55" s="289"/>
      <c r="AN55" s="289"/>
      <c r="AO55" s="269">
        <f>+IF(AND(P55="Preventivo",AN53="Fuerte"),2,IF(AND(P55="Preventivo",AN53="Moderado"),1,0))</f>
        <v>0</v>
      </c>
      <c r="AP55" s="269">
        <f t="shared" si="48"/>
        <v>0</v>
      </c>
      <c r="AQ55" s="269">
        <f>+J53-AO55</f>
        <v>1</v>
      </c>
      <c r="AR55" s="269">
        <f>+L53-AP55</f>
        <v>2</v>
      </c>
      <c r="AS55" s="305"/>
      <c r="AT55" s="305"/>
      <c r="AU55" s="303"/>
      <c r="AV55" s="312"/>
      <c r="AW55" s="280"/>
    </row>
    <row r="56" spans="1:49" ht="15.75" hidden="1">
      <c r="A56" s="310"/>
      <c r="B56" s="300"/>
      <c r="C56" s="322"/>
      <c r="D56" s="268"/>
      <c r="E56" s="337"/>
      <c r="F56" s="36"/>
      <c r="G56" s="322"/>
      <c r="H56" s="322"/>
      <c r="I56" s="304"/>
      <c r="J56" s="305"/>
      <c r="K56" s="304"/>
      <c r="L56" s="306"/>
      <c r="M56" s="303"/>
      <c r="N56" s="225"/>
      <c r="O56" s="226"/>
      <c r="P56" s="267"/>
      <c r="Q56" s="267"/>
      <c r="R56" s="270" t="str">
        <f t="shared" si="0"/>
        <v/>
      </c>
      <c r="S56" s="267"/>
      <c r="T56" s="270" t="str">
        <f t="shared" si="1"/>
        <v/>
      </c>
      <c r="U56" s="267"/>
      <c r="V56" s="270" t="str">
        <f t="shared" si="2"/>
        <v/>
      </c>
      <c r="W56" s="267"/>
      <c r="X56" s="270" t="str">
        <f t="shared" si="7"/>
        <v/>
      </c>
      <c r="Y56" s="267"/>
      <c r="Z56" s="270" t="str">
        <f t="shared" si="3"/>
        <v/>
      </c>
      <c r="AA56" s="267"/>
      <c r="AB56" s="270" t="str">
        <f t="shared" si="4"/>
        <v/>
      </c>
      <c r="AC56" s="267"/>
      <c r="AD56" s="270" t="str">
        <f t="shared" si="5"/>
        <v/>
      </c>
      <c r="AE56" s="269" t="str">
        <f t="shared" si="19"/>
        <v/>
      </c>
      <c r="AF56" s="269" t="str">
        <f t="shared" si="13"/>
        <v/>
      </c>
      <c r="AG56" s="274"/>
      <c r="AH56" s="223" t="str">
        <f t="shared" si="14"/>
        <v>Débil</v>
      </c>
      <c r="AI56" s="223" t="str">
        <f t="shared" si="15"/>
        <v>Débil</v>
      </c>
      <c r="AJ56" s="223">
        <f t="shared" si="16"/>
        <v>0</v>
      </c>
      <c r="AK56" s="289"/>
      <c r="AL56" s="289"/>
      <c r="AM56" s="289"/>
      <c r="AN56" s="289"/>
      <c r="AO56" s="269">
        <f>+IF(AND(P56="Preventivo",AN53="Fuerte"),2,IF(AND(P56="Preventivo",AN53="Moderado"),1,0))</f>
        <v>0</v>
      </c>
      <c r="AP56" s="269">
        <f t="shared" si="48"/>
        <v>0</v>
      </c>
      <c r="AQ56" s="269">
        <f>+J53-AO56</f>
        <v>1</v>
      </c>
      <c r="AR56" s="269">
        <f>+L53-AP56</f>
        <v>2</v>
      </c>
      <c r="AS56" s="305"/>
      <c r="AT56" s="305"/>
      <c r="AU56" s="303"/>
      <c r="AV56" s="312"/>
      <c r="AW56" s="280"/>
    </row>
    <row r="57" spans="1:49" ht="15.75" hidden="1">
      <c r="A57" s="310"/>
      <c r="B57" s="300"/>
      <c r="C57" s="322"/>
      <c r="D57" s="268"/>
      <c r="E57" s="337"/>
      <c r="F57" s="36"/>
      <c r="G57" s="322"/>
      <c r="H57" s="322"/>
      <c r="I57" s="304"/>
      <c r="J57" s="305"/>
      <c r="K57" s="304"/>
      <c r="L57" s="306"/>
      <c r="M57" s="303"/>
      <c r="N57" s="225"/>
      <c r="O57" s="226"/>
      <c r="P57" s="267"/>
      <c r="Q57" s="267"/>
      <c r="R57" s="270" t="str">
        <f t="shared" si="0"/>
        <v/>
      </c>
      <c r="S57" s="267"/>
      <c r="T57" s="270" t="str">
        <f t="shared" si="1"/>
        <v/>
      </c>
      <c r="U57" s="267"/>
      <c r="V57" s="270" t="str">
        <f t="shared" si="2"/>
        <v/>
      </c>
      <c r="W57" s="267"/>
      <c r="X57" s="270" t="str">
        <f t="shared" si="7"/>
        <v/>
      </c>
      <c r="Y57" s="267"/>
      <c r="Z57" s="270" t="str">
        <f t="shared" si="3"/>
        <v/>
      </c>
      <c r="AA57" s="267"/>
      <c r="AB57" s="270" t="str">
        <f t="shared" si="4"/>
        <v/>
      </c>
      <c r="AC57" s="267"/>
      <c r="AD57" s="270" t="str">
        <f t="shared" si="5"/>
        <v/>
      </c>
      <c r="AE57" s="269" t="str">
        <f t="shared" si="19"/>
        <v/>
      </c>
      <c r="AF57" s="269" t="str">
        <f t="shared" si="13"/>
        <v/>
      </c>
      <c r="AG57" s="274"/>
      <c r="AH57" s="223" t="str">
        <f t="shared" si="14"/>
        <v>Débil</v>
      </c>
      <c r="AI57" s="223" t="str">
        <f t="shared" si="15"/>
        <v>Débil</v>
      </c>
      <c r="AJ57" s="223">
        <f t="shared" si="16"/>
        <v>0</v>
      </c>
      <c r="AK57" s="289"/>
      <c r="AL57" s="289"/>
      <c r="AM57" s="289"/>
      <c r="AN57" s="289"/>
      <c r="AO57" s="269">
        <f>+IF(AND(P57="Preventivo",AN53="Fuerte"),2,IF(AND(P57="Preventivo",AN53="Moderado"),1,0))</f>
        <v>0</v>
      </c>
      <c r="AP57" s="269">
        <f t="shared" si="48"/>
        <v>0</v>
      </c>
      <c r="AQ57" s="269">
        <f>+J53-AO57</f>
        <v>1</v>
      </c>
      <c r="AR57" s="269">
        <f>+L53-AP57</f>
        <v>2</v>
      </c>
      <c r="AS57" s="305"/>
      <c r="AT57" s="305"/>
      <c r="AU57" s="303"/>
      <c r="AV57" s="312"/>
      <c r="AW57" s="280"/>
    </row>
    <row r="58" spans="1:49" ht="15.75" hidden="1">
      <c r="A58" s="310"/>
      <c r="B58" s="300"/>
      <c r="C58" s="322"/>
      <c r="D58" s="268"/>
      <c r="E58" s="337"/>
      <c r="F58" s="36"/>
      <c r="G58" s="322"/>
      <c r="H58" s="322"/>
      <c r="I58" s="304"/>
      <c r="J58" s="305"/>
      <c r="K58" s="304"/>
      <c r="L58" s="306"/>
      <c r="M58" s="303"/>
      <c r="N58" s="225"/>
      <c r="O58" s="226"/>
      <c r="P58" s="267"/>
      <c r="Q58" s="267"/>
      <c r="R58" s="270" t="str">
        <f t="shared" si="0"/>
        <v/>
      </c>
      <c r="S58" s="267"/>
      <c r="T58" s="270" t="str">
        <f t="shared" si="1"/>
        <v/>
      </c>
      <c r="U58" s="267"/>
      <c r="V58" s="270" t="str">
        <f t="shared" si="2"/>
        <v/>
      </c>
      <c r="W58" s="267"/>
      <c r="X58" s="270" t="str">
        <f t="shared" si="7"/>
        <v/>
      </c>
      <c r="Y58" s="267"/>
      <c r="Z58" s="270" t="str">
        <f t="shared" si="3"/>
        <v/>
      </c>
      <c r="AA58" s="267"/>
      <c r="AB58" s="270" t="str">
        <f t="shared" si="4"/>
        <v/>
      </c>
      <c r="AC58" s="267"/>
      <c r="AD58" s="270" t="str">
        <f t="shared" si="5"/>
        <v/>
      </c>
      <c r="AE58" s="269" t="str">
        <f t="shared" si="19"/>
        <v/>
      </c>
      <c r="AF58" s="269" t="str">
        <f t="shared" si="13"/>
        <v/>
      </c>
      <c r="AG58" s="274"/>
      <c r="AH58" s="223" t="str">
        <f t="shared" si="14"/>
        <v>Débil</v>
      </c>
      <c r="AI58" s="223" t="str">
        <f t="shared" si="15"/>
        <v>Débil</v>
      </c>
      <c r="AJ58" s="223">
        <f t="shared" si="16"/>
        <v>0</v>
      </c>
      <c r="AK58" s="289"/>
      <c r="AL58" s="289"/>
      <c r="AM58" s="289"/>
      <c r="AN58" s="289"/>
      <c r="AO58" s="269">
        <f>+IF(AND(P58="Preventivo",AN53="Fuerte"),2,IF(AND(P58="Preventivo",AN53="Moderado"),1,0))</f>
        <v>0</v>
      </c>
      <c r="AP58" s="269">
        <f t="shared" si="48"/>
        <v>0</v>
      </c>
      <c r="AQ58" s="269">
        <f>+J53-AO58</f>
        <v>1</v>
      </c>
      <c r="AR58" s="269">
        <f>+L53-AP58</f>
        <v>2</v>
      </c>
      <c r="AS58" s="305"/>
      <c r="AT58" s="305"/>
      <c r="AU58" s="303"/>
      <c r="AV58" s="312"/>
      <c r="AW58" s="280"/>
    </row>
    <row r="59" spans="1:49" ht="180.75" customHeight="1">
      <c r="A59" s="310" t="s">
        <v>613</v>
      </c>
      <c r="B59" s="300" t="s">
        <v>696</v>
      </c>
      <c r="C59" s="322" t="s">
        <v>644</v>
      </c>
      <c r="D59" s="268" t="s">
        <v>709</v>
      </c>
      <c r="E59" s="337" t="s">
        <v>652</v>
      </c>
      <c r="F59" s="275" t="s">
        <v>729</v>
      </c>
      <c r="G59" s="322" t="s">
        <v>648</v>
      </c>
      <c r="H59" s="322" t="s">
        <v>658</v>
      </c>
      <c r="I59" s="304" t="s">
        <v>101</v>
      </c>
      <c r="J59" s="305">
        <f>+VLOOKUP(I59,Listados!$K$8:$L$12,2,0)</f>
        <v>1</v>
      </c>
      <c r="K59" s="304" t="s">
        <v>13</v>
      </c>
      <c r="L59" s="306">
        <f>+VLOOKUP(K59,Listados!$K$13:$L$17,2,0)</f>
        <v>2</v>
      </c>
      <c r="M59" s="303" t="str">
        <f>IF(AND(I59&lt;&gt;"",K59&lt;&gt;""),VLOOKUP(I59&amp;K59,Listados!$M$3:$N$27,2,FALSE),"")</f>
        <v>Bajo</v>
      </c>
      <c r="N59" s="225" t="s">
        <v>737</v>
      </c>
      <c r="O59" s="290" t="s">
        <v>709</v>
      </c>
      <c r="P59" s="267" t="s">
        <v>24</v>
      </c>
      <c r="Q59" s="267" t="s">
        <v>91</v>
      </c>
      <c r="R59" s="270">
        <f t="shared" ref="R59" si="49">+IF(Q59="si",15,"")</f>
        <v>15</v>
      </c>
      <c r="S59" s="267" t="s">
        <v>91</v>
      </c>
      <c r="T59" s="270">
        <f t="shared" ref="T59" si="50">+IF(S59="si",15,"")</f>
        <v>15</v>
      </c>
      <c r="U59" s="267" t="s">
        <v>91</v>
      </c>
      <c r="V59" s="270">
        <f t="shared" ref="V59" si="51">+IF(U59="si",15,"")</f>
        <v>15</v>
      </c>
      <c r="W59" s="267" t="s">
        <v>740</v>
      </c>
      <c r="X59" s="270">
        <f>+IF(W59="Prevenir",15,IF(W59="Detectar",10,""))</f>
        <v>15</v>
      </c>
      <c r="Y59" s="267" t="s">
        <v>91</v>
      </c>
      <c r="Z59" s="270">
        <f t="shared" ref="Z59" si="52">+IF(Y59="si",15,"")</f>
        <v>15</v>
      </c>
      <c r="AA59" s="267" t="s">
        <v>91</v>
      </c>
      <c r="AB59" s="270">
        <f t="shared" ref="AB59" si="53">+IF(AA59="si",15,"")</f>
        <v>15</v>
      </c>
      <c r="AC59" s="267" t="s">
        <v>155</v>
      </c>
      <c r="AD59" s="270">
        <f t="shared" si="5"/>
        <v>10</v>
      </c>
      <c r="AE59" s="269">
        <f t="shared" si="19"/>
        <v>100</v>
      </c>
      <c r="AF59" s="269" t="str">
        <f t="shared" si="13"/>
        <v>Fuerte</v>
      </c>
      <c r="AG59" s="274" t="s">
        <v>159</v>
      </c>
      <c r="AH59" s="223" t="str">
        <f t="shared" si="14"/>
        <v>Fuerte</v>
      </c>
      <c r="AI59" s="223" t="str">
        <f t="shared" si="15"/>
        <v>Fuerte</v>
      </c>
      <c r="AJ59" s="223">
        <f t="shared" si="16"/>
        <v>100</v>
      </c>
      <c r="AK59" s="289">
        <v>100</v>
      </c>
      <c r="AL59" s="289">
        <v>1</v>
      </c>
      <c r="AM59" s="289">
        <f t="shared" ref="AM59" si="54">(AK59/AL59)</f>
        <v>100</v>
      </c>
      <c r="AN59" s="289" t="str">
        <f t="shared" ref="AN59" si="55">IF(AM59&lt;=50, "Débil", IF(AM59&lt;=99,"Moderado","Fuerte"))</f>
        <v>Fuerte</v>
      </c>
      <c r="AO59" s="269">
        <f>+IF(AND(P59="Preventivo",AN59="Fuerte"),2,IF(AND(P59="Preventivo",AN59="Moderado"),1,0))</f>
        <v>2</v>
      </c>
      <c r="AP59" s="269">
        <f t="shared" si="48"/>
        <v>1</v>
      </c>
      <c r="AQ59" s="269">
        <f>+J59-AO59</f>
        <v>-1</v>
      </c>
      <c r="AR59" s="269">
        <f>+L59-AP59</f>
        <v>1</v>
      </c>
      <c r="AS59" s="305" t="str">
        <f>+VLOOKUP(MIN(AQ59,AQ60,AQ61,AQ62,AQ63,AQ64),Listados!$J$18:$K$24,2,TRUE)</f>
        <v>Rara Vez</v>
      </c>
      <c r="AT59" s="305" t="str">
        <f>+VLOOKUP(MIN(AR59,AR60,AR61,AR62,AR63,AR64),Listados!$J$26:$K$32,2,TRUE)</f>
        <v>Insignificante</v>
      </c>
      <c r="AU59" s="303" t="str">
        <f>IF(AND(AS59&lt;&gt;"",AT59&lt;&gt;""),VLOOKUP(AS59&amp;AT59,Listados!$M$3:$N$27,2,FALSE),"")</f>
        <v>Bajo</v>
      </c>
      <c r="AV59" s="312" t="str">
        <f>+VLOOKUP(AU59,Listados!$P$3:$Q$6,2,FALSE)</f>
        <v>Asumir el riesgo</v>
      </c>
      <c r="AW59" s="280">
        <v>1</v>
      </c>
    </row>
    <row r="60" spans="1:49" hidden="1">
      <c r="A60" s="310"/>
      <c r="B60" s="300"/>
      <c r="C60" s="322"/>
      <c r="D60" s="268"/>
      <c r="E60" s="337"/>
      <c r="F60" s="36"/>
      <c r="G60" s="322"/>
      <c r="H60" s="322"/>
      <c r="I60" s="304"/>
      <c r="J60" s="305"/>
      <c r="K60" s="304"/>
      <c r="L60" s="306"/>
      <c r="M60" s="303"/>
      <c r="N60" s="225"/>
      <c r="O60" s="290"/>
      <c r="P60" s="267"/>
      <c r="Q60" s="267"/>
      <c r="R60" s="270" t="str">
        <f t="shared" si="0"/>
        <v/>
      </c>
      <c r="S60" s="267"/>
      <c r="T60" s="270" t="str">
        <f t="shared" si="1"/>
        <v/>
      </c>
      <c r="U60" s="267"/>
      <c r="V60" s="270" t="str">
        <f t="shared" si="2"/>
        <v/>
      </c>
      <c r="W60" s="267"/>
      <c r="X60" s="270" t="str">
        <f t="shared" si="7"/>
        <v/>
      </c>
      <c r="Y60" s="267"/>
      <c r="Z60" s="270" t="str">
        <f t="shared" si="3"/>
        <v/>
      </c>
      <c r="AA60" s="267"/>
      <c r="AB60" s="270" t="str">
        <f t="shared" si="4"/>
        <v/>
      </c>
      <c r="AC60" s="267"/>
      <c r="AD60" s="270" t="str">
        <f t="shared" si="5"/>
        <v/>
      </c>
      <c r="AE60" s="269" t="str">
        <f t="shared" si="19"/>
        <v/>
      </c>
      <c r="AF60" s="269" t="str">
        <f t="shared" si="13"/>
        <v/>
      </c>
      <c r="AG60" s="274"/>
      <c r="AH60" s="223" t="str">
        <f t="shared" si="14"/>
        <v>Débil</v>
      </c>
      <c r="AI60" s="223" t="str">
        <f t="shared" si="15"/>
        <v>Débil</v>
      </c>
      <c r="AJ60" s="223">
        <f t="shared" si="16"/>
        <v>0</v>
      </c>
      <c r="AK60" s="289"/>
      <c r="AL60" s="289"/>
      <c r="AM60" s="289"/>
      <c r="AN60" s="289"/>
      <c r="AO60" s="269">
        <f>+IF(AND(P60="Preventivo",AN59="Fuerte"),2,IF(AND(P60="Preventivo",AN59="Moderado"),1,0))</f>
        <v>0</v>
      </c>
      <c r="AP60" s="269">
        <f t="shared" si="48"/>
        <v>0</v>
      </c>
      <c r="AQ60" s="269">
        <f>+J59-AO60</f>
        <v>1</v>
      </c>
      <c r="AR60" s="269">
        <f>+L59-AP60</f>
        <v>2</v>
      </c>
      <c r="AS60" s="305"/>
      <c r="AT60" s="305"/>
      <c r="AU60" s="303"/>
      <c r="AV60" s="312"/>
      <c r="AW60" s="280"/>
    </row>
    <row r="61" spans="1:49" ht="15.75" hidden="1">
      <c r="A61" s="310"/>
      <c r="B61" s="300"/>
      <c r="C61" s="322"/>
      <c r="D61" s="268"/>
      <c r="E61" s="337"/>
      <c r="F61" s="36"/>
      <c r="G61" s="322"/>
      <c r="H61" s="322"/>
      <c r="I61" s="304"/>
      <c r="J61" s="305"/>
      <c r="K61" s="304"/>
      <c r="L61" s="306"/>
      <c r="M61" s="303"/>
      <c r="N61" s="225"/>
      <c r="O61" s="226"/>
      <c r="P61" s="267"/>
      <c r="Q61" s="267"/>
      <c r="R61" s="270" t="str">
        <f t="shared" si="0"/>
        <v/>
      </c>
      <c r="S61" s="267"/>
      <c r="T61" s="270" t="str">
        <f t="shared" si="1"/>
        <v/>
      </c>
      <c r="U61" s="267"/>
      <c r="V61" s="270" t="str">
        <f t="shared" si="2"/>
        <v/>
      </c>
      <c r="W61" s="267"/>
      <c r="X61" s="270" t="str">
        <f t="shared" si="7"/>
        <v/>
      </c>
      <c r="Y61" s="267"/>
      <c r="Z61" s="270" t="str">
        <f t="shared" si="3"/>
        <v/>
      </c>
      <c r="AA61" s="267"/>
      <c r="AB61" s="270" t="str">
        <f t="shared" si="4"/>
        <v/>
      </c>
      <c r="AC61" s="267"/>
      <c r="AD61" s="270" t="str">
        <f t="shared" si="5"/>
        <v/>
      </c>
      <c r="AE61" s="269" t="str">
        <f t="shared" si="19"/>
        <v/>
      </c>
      <c r="AF61" s="269" t="str">
        <f t="shared" si="13"/>
        <v/>
      </c>
      <c r="AG61" s="274"/>
      <c r="AH61" s="223" t="str">
        <f t="shared" si="14"/>
        <v>Débil</v>
      </c>
      <c r="AI61" s="223" t="str">
        <f t="shared" si="15"/>
        <v>Débil</v>
      </c>
      <c r="AJ61" s="223">
        <f t="shared" si="16"/>
        <v>0</v>
      </c>
      <c r="AK61" s="289"/>
      <c r="AL61" s="289"/>
      <c r="AM61" s="289"/>
      <c r="AN61" s="289"/>
      <c r="AO61" s="269">
        <f>+IF(AND(P61="Preventivo",AN59="Fuerte"),2,IF(AND(P61="Preventivo",AN59="Moderado"),1,0))</f>
        <v>0</v>
      </c>
      <c r="AP61" s="269">
        <f t="shared" si="48"/>
        <v>0</v>
      </c>
      <c r="AQ61" s="269">
        <f>+J59-AO61</f>
        <v>1</v>
      </c>
      <c r="AR61" s="269">
        <f>+L59-AP61</f>
        <v>2</v>
      </c>
      <c r="AS61" s="305"/>
      <c r="AT61" s="305"/>
      <c r="AU61" s="303"/>
      <c r="AV61" s="312"/>
      <c r="AW61" s="280"/>
    </row>
    <row r="62" spans="1:49" ht="15.75" hidden="1">
      <c r="A62" s="310"/>
      <c r="B62" s="300"/>
      <c r="C62" s="322"/>
      <c r="D62" s="268"/>
      <c r="E62" s="337"/>
      <c r="F62" s="36"/>
      <c r="G62" s="322"/>
      <c r="H62" s="322"/>
      <c r="I62" s="304"/>
      <c r="J62" s="305"/>
      <c r="K62" s="304"/>
      <c r="L62" s="306"/>
      <c r="M62" s="303"/>
      <c r="N62" s="225"/>
      <c r="O62" s="226"/>
      <c r="P62" s="267"/>
      <c r="Q62" s="267"/>
      <c r="R62" s="270" t="str">
        <f t="shared" si="0"/>
        <v/>
      </c>
      <c r="S62" s="267"/>
      <c r="T62" s="270" t="str">
        <f t="shared" si="1"/>
        <v/>
      </c>
      <c r="U62" s="267"/>
      <c r="V62" s="270" t="str">
        <f t="shared" si="2"/>
        <v/>
      </c>
      <c r="W62" s="267"/>
      <c r="X62" s="270" t="str">
        <f t="shared" si="7"/>
        <v/>
      </c>
      <c r="Y62" s="267"/>
      <c r="Z62" s="270" t="str">
        <f t="shared" si="3"/>
        <v/>
      </c>
      <c r="AA62" s="267"/>
      <c r="AB62" s="270" t="str">
        <f t="shared" si="4"/>
        <v/>
      </c>
      <c r="AC62" s="267"/>
      <c r="AD62" s="270" t="str">
        <f t="shared" si="5"/>
        <v/>
      </c>
      <c r="AE62" s="269" t="str">
        <f t="shared" si="19"/>
        <v/>
      </c>
      <c r="AF62" s="269" t="str">
        <f t="shared" si="13"/>
        <v/>
      </c>
      <c r="AG62" s="274"/>
      <c r="AH62" s="223" t="str">
        <f t="shared" si="14"/>
        <v>Débil</v>
      </c>
      <c r="AI62" s="223" t="str">
        <f t="shared" si="15"/>
        <v>Débil</v>
      </c>
      <c r="AJ62" s="223">
        <f t="shared" si="16"/>
        <v>0</v>
      </c>
      <c r="AK62" s="289"/>
      <c r="AL62" s="289"/>
      <c r="AM62" s="289"/>
      <c r="AN62" s="289"/>
      <c r="AO62" s="269">
        <f>+IF(AND(P62="Preventivo",AN59="Fuerte"),2,IF(AND(P62="Preventivo",AN59="Moderado"),1,0))</f>
        <v>0</v>
      </c>
      <c r="AP62" s="269">
        <f t="shared" si="48"/>
        <v>0</v>
      </c>
      <c r="AQ62" s="269">
        <f>+J59-AO62</f>
        <v>1</v>
      </c>
      <c r="AR62" s="269">
        <f>+L59-AP62</f>
        <v>2</v>
      </c>
      <c r="AS62" s="305"/>
      <c r="AT62" s="305"/>
      <c r="AU62" s="303"/>
      <c r="AV62" s="312"/>
      <c r="AW62" s="280"/>
    </row>
    <row r="63" spans="1:49" ht="15.75" hidden="1">
      <c r="A63" s="310"/>
      <c r="B63" s="300"/>
      <c r="C63" s="322"/>
      <c r="D63" s="268"/>
      <c r="E63" s="337"/>
      <c r="F63" s="36"/>
      <c r="G63" s="322"/>
      <c r="H63" s="322"/>
      <c r="I63" s="304"/>
      <c r="J63" s="305"/>
      <c r="K63" s="304"/>
      <c r="L63" s="306"/>
      <c r="M63" s="303"/>
      <c r="N63" s="225"/>
      <c r="O63" s="226"/>
      <c r="P63" s="267"/>
      <c r="Q63" s="267"/>
      <c r="R63" s="270" t="str">
        <f t="shared" si="0"/>
        <v/>
      </c>
      <c r="S63" s="267"/>
      <c r="T63" s="270" t="str">
        <f t="shared" si="1"/>
        <v/>
      </c>
      <c r="U63" s="267"/>
      <c r="V63" s="270" t="str">
        <f t="shared" si="2"/>
        <v/>
      </c>
      <c r="W63" s="267"/>
      <c r="X63" s="270" t="str">
        <f t="shared" si="7"/>
        <v/>
      </c>
      <c r="Y63" s="267"/>
      <c r="Z63" s="270" t="str">
        <f t="shared" si="3"/>
        <v/>
      </c>
      <c r="AA63" s="267"/>
      <c r="AB63" s="270" t="str">
        <f t="shared" si="4"/>
        <v/>
      </c>
      <c r="AC63" s="267"/>
      <c r="AD63" s="270" t="str">
        <f t="shared" si="5"/>
        <v/>
      </c>
      <c r="AE63" s="269" t="str">
        <f t="shared" si="19"/>
        <v/>
      </c>
      <c r="AF63" s="269" t="str">
        <f t="shared" si="13"/>
        <v/>
      </c>
      <c r="AG63" s="274"/>
      <c r="AH63" s="223" t="str">
        <f t="shared" si="14"/>
        <v>Débil</v>
      </c>
      <c r="AI63" s="223" t="str">
        <f t="shared" si="15"/>
        <v>Débil</v>
      </c>
      <c r="AJ63" s="223">
        <f t="shared" si="16"/>
        <v>0</v>
      </c>
      <c r="AK63" s="289"/>
      <c r="AL63" s="289"/>
      <c r="AM63" s="289"/>
      <c r="AN63" s="289"/>
      <c r="AO63" s="269">
        <f>+IF(AND(P63="Preventivo",AN59="Fuerte"),2,IF(AND(P63="Preventivo",AN59="Moderado"),1,0))</f>
        <v>0</v>
      </c>
      <c r="AP63" s="269">
        <f t="shared" si="48"/>
        <v>0</v>
      </c>
      <c r="AQ63" s="269">
        <f>+J59-AO63</f>
        <v>1</v>
      </c>
      <c r="AR63" s="269">
        <f>+L59-AP63</f>
        <v>2</v>
      </c>
      <c r="AS63" s="305"/>
      <c r="AT63" s="305"/>
      <c r="AU63" s="303"/>
      <c r="AV63" s="312"/>
      <c r="AW63" s="280"/>
    </row>
    <row r="64" spans="1:49" ht="15.75" hidden="1">
      <c r="A64" s="310"/>
      <c r="B64" s="300"/>
      <c r="C64" s="322"/>
      <c r="D64" s="268"/>
      <c r="E64" s="337"/>
      <c r="F64" s="36"/>
      <c r="G64" s="322"/>
      <c r="H64" s="322"/>
      <c r="I64" s="304"/>
      <c r="J64" s="305"/>
      <c r="K64" s="304"/>
      <c r="L64" s="306"/>
      <c r="M64" s="303"/>
      <c r="N64" s="225"/>
      <c r="O64" s="226"/>
      <c r="P64" s="267"/>
      <c r="Q64" s="267"/>
      <c r="R64" s="270" t="str">
        <f t="shared" si="0"/>
        <v/>
      </c>
      <c r="S64" s="267"/>
      <c r="T64" s="270" t="str">
        <f t="shared" si="1"/>
        <v/>
      </c>
      <c r="U64" s="267"/>
      <c r="V64" s="270" t="str">
        <f t="shared" si="2"/>
        <v/>
      </c>
      <c r="W64" s="267"/>
      <c r="X64" s="270" t="str">
        <f t="shared" si="7"/>
        <v/>
      </c>
      <c r="Y64" s="267"/>
      <c r="Z64" s="270" t="str">
        <f t="shared" si="3"/>
        <v/>
      </c>
      <c r="AA64" s="267"/>
      <c r="AB64" s="270" t="str">
        <f t="shared" si="4"/>
        <v/>
      </c>
      <c r="AC64" s="267"/>
      <c r="AD64" s="270" t="str">
        <f t="shared" si="5"/>
        <v/>
      </c>
      <c r="AE64" s="269" t="str">
        <f t="shared" si="19"/>
        <v/>
      </c>
      <c r="AF64" s="269" t="str">
        <f t="shared" si="13"/>
        <v/>
      </c>
      <c r="AG64" s="274"/>
      <c r="AH64" s="223" t="str">
        <f t="shared" si="14"/>
        <v>Débil</v>
      </c>
      <c r="AI64" s="223" t="str">
        <f t="shared" si="15"/>
        <v>Débil</v>
      </c>
      <c r="AJ64" s="223">
        <f t="shared" si="16"/>
        <v>0</v>
      </c>
      <c r="AK64" s="289"/>
      <c r="AL64" s="289"/>
      <c r="AM64" s="289"/>
      <c r="AN64" s="289"/>
      <c r="AO64" s="269">
        <f>+IF(AND(P64="Preventivo",AN59="Fuerte"),2,IF(AND(P64="Preventivo",AN59="Moderado"),1,0))</f>
        <v>0</v>
      </c>
      <c r="AP64" s="269">
        <f t="shared" si="48"/>
        <v>0</v>
      </c>
      <c r="AQ64" s="269">
        <f>+J59-AO64</f>
        <v>1</v>
      </c>
      <c r="AR64" s="269">
        <f>+L59-AP64</f>
        <v>2</v>
      </c>
      <c r="AS64" s="305"/>
      <c r="AT64" s="305"/>
      <c r="AU64" s="303"/>
      <c r="AV64" s="312"/>
      <c r="AW64" s="280"/>
    </row>
    <row r="65" spans="1:49" ht="176.25" customHeight="1">
      <c r="A65" s="310" t="s">
        <v>614</v>
      </c>
      <c r="B65" s="300" t="s">
        <v>697</v>
      </c>
      <c r="C65" s="322" t="s">
        <v>644</v>
      </c>
      <c r="D65" s="268" t="s">
        <v>710</v>
      </c>
      <c r="E65" s="337" t="s">
        <v>651</v>
      </c>
      <c r="F65" s="275" t="s">
        <v>730</v>
      </c>
      <c r="G65" s="322" t="s">
        <v>647</v>
      </c>
      <c r="H65" s="322" t="s">
        <v>656</v>
      </c>
      <c r="I65" s="304" t="s">
        <v>93</v>
      </c>
      <c r="J65" s="305">
        <f>+VLOOKUP(I65,Listados!$K$8:$L$12,2,0)</f>
        <v>3</v>
      </c>
      <c r="K65" s="304" t="s">
        <v>7</v>
      </c>
      <c r="L65" s="306">
        <f>+VLOOKUP(K65,Listados!$K$13:$L$17,2,0)</f>
        <v>1</v>
      </c>
      <c r="M65" s="303" t="str">
        <f>IF(AND(I65&lt;&gt;"",K65&lt;&gt;""),VLOOKUP(I65&amp;K65,Listados!$M$3:$N$27,2,FALSE),"")</f>
        <v>Bajo</v>
      </c>
      <c r="N65" s="225" t="s">
        <v>738</v>
      </c>
      <c r="O65" s="290" t="s">
        <v>710</v>
      </c>
      <c r="P65" s="267" t="s">
        <v>24</v>
      </c>
      <c r="Q65" s="267" t="s">
        <v>91</v>
      </c>
      <c r="R65" s="270">
        <f t="shared" ref="R65" si="56">+IF(Q65="si",15,"")</f>
        <v>15</v>
      </c>
      <c r="S65" s="267" t="s">
        <v>91</v>
      </c>
      <c r="T65" s="270">
        <f t="shared" ref="T65" si="57">+IF(S65="si",15,"")</f>
        <v>15</v>
      </c>
      <c r="U65" s="267" t="s">
        <v>91</v>
      </c>
      <c r="V65" s="270">
        <f t="shared" ref="V65" si="58">+IF(U65="si",15,"")</f>
        <v>15</v>
      </c>
      <c r="W65" s="267" t="s">
        <v>740</v>
      </c>
      <c r="X65" s="270">
        <f>+IF(W65="Prevenir",15,IF(W65="Detectar",10,""))</f>
        <v>15</v>
      </c>
      <c r="Y65" s="267" t="s">
        <v>91</v>
      </c>
      <c r="Z65" s="270">
        <f t="shared" ref="Z65" si="59">+IF(Y65="si",15,"")</f>
        <v>15</v>
      </c>
      <c r="AA65" s="267" t="s">
        <v>91</v>
      </c>
      <c r="AB65" s="270">
        <f t="shared" ref="AB65" si="60">+IF(AA65="si",15,"")</f>
        <v>15</v>
      </c>
      <c r="AC65" s="267" t="s">
        <v>155</v>
      </c>
      <c r="AD65" s="270">
        <f t="shared" si="5"/>
        <v>10</v>
      </c>
      <c r="AE65" s="269">
        <f t="shared" si="19"/>
        <v>100</v>
      </c>
      <c r="AF65" s="269" t="str">
        <f t="shared" si="13"/>
        <v>Fuerte</v>
      </c>
      <c r="AG65" s="274" t="s">
        <v>159</v>
      </c>
      <c r="AH65" s="223" t="str">
        <f t="shared" si="14"/>
        <v>Fuerte</v>
      </c>
      <c r="AI65" s="223" t="str">
        <f t="shared" si="15"/>
        <v>Fuerte</v>
      </c>
      <c r="AJ65" s="223">
        <f t="shared" si="16"/>
        <v>100</v>
      </c>
      <c r="AK65" s="289">
        <v>100</v>
      </c>
      <c r="AL65" s="289">
        <v>1</v>
      </c>
      <c r="AM65" s="289">
        <f>(AK65/AL65)</f>
        <v>100</v>
      </c>
      <c r="AN65" s="289" t="str">
        <f t="shared" ref="AN65" si="61">IF(AM65&lt;=50, "Débil", IF(AM65&lt;=99,"Moderado","Fuerte"))</f>
        <v>Fuerte</v>
      </c>
      <c r="AO65" s="269">
        <f>+IF(AND(P65="Preventivo",AN65="Fuerte"),2,IF(AND(P65="Preventivo",AN65="Moderado"),1,0))</f>
        <v>2</v>
      </c>
      <c r="AP65" s="269">
        <f t="shared" si="48"/>
        <v>1</v>
      </c>
      <c r="AQ65" s="269">
        <f>+J65-AO65</f>
        <v>1</v>
      </c>
      <c r="AR65" s="269">
        <f>+L65-AP65</f>
        <v>0</v>
      </c>
      <c r="AS65" s="305" t="str">
        <f>+VLOOKUP(MIN(AQ65,AQ66,AQ67,AQ68,AQ69,AQ70),Listados!$J$18:$K$24,2,TRUE)</f>
        <v>Rara Vez</v>
      </c>
      <c r="AT65" s="305" t="str">
        <f>+VLOOKUP(MIN(AR65,AR66,AR67,AR68,AR69,AR70),Listados!$J$27:$K$32,2,TRUE)</f>
        <v>Insignificante</v>
      </c>
      <c r="AU65" s="303" t="str">
        <f>IF(AND(AS65&lt;&gt;"",AT65&lt;&gt;""),VLOOKUP(AS65&amp;AT65,Listados!$M$3:$N$27,2,FALSE),"")</f>
        <v>Bajo</v>
      </c>
      <c r="AV65" s="312" t="str">
        <f>+VLOOKUP(AU65,Listados!$P$3:$Q$6,2,FALSE)</f>
        <v>Asumir el riesgo</v>
      </c>
      <c r="AW65" s="280">
        <v>1</v>
      </c>
    </row>
    <row r="66" spans="1:49" ht="81.75" hidden="1" customHeight="1">
      <c r="A66" s="310"/>
      <c r="B66" s="300"/>
      <c r="C66" s="322"/>
      <c r="D66" s="268"/>
      <c r="E66" s="337"/>
      <c r="F66" s="36"/>
      <c r="G66" s="322"/>
      <c r="H66" s="322"/>
      <c r="I66" s="304"/>
      <c r="J66" s="305"/>
      <c r="K66" s="304"/>
      <c r="L66" s="306"/>
      <c r="M66" s="303"/>
      <c r="N66" s="225"/>
      <c r="O66" s="290"/>
      <c r="P66" s="267"/>
      <c r="Q66" s="267"/>
      <c r="R66" s="270" t="str">
        <f t="shared" si="0"/>
        <v/>
      </c>
      <c r="S66" s="267"/>
      <c r="T66" s="270" t="str">
        <f t="shared" si="1"/>
        <v/>
      </c>
      <c r="U66" s="267"/>
      <c r="V66" s="270" t="str">
        <f t="shared" si="2"/>
        <v/>
      </c>
      <c r="W66" s="267"/>
      <c r="X66" s="270" t="str">
        <f t="shared" si="7"/>
        <v/>
      </c>
      <c r="Y66" s="267"/>
      <c r="Z66" s="270" t="str">
        <f t="shared" si="3"/>
        <v/>
      </c>
      <c r="AA66" s="267"/>
      <c r="AB66" s="270" t="str">
        <f t="shared" si="4"/>
        <v/>
      </c>
      <c r="AC66" s="267"/>
      <c r="AD66" s="270" t="str">
        <f t="shared" si="5"/>
        <v/>
      </c>
      <c r="AE66" s="269" t="str">
        <f t="shared" si="19"/>
        <v/>
      </c>
      <c r="AF66" s="269" t="str">
        <f t="shared" si="13"/>
        <v/>
      </c>
      <c r="AG66" s="274"/>
      <c r="AH66" s="223" t="str">
        <f t="shared" si="14"/>
        <v>Débil</v>
      </c>
      <c r="AI66" s="223" t="str">
        <f t="shared" si="15"/>
        <v>Débil</v>
      </c>
      <c r="AJ66" s="223">
        <f t="shared" si="16"/>
        <v>0</v>
      </c>
      <c r="AK66" s="289"/>
      <c r="AL66" s="289"/>
      <c r="AM66" s="289"/>
      <c r="AN66" s="289"/>
      <c r="AO66" s="269">
        <f>+IF(AND(P66="Preventivo",AN65="Fuerte"),2,IF(AND(P66="Preventivo",AN65="Moderado"),1,0))</f>
        <v>0</v>
      </c>
      <c r="AP66" s="269">
        <f t="shared" si="48"/>
        <v>0</v>
      </c>
      <c r="AQ66" s="269">
        <f>+J65-AO66</f>
        <v>3</v>
      </c>
      <c r="AR66" s="269">
        <f>+L65-AP66</f>
        <v>1</v>
      </c>
      <c r="AS66" s="305"/>
      <c r="AT66" s="305"/>
      <c r="AU66" s="303"/>
      <c r="AV66" s="312"/>
      <c r="AW66" s="280"/>
    </row>
    <row r="67" spans="1:49" ht="15.75" hidden="1">
      <c r="A67" s="310"/>
      <c r="B67" s="300"/>
      <c r="C67" s="322"/>
      <c r="D67" s="268"/>
      <c r="E67" s="337"/>
      <c r="F67" s="36"/>
      <c r="G67" s="322"/>
      <c r="H67" s="322"/>
      <c r="I67" s="304"/>
      <c r="J67" s="305"/>
      <c r="K67" s="304"/>
      <c r="L67" s="306"/>
      <c r="M67" s="303"/>
      <c r="N67" s="225"/>
      <c r="O67" s="226"/>
      <c r="P67" s="267"/>
      <c r="Q67" s="267"/>
      <c r="R67" s="270" t="str">
        <f t="shared" si="0"/>
        <v/>
      </c>
      <c r="S67" s="267"/>
      <c r="T67" s="270" t="str">
        <f t="shared" si="1"/>
        <v/>
      </c>
      <c r="U67" s="267"/>
      <c r="V67" s="270" t="str">
        <f t="shared" si="2"/>
        <v/>
      </c>
      <c r="W67" s="267"/>
      <c r="X67" s="270" t="str">
        <f t="shared" si="7"/>
        <v/>
      </c>
      <c r="Y67" s="267"/>
      <c r="Z67" s="270" t="str">
        <f t="shared" si="3"/>
        <v/>
      </c>
      <c r="AA67" s="267"/>
      <c r="AB67" s="270" t="str">
        <f t="shared" si="4"/>
        <v/>
      </c>
      <c r="AC67" s="267"/>
      <c r="AD67" s="270" t="str">
        <f t="shared" si="5"/>
        <v/>
      </c>
      <c r="AE67" s="269" t="str">
        <f t="shared" si="19"/>
        <v/>
      </c>
      <c r="AF67" s="269" t="str">
        <f t="shared" si="13"/>
        <v/>
      </c>
      <c r="AG67" s="274"/>
      <c r="AH67" s="223" t="str">
        <f t="shared" si="14"/>
        <v>Débil</v>
      </c>
      <c r="AI67" s="223" t="str">
        <f t="shared" si="15"/>
        <v>Débil</v>
      </c>
      <c r="AJ67" s="223">
        <f t="shared" si="16"/>
        <v>0</v>
      </c>
      <c r="AK67" s="289"/>
      <c r="AL67" s="289"/>
      <c r="AM67" s="289"/>
      <c r="AN67" s="289"/>
      <c r="AO67" s="269">
        <f>+IF(AND(P67="Preventivo",AN65="Fuerte"),2,IF(AND(P67="Preventivo",AN65="Moderado"),1,0))</f>
        <v>0</v>
      </c>
      <c r="AP67" s="269">
        <f t="shared" si="48"/>
        <v>0</v>
      </c>
      <c r="AQ67" s="269">
        <f>+J65-AO67</f>
        <v>3</v>
      </c>
      <c r="AR67" s="269">
        <f>+L65-AP67</f>
        <v>1</v>
      </c>
      <c r="AS67" s="305"/>
      <c r="AT67" s="305"/>
      <c r="AU67" s="303"/>
      <c r="AV67" s="312"/>
      <c r="AW67" s="280"/>
    </row>
    <row r="68" spans="1:49" ht="15.75" hidden="1">
      <c r="A68" s="310"/>
      <c r="B68" s="300"/>
      <c r="C68" s="322"/>
      <c r="D68" s="268"/>
      <c r="E68" s="337"/>
      <c r="F68" s="36"/>
      <c r="G68" s="322"/>
      <c r="H68" s="322"/>
      <c r="I68" s="304"/>
      <c r="J68" s="305"/>
      <c r="K68" s="304"/>
      <c r="L68" s="306"/>
      <c r="M68" s="303"/>
      <c r="N68" s="225"/>
      <c r="O68" s="226"/>
      <c r="P68" s="267"/>
      <c r="Q68" s="267"/>
      <c r="R68" s="270" t="str">
        <f t="shared" si="0"/>
        <v/>
      </c>
      <c r="S68" s="267"/>
      <c r="T68" s="270" t="str">
        <f t="shared" si="1"/>
        <v/>
      </c>
      <c r="U68" s="267"/>
      <c r="V68" s="270" t="str">
        <f t="shared" si="2"/>
        <v/>
      </c>
      <c r="W68" s="267"/>
      <c r="X68" s="270" t="str">
        <f t="shared" si="7"/>
        <v/>
      </c>
      <c r="Y68" s="267"/>
      <c r="Z68" s="270" t="str">
        <f t="shared" si="3"/>
        <v/>
      </c>
      <c r="AA68" s="267"/>
      <c r="AB68" s="270" t="str">
        <f t="shared" si="4"/>
        <v/>
      </c>
      <c r="AC68" s="267"/>
      <c r="AD68" s="270" t="str">
        <f t="shared" si="5"/>
        <v/>
      </c>
      <c r="AE68" s="269" t="str">
        <f t="shared" si="19"/>
        <v/>
      </c>
      <c r="AF68" s="269" t="str">
        <f t="shared" si="13"/>
        <v/>
      </c>
      <c r="AG68" s="274"/>
      <c r="AH68" s="223" t="str">
        <f t="shared" si="14"/>
        <v>Débil</v>
      </c>
      <c r="AI68" s="223" t="str">
        <f t="shared" si="15"/>
        <v>Débil</v>
      </c>
      <c r="AJ68" s="223">
        <f t="shared" si="16"/>
        <v>0</v>
      </c>
      <c r="AK68" s="289"/>
      <c r="AL68" s="289"/>
      <c r="AM68" s="289"/>
      <c r="AN68" s="289"/>
      <c r="AO68" s="269">
        <f>+IF(AND(P68="Preventivo",AN65="Fuerte"),2,IF(AND(P68="Preventivo",AN65="Moderado"),1,0))</f>
        <v>0</v>
      </c>
      <c r="AP68" s="269">
        <f t="shared" si="48"/>
        <v>0</v>
      </c>
      <c r="AQ68" s="269">
        <f>+J65-AO68</f>
        <v>3</v>
      </c>
      <c r="AR68" s="269">
        <f>+L65-AP68</f>
        <v>1</v>
      </c>
      <c r="AS68" s="305"/>
      <c r="AT68" s="305"/>
      <c r="AU68" s="303"/>
      <c r="AV68" s="312"/>
      <c r="AW68" s="280"/>
    </row>
    <row r="69" spans="1:49" ht="15.75" hidden="1">
      <c r="A69" s="310"/>
      <c r="B69" s="300"/>
      <c r="C69" s="322"/>
      <c r="D69" s="268"/>
      <c r="E69" s="337"/>
      <c r="F69" s="36"/>
      <c r="G69" s="322"/>
      <c r="H69" s="322"/>
      <c r="I69" s="304"/>
      <c r="J69" s="305"/>
      <c r="K69" s="304"/>
      <c r="L69" s="306"/>
      <c r="M69" s="303"/>
      <c r="N69" s="225"/>
      <c r="O69" s="226"/>
      <c r="P69" s="267"/>
      <c r="Q69" s="267"/>
      <c r="R69" s="270" t="str">
        <f t="shared" si="0"/>
        <v/>
      </c>
      <c r="S69" s="267"/>
      <c r="T69" s="270" t="str">
        <f t="shared" si="1"/>
        <v/>
      </c>
      <c r="U69" s="267"/>
      <c r="V69" s="270" t="str">
        <f t="shared" si="2"/>
        <v/>
      </c>
      <c r="W69" s="267"/>
      <c r="X69" s="270" t="str">
        <f t="shared" si="7"/>
        <v/>
      </c>
      <c r="Y69" s="267"/>
      <c r="Z69" s="270" t="str">
        <f t="shared" si="3"/>
        <v/>
      </c>
      <c r="AA69" s="267"/>
      <c r="AB69" s="270" t="str">
        <f t="shared" si="4"/>
        <v/>
      </c>
      <c r="AC69" s="267"/>
      <c r="AD69" s="270" t="str">
        <f t="shared" si="5"/>
        <v/>
      </c>
      <c r="AE69" s="269" t="str">
        <f t="shared" si="19"/>
        <v/>
      </c>
      <c r="AF69" s="269" t="str">
        <f t="shared" si="13"/>
        <v/>
      </c>
      <c r="AG69" s="274"/>
      <c r="AH69" s="223" t="str">
        <f t="shared" si="14"/>
        <v>Débil</v>
      </c>
      <c r="AI69" s="223" t="str">
        <f t="shared" si="15"/>
        <v>Débil</v>
      </c>
      <c r="AJ69" s="223">
        <f t="shared" si="16"/>
        <v>0</v>
      </c>
      <c r="AK69" s="289"/>
      <c r="AL69" s="289"/>
      <c r="AM69" s="289"/>
      <c r="AN69" s="289"/>
      <c r="AO69" s="269">
        <f>+IF(AND(P69="Preventivo",AN65="Fuerte"),2,IF(AND(P69="Preventivo",AN65="Moderado"),1,0))</f>
        <v>0</v>
      </c>
      <c r="AP69" s="269">
        <f t="shared" si="48"/>
        <v>0</v>
      </c>
      <c r="AQ69" s="269">
        <f>+J65-AO69</f>
        <v>3</v>
      </c>
      <c r="AR69" s="269">
        <f>+L65-AP69</f>
        <v>1</v>
      </c>
      <c r="AS69" s="305"/>
      <c r="AT69" s="305"/>
      <c r="AU69" s="303"/>
      <c r="AV69" s="312"/>
      <c r="AW69" s="280"/>
    </row>
    <row r="70" spans="1:49" ht="15.75" hidden="1">
      <c r="A70" s="310"/>
      <c r="B70" s="300"/>
      <c r="C70" s="322"/>
      <c r="D70" s="268"/>
      <c r="E70" s="337"/>
      <c r="F70" s="36"/>
      <c r="G70" s="322"/>
      <c r="H70" s="322"/>
      <c r="I70" s="304"/>
      <c r="J70" s="305"/>
      <c r="K70" s="304"/>
      <c r="L70" s="306"/>
      <c r="M70" s="303"/>
      <c r="N70" s="225"/>
      <c r="O70" s="226"/>
      <c r="P70" s="267"/>
      <c r="Q70" s="267"/>
      <c r="R70" s="270" t="str">
        <f t="shared" si="0"/>
        <v/>
      </c>
      <c r="S70" s="267"/>
      <c r="T70" s="270" t="str">
        <f t="shared" si="1"/>
        <v/>
      </c>
      <c r="U70" s="267"/>
      <c r="V70" s="270" t="str">
        <f t="shared" si="2"/>
        <v/>
      </c>
      <c r="W70" s="267"/>
      <c r="X70" s="270" t="str">
        <f t="shared" si="7"/>
        <v/>
      </c>
      <c r="Y70" s="267"/>
      <c r="Z70" s="270" t="str">
        <f t="shared" si="3"/>
        <v/>
      </c>
      <c r="AA70" s="267"/>
      <c r="AB70" s="270" t="str">
        <f t="shared" si="4"/>
        <v/>
      </c>
      <c r="AC70" s="267"/>
      <c r="AD70" s="270" t="str">
        <f t="shared" si="5"/>
        <v/>
      </c>
      <c r="AE70" s="269" t="str">
        <f t="shared" si="19"/>
        <v/>
      </c>
      <c r="AF70" s="269" t="str">
        <f t="shared" si="13"/>
        <v/>
      </c>
      <c r="AG70" s="274"/>
      <c r="AH70" s="223" t="str">
        <f t="shared" si="14"/>
        <v>Débil</v>
      </c>
      <c r="AI70" s="223" t="str">
        <f t="shared" si="15"/>
        <v>Débil</v>
      </c>
      <c r="AJ70" s="223">
        <f t="shared" si="16"/>
        <v>0</v>
      </c>
      <c r="AK70" s="289"/>
      <c r="AL70" s="289"/>
      <c r="AM70" s="289"/>
      <c r="AN70" s="289"/>
      <c r="AO70" s="269">
        <f>+IF(AND(P70="Preventivo",AN65="Fuerte"),2,IF(AND(P70="Preventivo",AN65="Moderado"),1,0))</f>
        <v>0</v>
      </c>
      <c r="AP70" s="269">
        <f t="shared" si="48"/>
        <v>0</v>
      </c>
      <c r="AQ70" s="269">
        <f>+J65-AO70</f>
        <v>3</v>
      </c>
      <c r="AR70" s="269">
        <f>+L65-AP70</f>
        <v>1</v>
      </c>
      <c r="AS70" s="305"/>
      <c r="AT70" s="305"/>
      <c r="AU70" s="303"/>
      <c r="AV70" s="312"/>
      <c r="AW70" s="280"/>
    </row>
    <row r="71" spans="1:49" ht="162" customHeight="1">
      <c r="A71" s="310" t="s">
        <v>615</v>
      </c>
      <c r="B71" s="273" t="s">
        <v>820</v>
      </c>
      <c r="C71" s="322" t="s">
        <v>644</v>
      </c>
      <c r="D71" s="268" t="s">
        <v>711</v>
      </c>
      <c r="E71" s="337" t="s">
        <v>651</v>
      </c>
      <c r="F71" s="275" t="s">
        <v>731</v>
      </c>
      <c r="G71" s="322" t="s">
        <v>648</v>
      </c>
      <c r="H71" s="322" t="s">
        <v>656</v>
      </c>
      <c r="I71" s="304" t="s">
        <v>10</v>
      </c>
      <c r="J71" s="305">
        <f>+VLOOKUP(I71,Listados!$K$8:$L$12,2,0)</f>
        <v>2</v>
      </c>
      <c r="K71" s="304" t="s">
        <v>7</v>
      </c>
      <c r="L71" s="306">
        <f>+VLOOKUP(K71,Listados!$K$13:$L$17,2,0)</f>
        <v>1</v>
      </c>
      <c r="M71" s="303" t="str">
        <f>IF(AND(I71&lt;&gt;"",K71&lt;&gt;""),VLOOKUP(I71&amp;K71,Listados!$M$3:$N$27,2,FALSE),"")</f>
        <v>Bajo</v>
      </c>
      <c r="N71" s="225" t="s">
        <v>739</v>
      </c>
      <c r="O71" s="290" t="s">
        <v>711</v>
      </c>
      <c r="P71" s="267" t="s">
        <v>24</v>
      </c>
      <c r="Q71" s="267" t="s">
        <v>91</v>
      </c>
      <c r="R71" s="270">
        <f t="shared" ref="R71" si="62">+IF(Q71="si",15,"")</f>
        <v>15</v>
      </c>
      <c r="S71" s="267" t="s">
        <v>91</v>
      </c>
      <c r="T71" s="270">
        <f t="shared" ref="T71" si="63">+IF(S71="si",15,"")</f>
        <v>15</v>
      </c>
      <c r="U71" s="267" t="s">
        <v>91</v>
      </c>
      <c r="V71" s="270">
        <f t="shared" ref="V71" si="64">+IF(U71="si",15,"")</f>
        <v>15</v>
      </c>
      <c r="W71" s="267" t="s">
        <v>740</v>
      </c>
      <c r="X71" s="270">
        <f>+IF(W71="Prevenir",15,IF(W71="Detectar",10,""))</f>
        <v>15</v>
      </c>
      <c r="Y71" s="267" t="s">
        <v>91</v>
      </c>
      <c r="Z71" s="270">
        <f t="shared" ref="Z71" si="65">+IF(Y71="si",15,"")</f>
        <v>15</v>
      </c>
      <c r="AA71" s="267" t="s">
        <v>91</v>
      </c>
      <c r="AB71" s="270">
        <f t="shared" ref="AB71" si="66">+IF(AA71="si",15,"")</f>
        <v>15</v>
      </c>
      <c r="AC71" s="267" t="s">
        <v>155</v>
      </c>
      <c r="AD71" s="270">
        <f t="shared" si="5"/>
        <v>10</v>
      </c>
      <c r="AE71" s="269">
        <f t="shared" si="19"/>
        <v>100</v>
      </c>
      <c r="AF71" s="269" t="str">
        <f t="shared" si="13"/>
        <v>Fuerte</v>
      </c>
      <c r="AG71" s="274" t="s">
        <v>159</v>
      </c>
      <c r="AH71" s="223" t="str">
        <f t="shared" si="14"/>
        <v>Fuerte</v>
      </c>
      <c r="AI71" s="223" t="str">
        <f t="shared" si="15"/>
        <v>Fuerte</v>
      </c>
      <c r="AJ71" s="223">
        <f>IF(ISBLANK(AI71),"",IF(AI71="Débil", 0, IF(AI71="Moderado",50,100)))</f>
        <v>100</v>
      </c>
      <c r="AK71" s="289">
        <v>100</v>
      </c>
      <c r="AL71" s="289">
        <v>1</v>
      </c>
      <c r="AM71" s="289">
        <f t="shared" ref="AM71" si="67">(AK71/AL71)</f>
        <v>100</v>
      </c>
      <c r="AN71" s="289" t="str">
        <f t="shared" ref="AN71" si="68">IF(AM71&lt;=50, "Débil", IF(AM71&lt;=99,"Moderado","Fuerte"))</f>
        <v>Fuerte</v>
      </c>
      <c r="AO71" s="269">
        <f>+IF(AND(P71="Preventivo",AN71="Fuerte"),2,IF(AND(P71="Preventivo",AN71="Moderado"),1,0))</f>
        <v>2</v>
      </c>
      <c r="AP71" s="269">
        <f t="shared" si="48"/>
        <v>1</v>
      </c>
      <c r="AQ71" s="269">
        <f>+J71-AO71</f>
        <v>0</v>
      </c>
      <c r="AR71" s="269">
        <f>+L71-AP71</f>
        <v>0</v>
      </c>
      <c r="AS71" s="305" t="str">
        <f>+VLOOKUP(MIN(AQ71,AQ72,AQ73,AQ74,AQ75,AQ76),Listados!$J$18:$K$24,2,TRUE)</f>
        <v>Rara Vez</v>
      </c>
      <c r="AT71" s="305" t="str">
        <f>+VLOOKUP(MIN(AR71,AR72,AR73,AR74,AR75,AR76),Listados!$J$27:$K$32,2,TRUE)</f>
        <v>Insignificante</v>
      </c>
      <c r="AU71" s="303" t="str">
        <f>IF(AND(AS71&lt;&gt;"",AT71&lt;&gt;""),VLOOKUP(AS71&amp;AT71,Listados!$M$3:$N$27,2,FALSE),"")</f>
        <v>Bajo</v>
      </c>
      <c r="AV71" s="312" t="str">
        <f>+VLOOKUP(AU71,Listados!$P$3:$Q$6,2,FALSE)</f>
        <v>Asumir el riesgo</v>
      </c>
      <c r="AW71" s="280">
        <v>1</v>
      </c>
    </row>
    <row r="72" spans="1:49" ht="15.75" hidden="1" customHeight="1">
      <c r="A72" s="310"/>
      <c r="B72" s="268"/>
      <c r="C72" s="322"/>
      <c r="D72" s="268"/>
      <c r="E72" s="337"/>
      <c r="F72" s="36"/>
      <c r="G72" s="322"/>
      <c r="H72" s="322"/>
      <c r="I72" s="304"/>
      <c r="J72" s="305"/>
      <c r="K72" s="304"/>
      <c r="L72" s="306"/>
      <c r="M72" s="303"/>
      <c r="N72" s="225"/>
      <c r="O72" s="290"/>
      <c r="P72" s="267"/>
      <c r="Q72" s="267"/>
      <c r="R72" s="270" t="str">
        <f t="shared" si="0"/>
        <v/>
      </c>
      <c r="S72" s="267"/>
      <c r="T72" s="270" t="str">
        <f t="shared" si="1"/>
        <v/>
      </c>
      <c r="U72" s="267"/>
      <c r="V72" s="270" t="str">
        <f t="shared" si="2"/>
        <v/>
      </c>
      <c r="W72" s="267"/>
      <c r="X72" s="270" t="str">
        <f t="shared" si="7"/>
        <v/>
      </c>
      <c r="Y72" s="267"/>
      <c r="Z72" s="270" t="str">
        <f t="shared" si="3"/>
        <v/>
      </c>
      <c r="AA72" s="267"/>
      <c r="AB72" s="270" t="str">
        <f t="shared" si="4"/>
        <v/>
      </c>
      <c r="AC72" s="267"/>
      <c r="AD72" s="270" t="str">
        <f t="shared" si="5"/>
        <v/>
      </c>
      <c r="AE72" s="269" t="str">
        <f t="shared" si="19"/>
        <v/>
      </c>
      <c r="AF72" s="269" t="str">
        <f t="shared" si="13"/>
        <v/>
      </c>
      <c r="AG72" s="274"/>
      <c r="AH72" s="223" t="str">
        <f t="shared" si="14"/>
        <v>Débil</v>
      </c>
      <c r="AI72" s="223" t="str">
        <f t="shared" si="15"/>
        <v>Débil</v>
      </c>
      <c r="AJ72" s="223">
        <f t="shared" si="16"/>
        <v>0</v>
      </c>
      <c r="AK72" s="289"/>
      <c r="AL72" s="289"/>
      <c r="AM72" s="289"/>
      <c r="AN72" s="289"/>
      <c r="AO72" s="269">
        <f>+IF(AND(P72="Preventivo",AN71="Fuerte"),2,IF(AND(P72="Preventivo",AN71="Moderado"),1,0))</f>
        <v>0</v>
      </c>
      <c r="AP72" s="269">
        <f t="shared" si="48"/>
        <v>0</v>
      </c>
      <c r="AQ72" s="269">
        <f>+J71-AO72</f>
        <v>2</v>
      </c>
      <c r="AR72" s="269">
        <f>+L71-AP72</f>
        <v>1</v>
      </c>
      <c r="AS72" s="305"/>
      <c r="AT72" s="305"/>
      <c r="AU72" s="303"/>
      <c r="AV72" s="312"/>
      <c r="AW72" s="280"/>
    </row>
    <row r="73" spans="1:49" ht="15.75" hidden="1" customHeight="1">
      <c r="A73" s="310"/>
      <c r="B73" s="268"/>
      <c r="C73" s="322"/>
      <c r="D73" s="268"/>
      <c r="E73" s="337"/>
      <c r="F73" s="36"/>
      <c r="G73" s="322"/>
      <c r="H73" s="322"/>
      <c r="I73" s="304"/>
      <c r="J73" s="305"/>
      <c r="K73" s="304"/>
      <c r="L73" s="306"/>
      <c r="M73" s="303"/>
      <c r="N73" s="225"/>
      <c r="O73" s="226"/>
      <c r="P73" s="267"/>
      <c r="Q73" s="267"/>
      <c r="R73" s="270" t="str">
        <f t="shared" si="0"/>
        <v/>
      </c>
      <c r="S73" s="267"/>
      <c r="T73" s="270" t="str">
        <f t="shared" si="1"/>
        <v/>
      </c>
      <c r="U73" s="267"/>
      <c r="V73" s="270" t="str">
        <f t="shared" si="2"/>
        <v/>
      </c>
      <c r="W73" s="267"/>
      <c r="X73" s="270" t="str">
        <f t="shared" si="7"/>
        <v/>
      </c>
      <c r="Y73" s="267"/>
      <c r="Z73" s="270" t="str">
        <f t="shared" si="3"/>
        <v/>
      </c>
      <c r="AA73" s="267"/>
      <c r="AB73" s="270" t="str">
        <f t="shared" si="4"/>
        <v/>
      </c>
      <c r="AC73" s="267"/>
      <c r="AD73" s="270" t="str">
        <f t="shared" si="5"/>
        <v/>
      </c>
      <c r="AE73" s="269" t="str">
        <f t="shared" si="19"/>
        <v/>
      </c>
      <c r="AF73" s="269" t="str">
        <f t="shared" si="13"/>
        <v/>
      </c>
      <c r="AG73" s="274"/>
      <c r="AH73" s="223" t="str">
        <f t="shared" si="14"/>
        <v>Débil</v>
      </c>
      <c r="AI73" s="223" t="str">
        <f t="shared" si="15"/>
        <v>Débil</v>
      </c>
      <c r="AJ73" s="223">
        <f t="shared" si="16"/>
        <v>0</v>
      </c>
      <c r="AK73" s="289"/>
      <c r="AL73" s="289"/>
      <c r="AM73" s="289"/>
      <c r="AN73" s="289"/>
      <c r="AO73" s="269">
        <f>+IF(AND(P73="Preventivo",AN71="Fuerte"),2,IF(AND(P73="Preventivo",AN71="Moderado"),1,0))</f>
        <v>0</v>
      </c>
      <c r="AP73" s="269">
        <f t="shared" si="48"/>
        <v>0</v>
      </c>
      <c r="AQ73" s="269">
        <f>+J71-AO73</f>
        <v>2</v>
      </c>
      <c r="AR73" s="269">
        <f>+L71-AP73</f>
        <v>1</v>
      </c>
      <c r="AS73" s="305"/>
      <c r="AT73" s="305"/>
      <c r="AU73" s="303"/>
      <c r="AV73" s="312"/>
      <c r="AW73" s="280"/>
    </row>
    <row r="74" spans="1:49" ht="15.75" hidden="1" customHeight="1">
      <c r="A74" s="310"/>
      <c r="B74" s="268"/>
      <c r="C74" s="322"/>
      <c r="D74" s="268"/>
      <c r="E74" s="337"/>
      <c r="F74" s="36"/>
      <c r="G74" s="322"/>
      <c r="H74" s="322"/>
      <c r="I74" s="304"/>
      <c r="J74" s="305"/>
      <c r="K74" s="304"/>
      <c r="L74" s="306"/>
      <c r="M74" s="303"/>
      <c r="N74" s="225"/>
      <c r="O74" s="226"/>
      <c r="P74" s="267"/>
      <c r="Q74" s="267"/>
      <c r="R74" s="270" t="str">
        <f t="shared" si="0"/>
        <v/>
      </c>
      <c r="S74" s="267"/>
      <c r="T74" s="270" t="str">
        <f t="shared" si="1"/>
        <v/>
      </c>
      <c r="U74" s="267"/>
      <c r="V74" s="270" t="str">
        <f t="shared" si="2"/>
        <v/>
      </c>
      <c r="W74" s="267"/>
      <c r="X74" s="270" t="str">
        <f t="shared" si="7"/>
        <v/>
      </c>
      <c r="Y74" s="267"/>
      <c r="Z74" s="270" t="str">
        <f t="shared" si="3"/>
        <v/>
      </c>
      <c r="AA74" s="267"/>
      <c r="AB74" s="270" t="str">
        <f t="shared" si="4"/>
        <v/>
      </c>
      <c r="AC74" s="267"/>
      <c r="AD74" s="270" t="str">
        <f t="shared" si="5"/>
        <v/>
      </c>
      <c r="AE74" s="269" t="str">
        <f t="shared" si="19"/>
        <v/>
      </c>
      <c r="AF74" s="269" t="str">
        <f t="shared" si="13"/>
        <v/>
      </c>
      <c r="AG74" s="274"/>
      <c r="AH74" s="223" t="str">
        <f t="shared" si="14"/>
        <v>Débil</v>
      </c>
      <c r="AI74" s="223" t="str">
        <f t="shared" si="15"/>
        <v>Débil</v>
      </c>
      <c r="AJ74" s="223">
        <f t="shared" si="16"/>
        <v>0</v>
      </c>
      <c r="AK74" s="289"/>
      <c r="AL74" s="289"/>
      <c r="AM74" s="289"/>
      <c r="AN74" s="289"/>
      <c r="AO74" s="269">
        <f>+IF(AND(P74="Preventivo",AN71="Fuerte"),2,IF(AND(P74="Preventivo",AN71="Moderado"),1,0))</f>
        <v>0</v>
      </c>
      <c r="AP74" s="269">
        <f t="shared" si="48"/>
        <v>0</v>
      </c>
      <c r="AQ74" s="269">
        <f>+J71-AO74</f>
        <v>2</v>
      </c>
      <c r="AR74" s="269">
        <f>+L71-AP74</f>
        <v>1</v>
      </c>
      <c r="AS74" s="305"/>
      <c r="AT74" s="305"/>
      <c r="AU74" s="303"/>
      <c r="AV74" s="312"/>
      <c r="AW74" s="280"/>
    </row>
    <row r="75" spans="1:49" ht="15.75" hidden="1" customHeight="1">
      <c r="A75" s="310"/>
      <c r="B75" s="268"/>
      <c r="C75" s="322"/>
      <c r="D75" s="268"/>
      <c r="E75" s="337"/>
      <c r="F75" s="36"/>
      <c r="G75" s="322"/>
      <c r="H75" s="322"/>
      <c r="I75" s="304"/>
      <c r="J75" s="305"/>
      <c r="K75" s="304"/>
      <c r="L75" s="306"/>
      <c r="M75" s="303"/>
      <c r="N75" s="225"/>
      <c r="O75" s="226"/>
      <c r="P75" s="267"/>
      <c r="Q75" s="267"/>
      <c r="R75" s="270" t="str">
        <f t="shared" si="0"/>
        <v/>
      </c>
      <c r="S75" s="267"/>
      <c r="T75" s="270" t="str">
        <f t="shared" si="1"/>
        <v/>
      </c>
      <c r="U75" s="267"/>
      <c r="V75" s="270" t="str">
        <f t="shared" si="2"/>
        <v/>
      </c>
      <c r="W75" s="267"/>
      <c r="X75" s="270" t="str">
        <f t="shared" si="7"/>
        <v/>
      </c>
      <c r="Y75" s="267"/>
      <c r="Z75" s="270" t="str">
        <f t="shared" si="3"/>
        <v/>
      </c>
      <c r="AA75" s="267"/>
      <c r="AB75" s="270" t="str">
        <f t="shared" si="4"/>
        <v/>
      </c>
      <c r="AC75" s="267"/>
      <c r="AD75" s="270" t="str">
        <f t="shared" si="5"/>
        <v/>
      </c>
      <c r="AE75" s="269" t="str">
        <f t="shared" si="19"/>
        <v/>
      </c>
      <c r="AF75" s="269" t="str">
        <f t="shared" si="13"/>
        <v/>
      </c>
      <c r="AG75" s="274"/>
      <c r="AH75" s="223" t="str">
        <f t="shared" si="14"/>
        <v>Débil</v>
      </c>
      <c r="AI75" s="223" t="str">
        <f t="shared" si="15"/>
        <v>Débil</v>
      </c>
      <c r="AJ75" s="223">
        <f t="shared" si="16"/>
        <v>0</v>
      </c>
      <c r="AK75" s="289"/>
      <c r="AL75" s="289"/>
      <c r="AM75" s="289"/>
      <c r="AN75" s="289"/>
      <c r="AO75" s="269">
        <f>+IF(AND(P75="Preventivo",AN71="Fuerte"),2,IF(AND(P75="Preventivo",AN71="Moderado"),1,0))</f>
        <v>0</v>
      </c>
      <c r="AP75" s="269">
        <f t="shared" si="48"/>
        <v>0</v>
      </c>
      <c r="AQ75" s="269">
        <f>+J71-AO75</f>
        <v>2</v>
      </c>
      <c r="AR75" s="269">
        <f>+L71-AP75</f>
        <v>1</v>
      </c>
      <c r="AS75" s="305"/>
      <c r="AT75" s="305"/>
      <c r="AU75" s="303"/>
      <c r="AV75" s="312"/>
      <c r="AW75" s="280"/>
    </row>
    <row r="76" spans="1:49" ht="15.75" hidden="1" customHeight="1">
      <c r="A76" s="310"/>
      <c r="B76" s="268"/>
      <c r="C76" s="322"/>
      <c r="D76" s="268"/>
      <c r="E76" s="337"/>
      <c r="F76" s="36"/>
      <c r="G76" s="322"/>
      <c r="H76" s="322"/>
      <c r="I76" s="304"/>
      <c r="J76" s="305"/>
      <c r="K76" s="304"/>
      <c r="L76" s="306"/>
      <c r="M76" s="303"/>
      <c r="N76" s="225"/>
      <c r="O76" s="226"/>
      <c r="P76" s="267"/>
      <c r="Q76" s="267"/>
      <c r="R76" s="270" t="str">
        <f t="shared" si="0"/>
        <v/>
      </c>
      <c r="S76" s="267"/>
      <c r="T76" s="270" t="str">
        <f t="shared" si="1"/>
        <v/>
      </c>
      <c r="U76" s="267"/>
      <c r="V76" s="270" t="str">
        <f t="shared" si="2"/>
        <v/>
      </c>
      <c r="W76" s="267"/>
      <c r="X76" s="270" t="str">
        <f t="shared" si="7"/>
        <v/>
      </c>
      <c r="Y76" s="267"/>
      <c r="Z76" s="270" t="str">
        <f t="shared" si="3"/>
        <v/>
      </c>
      <c r="AA76" s="267"/>
      <c r="AB76" s="270" t="str">
        <f t="shared" si="4"/>
        <v/>
      </c>
      <c r="AC76" s="267"/>
      <c r="AD76" s="270" t="str">
        <f t="shared" si="5"/>
        <v/>
      </c>
      <c r="AE76" s="269" t="str">
        <f t="shared" si="19"/>
        <v/>
      </c>
      <c r="AF76" s="269" t="str">
        <f t="shared" si="13"/>
        <v/>
      </c>
      <c r="AG76" s="274"/>
      <c r="AH76" s="223" t="str">
        <f t="shared" si="14"/>
        <v>Débil</v>
      </c>
      <c r="AI76" s="223" t="str">
        <f t="shared" si="15"/>
        <v>Débil</v>
      </c>
      <c r="AJ76" s="223">
        <f t="shared" si="16"/>
        <v>0</v>
      </c>
      <c r="AK76" s="289"/>
      <c r="AL76" s="289"/>
      <c r="AM76" s="289"/>
      <c r="AN76" s="289"/>
      <c r="AO76" s="269">
        <f>+IF(AND(P76="Preventivo",AN71="Fuerte"),2,IF(AND(P76="Preventivo",AN71="Moderado"),1,0))</f>
        <v>0</v>
      </c>
      <c r="AP76" s="269">
        <f t="shared" si="48"/>
        <v>0</v>
      </c>
      <c r="AQ76" s="269">
        <f>+J71-AO76</f>
        <v>2</v>
      </c>
      <c r="AR76" s="269">
        <f>+L71-AP76</f>
        <v>1</v>
      </c>
      <c r="AS76" s="305"/>
      <c r="AT76" s="305"/>
      <c r="AU76" s="303"/>
      <c r="AV76" s="312"/>
      <c r="AW76" s="280"/>
    </row>
    <row r="77" spans="1:49" ht="69.75" customHeight="1">
      <c r="A77" s="310" t="s">
        <v>616</v>
      </c>
      <c r="B77" s="335" t="s">
        <v>834</v>
      </c>
      <c r="C77" s="322" t="s">
        <v>644</v>
      </c>
      <c r="D77" s="268" t="s">
        <v>748</v>
      </c>
      <c r="E77" s="337" t="s">
        <v>651</v>
      </c>
      <c r="F77" s="36" t="s">
        <v>749</v>
      </c>
      <c r="G77" s="322" t="s">
        <v>648</v>
      </c>
      <c r="H77" s="322" t="s">
        <v>656</v>
      </c>
      <c r="I77" s="304" t="s">
        <v>19</v>
      </c>
      <c r="J77" s="305">
        <f>+VLOOKUP(I77,Listados!$K$8:$L$12,2,0)</f>
        <v>4</v>
      </c>
      <c r="K77" s="304" t="s">
        <v>11</v>
      </c>
      <c r="L77" s="306">
        <f>+VLOOKUP(K77,Listados!$K$13:$L$17,2,0)</f>
        <v>4</v>
      </c>
      <c r="M77" s="303" t="str">
        <f>IF(AND(I77&lt;&gt;"",K77&lt;&gt;""),VLOOKUP(I77&amp;K77,Listados!$M$3:$N$27,2,FALSE),"")</f>
        <v>Extremo</v>
      </c>
      <c r="N77" s="344" t="s">
        <v>837</v>
      </c>
      <c r="O77" s="344" t="s">
        <v>748</v>
      </c>
      <c r="P77" s="297" t="s">
        <v>24</v>
      </c>
      <c r="Q77" s="297" t="s">
        <v>91</v>
      </c>
      <c r="R77" s="270">
        <f t="shared" si="0"/>
        <v>15</v>
      </c>
      <c r="S77" s="297" t="s">
        <v>91</v>
      </c>
      <c r="T77" s="297">
        <f t="shared" si="1"/>
        <v>15</v>
      </c>
      <c r="U77" s="297" t="s">
        <v>91</v>
      </c>
      <c r="V77" s="297">
        <f t="shared" si="2"/>
        <v>15</v>
      </c>
      <c r="W77" s="297" t="s">
        <v>740</v>
      </c>
      <c r="X77" s="297">
        <f>+IF(W77="Prevenir",15,IF(W77="Detectar",10,""))</f>
        <v>15</v>
      </c>
      <c r="Y77" s="297" t="s">
        <v>91</v>
      </c>
      <c r="Z77" s="297">
        <f t="shared" si="3"/>
        <v>15</v>
      </c>
      <c r="AA77" s="297" t="s">
        <v>100</v>
      </c>
      <c r="AB77" s="297" t="str">
        <f t="shared" si="4"/>
        <v/>
      </c>
      <c r="AC77" s="297" t="s">
        <v>155</v>
      </c>
      <c r="AD77" s="264">
        <f t="shared" ref="AD77" si="69">+IF(AC77="Completa",10,IF(AC77="Incompleta",5,""))</f>
        <v>10</v>
      </c>
      <c r="AE77" s="297">
        <f t="shared" ref="AE77" si="70">IF((SUM(R77,T77,V77,X77,Z77,AB77,AD77)=0),"",(SUM(R77,T77,V77,X77,Z77,AB77,AD77)))</f>
        <v>85</v>
      </c>
      <c r="AF77" s="297" t="str">
        <f t="shared" ref="AF77" si="71">IF(AE77&lt;=85,"Débil",IF(AE77&lt;=95,"Moderado",IF(AE77=100,"Fuerte","")))</f>
        <v>Débil</v>
      </c>
      <c r="AG77" s="297" t="s">
        <v>159</v>
      </c>
      <c r="AH77" s="297" t="str">
        <f t="shared" ref="AH77" si="72">+IF(AG77="siempre","Fuerte",IF(AG77="Algunas veces","Moderado","Débil"))</f>
        <v>Fuerte</v>
      </c>
      <c r="AI77" s="297" t="str">
        <f t="shared" ref="AI77" si="73">IF(AND(AF77="Fuerte",AH77="Fuerte"),"Fuerte",IF(AND(AF77="Fuerte",AH77="Moderado"),"Moderado",IF(AND(AF77="Moderado",AH77="Fuerte"),"Moderado",IF(AND(AF77="Moderado",AH77="Moderado"),"Moderado","Débil"))))</f>
        <v>Débil</v>
      </c>
      <c r="AJ77" s="297">
        <f>IF(ISBLANK(AI71),"",IF(AI77="Débil",0,IF(AI77="Moderado",50,100)))</f>
        <v>0</v>
      </c>
      <c r="AK77" s="297">
        <v>0</v>
      </c>
      <c r="AL77" s="297">
        <v>2</v>
      </c>
      <c r="AM77" s="297">
        <f t="shared" ref="AM77" si="74">(AK77/AL77)</f>
        <v>0</v>
      </c>
      <c r="AN77" s="297" t="str">
        <f t="shared" ref="AN77" si="75">IF(AM77&lt;=50, "Débil", IF(AM77&lt;=99,"Moderado","Fuerte"))</f>
        <v>Débil</v>
      </c>
      <c r="AO77" s="297">
        <v>0</v>
      </c>
      <c r="AP77" s="297">
        <v>0</v>
      </c>
      <c r="AQ77" s="297">
        <f>+J77-AO77</f>
        <v>4</v>
      </c>
      <c r="AR77" s="297">
        <f>+L77-AP77</f>
        <v>4</v>
      </c>
      <c r="AS77" s="305" t="s">
        <v>19</v>
      </c>
      <c r="AT77" s="305" t="s">
        <v>11</v>
      </c>
      <c r="AU77" s="303" t="str">
        <f>IF(AND(AS77&lt;&gt;"",AT77&lt;&gt;""),VLOOKUP(AS77&amp;AT77,Listados!$M$3:$N$27,2,FALSE),"")</f>
        <v>Extremo</v>
      </c>
      <c r="AV77" s="345" t="str">
        <f>+VLOOKUP(AU77,Listados!$P$3:$Q$6,2,FALSE)</f>
        <v>Evitar el riesgo</v>
      </c>
      <c r="AW77" s="280"/>
    </row>
    <row r="78" spans="1:49" ht="79.5" customHeight="1">
      <c r="A78" s="310"/>
      <c r="B78" s="335"/>
      <c r="C78" s="322"/>
      <c r="D78" s="268" t="s">
        <v>750</v>
      </c>
      <c r="E78" s="337"/>
      <c r="F78" s="36" t="s">
        <v>751</v>
      </c>
      <c r="G78" s="322"/>
      <c r="H78" s="322"/>
      <c r="I78" s="304"/>
      <c r="J78" s="305"/>
      <c r="K78" s="304"/>
      <c r="L78" s="306"/>
      <c r="M78" s="303"/>
      <c r="N78" s="344"/>
      <c r="O78" s="344"/>
      <c r="P78" s="297"/>
      <c r="Q78" s="297"/>
      <c r="R78" s="270" t="str">
        <f t="shared" si="0"/>
        <v/>
      </c>
      <c r="S78" s="297"/>
      <c r="T78" s="297" t="str">
        <f t="shared" si="1"/>
        <v/>
      </c>
      <c r="U78" s="297"/>
      <c r="V78" s="297" t="str">
        <f t="shared" si="2"/>
        <v/>
      </c>
      <c r="W78" s="297"/>
      <c r="X78" s="297" t="str">
        <f t="shared" si="7"/>
        <v/>
      </c>
      <c r="Y78" s="297"/>
      <c r="Z78" s="297" t="str">
        <f t="shared" si="3"/>
        <v/>
      </c>
      <c r="AA78" s="297"/>
      <c r="AB78" s="297" t="str">
        <f t="shared" si="4"/>
        <v/>
      </c>
      <c r="AC78" s="297"/>
      <c r="AD78" s="264" t="str">
        <f t="shared" si="5"/>
        <v/>
      </c>
      <c r="AE78" s="297" t="str">
        <f t="shared" si="19"/>
        <v/>
      </c>
      <c r="AF78" s="297" t="str">
        <f t="shared" si="13"/>
        <v/>
      </c>
      <c r="AG78" s="297"/>
      <c r="AH78" s="297"/>
      <c r="AI78" s="297" t="str">
        <f t="shared" si="15"/>
        <v>Débil</v>
      </c>
      <c r="AJ78" s="297">
        <f t="shared" si="16"/>
        <v>0</v>
      </c>
      <c r="AK78" s="297"/>
      <c r="AL78" s="297"/>
      <c r="AM78" s="297"/>
      <c r="AN78" s="297"/>
      <c r="AO78" s="297">
        <f>+IF(AND(P78="Preventivo",AN77="Fuerte"),2,IF(AND(P78="Preventivo",AN77="Moderado"),1,0))</f>
        <v>0</v>
      </c>
      <c r="AP78" s="297">
        <f t="shared" si="48"/>
        <v>0</v>
      </c>
      <c r="AQ78" s="297">
        <f>+J77-AO78</f>
        <v>4</v>
      </c>
      <c r="AR78" s="297">
        <f>+L77-AP78</f>
        <v>4</v>
      </c>
      <c r="AS78" s="305"/>
      <c r="AT78" s="305"/>
      <c r="AU78" s="303"/>
      <c r="AV78" s="345"/>
      <c r="AW78" s="280">
        <v>16</v>
      </c>
    </row>
    <row r="79" spans="1:49" ht="50.25" customHeight="1">
      <c r="A79" s="310"/>
      <c r="B79" s="335"/>
      <c r="C79" s="322"/>
      <c r="D79" s="300" t="s">
        <v>753</v>
      </c>
      <c r="E79" s="337"/>
      <c r="F79" s="36" t="s">
        <v>752</v>
      </c>
      <c r="G79" s="322"/>
      <c r="H79" s="322"/>
      <c r="I79" s="304"/>
      <c r="J79" s="305"/>
      <c r="K79" s="304"/>
      <c r="L79" s="306"/>
      <c r="M79" s="303"/>
      <c r="N79" s="344" t="s">
        <v>838</v>
      </c>
      <c r="O79" s="348" t="s">
        <v>748</v>
      </c>
      <c r="P79" s="289" t="s">
        <v>24</v>
      </c>
      <c r="Q79" s="289" t="s">
        <v>91</v>
      </c>
      <c r="R79" s="289">
        <f t="shared" ref="R79" si="76">+IF(Q79="si",15,"")</f>
        <v>15</v>
      </c>
      <c r="S79" s="289" t="s">
        <v>91</v>
      </c>
      <c r="T79" s="289">
        <f t="shared" ref="T79" si="77">+IF(S79="si",15,"")</f>
        <v>15</v>
      </c>
      <c r="U79" s="289" t="s">
        <v>91</v>
      </c>
      <c r="V79" s="289">
        <f t="shared" ref="V79" si="78">+IF(U79="si",15,"")</f>
        <v>15</v>
      </c>
      <c r="W79" s="289" t="s">
        <v>740</v>
      </c>
      <c r="X79" s="289">
        <f>+IF(W79="Prevenir",15,IF(W79="Detectar",10,""))</f>
        <v>15</v>
      </c>
      <c r="Y79" s="289" t="s">
        <v>100</v>
      </c>
      <c r="Z79" s="264" t="str">
        <f t="shared" ref="Z79" si="79">+IF(Y79="si",15,"")</f>
        <v/>
      </c>
      <c r="AA79" s="289" t="s">
        <v>100</v>
      </c>
      <c r="AB79" s="289" t="str">
        <f t="shared" ref="AB79" si="80">+IF(AA79="si",15,"")</f>
        <v/>
      </c>
      <c r="AC79" s="289" t="s">
        <v>155</v>
      </c>
      <c r="AD79" s="289">
        <f t="shared" si="5"/>
        <v>10</v>
      </c>
      <c r="AE79" s="289">
        <f t="shared" si="19"/>
        <v>70</v>
      </c>
      <c r="AF79" s="289" t="str">
        <f t="shared" si="13"/>
        <v>Débil</v>
      </c>
      <c r="AG79" s="289" t="s">
        <v>159</v>
      </c>
      <c r="AH79" s="289" t="str">
        <f t="shared" si="14"/>
        <v>Fuerte</v>
      </c>
      <c r="AI79" s="289" t="str">
        <f t="shared" si="15"/>
        <v>Débil</v>
      </c>
      <c r="AJ79" s="289">
        <f>IF(ISBLANK(AI71),"",IF(AI77="Débil",0,IF(AI77="Moderado",50,100)))</f>
        <v>0</v>
      </c>
      <c r="AK79" s="289">
        <v>0</v>
      </c>
      <c r="AL79" s="297"/>
      <c r="AM79" s="289">
        <v>0</v>
      </c>
      <c r="AN79" s="289" t="str">
        <f t="shared" ref="AN79" si="81">IF(AM79&lt;=50, "Débil", IF(AM79&lt;=99,"Moderado","Fuerte"))</f>
        <v>Débil</v>
      </c>
      <c r="AO79" s="289">
        <v>0</v>
      </c>
      <c r="AP79" s="289">
        <v>0</v>
      </c>
      <c r="AQ79" s="262">
        <f>+J79-AO79</f>
        <v>0</v>
      </c>
      <c r="AR79" s="262">
        <f>+L79-AP79</f>
        <v>0</v>
      </c>
      <c r="AS79" s="305"/>
      <c r="AT79" s="305"/>
      <c r="AU79" s="303"/>
      <c r="AV79" s="345"/>
      <c r="AW79" s="280"/>
    </row>
    <row r="80" spans="1:49" ht="34.5" customHeight="1">
      <c r="A80" s="310"/>
      <c r="B80" s="335"/>
      <c r="C80" s="322"/>
      <c r="D80" s="300"/>
      <c r="E80" s="337"/>
      <c r="F80" s="300" t="s">
        <v>754</v>
      </c>
      <c r="G80" s="322"/>
      <c r="H80" s="322"/>
      <c r="I80" s="304"/>
      <c r="J80" s="305"/>
      <c r="K80" s="304"/>
      <c r="L80" s="306"/>
      <c r="M80" s="303"/>
      <c r="N80" s="344"/>
      <c r="O80" s="348"/>
      <c r="P80" s="289"/>
      <c r="Q80" s="289"/>
      <c r="R80" s="289" t="str">
        <f t="shared" si="0"/>
        <v/>
      </c>
      <c r="S80" s="289"/>
      <c r="T80" s="289" t="str">
        <f t="shared" si="1"/>
        <v/>
      </c>
      <c r="U80" s="289"/>
      <c r="V80" s="289" t="str">
        <f t="shared" si="2"/>
        <v/>
      </c>
      <c r="W80" s="289"/>
      <c r="X80" s="289" t="str">
        <f t="shared" si="7"/>
        <v/>
      </c>
      <c r="Y80" s="289"/>
      <c r="Z80" s="264" t="str">
        <f t="shared" si="3"/>
        <v/>
      </c>
      <c r="AA80" s="289"/>
      <c r="AB80" s="289" t="str">
        <f t="shared" si="4"/>
        <v/>
      </c>
      <c r="AC80" s="289"/>
      <c r="AD80" s="289" t="str">
        <f t="shared" si="5"/>
        <v/>
      </c>
      <c r="AE80" s="289" t="str">
        <f t="shared" si="19"/>
        <v/>
      </c>
      <c r="AF80" s="289" t="str">
        <f t="shared" si="13"/>
        <v/>
      </c>
      <c r="AG80" s="289"/>
      <c r="AH80" s="289" t="str">
        <f t="shared" si="14"/>
        <v>Débil</v>
      </c>
      <c r="AI80" s="289" t="str">
        <f t="shared" si="15"/>
        <v>Débil</v>
      </c>
      <c r="AJ80" s="289">
        <f t="shared" si="16"/>
        <v>0</v>
      </c>
      <c r="AK80" s="289"/>
      <c r="AL80" s="297"/>
      <c r="AM80" s="289"/>
      <c r="AN80" s="289"/>
      <c r="AO80" s="289">
        <f>+IF(AND(P80="Preventivo",AN77="Fuerte"),2,IF(AND(P80="Preventivo",AN77="Moderado"),1,0))</f>
        <v>0</v>
      </c>
      <c r="AP80" s="289"/>
      <c r="AQ80" s="262">
        <f>+J77-AO80</f>
        <v>4</v>
      </c>
      <c r="AR80" s="262">
        <f>+L77-AP80</f>
        <v>4</v>
      </c>
      <c r="AS80" s="305"/>
      <c r="AT80" s="305"/>
      <c r="AU80" s="303"/>
      <c r="AV80" s="345"/>
      <c r="AW80" s="280"/>
    </row>
    <row r="81" spans="1:49" ht="49.5" customHeight="1" thickBot="1">
      <c r="A81" s="334"/>
      <c r="B81" s="336"/>
      <c r="C81" s="323"/>
      <c r="D81" s="301"/>
      <c r="E81" s="338"/>
      <c r="F81" s="301"/>
      <c r="G81" s="323"/>
      <c r="H81" s="323"/>
      <c r="I81" s="307"/>
      <c r="J81" s="339"/>
      <c r="K81" s="307"/>
      <c r="L81" s="309"/>
      <c r="M81" s="308"/>
      <c r="N81" s="347"/>
      <c r="O81" s="349"/>
      <c r="P81" s="311"/>
      <c r="Q81" s="311"/>
      <c r="R81" s="311" t="str">
        <f t="shared" si="0"/>
        <v/>
      </c>
      <c r="S81" s="311"/>
      <c r="T81" s="311" t="str">
        <f t="shared" si="1"/>
        <v/>
      </c>
      <c r="U81" s="311"/>
      <c r="V81" s="311" t="str">
        <f t="shared" si="2"/>
        <v/>
      </c>
      <c r="W81" s="311"/>
      <c r="X81" s="311" t="str">
        <f t="shared" si="7"/>
        <v/>
      </c>
      <c r="Y81" s="311"/>
      <c r="Z81" s="265" t="str">
        <f t="shared" si="3"/>
        <v/>
      </c>
      <c r="AA81" s="311"/>
      <c r="AB81" s="311" t="str">
        <f t="shared" si="4"/>
        <v/>
      </c>
      <c r="AC81" s="311"/>
      <c r="AD81" s="311" t="str">
        <f t="shared" si="5"/>
        <v/>
      </c>
      <c r="AE81" s="311" t="str">
        <f t="shared" si="19"/>
        <v/>
      </c>
      <c r="AF81" s="311" t="str">
        <f t="shared" si="13"/>
        <v/>
      </c>
      <c r="AG81" s="311"/>
      <c r="AH81" s="311" t="str">
        <f t="shared" si="14"/>
        <v>Débil</v>
      </c>
      <c r="AI81" s="311" t="str">
        <f t="shared" si="15"/>
        <v>Débil</v>
      </c>
      <c r="AJ81" s="311">
        <f t="shared" si="16"/>
        <v>0</v>
      </c>
      <c r="AK81" s="311"/>
      <c r="AL81" s="302"/>
      <c r="AM81" s="311"/>
      <c r="AN81" s="311"/>
      <c r="AO81" s="311">
        <f>+IF(AND(P81="Preventivo",AN77="Fuerte"),2,IF(AND(P81="Preventivo",AN77="Moderado"),1,0))</f>
        <v>0</v>
      </c>
      <c r="AP81" s="311"/>
      <c r="AQ81" s="263">
        <f>+J77-AO81</f>
        <v>4</v>
      </c>
      <c r="AR81" s="263">
        <f>+L77-AP81</f>
        <v>4</v>
      </c>
      <c r="AS81" s="339"/>
      <c r="AT81" s="339"/>
      <c r="AU81" s="308"/>
      <c r="AV81" s="346"/>
      <c r="AW81" s="280"/>
    </row>
    <row r="82" spans="1:49">
      <c r="C82" s="340"/>
      <c r="D82" s="133"/>
      <c r="E82" s="341"/>
      <c r="F82" s="134"/>
      <c r="G82" s="340"/>
      <c r="H82" s="158"/>
      <c r="AS82" s="278"/>
      <c r="AT82" s="278"/>
      <c r="AU82" s="279"/>
      <c r="AW82" s="280"/>
    </row>
    <row r="83" spans="1:49">
      <c r="C83" s="340"/>
      <c r="D83" s="133"/>
      <c r="E83" s="341"/>
      <c r="F83" s="134"/>
      <c r="G83" s="340"/>
      <c r="H83" s="158"/>
      <c r="AS83" s="276"/>
      <c r="AT83" s="276"/>
      <c r="AU83" s="277"/>
      <c r="AW83" s="280">
        <f>AVERAGE(AW24:AW79)</f>
        <v>2.9</v>
      </c>
    </row>
    <row r="84" spans="1:49">
      <c r="C84" s="340"/>
      <c r="D84" s="133"/>
      <c r="E84" s="341"/>
      <c r="F84" s="134"/>
      <c r="G84" s="340"/>
      <c r="H84" s="158"/>
      <c r="AS84" s="276"/>
      <c r="AT84" s="276"/>
      <c r="AU84" s="277"/>
    </row>
    <row r="85" spans="1:49">
      <c r="C85" s="340"/>
      <c r="D85" s="133"/>
      <c r="E85" s="341"/>
      <c r="F85" s="134"/>
      <c r="G85" s="340"/>
      <c r="H85" s="158"/>
      <c r="AS85" s="276"/>
      <c r="AT85" s="276"/>
      <c r="AU85" s="277"/>
    </row>
    <row r="86" spans="1:49">
      <c r="C86" s="340"/>
      <c r="D86" s="133"/>
      <c r="E86" s="341"/>
      <c r="F86" s="134"/>
      <c r="G86" s="340"/>
      <c r="H86" s="158"/>
    </row>
  </sheetData>
  <sheetProtection selectLockedCells="1"/>
  <mergeCells count="439">
    <mergeCell ref="AS77:AS81"/>
    <mergeCell ref="AT77:AT81"/>
    <mergeCell ref="AU77:AU81"/>
    <mergeCell ref="AV77:AV81"/>
    <mergeCell ref="N79:N81"/>
    <mergeCell ref="O79:O81"/>
    <mergeCell ref="Q79:Q81"/>
    <mergeCell ref="R79:R81"/>
    <mergeCell ref="S79:S81"/>
    <mergeCell ref="T79:T81"/>
    <mergeCell ref="U79:U81"/>
    <mergeCell ref="V79:V81"/>
    <mergeCell ref="W79:W81"/>
    <mergeCell ref="AP77:AP78"/>
    <mergeCell ref="AQ77:AQ78"/>
    <mergeCell ref="AR77:AR78"/>
    <mergeCell ref="AA79:AA81"/>
    <mergeCell ref="AB79:AB81"/>
    <mergeCell ref="AC79:AC81"/>
    <mergeCell ref="AD79:AD81"/>
    <mergeCell ref="AE79:AE81"/>
    <mergeCell ref="AP79:AP81"/>
    <mergeCell ref="AJ79:AJ81"/>
    <mergeCell ref="AK79:AK81"/>
    <mergeCell ref="AM79:AM81"/>
    <mergeCell ref="AN79:AN81"/>
    <mergeCell ref="AO79:AO81"/>
    <mergeCell ref="X79:X81"/>
    <mergeCell ref="Y79:Y81"/>
    <mergeCell ref="X77:X78"/>
    <mergeCell ref="Y77:Y78"/>
    <mergeCell ref="Z77:Z78"/>
    <mergeCell ref="AA77:AA78"/>
    <mergeCell ref="AB77:AB78"/>
    <mergeCell ref="AC77:AC78"/>
    <mergeCell ref="AE77:AE78"/>
    <mergeCell ref="C82:C86"/>
    <mergeCell ref="E82:E86"/>
    <mergeCell ref="G82:G86"/>
    <mergeCell ref="A1:AV1"/>
    <mergeCell ref="C24:C29"/>
    <mergeCell ref="E24:E29"/>
    <mergeCell ref="G24:G29"/>
    <mergeCell ref="C30:C35"/>
    <mergeCell ref="E30:E35"/>
    <mergeCell ref="G30:G35"/>
    <mergeCell ref="C36:C41"/>
    <mergeCell ref="E36:E41"/>
    <mergeCell ref="G36:G41"/>
    <mergeCell ref="AU24:AU29"/>
    <mergeCell ref="AV24:AV29"/>
    <mergeCell ref="J24:J29"/>
    <mergeCell ref="K24:K29"/>
    <mergeCell ref="L24:L29"/>
    <mergeCell ref="M24:M29"/>
    <mergeCell ref="N77:N78"/>
    <mergeCell ref="O77:O78"/>
    <mergeCell ref="P77:P78"/>
    <mergeCell ref="Q77:Q78"/>
    <mergeCell ref="S77:S78"/>
    <mergeCell ref="AN24:AN29"/>
    <mergeCell ref="A30:A35"/>
    <mergeCell ref="H65:H70"/>
    <mergeCell ref="H71:H76"/>
    <mergeCell ref="AT36:AT41"/>
    <mergeCell ref="I36:I41"/>
    <mergeCell ref="J36:J41"/>
    <mergeCell ref="H24:H29"/>
    <mergeCell ref="H30:H35"/>
    <mergeCell ref="H36:H41"/>
    <mergeCell ref="H42:H47"/>
    <mergeCell ref="H48:H52"/>
    <mergeCell ref="H53:H58"/>
    <mergeCell ref="AT30:AT35"/>
    <mergeCell ref="I30:I35"/>
    <mergeCell ref="J30:J35"/>
    <mergeCell ref="K30:K35"/>
    <mergeCell ref="AT53:AT58"/>
    <mergeCell ref="AS65:AS70"/>
    <mergeCell ref="AT65:AT70"/>
    <mergeCell ref="I24:I29"/>
    <mergeCell ref="AM53:AM58"/>
    <mergeCell ref="AL48:AL52"/>
    <mergeCell ref="AU36:AU41"/>
    <mergeCell ref="AV36:AV41"/>
    <mergeCell ref="A42:A47"/>
    <mergeCell ref="B42:B47"/>
    <mergeCell ref="AK36:AK41"/>
    <mergeCell ref="AN36:AN41"/>
    <mergeCell ref="AU30:AU35"/>
    <mergeCell ref="AV30:AV35"/>
    <mergeCell ref="L30:L35"/>
    <mergeCell ref="M30:M35"/>
    <mergeCell ref="AK30:AK35"/>
    <mergeCell ref="AN30:AN35"/>
    <mergeCell ref="C42:C47"/>
    <mergeCell ref="E42:E47"/>
    <mergeCell ref="G42:G47"/>
    <mergeCell ref="A36:A41"/>
    <mergeCell ref="B36:B41"/>
    <mergeCell ref="AU42:AU47"/>
    <mergeCell ref="AV42:AV47"/>
    <mergeCell ref="AT42:AT47"/>
    <mergeCell ref="AM36:AM41"/>
    <mergeCell ref="AL30:AL35"/>
    <mergeCell ref="AL36:AL41"/>
    <mergeCell ref="K36:K41"/>
    <mergeCell ref="AV48:AV52"/>
    <mergeCell ref="A53:A58"/>
    <mergeCell ref="B53:B58"/>
    <mergeCell ref="AK48:AK52"/>
    <mergeCell ref="AN48:AN52"/>
    <mergeCell ref="AS48:AS52"/>
    <mergeCell ref="AT48:AT52"/>
    <mergeCell ref="I48:I52"/>
    <mergeCell ref="C48:C52"/>
    <mergeCell ref="E48:E52"/>
    <mergeCell ref="G48:G52"/>
    <mergeCell ref="C53:C58"/>
    <mergeCell ref="E53:E58"/>
    <mergeCell ref="G53:G58"/>
    <mergeCell ref="I53:I58"/>
    <mergeCell ref="J53:J58"/>
    <mergeCell ref="K53:K58"/>
    <mergeCell ref="L53:L58"/>
    <mergeCell ref="M53:M58"/>
    <mergeCell ref="N53:N54"/>
    <mergeCell ref="O53:O54"/>
    <mergeCell ref="P53:P54"/>
    <mergeCell ref="Q53:Q54"/>
    <mergeCell ref="AM48:AM52"/>
    <mergeCell ref="AV59:AV64"/>
    <mergeCell ref="A65:A70"/>
    <mergeCell ref="B65:B70"/>
    <mergeCell ref="AK59:AK64"/>
    <mergeCell ref="AN59:AN64"/>
    <mergeCell ref="AS59:AS64"/>
    <mergeCell ref="AT59:AT64"/>
    <mergeCell ref="I59:I64"/>
    <mergeCell ref="C59:C64"/>
    <mergeCell ref="E59:E64"/>
    <mergeCell ref="G59:G64"/>
    <mergeCell ref="C65:C70"/>
    <mergeCell ref="E65:E70"/>
    <mergeCell ref="G65:G70"/>
    <mergeCell ref="I65:I70"/>
    <mergeCell ref="J65:J70"/>
    <mergeCell ref="K65:K70"/>
    <mergeCell ref="L65:L70"/>
    <mergeCell ref="M65:M70"/>
    <mergeCell ref="H59:H64"/>
    <mergeCell ref="A59:A64"/>
    <mergeCell ref="B59:B64"/>
    <mergeCell ref="AK65:AK70"/>
    <mergeCell ref="AN65:AN70"/>
    <mergeCell ref="AI77:AI78"/>
    <mergeCell ref="AJ77:AJ78"/>
    <mergeCell ref="AV71:AV76"/>
    <mergeCell ref="A77:A81"/>
    <mergeCell ref="B77:B81"/>
    <mergeCell ref="AK71:AK76"/>
    <mergeCell ref="AN71:AN76"/>
    <mergeCell ref="AS71:AS76"/>
    <mergeCell ref="AT71:AT76"/>
    <mergeCell ref="I71:I76"/>
    <mergeCell ref="C71:C76"/>
    <mergeCell ref="E71:E76"/>
    <mergeCell ref="G71:G76"/>
    <mergeCell ref="C77:C81"/>
    <mergeCell ref="E77:E81"/>
    <mergeCell ref="G77:G81"/>
    <mergeCell ref="I77:I81"/>
    <mergeCell ref="J77:J81"/>
    <mergeCell ref="AU71:AU76"/>
    <mergeCell ref="AM71:AM76"/>
    <mergeCell ref="T77:T78"/>
    <mergeCell ref="U77:U78"/>
    <mergeCell ref="V77:V78"/>
    <mergeCell ref="W77:W78"/>
    <mergeCell ref="H77:H81"/>
    <mergeCell ref="AK77:AK78"/>
    <mergeCell ref="AM77:AM78"/>
    <mergeCell ref="AN77:AN78"/>
    <mergeCell ref="AO77:AO78"/>
    <mergeCell ref="D4:F4"/>
    <mergeCell ref="D5:F5"/>
    <mergeCell ref="D6:M6"/>
    <mergeCell ref="F8:M8"/>
    <mergeCell ref="I21:M21"/>
    <mergeCell ref="I22:M22"/>
    <mergeCell ref="H22:H23"/>
    <mergeCell ref="AF17:AK17"/>
    <mergeCell ref="A18:K18"/>
    <mergeCell ref="N21:AU21"/>
    <mergeCell ref="AO22:AP22"/>
    <mergeCell ref="H9:M9"/>
    <mergeCell ref="H10:M10"/>
    <mergeCell ref="H11:M11"/>
    <mergeCell ref="H12:M12"/>
    <mergeCell ref="H13:M13"/>
    <mergeCell ref="H14:M14"/>
    <mergeCell ref="H15:M15"/>
    <mergeCell ref="AF79:AF81"/>
    <mergeCell ref="H16:M16"/>
    <mergeCell ref="A22:A23"/>
    <mergeCell ref="B22:B23"/>
    <mergeCell ref="C22:D22"/>
    <mergeCell ref="E22:F22"/>
    <mergeCell ref="A21:G21"/>
    <mergeCell ref="AV21:AV22"/>
    <mergeCell ref="N22:P22"/>
    <mergeCell ref="Q22:AF22"/>
    <mergeCell ref="AG22:AH22"/>
    <mergeCell ref="AI22:AJ22"/>
    <mergeCell ref="AK22:AN22"/>
    <mergeCell ref="AS22:AU22"/>
    <mergeCell ref="G22:G23"/>
    <mergeCell ref="AM59:AM64"/>
    <mergeCell ref="AM65:AM70"/>
    <mergeCell ref="AU65:AU70"/>
    <mergeCell ref="AV65:AV70"/>
    <mergeCell ref="AU59:AU64"/>
    <mergeCell ref="AU53:AU58"/>
    <mergeCell ref="AU48:AU52"/>
    <mergeCell ref="AV53:AV58"/>
    <mergeCell ref="AJ24:AJ29"/>
    <mergeCell ref="AO24:AO29"/>
    <mergeCell ref="AP24:AP29"/>
    <mergeCell ref="AT24:AT29"/>
    <mergeCell ref="AL24:AL29"/>
    <mergeCell ref="AM24:AM29"/>
    <mergeCell ref="AS24:AS29"/>
    <mergeCell ref="AS42:AS47"/>
    <mergeCell ref="AM30:AM35"/>
    <mergeCell ref="AL53:AL58"/>
    <mergeCell ref="AK53:AK58"/>
    <mergeCell ref="AN53:AN58"/>
    <mergeCell ref="AS53:AS58"/>
    <mergeCell ref="AK46:AK47"/>
    <mergeCell ref="AL46:AL47"/>
    <mergeCell ref="AM46:AM47"/>
    <mergeCell ref="AS30:AS35"/>
    <mergeCell ref="AS36:AS41"/>
    <mergeCell ref="AJ31:AJ33"/>
    <mergeCell ref="Z31:Z33"/>
    <mergeCell ref="AB31:AB33"/>
    <mergeCell ref="AD31:AD33"/>
    <mergeCell ref="AK42:AK45"/>
    <mergeCell ref="AL42:AL45"/>
    <mergeCell ref="AM42:AM45"/>
    <mergeCell ref="AN42:AN45"/>
    <mergeCell ref="AO42:AO45"/>
    <mergeCell ref="AP42:AP45"/>
    <mergeCell ref="Z36:Z39"/>
    <mergeCell ref="AO36:AO39"/>
    <mergeCell ref="AP36:AP39"/>
    <mergeCell ref="AG79:AG81"/>
    <mergeCell ref="AH79:AH81"/>
    <mergeCell ref="AI79:AI81"/>
    <mergeCell ref="P79:P81"/>
    <mergeCell ref="AE36:AE39"/>
    <mergeCell ref="AF36:AF39"/>
    <mergeCell ref="AG36:AG39"/>
    <mergeCell ref="AH36:AH39"/>
    <mergeCell ref="AI36:AI39"/>
    <mergeCell ref="P46:P47"/>
    <mergeCell ref="Q46:Q47"/>
    <mergeCell ref="R46:R47"/>
    <mergeCell ref="R53:R54"/>
    <mergeCell ref="S53:S54"/>
    <mergeCell ref="T53:T54"/>
    <mergeCell ref="V36:V39"/>
    <mergeCell ref="W36:W39"/>
    <mergeCell ref="X36:X39"/>
    <mergeCell ref="Y36:Y39"/>
    <mergeCell ref="V42:V45"/>
    <mergeCell ref="W42:W45"/>
    <mergeCell ref="AF77:AF78"/>
    <mergeCell ref="AG77:AG78"/>
    <mergeCell ref="AH77:AH78"/>
    <mergeCell ref="AL59:AL64"/>
    <mergeCell ref="AL65:AL70"/>
    <mergeCell ref="AL71:AL76"/>
    <mergeCell ref="B24:B29"/>
    <mergeCell ref="A24:A29"/>
    <mergeCell ref="A71:A76"/>
    <mergeCell ref="A48:A52"/>
    <mergeCell ref="B48:B52"/>
    <mergeCell ref="B30:B35"/>
    <mergeCell ref="AJ36:AJ39"/>
    <mergeCell ref="L36:L41"/>
    <mergeCell ref="AK24:AK29"/>
    <mergeCell ref="M36:M41"/>
    <mergeCell ref="I42:I47"/>
    <mergeCell ref="J42:J47"/>
    <mergeCell ref="K42:K47"/>
    <mergeCell ref="L42:L47"/>
    <mergeCell ref="M42:M47"/>
    <mergeCell ref="K77:K81"/>
    <mergeCell ref="J71:J76"/>
    <mergeCell ref="K71:K76"/>
    <mergeCell ref="L71:L76"/>
    <mergeCell ref="M71:M76"/>
    <mergeCell ref="M77:M81"/>
    <mergeCell ref="J59:J64"/>
    <mergeCell ref="K59:K64"/>
    <mergeCell ref="L59:L64"/>
    <mergeCell ref="M59:M64"/>
    <mergeCell ref="J48:J52"/>
    <mergeCell ref="K48:K52"/>
    <mergeCell ref="L48:L52"/>
    <mergeCell ref="M48:M52"/>
    <mergeCell ref="L77:L81"/>
    <mergeCell ref="AH24:AH29"/>
    <mergeCell ref="AI24:AI29"/>
    <mergeCell ref="D32:D33"/>
    <mergeCell ref="N31:N33"/>
    <mergeCell ref="O31:O33"/>
    <mergeCell ref="P31:P33"/>
    <mergeCell ref="Q31:Q33"/>
    <mergeCell ref="S31:S33"/>
    <mergeCell ref="U31:U33"/>
    <mergeCell ref="W31:W33"/>
    <mergeCell ref="Y31:Y33"/>
    <mergeCell ref="T24:T29"/>
    <mergeCell ref="V24:V29"/>
    <mergeCell ref="X24:X29"/>
    <mergeCell ref="Z24:Z29"/>
    <mergeCell ref="AB24:AB29"/>
    <mergeCell ref="AD24:AD29"/>
    <mergeCell ref="D25:D29"/>
    <mergeCell ref="N24:N29"/>
    <mergeCell ref="O24:O29"/>
    <mergeCell ref="P24:P29"/>
    <mergeCell ref="Q24:Q29"/>
    <mergeCell ref="S24:S29"/>
    <mergeCell ref="U36:U39"/>
    <mergeCell ref="AA24:AA29"/>
    <mergeCell ref="AC24:AC29"/>
    <mergeCell ref="AE24:AE29"/>
    <mergeCell ref="AF24:AF29"/>
    <mergeCell ref="U24:U29"/>
    <mergeCell ref="W24:W29"/>
    <mergeCell ref="Y24:Y29"/>
    <mergeCell ref="AG24:AG29"/>
    <mergeCell ref="X42:X45"/>
    <mergeCell ref="Y42:Y45"/>
    <mergeCell ref="Z42:Z45"/>
    <mergeCell ref="AA42:AA45"/>
    <mergeCell ref="AB42:AB45"/>
    <mergeCell ref="AC42:AC45"/>
    <mergeCell ref="AD42:AD45"/>
    <mergeCell ref="F38:F39"/>
    <mergeCell ref="N36:N39"/>
    <mergeCell ref="O36:O39"/>
    <mergeCell ref="P36:P39"/>
    <mergeCell ref="F42:F43"/>
    <mergeCell ref="N42:N43"/>
    <mergeCell ref="O42:O45"/>
    <mergeCell ref="P42:P45"/>
    <mergeCell ref="Q42:Q45"/>
    <mergeCell ref="R42:R45"/>
    <mergeCell ref="S42:S45"/>
    <mergeCell ref="T42:T45"/>
    <mergeCell ref="U42:U45"/>
    <mergeCell ref="Q36:Q39"/>
    <mergeCell ref="R36:R39"/>
    <mergeCell ref="S36:S39"/>
    <mergeCell ref="T36:T39"/>
    <mergeCell ref="AA46:AA47"/>
    <mergeCell ref="AB46:AB47"/>
    <mergeCell ref="AC46:AC47"/>
    <mergeCell ref="AD46:AD47"/>
    <mergeCell ref="AE46:AE47"/>
    <mergeCell ref="AA36:AA39"/>
    <mergeCell ref="AB36:AB39"/>
    <mergeCell ref="AC36:AC39"/>
    <mergeCell ref="AD36:AD39"/>
    <mergeCell ref="AN46:AN47"/>
    <mergeCell ref="AO46:AO47"/>
    <mergeCell ref="AP46:AP47"/>
    <mergeCell ref="O48:O51"/>
    <mergeCell ref="D79:D81"/>
    <mergeCell ref="F80:F81"/>
    <mergeCell ref="AG53:AG54"/>
    <mergeCell ref="AH53:AH54"/>
    <mergeCell ref="AI53:AI54"/>
    <mergeCell ref="AJ53:AJ54"/>
    <mergeCell ref="AJ46:AJ47"/>
    <mergeCell ref="AF46:AF47"/>
    <mergeCell ref="AG46:AG47"/>
    <mergeCell ref="AH46:AH47"/>
    <mergeCell ref="AI46:AI47"/>
    <mergeCell ref="S46:S47"/>
    <mergeCell ref="T46:T47"/>
    <mergeCell ref="U46:U47"/>
    <mergeCell ref="V46:V47"/>
    <mergeCell ref="W46:W47"/>
    <mergeCell ref="X46:X47"/>
    <mergeCell ref="AL77:AL81"/>
    <mergeCell ref="Y46:Y47"/>
    <mergeCell ref="Z46:Z47"/>
    <mergeCell ref="AI42:AI45"/>
    <mergeCell ref="AJ42:AJ45"/>
    <mergeCell ref="AA31:AA33"/>
    <mergeCell ref="AC31:AC33"/>
    <mergeCell ref="AE31:AE33"/>
    <mergeCell ref="AF31:AF33"/>
    <mergeCell ref="AG31:AG33"/>
    <mergeCell ref="AH31:AH33"/>
    <mergeCell ref="AI31:AI33"/>
    <mergeCell ref="AE42:AE45"/>
    <mergeCell ref="AF42:AF45"/>
    <mergeCell ref="AG42:AG45"/>
    <mergeCell ref="AH42:AH45"/>
    <mergeCell ref="AO31:AO33"/>
    <mergeCell ref="AP31:AP33"/>
    <mergeCell ref="AO53:AO54"/>
    <mergeCell ref="AP53:AP54"/>
    <mergeCell ref="O59:O60"/>
    <mergeCell ref="O65:O66"/>
    <mergeCell ref="O71:O72"/>
    <mergeCell ref="AF15:AM15"/>
    <mergeCell ref="AF16:AM16"/>
    <mergeCell ref="T31:T33"/>
    <mergeCell ref="V31:V33"/>
    <mergeCell ref="X31:X33"/>
    <mergeCell ref="U53:U54"/>
    <mergeCell ref="V53:V54"/>
    <mergeCell ref="W53:W54"/>
    <mergeCell ref="X53:X54"/>
    <mergeCell ref="Y53:Y54"/>
    <mergeCell ref="Z53:Z54"/>
    <mergeCell ref="AA53:AA54"/>
    <mergeCell ref="AB53:AB54"/>
    <mergeCell ref="AC53:AC54"/>
    <mergeCell ref="AD53:AD54"/>
    <mergeCell ref="AE53:AE54"/>
    <mergeCell ref="AF53:AF54"/>
  </mergeCells>
  <phoneticPr fontId="53" type="noConversion"/>
  <conditionalFormatting sqref="M24">
    <cfRule type="cellIs" dxfId="78" priority="36" operator="equal">
      <formula>"Extremo"</formula>
    </cfRule>
    <cfRule type="cellIs" dxfId="77" priority="37" operator="equal">
      <formula>"Alto"</formula>
    </cfRule>
    <cfRule type="cellIs" dxfId="76" priority="38" operator="equal">
      <formula>"Moderado"</formula>
    </cfRule>
    <cfRule type="cellIs" dxfId="75" priority="39" operator="equal">
      <formula>"Bajo"</formula>
    </cfRule>
  </conditionalFormatting>
  <conditionalFormatting sqref="AU24">
    <cfRule type="cellIs" dxfId="74" priority="32" operator="equal">
      <formula>"Extremo"</formula>
    </cfRule>
    <cfRule type="cellIs" dxfId="73" priority="33" operator="equal">
      <formula>"Alto"</formula>
    </cfRule>
    <cfRule type="cellIs" dxfId="72" priority="34" operator="equal">
      <formula>"Moderado"</formula>
    </cfRule>
    <cfRule type="cellIs" dxfId="71" priority="35" operator="equal">
      <formula>"Bajo"</formula>
    </cfRule>
  </conditionalFormatting>
  <conditionalFormatting sqref="M30 M36 M42 M48 M53 M59 M65 M71 M77">
    <cfRule type="cellIs" dxfId="70" priority="28" operator="equal">
      <formula>"Extremo"</formula>
    </cfRule>
    <cfRule type="cellIs" dxfId="69" priority="29" operator="equal">
      <formula>"Alto"</formula>
    </cfRule>
    <cfRule type="cellIs" dxfId="68" priority="30" operator="equal">
      <formula>"Moderado"</formula>
    </cfRule>
    <cfRule type="cellIs" dxfId="67" priority="31" operator="equal">
      <formula>"Bajo"</formula>
    </cfRule>
  </conditionalFormatting>
  <conditionalFormatting sqref="AU30 AU36 AU42 AU48 AU53 AU59 AU65 AU71">
    <cfRule type="cellIs" dxfId="66" priority="24" operator="equal">
      <formula>"Extremo"</formula>
    </cfRule>
    <cfRule type="cellIs" dxfId="65" priority="25" operator="equal">
      <formula>"Alto"</formula>
    </cfRule>
    <cfRule type="cellIs" dxfId="64" priority="26" operator="equal">
      <formula>"Moderado"</formula>
    </cfRule>
    <cfRule type="cellIs" dxfId="63" priority="27" operator="equal">
      <formula>"Bajo"</formula>
    </cfRule>
  </conditionalFormatting>
  <conditionalFormatting sqref="AQ7:AQ14 AQ17 AN15 AY19:AY22 AN19:AO20">
    <cfRule type="cellIs" dxfId="62" priority="17" stopIfTrue="1" operator="between">
      <formula>31</formula>
      <formula>60</formula>
    </cfRule>
    <cfRule type="cellIs" dxfId="61" priority="18" stopIfTrue="1" operator="between">
      <formula>21</formula>
      <formula>30</formula>
    </cfRule>
    <cfRule type="cellIs" dxfId="60" priority="19" stopIfTrue="1" operator="between">
      <formula>11</formula>
      <formula>20</formula>
    </cfRule>
  </conditionalFormatting>
  <conditionalFormatting sqref="AQ17 AQ7:AQ14">
    <cfRule type="cellIs" dxfId="59" priority="20" stopIfTrue="1" operator="between">
      <formula>16</formula>
      <formula>25</formula>
    </cfRule>
  </conditionalFormatting>
  <conditionalFormatting sqref="AQ17 AQ7:AQ14">
    <cfRule type="cellIs" dxfId="58" priority="21" stopIfTrue="1" operator="between">
      <formula>3</formula>
      <formula>5.99</formula>
    </cfRule>
    <cfRule type="cellIs" dxfId="57" priority="22" stopIfTrue="1" operator="between">
      <formula>0</formula>
      <formula>2.99</formula>
    </cfRule>
    <cfRule type="cellIs" dxfId="56" priority="23" stopIfTrue="1" operator="between">
      <formula>6</formula>
      <formula>9.99</formula>
    </cfRule>
  </conditionalFormatting>
  <conditionalFormatting sqref="AN16">
    <cfRule type="cellIs" dxfId="55" priority="12" stopIfTrue="1" operator="equal">
      <formula>"INACEPTABLE"</formula>
    </cfRule>
    <cfRule type="cellIs" dxfId="54" priority="13" stopIfTrue="1" operator="equal">
      <formula>"IMPORTANTE"</formula>
    </cfRule>
    <cfRule type="cellIs" dxfId="53" priority="14" stopIfTrue="1" operator="equal">
      <formula>"MODERADO"</formula>
    </cfRule>
    <cfRule type="cellIs" dxfId="52" priority="15" stopIfTrue="1" operator="equal">
      <formula>"TOLERABLE"</formula>
    </cfRule>
    <cfRule type="cellIs" dxfId="51" priority="16" stopIfTrue="1" operator="equal">
      <formula>"ACEPTABLE"</formula>
    </cfRule>
  </conditionalFormatting>
  <conditionalFormatting sqref="AU77">
    <cfRule type="cellIs" dxfId="50" priority="1" operator="equal">
      <formula>"Extremo"</formula>
    </cfRule>
    <cfRule type="cellIs" dxfId="49" priority="2" operator="equal">
      <formula>"Alto"</formula>
    </cfRule>
    <cfRule type="cellIs" dxfId="48" priority="3" operator="equal">
      <formula>"Moderado"</formula>
    </cfRule>
    <cfRule type="cellIs" dxfId="47" priority="4" operator="equal">
      <formula>"Bajo"</formula>
    </cfRule>
  </conditionalFormatting>
  <dataValidations count="30">
    <dataValidation allowBlank="1" showInputMessage="1" showErrorMessage="1" prompt="Casi Seguro (5): Se espera que evento ocurra en la mayoría _x000a_Probable (4): Es viable que el evento ocurra en la mayoría_x000a_Posible (3): Puede ocurrir en algún momento. Últimos 2 años_x000a_Improbable (2): Puede Ocurrir en algún momento. Últimos 5 años_x000a_Rara Vez (1)" sqref="I23"/>
    <dataValidation allowBlank="1" showInputMessage="1" showErrorMessage="1" prompt="Responder afirmativamente de UNA a CINCO pregunta(s) genera un impacto MODERADO._x000a__x000a_Responder afirmativamente de SEIS a ONCE preguntas genera un impacto MAYOR._x000a__x000a_Responder afirmativamente de DOCE a DIECINUEVE preguntas genera un impacto CATASTRÓFICO." sqref="J23:L23"/>
    <dataValidation allowBlank="1" showInputMessage="1" showErrorMessage="1" prompt="Si el resultado de las calificaciones del control o promedio en el diseño de los controles, está por debajo de 96%, se debe establecer un plan de acción que permita tener un control bien diseñado" sqref="AE23"/>
    <dataValidation allowBlank="1" showInputMessage="1" showErrorMessage="1" prompt="Fuerte+Fuerte=Fuerte_x000a_Fuerte+Moderado=Moderado_x000a_Fuerte+Débil=Débil_x000a_Moderado+Fuerte=Moderado_x000a_Moderado+Moderado=Moderado_x000a_Moderado+Débil=Débil_x000a_Débil+Fuerte=Débil_x000a_Débil+Moderado=Débil_x000a_Débil+Débil=Débil" sqref="AI23"/>
    <dataValidation allowBlank="1" showInputMessage="1" showErrorMessage="1" prompt="Promedio entre el diseño Total de Control y Total Solidez Individual " sqref="AK23:AM23"/>
    <dataValidation allowBlank="1" showInputMessage="1" showErrorMessage="1" prompt="- Adecuado (15)_x000a__x000a_- Inadecuado (0)_x000a_" sqref="S23:T23"/>
    <dataValidation allowBlank="1" showInputMessage="1" showErrorMessage="1" prompt="- Se investigan y se resuelven Oportunamente (15)_x000a__x000a_- No se investigan y resuelven Oportunamente (0)_x000a_" sqref="AA23:AB23"/>
    <dataValidation allowBlank="1" showInputMessage="1" showErrorMessage="1" prompt="Completa (10)_x000a__x000a_Incompleta (5)_x000a__x000a_No esxiste (0)" sqref="AC23:AD23"/>
    <dataValidation allowBlank="1" showInputMessage="1" showErrorMessage="1" prompt="Preventivo: Diseñados para evitar un evento no deseado en el momento que se produce, es decir intenta evitar la ocurrencia_x000a__x000a_Detectivos: Diseñados para identificar un evento o resultado no previsto después de que se haya producido, es decir corregir " sqref="P23"/>
    <dataValidation allowBlank="1" showInputMessage="1" showErrorMessage="1" prompt="- Asignado (15)_x000a__x000a_- No Asignado (0)" sqref="Q23:R23"/>
    <dataValidation allowBlank="1" showInputMessage="1" showErrorMessage="1" prompt="- Oportuna (15)_x000a__x000a_- Inoportuna (0)_x000a_" sqref="U23:V23"/>
    <dataValidation allowBlank="1" showInputMessage="1" showErrorMessage="1" prompt="- Prevenir (15)_x000a__x000a_- Detectar (10)_x000a__x000a_- No es un Control (0)" sqref="W23:X23"/>
    <dataValidation allowBlank="1" showInputMessage="1" showErrorMessage="1" prompt="- Confiable (15)_x000a__x000a_- No Confiable (0)_x000a_" sqref="Y23:Z23"/>
    <dataValidation allowBlank="1" showInputMessage="1" showErrorMessage="1" prompt="Fuerte: Calificación entre 96 y 100_x000a__x000a_Moderado: Calificación entre 86 y 95_x000a__x000a_Débil: Calificación entre 0 y 85" sqref="AF23"/>
    <dataValidation allowBlank="1" showInputMessage="1" showErrorMessage="1" prompt="Fuerte: Siempre se ejecuta_x000a__x000a_Moderado: Algunas veces_x000a__x000a_Débil: No se ejecuta " sqref="AG23:AH23"/>
    <dataValidation allowBlank="1" showInputMessage="1" showErrorMessage="1" prompt="Fuerte: 100_x000a__x000a_Moderado: 50_x000a__x000a_Débil: 0" sqref="AJ23"/>
    <dataValidation allowBlank="1" showInputMessage="1" showErrorMessage="1" prompt="Fuerte: 100_x000a__x000a_Moderado: Entre 50 y 99_x000a__x000a_Débil: Menor a 50" sqref="AN23"/>
    <dataValidation errorStyle="warning" allowBlank="1" showInputMessage="1" showErrorMessage="1" errorTitle="CUIDADO !!!!" error="Usted esta ingresando un Riesgo Relacionado no clasificado en la lista de fuentes, por favor inclúyalo en la hoja FUENTES, en la lista de Riesgos y relacione los items para este nuevo Riesgo." prompt="Factores clave, aspectos o activos que se pueden ver afectados negativamente por la materialización del riesgo" sqref="E19:F20"/>
    <dataValidation errorStyle="warning" allowBlank="1" showInputMessage="1" showErrorMessage="1" errorTitle="CUIDADO !!!!" error="Usted esta ingresando un Riesgo Relacionado no clasificado en la lista de fuentes, por favor inclúyalo en la hoja FUENTES, en la lista de Riesgos y relacione los items para este nuevo Riesgo." prompt="Elementos determinantes de los que se puede derivar el evento de riesgo" sqref="D19:D20"/>
    <dataValidation type="list" allowBlank="1" showInputMessage="1" showErrorMessage="1" sqref="O24">
      <formula1>$D$24:$D$29</formula1>
    </dataValidation>
    <dataValidation type="list" allowBlank="1" showInputMessage="1" showErrorMessage="1" sqref="O30:O31 O34:O35">
      <formula1>$D$30:$D$35</formula1>
    </dataValidation>
    <dataValidation type="list" allowBlank="1" showInputMessage="1" showErrorMessage="1" sqref="O36 O40:O41">
      <formula1>$D$36:$D$41</formula1>
    </dataValidation>
    <dataValidation type="list" allowBlank="1" showInputMessage="1" showErrorMessage="1" sqref="O42:O47">
      <formula1>$D$42:$D$47</formula1>
    </dataValidation>
    <dataValidation type="list" allowBlank="1" showInputMessage="1" showErrorMessage="1" sqref="O53 O55:O58">
      <formula1>$D$53:$D$58</formula1>
    </dataValidation>
    <dataValidation type="list" allowBlank="1" showInputMessage="1" showErrorMessage="1" sqref="O59:O64">
      <formula1>$D$59:$D$64</formula1>
    </dataValidation>
    <dataValidation type="list" allowBlank="1" showInputMessage="1" showErrorMessage="1" sqref="O65:O70">
      <formula1>$F$65:$F$70</formula1>
    </dataValidation>
    <dataValidation type="list" allowBlank="1" showInputMessage="1" showErrorMessage="1" sqref="O71:O76">
      <formula1>$D$71:$D$76</formula1>
    </dataValidation>
    <dataValidation type="list" allowBlank="1" showInputMessage="1" showErrorMessage="1" sqref="O48:O52">
      <formula1>$D$48:$D$52</formula1>
    </dataValidation>
    <dataValidation type="list" allowBlank="1" showInputMessage="1" showErrorMessage="1" sqref="O77 O79">
      <formula1>$D$77:$D$81</formula1>
    </dataValidation>
    <dataValidation type="list" allowBlank="1" showInputMessage="1" showErrorMessage="1" sqref="AH4:AJ4">
      <formula1>#REF!</formula1>
    </dataValidation>
  </dataValidations>
  <printOptions horizontalCentered="1"/>
  <pageMargins left="0" right="0" top="0.35433070866141736" bottom="0.35433070866141736" header="0.31496062992125984" footer="0.31496062992125984"/>
  <pageSetup paperSize="5" scale="50" pageOrder="overThenDown" orientation="portrait" r:id="rId1"/>
  <headerFooter>
    <oddFooter>&amp;CPág. &amp;P de &amp;N</oddFooter>
  </headerFooter>
  <ignoredErrors>
    <ignoredError sqref="AS24:AT24" evalError="1"/>
    <ignoredError sqref="AH31:AJ31 AF31 AD31 AD77:AF77 AH77:AJ77 AE36:AF36 AH36:AJ36 AE42:AF42 AH42:AJ42 AM42:AP42 AE53:AF53 AH53:AJ53 AE24:AF24 AH24:AK24 AM24:AP24 AM77:AN77" unlockedFormula="1"/>
  </ignoredErrors>
  <drawing r:id="rId2"/>
  <legacyDrawing r:id="rId3"/>
  <extLst xmlns:xr="http://schemas.microsoft.com/office/spreadsheetml/2014/revision" xmlns:x14="http://schemas.microsoft.com/office/spreadsheetml/2009/9/main">
    <ext uri="{CCE6A557-97BC-4b89-ADB6-D9C93CAAB3DF}">
      <x14:dataValidations xmlns:xm="http://schemas.microsoft.com/office/excel/2006/main" count="11">
        <x14:dataValidation type="list" allowBlank="1" showInputMessage="1" showErrorMessage="1" xr:uid="{00000000-0002-0000-0100-00001E000000}">
          <x14:formula1>
            <xm:f>Listados!$B$26:$B$27</xm:f>
          </x14:formula1>
          <xm:sqref>W37:W41 W43:W47 W54:W58 W60:W64 W66:W70 W32:W35 W49:W52 U24 Q24 S24 Y24 AA24 Q30:Q31 S30:S31 W80:W81 W72:W76 W78 AA30:AA81 Y30:Y81 U30:U81 S34:S81 Q34:Q77 Q79:Q81</xm:sqref>
        </x14:dataValidation>
        <x14:dataValidation type="list" allowBlank="1" showInputMessage="1" showErrorMessage="1" xr:uid="{00000000-0002-0000-0100-00001F000000}">
          <x14:formula1>
            <xm:f>Listados!$H$25:$H$27</xm:f>
          </x14:formula1>
          <xm:sqref>W24 W30:W31 W36 W42 W48 W53 W59 W65 W71 W77 W79</xm:sqref>
        </x14:dataValidation>
        <x14:dataValidation type="list" allowBlank="1" showInputMessage="1" showErrorMessage="1" xr:uid="{00000000-0002-0000-0100-000020000000}">
          <x14:formula1>
            <xm:f>Listados!$K$3:$K$7</xm:f>
          </x14:formula1>
          <xm:sqref>I24:I81</xm:sqref>
        </x14:dataValidation>
        <x14:dataValidation type="list" allowBlank="1" showInputMessage="1" showErrorMessage="1" xr:uid="{00000000-0002-0000-0100-000021000000}">
          <x14:formula1>
            <xm:f>Listados!$L$3:$L$7</xm:f>
          </x14:formula1>
          <xm:sqref>K24:K81</xm:sqref>
        </x14:dataValidation>
        <x14:dataValidation type="list" allowBlank="1" showInputMessage="1" showErrorMessage="1" xr:uid="{00000000-0002-0000-0100-000022000000}">
          <x14:formula1>
            <xm:f>Listados!$G$26:$G$27</xm:f>
          </x14:formula1>
          <xm:sqref>P24 P30:P31 P34:P36 P40:P77 P79</xm:sqref>
        </x14:dataValidation>
        <x14:dataValidation type="list" allowBlank="1" showInputMessage="1" showErrorMessage="1" xr:uid="{00000000-0002-0000-0100-000023000000}">
          <x14:formula1>
            <xm:f>Listados!$C$26:$C$28</xm:f>
          </x14:formula1>
          <xm:sqref>AC24 AC30:AC81</xm:sqref>
        </x14:dataValidation>
        <x14:dataValidation type="list" allowBlank="1" showInputMessage="1" showErrorMessage="1" xr:uid="{00000000-0002-0000-0100-000024000000}">
          <x14:formula1>
            <xm:f>Listados!$E$26:$E$28</xm:f>
          </x14:formula1>
          <xm:sqref>AG24 AG30:AG81</xm:sqref>
        </x14:dataValidation>
        <x14:dataValidation type="list" allowBlank="1" showInputMessage="1" showErrorMessage="1" xr:uid="{00000000-0002-0000-0100-000025000000}">
          <x14:formula1>
            <xm:f>Listados!$A$3:$A$7</xm:f>
          </x14:formula1>
          <xm:sqref>C24:C81</xm:sqref>
        </x14:dataValidation>
        <x14:dataValidation type="list" allowBlank="1" showInputMessage="1" showErrorMessage="1" xr:uid="{00000000-0002-0000-0100-000026000000}">
          <x14:formula1>
            <xm:f>Listados!$B$3:$B$7</xm:f>
          </x14:formula1>
          <xm:sqref>E24:E81</xm:sqref>
        </x14:dataValidation>
        <x14:dataValidation type="list" allowBlank="1" showInputMessage="1" showErrorMessage="1" xr:uid="{00000000-0002-0000-0100-000027000000}">
          <x14:formula1>
            <xm:f>Listados!$D$3:$D$5</xm:f>
          </x14:formula1>
          <xm:sqref>H24:H81</xm:sqref>
        </x14:dataValidation>
        <x14:dataValidation type="list" allowBlank="1" showInputMessage="1" showErrorMessage="1" xr:uid="{00000000-0002-0000-0100-000028000000}">
          <x14:formula1>
            <xm:f>Listados!$C$3:$C$5</xm:f>
          </x14:formula1>
          <xm:sqref>G24:G86</xm:sqref>
        </x14:dataValidation>
      </x14:dataValidations>
    </ext>
  </extLst>
</worksheet>
</file>

<file path=xl/worksheets/sheet3.xml><?xml version="1.0" encoding="utf-8"?>
<worksheet xmlns="http://schemas.openxmlformats.org/spreadsheetml/2006/main" xmlns:r="http://schemas.openxmlformats.org/officeDocument/2006/relationships">
  <dimension ref="A1:BK83"/>
  <sheetViews>
    <sheetView topLeftCell="AH80" zoomScale="55" zoomScaleNormal="55" workbookViewId="0">
      <selection activeCell="G5" sqref="G5"/>
    </sheetView>
  </sheetViews>
  <sheetFormatPr baseColWidth="10" defaultColWidth="11.42578125" defaultRowHeight="15"/>
  <cols>
    <col min="1" max="1" width="15.5703125" style="31" customWidth="1"/>
    <col min="2" max="2" width="59.85546875" style="32" customWidth="1"/>
    <col min="3" max="3" width="28.85546875" style="32" customWidth="1"/>
    <col min="4" max="4" width="39.7109375" style="32" customWidth="1"/>
    <col min="5" max="5" width="25.5703125" style="32" customWidth="1"/>
    <col min="6" max="6" width="41.7109375" style="32" customWidth="1"/>
    <col min="7" max="7" width="30.28515625" style="28" customWidth="1"/>
    <col min="8" max="8" width="27.7109375" style="28" customWidth="1"/>
    <col min="9" max="9" width="35" style="33" customWidth="1"/>
    <col min="10" max="10" width="4.28515625" style="33" hidden="1" customWidth="1"/>
    <col min="11" max="11" width="36.5703125" style="33" customWidth="1"/>
    <col min="12" max="12" width="4.42578125" style="33" hidden="1" customWidth="1"/>
    <col min="13" max="13" width="16.42578125" style="33" customWidth="1"/>
    <col min="14" max="14" width="92.28515625" style="28" customWidth="1"/>
    <col min="15" max="15" width="30.42578125" style="28" customWidth="1"/>
    <col min="16" max="16" width="16.42578125" style="28" customWidth="1"/>
    <col min="17" max="17" width="19.5703125" style="28" customWidth="1"/>
    <col min="18" max="18" width="0.28515625" style="28" hidden="1" customWidth="1"/>
    <col min="19" max="19" width="22.85546875" style="28" customWidth="1"/>
    <col min="20" max="20" width="22.85546875" style="28" hidden="1" customWidth="1"/>
    <col min="21" max="21" width="28.140625" style="28" bestFit="1" customWidth="1"/>
    <col min="22" max="22" width="28.140625" style="28" hidden="1" customWidth="1"/>
    <col min="23" max="23" width="34.7109375" style="28" bestFit="1" customWidth="1"/>
    <col min="24" max="24" width="34.7109375" style="28" hidden="1" customWidth="1"/>
    <col min="25" max="25" width="24.140625" style="28" bestFit="1" customWidth="1"/>
    <col min="26" max="26" width="24.140625" style="28" hidden="1" customWidth="1"/>
    <col min="27" max="27" width="27.85546875" style="28" bestFit="1" customWidth="1"/>
    <col min="28" max="28" width="27.85546875" style="28" hidden="1" customWidth="1"/>
    <col min="29" max="29" width="23.85546875" style="28" bestFit="1" customWidth="1"/>
    <col min="30" max="30" width="23.85546875" style="28" hidden="1" customWidth="1"/>
    <col min="31" max="31" width="15.85546875" style="28" customWidth="1"/>
    <col min="32" max="32" width="22.28515625" style="28" customWidth="1"/>
    <col min="33" max="34" width="20.5703125" style="28" customWidth="1"/>
    <col min="35" max="39" width="15.5703125" style="28" customWidth="1"/>
    <col min="40" max="40" width="22.42578125" style="28" customWidth="1"/>
    <col min="41" max="41" width="23.7109375" style="28" customWidth="1"/>
    <col min="42" max="42" width="18.5703125" style="28" customWidth="1"/>
    <col min="43" max="44" width="0.28515625" style="28" hidden="1" customWidth="1"/>
    <col min="45" max="45" width="22.28515625" style="33" customWidth="1"/>
    <col min="46" max="46" width="22.7109375" style="33" customWidth="1"/>
    <col min="47" max="47" width="21.85546875" style="28" customWidth="1"/>
    <col min="48" max="48" width="42.85546875" style="28" customWidth="1"/>
  </cols>
  <sheetData>
    <row r="1" spans="1:63" ht="246.75" customHeight="1">
      <c r="A1" s="342" t="s">
        <v>557</v>
      </c>
      <c r="B1" s="343"/>
      <c r="C1" s="343"/>
      <c r="D1" s="343"/>
      <c r="E1" s="343"/>
      <c r="F1" s="343"/>
      <c r="G1" s="343"/>
      <c r="H1" s="343"/>
      <c r="I1" s="343"/>
      <c r="J1" s="343"/>
      <c r="K1" s="343"/>
      <c r="L1" s="343"/>
      <c r="M1" s="343"/>
      <c r="N1" s="343"/>
      <c r="O1" s="343"/>
      <c r="P1" s="343"/>
      <c r="Q1" s="343"/>
      <c r="R1" s="343"/>
      <c r="S1" s="343"/>
      <c r="T1" s="343"/>
      <c r="U1" s="343"/>
      <c r="V1" s="343"/>
      <c r="W1" s="343"/>
      <c r="X1" s="343"/>
      <c r="Y1" s="343"/>
      <c r="Z1" s="343"/>
      <c r="AA1" s="343"/>
      <c r="AB1" s="343"/>
      <c r="AC1" s="343"/>
      <c r="AD1" s="343"/>
      <c r="AE1" s="343"/>
      <c r="AF1" s="343"/>
      <c r="AG1" s="343"/>
      <c r="AH1" s="343"/>
      <c r="AI1" s="343"/>
      <c r="AJ1" s="343"/>
      <c r="AK1" s="343"/>
      <c r="AL1" s="343"/>
      <c r="AM1" s="343"/>
      <c r="AN1" s="343"/>
      <c r="AO1" s="343"/>
      <c r="AP1" s="343"/>
      <c r="AQ1" s="343"/>
      <c r="AR1" s="343"/>
      <c r="AS1" s="343"/>
      <c r="AT1" s="343"/>
      <c r="AU1" s="343"/>
      <c r="AV1" s="343"/>
      <c r="AW1" s="132"/>
      <c r="AX1" s="132"/>
      <c r="AY1" s="132"/>
      <c r="AZ1" s="132"/>
      <c r="BA1" s="85"/>
      <c r="BB1" s="85"/>
      <c r="BC1" s="85"/>
      <c r="BD1" s="85"/>
      <c r="BE1" s="85"/>
      <c r="BF1" s="85"/>
      <c r="BG1" s="85"/>
      <c r="BH1" s="85"/>
      <c r="BI1" s="85"/>
      <c r="BJ1" s="85"/>
      <c r="BK1" s="85"/>
    </row>
    <row r="2" spans="1:63" ht="46.5" customHeight="1">
      <c r="A2" s="86"/>
      <c r="B2" s="86"/>
      <c r="C2" s="86"/>
      <c r="D2" s="86"/>
      <c r="E2" s="86"/>
      <c r="F2" s="85"/>
      <c r="G2" s="85"/>
      <c r="H2" s="85"/>
      <c r="I2" s="86"/>
      <c r="J2" s="86"/>
      <c r="K2" s="86"/>
      <c r="L2" s="86"/>
      <c r="M2" s="87"/>
      <c r="N2" s="87"/>
      <c r="O2" s="87"/>
      <c r="P2" s="87"/>
      <c r="Q2" s="87"/>
      <c r="R2" s="87"/>
      <c r="S2" s="88"/>
      <c r="T2" s="88"/>
      <c r="U2" s="88"/>
      <c r="V2" s="88"/>
      <c r="W2" s="89"/>
      <c r="X2" s="89"/>
      <c r="Y2" s="89"/>
      <c r="Z2" s="89"/>
      <c r="AA2" s="89"/>
      <c r="AB2" s="89"/>
      <c r="AC2" s="89"/>
      <c r="AD2" s="89"/>
      <c r="AE2" s="89"/>
      <c r="AF2" s="89"/>
      <c r="AG2" s="89"/>
      <c r="AH2" s="89"/>
      <c r="AI2" s="89"/>
      <c r="AJ2" s="85"/>
      <c r="AK2" s="85"/>
      <c r="AL2" s="85"/>
      <c r="AM2" s="85"/>
      <c r="AN2" s="85"/>
      <c r="AO2" s="85"/>
      <c r="AP2" s="85"/>
      <c r="AQ2" s="90"/>
      <c r="AR2" s="91"/>
      <c r="AS2" s="91"/>
      <c r="AT2" s="90"/>
      <c r="AU2" s="90"/>
      <c r="AV2" s="92"/>
      <c r="AW2" s="90"/>
      <c r="AX2" s="90"/>
      <c r="AY2" s="85"/>
      <c r="AZ2" s="93"/>
      <c r="BA2" s="85"/>
      <c r="BB2" s="85"/>
      <c r="BC2" s="85"/>
      <c r="BD2" s="85"/>
      <c r="BE2" s="85"/>
      <c r="BF2" s="85"/>
      <c r="BG2" s="85"/>
      <c r="BH2" s="85"/>
      <c r="BI2" s="85"/>
      <c r="BJ2" s="85"/>
      <c r="BK2" s="85"/>
    </row>
    <row r="3" spans="1:63" ht="15.75">
      <c r="A3" s="86"/>
      <c r="B3" s="86"/>
      <c r="C3" s="86"/>
      <c r="D3" s="86"/>
      <c r="E3" s="86"/>
      <c r="F3" s="85"/>
      <c r="G3" s="85"/>
      <c r="H3" s="85"/>
      <c r="I3" s="86"/>
      <c r="J3" s="86"/>
      <c r="K3" s="86"/>
      <c r="L3" s="86"/>
      <c r="M3" s="87"/>
      <c r="N3" s="87"/>
      <c r="O3" s="87"/>
      <c r="P3" s="87" t="s">
        <v>558</v>
      </c>
      <c r="Q3" s="94" t="s">
        <v>679</v>
      </c>
      <c r="R3" s="87"/>
      <c r="S3" s="88"/>
      <c r="T3" s="88"/>
      <c r="U3" s="88"/>
      <c r="V3" s="88"/>
      <c r="W3" s="89"/>
      <c r="X3" s="89"/>
      <c r="Y3" s="89"/>
      <c r="Z3" s="89"/>
      <c r="AA3" s="89"/>
      <c r="AB3" s="89"/>
      <c r="AC3" s="89"/>
      <c r="AD3" s="89"/>
      <c r="AE3" s="89"/>
      <c r="AF3" s="89"/>
      <c r="AG3" s="89"/>
      <c r="AH3" s="89"/>
      <c r="AI3" s="89"/>
      <c r="AJ3" s="85"/>
      <c r="AK3" s="85"/>
      <c r="AL3" s="85"/>
      <c r="AM3" s="85"/>
      <c r="AN3" s="85"/>
      <c r="AO3" s="85"/>
      <c r="AP3" s="85"/>
      <c r="AQ3" s="90"/>
      <c r="AR3" s="91"/>
      <c r="AS3" s="91"/>
      <c r="AT3" s="90"/>
      <c r="AU3" s="90"/>
      <c r="AV3" s="92"/>
      <c r="AW3" s="90"/>
      <c r="AX3" s="90"/>
      <c r="AY3" s="85"/>
      <c r="AZ3" s="93"/>
      <c r="BA3" s="85"/>
      <c r="BB3" s="85"/>
      <c r="BC3" s="85"/>
      <c r="BD3" s="85"/>
      <c r="BE3" s="85"/>
      <c r="BF3" s="85"/>
      <c r="BG3" s="85"/>
      <c r="BH3" s="85"/>
      <c r="BI3" s="85"/>
      <c r="BJ3" s="85"/>
      <c r="BK3" s="85"/>
    </row>
    <row r="4" spans="1:63" ht="51.75" customHeight="1">
      <c r="A4" s="86"/>
      <c r="B4" s="86"/>
      <c r="C4" s="203" t="s">
        <v>539</v>
      </c>
      <c r="D4" s="360" t="s">
        <v>835</v>
      </c>
      <c r="E4" s="360"/>
      <c r="F4" s="360"/>
      <c r="G4" s="210"/>
      <c r="H4" s="210"/>
      <c r="I4" s="211"/>
      <c r="J4" s="211"/>
      <c r="K4" s="211"/>
      <c r="L4" s="211"/>
      <c r="M4" s="212"/>
      <c r="N4" s="87"/>
      <c r="O4" s="87"/>
      <c r="P4" s="87" t="s">
        <v>556</v>
      </c>
      <c r="Q4" s="94">
        <v>4</v>
      </c>
      <c r="R4" s="87"/>
      <c r="S4" s="88"/>
      <c r="T4" s="88"/>
      <c r="U4" s="88"/>
      <c r="V4" s="88"/>
      <c r="W4" s="89"/>
      <c r="X4" s="89"/>
      <c r="Y4" s="89"/>
      <c r="Z4" s="89"/>
      <c r="AA4" s="89"/>
      <c r="AB4" s="89"/>
      <c r="AC4" s="89"/>
      <c r="AD4" s="89"/>
      <c r="AE4" s="89"/>
      <c r="AF4" s="85"/>
      <c r="AG4" s="85"/>
      <c r="AH4" s="85"/>
      <c r="AI4" s="85"/>
      <c r="AJ4" s="85"/>
      <c r="AK4" s="85"/>
      <c r="AL4" s="85"/>
      <c r="AM4" s="85"/>
      <c r="AN4" s="95"/>
      <c r="AO4" s="85"/>
      <c r="AP4" s="85"/>
      <c r="AQ4" s="90"/>
      <c r="AR4" s="91"/>
      <c r="AS4" s="91"/>
      <c r="AT4" s="90"/>
      <c r="AU4" s="90"/>
      <c r="AV4" s="92"/>
      <c r="AW4" s="90"/>
      <c r="AX4" s="90"/>
      <c r="AY4" s="85"/>
      <c r="AZ4" s="93"/>
      <c r="BA4" s="85"/>
      <c r="BB4" s="85"/>
      <c r="BC4" s="85"/>
      <c r="BD4" s="85"/>
      <c r="BE4" s="85"/>
      <c r="BF4" s="85"/>
      <c r="BG4" s="85"/>
      <c r="BH4" s="85"/>
      <c r="BI4" s="85"/>
      <c r="BJ4" s="85"/>
      <c r="BK4" s="85"/>
    </row>
    <row r="5" spans="1:63" ht="50.25" customHeight="1">
      <c r="A5" s="86"/>
      <c r="B5" s="86"/>
      <c r="C5" s="203" t="s">
        <v>540</v>
      </c>
      <c r="D5" s="361" t="s">
        <v>836</v>
      </c>
      <c r="E5" s="361"/>
      <c r="F5" s="361"/>
      <c r="G5" s="210"/>
      <c r="H5" s="210"/>
      <c r="I5" s="211"/>
      <c r="J5" s="211"/>
      <c r="K5" s="211"/>
      <c r="L5" s="211"/>
      <c r="M5" s="212"/>
      <c r="N5" s="87"/>
      <c r="O5" s="87"/>
      <c r="P5" s="87" t="s">
        <v>559</v>
      </c>
      <c r="Q5" s="96">
        <v>44075</v>
      </c>
      <c r="R5" s="87"/>
      <c r="S5" s="88"/>
      <c r="T5" s="88"/>
      <c r="U5" s="88"/>
      <c r="V5" s="88"/>
      <c r="W5" s="89"/>
      <c r="X5" s="89"/>
      <c r="Y5" s="89"/>
      <c r="Z5" s="89"/>
      <c r="AA5" s="89"/>
      <c r="AB5" s="89"/>
      <c r="AC5" s="89"/>
      <c r="AD5" s="89"/>
      <c r="AE5" s="89"/>
      <c r="AF5" s="89"/>
      <c r="AG5" s="89"/>
      <c r="AH5" s="89"/>
      <c r="AI5" s="89"/>
      <c r="AJ5" s="85"/>
      <c r="AK5" s="85"/>
      <c r="AL5" s="85"/>
      <c r="AM5" s="85"/>
      <c r="AN5" s="85"/>
      <c r="AO5" s="85"/>
      <c r="AP5" s="85"/>
      <c r="AQ5" s="90"/>
      <c r="AR5" s="91" t="e">
        <f>COUNTIF(#REF!,"1c")</f>
        <v>#REF!</v>
      </c>
      <c r="AS5" s="91"/>
      <c r="AT5" s="90"/>
      <c r="AU5" s="90"/>
      <c r="AV5" s="92"/>
      <c r="AW5" s="90"/>
      <c r="AX5" s="90"/>
      <c r="AY5" s="85"/>
      <c r="AZ5" s="93"/>
      <c r="BA5" s="85"/>
      <c r="BB5" s="85"/>
      <c r="BC5" s="85"/>
      <c r="BD5" s="85"/>
      <c r="BE5" s="85"/>
      <c r="BF5" s="85"/>
      <c r="BG5" s="85"/>
      <c r="BH5" s="85"/>
      <c r="BI5" s="85"/>
      <c r="BJ5" s="85"/>
      <c r="BK5" s="85"/>
    </row>
    <row r="6" spans="1:63" ht="102.75" customHeight="1">
      <c r="A6" s="97"/>
      <c r="B6" s="97"/>
      <c r="C6" s="203" t="s">
        <v>541</v>
      </c>
      <c r="D6" s="360" t="s">
        <v>756</v>
      </c>
      <c r="E6" s="360"/>
      <c r="F6" s="360"/>
      <c r="G6" s="360"/>
      <c r="H6" s="360"/>
      <c r="I6" s="360"/>
      <c r="J6" s="360"/>
      <c r="K6" s="360"/>
      <c r="L6" s="360"/>
      <c r="M6" s="360"/>
      <c r="N6" s="98"/>
      <c r="O6" s="98"/>
      <c r="P6" s="200" t="s">
        <v>680</v>
      </c>
      <c r="Q6" s="98">
        <v>125541</v>
      </c>
      <c r="R6" s="98"/>
      <c r="S6" s="98"/>
      <c r="T6" s="97"/>
      <c r="U6" s="97"/>
      <c r="V6" s="97"/>
      <c r="W6" s="97"/>
      <c r="X6" s="97"/>
      <c r="Y6" s="97"/>
      <c r="Z6" s="97"/>
      <c r="AA6" s="99"/>
      <c r="AB6" s="99"/>
      <c r="AC6" s="99"/>
      <c r="AD6" s="99"/>
      <c r="AE6" s="99"/>
      <c r="AF6" s="99"/>
      <c r="AG6" s="99"/>
      <c r="AH6" s="99"/>
      <c r="AI6" s="99"/>
      <c r="AJ6" s="100"/>
      <c r="AK6" s="100"/>
      <c r="AL6" s="100"/>
      <c r="AM6" s="100"/>
      <c r="AN6" s="100"/>
      <c r="AO6" s="100"/>
      <c r="AP6" s="100"/>
      <c r="AQ6" s="101"/>
      <c r="AR6" s="102" t="e">
        <f>COUNTIF(#REF!,"2c")</f>
        <v>#REF!</v>
      </c>
      <c r="AS6" s="102"/>
      <c r="AT6" s="101"/>
      <c r="AU6" s="101"/>
      <c r="AV6" s="101"/>
      <c r="AW6" s="101"/>
      <c r="AX6" s="101"/>
      <c r="AY6" s="103"/>
      <c r="AZ6" s="103"/>
      <c r="BA6" s="103"/>
      <c r="BB6" s="103"/>
      <c r="BC6" s="100"/>
      <c r="BD6" s="100"/>
      <c r="BE6" s="100"/>
      <c r="BF6" s="100"/>
      <c r="BG6" s="100"/>
      <c r="BH6" s="100"/>
      <c r="BI6" s="100"/>
      <c r="BJ6" s="100"/>
      <c r="BK6" s="100"/>
    </row>
    <row r="7" spans="1:63" ht="15.75">
      <c r="A7" s="97"/>
      <c r="B7" s="97"/>
      <c r="C7" s="85"/>
      <c r="D7" s="85"/>
      <c r="E7" s="85"/>
      <c r="F7" s="85"/>
      <c r="G7" s="85"/>
      <c r="H7" s="85"/>
      <c r="I7" s="85"/>
      <c r="J7" s="85"/>
      <c r="K7" s="85"/>
      <c r="L7" s="85"/>
      <c r="M7" s="85"/>
      <c r="N7" s="85"/>
      <c r="O7" s="85"/>
      <c r="P7" s="199"/>
      <c r="Q7" s="85"/>
      <c r="R7" s="85"/>
      <c r="S7" s="85"/>
      <c r="T7" s="104"/>
      <c r="U7" s="105"/>
      <c r="V7" s="106"/>
      <c r="W7" s="98"/>
      <c r="X7" s="98"/>
      <c r="Y7" s="97"/>
      <c r="Z7" s="97"/>
      <c r="AA7" s="87"/>
      <c r="AB7" s="87"/>
      <c r="AC7" s="87"/>
      <c r="AD7" s="87"/>
      <c r="AE7" s="87"/>
      <c r="AF7" s="87"/>
      <c r="AG7" s="87"/>
      <c r="AH7" s="87"/>
      <c r="AI7" s="87"/>
      <c r="AJ7" s="107"/>
      <c r="AK7" s="107"/>
      <c r="AL7" s="107"/>
      <c r="AM7" s="107"/>
      <c r="AN7" s="107"/>
      <c r="AO7" s="107"/>
      <c r="AP7" s="107"/>
      <c r="AQ7" s="108"/>
      <c r="AR7" s="91" t="e">
        <f>COUNTIF(#REF!,"3c")</f>
        <v>#REF!</v>
      </c>
      <c r="AS7" s="91"/>
      <c r="AT7" s="90"/>
      <c r="AU7" s="90"/>
      <c r="AV7" s="90"/>
      <c r="AW7" s="90"/>
      <c r="AX7" s="90"/>
      <c r="AY7" s="109">
        <v>0</v>
      </c>
      <c r="AZ7" s="110">
        <v>25</v>
      </c>
      <c r="BA7" s="109" t="s">
        <v>542</v>
      </c>
      <c r="BB7" s="109"/>
      <c r="BC7" s="85"/>
      <c r="BD7" s="85"/>
      <c r="BE7" s="85"/>
      <c r="BF7" s="85"/>
      <c r="BG7" s="85"/>
      <c r="BH7" s="85"/>
      <c r="BI7" s="85"/>
      <c r="BJ7" s="85"/>
      <c r="BK7" s="85"/>
    </row>
    <row r="8" spans="1:63" ht="15.75">
      <c r="A8" s="97"/>
      <c r="B8" s="97"/>
      <c r="C8" s="85"/>
      <c r="D8" s="111"/>
      <c r="E8" s="111"/>
      <c r="F8" s="327" t="s">
        <v>543</v>
      </c>
      <c r="G8" s="327"/>
      <c r="H8" s="327"/>
      <c r="I8" s="327"/>
      <c r="J8" s="327"/>
      <c r="K8" s="327"/>
      <c r="L8" s="327"/>
      <c r="M8" s="327"/>
      <c r="N8" s="85"/>
      <c r="O8" s="85"/>
      <c r="P8" s="85"/>
      <c r="Q8" s="85"/>
      <c r="R8" s="85"/>
      <c r="S8" s="85"/>
      <c r="T8" s="105"/>
      <c r="U8" s="105"/>
      <c r="V8" s="106"/>
      <c r="W8" s="98"/>
      <c r="X8" s="98"/>
      <c r="Y8" s="97"/>
      <c r="Z8" s="97"/>
      <c r="AA8" s="87"/>
      <c r="AB8" s="87"/>
      <c r="AC8" s="87"/>
      <c r="AD8" s="87"/>
      <c r="AE8" s="87"/>
      <c r="AF8" s="87"/>
      <c r="AG8" s="87"/>
      <c r="AH8" s="87"/>
      <c r="AI8" s="87"/>
      <c r="AJ8" s="107"/>
      <c r="AK8" s="107"/>
      <c r="AL8" s="107"/>
      <c r="AM8" s="107"/>
      <c r="AN8" s="107"/>
      <c r="AO8" s="107"/>
      <c r="AP8" s="107"/>
      <c r="AQ8" s="108"/>
      <c r="AR8" s="91" t="e">
        <f>COUNTIF(#REF!,"4c")</f>
        <v>#REF!</v>
      </c>
      <c r="AS8" s="91"/>
      <c r="AT8" s="90"/>
      <c r="AU8" s="90"/>
      <c r="AV8" s="90"/>
      <c r="AW8" s="90"/>
      <c r="AX8" s="90"/>
      <c r="AY8" s="109">
        <v>0</v>
      </c>
      <c r="AZ8" s="110"/>
      <c r="BA8" s="109"/>
      <c r="BB8" s="109"/>
      <c r="BC8" s="85"/>
      <c r="BD8" s="85"/>
      <c r="BE8" s="85"/>
      <c r="BF8" s="85"/>
      <c r="BG8" s="85"/>
      <c r="BH8" s="85"/>
      <c r="BI8" s="85"/>
      <c r="BJ8" s="85"/>
      <c r="BK8" s="85"/>
    </row>
    <row r="9" spans="1:63" ht="52.5" customHeight="1">
      <c r="A9" s="112"/>
      <c r="B9" s="112"/>
      <c r="C9" s="85"/>
      <c r="D9" s="85"/>
      <c r="E9" s="85"/>
      <c r="F9" s="113" t="s">
        <v>544</v>
      </c>
      <c r="G9" s="113" t="s">
        <v>545</v>
      </c>
      <c r="H9" s="331" t="s">
        <v>546</v>
      </c>
      <c r="I9" s="332"/>
      <c r="J9" s="332"/>
      <c r="K9" s="332"/>
      <c r="L9" s="332"/>
      <c r="M9" s="333"/>
      <c r="N9" s="85"/>
      <c r="O9" s="85"/>
      <c r="P9" s="85"/>
      <c r="Q9" s="85"/>
      <c r="R9" s="85"/>
      <c r="S9" s="85"/>
      <c r="T9" s="105"/>
      <c r="U9" s="114"/>
      <c r="V9" s="114"/>
      <c r="W9" s="87"/>
      <c r="X9" s="87"/>
      <c r="Y9" s="87"/>
      <c r="Z9" s="87"/>
      <c r="AA9" s="87"/>
      <c r="AB9" s="87"/>
      <c r="AC9" s="87"/>
      <c r="AD9" s="87"/>
      <c r="AE9" s="87"/>
      <c r="AF9" s="87"/>
      <c r="AG9" s="87"/>
      <c r="AH9" s="87"/>
      <c r="AI9" s="87"/>
      <c r="AJ9" s="107"/>
      <c r="AK9" s="107"/>
      <c r="AL9" s="107"/>
      <c r="AM9" s="107"/>
      <c r="AN9" s="107"/>
      <c r="AO9" s="107"/>
      <c r="AP9" s="107"/>
      <c r="AQ9" s="108"/>
      <c r="AR9" s="91" t="e">
        <f>COUNTIF(#REF!,"5c")</f>
        <v>#REF!</v>
      </c>
      <c r="AS9" s="91"/>
      <c r="AT9" s="90"/>
      <c r="AU9" s="90"/>
      <c r="AV9" s="90"/>
      <c r="AW9" s="90"/>
      <c r="AX9" s="90"/>
      <c r="AY9" s="109">
        <v>0</v>
      </c>
      <c r="AZ9" s="110"/>
      <c r="BA9" s="109"/>
      <c r="BB9" s="109"/>
      <c r="BC9" s="85"/>
      <c r="BD9" s="85"/>
      <c r="BE9" s="85"/>
      <c r="BF9" s="85"/>
      <c r="BG9" s="85"/>
      <c r="BH9" s="85"/>
      <c r="BI9" s="85"/>
      <c r="BJ9" s="85"/>
      <c r="BK9" s="85"/>
    </row>
    <row r="10" spans="1:63" ht="52.5" customHeight="1">
      <c r="A10" s="112"/>
      <c r="B10" s="112"/>
      <c r="C10" s="85"/>
      <c r="D10" s="85"/>
      <c r="E10" s="85"/>
      <c r="F10" s="201">
        <v>1</v>
      </c>
      <c r="G10" s="201" t="s">
        <v>681</v>
      </c>
      <c r="H10" s="313" t="s">
        <v>686</v>
      </c>
      <c r="I10" s="314"/>
      <c r="J10" s="314"/>
      <c r="K10" s="314"/>
      <c r="L10" s="314"/>
      <c r="M10" s="315"/>
      <c r="N10" s="85"/>
      <c r="O10" s="85"/>
      <c r="P10" s="85"/>
      <c r="Q10" s="85"/>
      <c r="R10" s="85"/>
      <c r="S10" s="85"/>
      <c r="T10" s="105"/>
      <c r="U10" s="114"/>
      <c r="V10" s="114"/>
      <c r="W10" s="87"/>
      <c r="X10" s="87"/>
      <c r="Y10" s="87"/>
      <c r="Z10" s="87"/>
      <c r="AA10" s="87"/>
      <c r="AB10" s="87"/>
      <c r="AC10" s="87"/>
      <c r="AD10" s="87"/>
      <c r="AE10" s="87"/>
      <c r="AF10" s="87"/>
      <c r="AG10" s="87"/>
      <c r="AH10" s="87"/>
      <c r="AI10" s="87"/>
      <c r="AJ10" s="107"/>
      <c r="AK10" s="107"/>
      <c r="AL10" s="107"/>
      <c r="AM10" s="107"/>
      <c r="AN10" s="107"/>
      <c r="AO10" s="107"/>
      <c r="AP10" s="107"/>
      <c r="AQ10" s="108"/>
      <c r="AR10" s="91"/>
      <c r="AS10" s="91"/>
      <c r="AT10" s="90"/>
      <c r="AU10" s="90"/>
      <c r="AV10" s="90"/>
      <c r="AW10" s="90"/>
      <c r="AX10" s="90"/>
      <c r="AY10" s="109"/>
      <c r="AZ10" s="110"/>
      <c r="BA10" s="109"/>
      <c r="BB10" s="109"/>
      <c r="BC10" s="85"/>
      <c r="BD10" s="85"/>
      <c r="BE10" s="85"/>
      <c r="BF10" s="85"/>
      <c r="BG10" s="85"/>
      <c r="BH10" s="85"/>
      <c r="BI10" s="85"/>
      <c r="BJ10" s="85"/>
      <c r="BK10" s="85"/>
    </row>
    <row r="11" spans="1:63" ht="52.5" customHeight="1">
      <c r="A11" s="112"/>
      <c r="B11" s="112"/>
      <c r="C11" s="85"/>
      <c r="D11" s="85"/>
      <c r="E11" s="85"/>
      <c r="F11" s="201">
        <v>2</v>
      </c>
      <c r="G11" s="201" t="s">
        <v>682</v>
      </c>
      <c r="H11" s="313" t="s">
        <v>687</v>
      </c>
      <c r="I11" s="314"/>
      <c r="J11" s="314"/>
      <c r="K11" s="314"/>
      <c r="L11" s="314"/>
      <c r="M11" s="315"/>
      <c r="N11" s="85"/>
      <c r="O11" s="85"/>
      <c r="P11" s="85"/>
      <c r="Q11" s="85"/>
      <c r="R11" s="85"/>
      <c r="S11" s="85"/>
      <c r="T11" s="105"/>
      <c r="U11" s="114"/>
      <c r="V11" s="114"/>
      <c r="W11" s="87"/>
      <c r="X11" s="87"/>
      <c r="Y11" s="87"/>
      <c r="Z11" s="87"/>
      <c r="AA11" s="87"/>
      <c r="AB11" s="87"/>
      <c r="AC11" s="87"/>
      <c r="AD11" s="87"/>
      <c r="AE11" s="87"/>
      <c r="AF11" s="87"/>
      <c r="AG11" s="87"/>
      <c r="AH11" s="87"/>
      <c r="AI11" s="87"/>
      <c r="AJ11" s="107"/>
      <c r="AK11" s="107"/>
      <c r="AL11" s="107"/>
      <c r="AM11" s="107"/>
      <c r="AN11" s="107"/>
      <c r="AO11" s="107"/>
      <c r="AP11" s="107"/>
      <c r="AQ11" s="108"/>
      <c r="AR11" s="91"/>
      <c r="AS11" s="91"/>
      <c r="AT11" s="90"/>
      <c r="AU11" s="90"/>
      <c r="AV11" s="90"/>
      <c r="AW11" s="90"/>
      <c r="AX11" s="90"/>
      <c r="AY11" s="109"/>
      <c r="AZ11" s="110"/>
      <c r="BA11" s="109"/>
      <c r="BB11" s="109"/>
      <c r="BC11" s="85"/>
      <c r="BD11" s="85"/>
      <c r="BE11" s="85"/>
      <c r="BF11" s="85"/>
      <c r="BG11" s="85"/>
      <c r="BH11" s="85"/>
      <c r="BI11" s="85"/>
      <c r="BJ11" s="85"/>
      <c r="BK11" s="85"/>
    </row>
    <row r="12" spans="1:63" ht="138" customHeight="1">
      <c r="A12" s="112"/>
      <c r="B12" s="112"/>
      <c r="C12" s="85"/>
      <c r="D12" s="85"/>
      <c r="E12" s="85"/>
      <c r="F12" s="201">
        <v>3</v>
      </c>
      <c r="G12" s="201" t="s">
        <v>683</v>
      </c>
      <c r="H12" s="313" t="s">
        <v>688</v>
      </c>
      <c r="I12" s="314"/>
      <c r="J12" s="314"/>
      <c r="K12" s="314"/>
      <c r="L12" s="314"/>
      <c r="M12" s="315"/>
      <c r="N12" s="85"/>
      <c r="O12" s="85"/>
      <c r="P12" s="85"/>
      <c r="Q12" s="85"/>
      <c r="R12" s="85"/>
      <c r="S12" s="85"/>
      <c r="T12" s="105"/>
      <c r="U12" s="114"/>
      <c r="V12" s="114"/>
      <c r="W12" s="87"/>
      <c r="X12" s="87"/>
      <c r="Y12" s="87"/>
      <c r="Z12" s="87"/>
      <c r="AA12" s="87"/>
      <c r="AB12" s="87"/>
      <c r="AC12" s="87"/>
      <c r="AD12" s="87"/>
      <c r="AE12" s="87"/>
      <c r="AF12" s="87"/>
      <c r="AG12" s="87"/>
      <c r="AH12" s="87"/>
      <c r="AI12" s="87"/>
      <c r="AJ12" s="107"/>
      <c r="AK12" s="107"/>
      <c r="AL12" s="107"/>
      <c r="AM12" s="107"/>
      <c r="AN12" s="107"/>
      <c r="AO12" s="107"/>
      <c r="AP12" s="107"/>
      <c r="AQ12" s="108"/>
      <c r="AR12" s="91"/>
      <c r="AS12" s="91"/>
      <c r="AT12" s="90"/>
      <c r="AU12" s="90"/>
      <c r="AV12" s="90"/>
      <c r="AW12" s="90"/>
      <c r="AX12" s="90"/>
      <c r="AY12" s="109"/>
      <c r="AZ12" s="110"/>
      <c r="BA12" s="109"/>
      <c r="BB12" s="109"/>
      <c r="BC12" s="85"/>
      <c r="BD12" s="85"/>
      <c r="BE12" s="85"/>
      <c r="BF12" s="85"/>
      <c r="BG12" s="85"/>
      <c r="BH12" s="85"/>
      <c r="BI12" s="85"/>
      <c r="BJ12" s="85"/>
      <c r="BK12" s="85"/>
    </row>
    <row r="13" spans="1:63" ht="195" customHeight="1">
      <c r="A13" s="112"/>
      <c r="B13" s="112"/>
      <c r="C13" s="85"/>
      <c r="D13" s="85"/>
      <c r="E13" s="85"/>
      <c r="F13" s="201">
        <v>4</v>
      </c>
      <c r="G13" s="201" t="s">
        <v>684</v>
      </c>
      <c r="H13" s="313" t="s">
        <v>689</v>
      </c>
      <c r="I13" s="314"/>
      <c r="J13" s="314"/>
      <c r="K13" s="314"/>
      <c r="L13" s="314"/>
      <c r="M13" s="315"/>
      <c r="N13" s="85"/>
      <c r="O13" s="85"/>
      <c r="P13" s="85"/>
      <c r="Q13" s="85"/>
      <c r="R13" s="85"/>
      <c r="S13" s="85"/>
      <c r="T13" s="105"/>
      <c r="U13" s="114"/>
      <c r="V13" s="114"/>
      <c r="W13" s="87"/>
      <c r="X13" s="87"/>
      <c r="Y13" s="87"/>
      <c r="Z13" s="87"/>
      <c r="AA13" s="87"/>
      <c r="AB13" s="87"/>
      <c r="AC13" s="87"/>
      <c r="AD13" s="87"/>
      <c r="AE13" s="87"/>
      <c r="AF13" s="87"/>
      <c r="AG13" s="87"/>
      <c r="AH13" s="87"/>
      <c r="AI13" s="87"/>
      <c r="AJ13" s="107"/>
      <c r="AK13" s="107"/>
      <c r="AL13" s="107"/>
      <c r="AM13" s="107"/>
      <c r="AN13" s="107"/>
      <c r="AO13" s="107"/>
      <c r="AP13" s="107"/>
      <c r="AQ13" s="108"/>
      <c r="AR13" s="91"/>
      <c r="AS13" s="91"/>
      <c r="AT13" s="90"/>
      <c r="AU13" s="90"/>
      <c r="AV13" s="90"/>
      <c r="AW13" s="90"/>
      <c r="AX13" s="90"/>
      <c r="AY13" s="109"/>
      <c r="AZ13" s="110"/>
      <c r="BA13" s="109"/>
      <c r="BB13" s="109"/>
      <c r="BC13" s="85"/>
      <c r="BD13" s="85"/>
      <c r="BE13" s="85"/>
      <c r="BF13" s="85"/>
      <c r="BG13" s="85"/>
      <c r="BH13" s="85"/>
      <c r="BI13" s="85"/>
      <c r="BJ13" s="85"/>
      <c r="BK13" s="85"/>
    </row>
    <row r="14" spans="1:63" ht="133.5" customHeight="1" thickBot="1">
      <c r="A14" s="112"/>
      <c r="B14" s="112"/>
      <c r="C14" s="85"/>
      <c r="D14" s="85"/>
      <c r="E14" s="85"/>
      <c r="F14" s="201">
        <v>1</v>
      </c>
      <c r="G14" s="201" t="s">
        <v>685</v>
      </c>
      <c r="H14" s="313" t="s">
        <v>690</v>
      </c>
      <c r="I14" s="314"/>
      <c r="J14" s="314"/>
      <c r="K14" s="314"/>
      <c r="L14" s="314"/>
      <c r="M14" s="315"/>
      <c r="N14" s="85"/>
      <c r="O14" s="85"/>
      <c r="P14" s="85"/>
      <c r="Q14" s="85"/>
      <c r="R14" s="85"/>
      <c r="S14" s="85"/>
      <c r="T14" s="105"/>
      <c r="U14" s="114"/>
      <c r="V14" s="114"/>
      <c r="W14" s="87"/>
      <c r="X14" s="87"/>
      <c r="Y14" s="87"/>
      <c r="Z14" s="87"/>
      <c r="AA14" s="87"/>
      <c r="AB14" s="87"/>
      <c r="AC14" s="87"/>
      <c r="AD14" s="87"/>
      <c r="AE14" s="87"/>
      <c r="AF14" s="87"/>
      <c r="AG14" s="87"/>
      <c r="AH14" s="87"/>
      <c r="AI14" s="87"/>
      <c r="AJ14" s="107"/>
      <c r="AK14" s="107"/>
      <c r="AL14" s="107"/>
      <c r="AM14" s="107"/>
      <c r="AN14" s="107"/>
      <c r="AO14" s="107"/>
      <c r="AP14" s="107"/>
      <c r="AQ14" s="108"/>
      <c r="AR14" s="91" t="e">
        <f>COUNTIF(#REF!,"6c")</f>
        <v>#REF!</v>
      </c>
      <c r="AS14" s="91"/>
      <c r="AT14" s="90"/>
      <c r="AU14" s="90"/>
      <c r="AV14" s="90"/>
      <c r="AW14" s="90"/>
      <c r="AX14" s="90"/>
      <c r="AY14" s="109">
        <v>0</v>
      </c>
      <c r="AZ14" s="110"/>
      <c r="BA14" s="109"/>
      <c r="BB14" s="109"/>
      <c r="BC14" s="85"/>
      <c r="BD14" s="85"/>
      <c r="BE14" s="85"/>
      <c r="BF14" s="85"/>
      <c r="BG14" s="85"/>
      <c r="BH14" s="85"/>
      <c r="BI14" s="85"/>
      <c r="BJ14" s="85"/>
      <c r="BK14" s="85"/>
    </row>
    <row r="15" spans="1:63" ht="221.25" customHeight="1">
      <c r="A15" s="112"/>
      <c r="B15" s="112"/>
      <c r="C15" s="85"/>
      <c r="D15" s="85"/>
      <c r="E15" s="85"/>
      <c r="F15" s="201">
        <v>2</v>
      </c>
      <c r="G15" s="202">
        <v>43782</v>
      </c>
      <c r="H15" s="313" t="s">
        <v>691</v>
      </c>
      <c r="I15" s="314"/>
      <c r="J15" s="314"/>
      <c r="K15" s="314"/>
      <c r="L15" s="314"/>
      <c r="M15" s="315"/>
      <c r="N15" s="85"/>
      <c r="O15" s="85"/>
      <c r="P15" s="85"/>
      <c r="Q15" s="85"/>
      <c r="R15" s="85"/>
      <c r="S15" s="85"/>
      <c r="T15" s="105"/>
      <c r="U15" s="114"/>
      <c r="V15" s="114"/>
      <c r="W15" s="87"/>
      <c r="X15" s="87"/>
      <c r="Y15" s="87"/>
      <c r="Z15" s="87"/>
      <c r="AA15" s="87"/>
      <c r="AB15" s="87"/>
      <c r="AC15" s="87"/>
      <c r="AD15" s="87"/>
      <c r="AE15" s="87"/>
      <c r="AF15" s="350" t="s">
        <v>547</v>
      </c>
      <c r="AG15" s="351"/>
      <c r="AH15" s="351"/>
      <c r="AI15" s="351"/>
      <c r="AJ15" s="351"/>
      <c r="AK15" s="351"/>
      <c r="AL15" s="351"/>
      <c r="AM15" s="351"/>
      <c r="AN15" s="260" t="s">
        <v>548</v>
      </c>
      <c r="AO15" s="85"/>
      <c r="AP15" s="85"/>
      <c r="AQ15" s="90"/>
      <c r="AR15" s="90" t="e">
        <f>COUNTIF(#REF!,"7c")</f>
        <v>#REF!</v>
      </c>
      <c r="AS15" s="91"/>
      <c r="AT15" s="90"/>
      <c r="AU15" s="90"/>
      <c r="AV15" s="90"/>
      <c r="AW15" s="90"/>
      <c r="AX15" s="90"/>
      <c r="AY15" s="109">
        <v>0</v>
      </c>
      <c r="AZ15" s="110"/>
      <c r="BA15" s="109"/>
      <c r="BB15" s="109"/>
      <c r="BC15" s="85"/>
      <c r="BD15" s="85"/>
      <c r="BE15" s="85"/>
      <c r="BF15" s="85"/>
      <c r="BG15" s="85"/>
      <c r="BH15" s="85"/>
      <c r="BI15" s="85"/>
      <c r="BJ15" s="85"/>
      <c r="BK15" s="85"/>
    </row>
    <row r="16" spans="1:63" ht="68.25" customHeight="1" thickBot="1">
      <c r="A16" s="112"/>
      <c r="B16" s="112"/>
      <c r="C16" s="85"/>
      <c r="D16" s="85"/>
      <c r="E16" s="85"/>
      <c r="F16" s="258">
        <v>3</v>
      </c>
      <c r="G16" s="259">
        <v>44298</v>
      </c>
      <c r="H16" s="313" t="s">
        <v>832</v>
      </c>
      <c r="I16" s="314"/>
      <c r="J16" s="314"/>
      <c r="K16" s="314"/>
      <c r="L16" s="314"/>
      <c r="M16" s="315"/>
      <c r="N16" s="87"/>
      <c r="O16" s="87"/>
      <c r="P16" s="87"/>
      <c r="Q16" s="87"/>
      <c r="R16" s="99">
        <f>IF((COUNTBLANK(C23:C23))=COUNTA(A23:A23),0,AF16)</f>
        <v>0</v>
      </c>
      <c r="S16" s="116"/>
      <c r="T16" s="117"/>
      <c r="U16" s="117"/>
      <c r="V16" s="117"/>
      <c r="W16" s="87"/>
      <c r="X16" s="87"/>
      <c r="Y16" s="87"/>
      <c r="Z16" s="87"/>
      <c r="AA16" s="87"/>
      <c r="AB16" s="87"/>
      <c r="AC16" s="87"/>
      <c r="AD16" s="87"/>
      <c r="AE16" s="87"/>
      <c r="AF16" s="352">
        <v>3.06</v>
      </c>
      <c r="AG16" s="353"/>
      <c r="AH16" s="353"/>
      <c r="AI16" s="353"/>
      <c r="AJ16" s="353"/>
      <c r="AK16" s="353"/>
      <c r="AL16" s="353"/>
      <c r="AM16" s="353"/>
      <c r="AN16" s="261" t="str">
        <f>IF(AND(AE16&gt;=0,AE16&lt;9),"BAJA",IF(AND(AE16&gt;=10,AE16&lt;19),"MODERADA","ALTA"))</f>
        <v>BAJA</v>
      </c>
      <c r="AO16" s="85"/>
      <c r="AP16" s="85"/>
      <c r="AQ16" s="90"/>
      <c r="AR16" s="90" t="e">
        <f>COUNTIF(#REF!,"8c")</f>
        <v>#REF!</v>
      </c>
      <c r="AS16" s="91"/>
      <c r="AT16" s="90"/>
      <c r="AU16" s="90"/>
      <c r="AV16" s="90"/>
      <c r="AW16" s="90"/>
      <c r="AX16" s="90"/>
      <c r="AY16" s="109">
        <v>0</v>
      </c>
      <c r="AZ16" s="110"/>
      <c r="BA16" s="109"/>
      <c r="BB16" s="109"/>
      <c r="BC16" s="85"/>
      <c r="BD16" s="85"/>
      <c r="BE16" s="85"/>
      <c r="BF16" s="85"/>
      <c r="BG16" s="85"/>
      <c r="BH16" s="85"/>
      <c r="BI16" s="85"/>
      <c r="BJ16" s="85"/>
      <c r="BK16" s="85"/>
    </row>
    <row r="17" spans="1:63" ht="22.5" customHeight="1">
      <c r="A17" s="112"/>
      <c r="B17" s="112"/>
      <c r="C17" s="112"/>
      <c r="D17" s="112"/>
      <c r="E17" s="112"/>
      <c r="F17" s="85"/>
      <c r="G17" s="85"/>
      <c r="H17" s="85"/>
      <c r="I17" s="118"/>
      <c r="J17" s="118"/>
      <c r="K17" s="118"/>
      <c r="L17" s="118"/>
      <c r="M17" s="87"/>
      <c r="N17" s="87"/>
      <c r="O17" s="87"/>
      <c r="P17" s="87"/>
      <c r="Q17" s="87"/>
      <c r="R17" s="99"/>
      <c r="S17" s="99"/>
      <c r="T17" s="117"/>
      <c r="U17" s="117"/>
      <c r="V17" s="117"/>
      <c r="W17" s="87"/>
      <c r="X17" s="87"/>
      <c r="Y17" s="87"/>
      <c r="Z17" s="87"/>
      <c r="AA17" s="87"/>
      <c r="AB17" s="87"/>
      <c r="AC17" s="87"/>
      <c r="AD17" s="87"/>
      <c r="AE17" s="87"/>
      <c r="AF17" s="356" t="s">
        <v>661</v>
      </c>
      <c r="AG17" s="356"/>
      <c r="AH17" s="356"/>
      <c r="AI17" s="356"/>
      <c r="AJ17" s="356"/>
      <c r="AK17" s="356"/>
      <c r="AL17" s="213"/>
      <c r="AM17" s="213"/>
      <c r="AN17" s="193"/>
      <c r="AO17" s="193"/>
      <c r="AP17" s="107"/>
      <c r="AQ17" s="108"/>
      <c r="AR17" s="91" t="e">
        <f>COUNTIF(#REF!,"9c")</f>
        <v>#REF!</v>
      </c>
      <c r="AS17" s="91"/>
      <c r="AT17" s="90"/>
      <c r="AU17" s="90"/>
      <c r="AV17" s="90"/>
      <c r="AW17" s="90"/>
      <c r="AX17" s="90"/>
      <c r="AY17" s="109">
        <v>0</v>
      </c>
      <c r="AZ17" s="110"/>
      <c r="BA17" s="109"/>
      <c r="BB17" s="109"/>
      <c r="BC17" s="85"/>
      <c r="BD17" s="85"/>
      <c r="BE17" s="85"/>
      <c r="BF17" s="85"/>
      <c r="BG17" s="85"/>
      <c r="BH17" s="85"/>
      <c r="BI17" s="85"/>
      <c r="BJ17" s="85"/>
      <c r="BK17" s="85"/>
    </row>
    <row r="18" spans="1:63" ht="37.5" customHeight="1">
      <c r="A18" s="329" t="s">
        <v>549</v>
      </c>
      <c r="B18" s="329"/>
      <c r="C18" s="329"/>
      <c r="D18" s="329"/>
      <c r="E18" s="329"/>
      <c r="F18" s="329"/>
      <c r="G18" s="329"/>
      <c r="H18" s="329"/>
      <c r="I18" s="329"/>
      <c r="J18" s="329"/>
      <c r="K18" s="329"/>
      <c r="L18" s="87"/>
      <c r="M18" s="87"/>
      <c r="N18" s="87"/>
      <c r="O18" s="87"/>
      <c r="P18" s="87"/>
      <c r="Q18" s="116"/>
      <c r="R18" s="117"/>
      <c r="S18" s="87"/>
      <c r="T18" s="87"/>
      <c r="U18" s="87"/>
      <c r="V18" s="87"/>
      <c r="W18" s="87"/>
      <c r="X18" s="87"/>
      <c r="Y18" s="87"/>
      <c r="Z18" s="87"/>
      <c r="AA18" s="87"/>
      <c r="AB18" s="87"/>
      <c r="AC18" s="87"/>
      <c r="AD18" s="87"/>
      <c r="AE18" s="87"/>
      <c r="AF18" s="107"/>
      <c r="AG18" s="107"/>
      <c r="AH18" s="107"/>
      <c r="AI18" s="107"/>
      <c r="AJ18" s="107"/>
      <c r="AK18" s="119"/>
      <c r="AL18" s="119"/>
      <c r="AM18" s="119"/>
      <c r="AN18" s="119"/>
      <c r="AO18" s="120"/>
      <c r="AP18" s="120"/>
      <c r="AQ18" s="91"/>
      <c r="AR18" s="90" t="e">
        <f>COUNTIF(#REF!,"10c")</f>
        <v>#REF!</v>
      </c>
      <c r="AS18" s="90"/>
      <c r="AT18" s="90"/>
      <c r="AU18" s="90"/>
      <c r="AV18" s="90"/>
      <c r="AW18" s="90"/>
      <c r="AX18" s="92"/>
      <c r="AY18" s="109"/>
      <c r="AZ18" s="109"/>
      <c r="BA18" s="85"/>
      <c r="BB18" s="85"/>
      <c r="BC18" s="85"/>
      <c r="BD18" s="85"/>
      <c r="BE18" s="85"/>
      <c r="BF18" s="85"/>
      <c r="BG18" s="85"/>
      <c r="BH18" s="85"/>
      <c r="BI18" s="85"/>
      <c r="BJ18" s="85"/>
      <c r="BK18" s="85"/>
    </row>
    <row r="19" spans="1:63" ht="15.75">
      <c r="A19" s="214"/>
      <c r="B19" s="214"/>
      <c r="C19" s="214"/>
      <c r="D19" s="215"/>
      <c r="E19" s="214"/>
      <c r="F19" s="215"/>
      <c r="G19" s="214"/>
      <c r="H19" s="214"/>
      <c r="I19" s="215"/>
      <c r="J19" s="215"/>
      <c r="K19" s="216"/>
      <c r="L19" s="216"/>
      <c r="M19" s="216"/>
      <c r="N19" s="216"/>
      <c r="O19" s="216"/>
      <c r="P19" s="216"/>
      <c r="Q19" s="216"/>
      <c r="R19" s="217"/>
      <c r="S19" s="217"/>
      <c r="T19" s="217"/>
      <c r="U19" s="217"/>
      <c r="V19" s="217"/>
      <c r="W19" s="217"/>
      <c r="X19" s="217"/>
      <c r="Y19" s="216"/>
      <c r="Z19" s="216"/>
      <c r="AA19" s="216"/>
      <c r="AB19" s="216"/>
      <c r="AC19" s="216"/>
      <c r="AD19" s="216"/>
      <c r="AE19" s="216"/>
      <c r="AF19" s="216"/>
      <c r="AG19" s="216"/>
      <c r="AH19" s="218"/>
      <c r="AI19" s="218"/>
      <c r="AJ19" s="218"/>
      <c r="AK19" s="216"/>
      <c r="AL19" s="216"/>
      <c r="AM19" s="216"/>
      <c r="AN19" s="216"/>
      <c r="AO19" s="219"/>
      <c r="AP19" s="91"/>
      <c r="AQ19" s="91"/>
      <c r="AR19" s="91"/>
      <c r="AS19" s="121"/>
      <c r="AT19" s="121"/>
      <c r="AU19" s="121"/>
      <c r="AV19" s="121"/>
      <c r="AW19" s="122"/>
      <c r="AX19" s="123"/>
      <c r="AY19" s="216"/>
      <c r="AZ19" s="123"/>
      <c r="BA19" s="123"/>
      <c r="BB19" s="123"/>
      <c r="BC19" s="123"/>
      <c r="BD19" s="123"/>
      <c r="BE19" s="123"/>
      <c r="BF19" s="123"/>
      <c r="BG19" s="123"/>
      <c r="BH19" s="123"/>
      <c r="BI19" s="123"/>
      <c r="BJ19" s="123"/>
      <c r="BK19" s="123"/>
    </row>
    <row r="20" spans="1:63" ht="16.5" thickBot="1">
      <c r="A20" s="214"/>
      <c r="B20" s="214"/>
      <c r="C20" s="214"/>
      <c r="D20" s="215"/>
      <c r="E20" s="214"/>
      <c r="F20" s="215"/>
      <c r="G20" s="214"/>
      <c r="H20" s="214"/>
      <c r="I20" s="215"/>
      <c r="J20" s="215"/>
      <c r="K20" s="216"/>
      <c r="L20" s="216"/>
      <c r="M20" s="216"/>
      <c r="N20" s="216"/>
      <c r="O20" s="216"/>
      <c r="P20" s="216"/>
      <c r="Q20" s="216"/>
      <c r="R20" s="217"/>
      <c r="S20" s="217"/>
      <c r="T20" s="217"/>
      <c r="U20" s="217"/>
      <c r="V20" s="217"/>
      <c r="W20" s="217"/>
      <c r="X20" s="217"/>
      <c r="Y20" s="216"/>
      <c r="Z20" s="216"/>
      <c r="AA20" s="216"/>
      <c r="AB20" s="216"/>
      <c r="AC20" s="216"/>
      <c r="AD20" s="216"/>
      <c r="AE20" s="216"/>
      <c r="AF20" s="216"/>
      <c r="AG20" s="216"/>
      <c r="AH20" s="218"/>
      <c r="AI20" s="218"/>
      <c r="AJ20" s="218"/>
      <c r="AK20" s="216"/>
      <c r="AL20" s="216"/>
      <c r="AM20" s="216"/>
      <c r="AN20" s="216"/>
      <c r="AO20" s="219"/>
      <c r="AP20" s="91"/>
      <c r="AQ20" s="91"/>
      <c r="AR20" s="91"/>
      <c r="AS20" s="121"/>
      <c r="AT20" s="121"/>
      <c r="AU20" s="121"/>
      <c r="AV20" s="121"/>
      <c r="AW20" s="122"/>
      <c r="AX20" s="123"/>
      <c r="AY20" s="216"/>
      <c r="AZ20" s="123"/>
      <c r="BA20" s="123"/>
      <c r="BB20" s="123"/>
      <c r="BC20" s="123"/>
      <c r="BD20" s="123"/>
      <c r="BE20" s="123"/>
      <c r="BF20" s="123"/>
      <c r="BG20" s="123"/>
      <c r="BH20" s="123"/>
      <c r="BI20" s="123"/>
      <c r="BJ20" s="123"/>
      <c r="BK20" s="123"/>
    </row>
    <row r="21" spans="1:63" ht="16.5" customHeight="1">
      <c r="A21" s="318" t="s">
        <v>90</v>
      </c>
      <c r="B21" s="319"/>
      <c r="C21" s="319"/>
      <c r="D21" s="319"/>
      <c r="E21" s="319"/>
      <c r="F21" s="319"/>
      <c r="G21" s="319"/>
      <c r="H21" s="207"/>
      <c r="I21" s="319" t="s">
        <v>197</v>
      </c>
      <c r="J21" s="319"/>
      <c r="K21" s="319"/>
      <c r="L21" s="319"/>
      <c r="M21" s="319"/>
      <c r="N21" s="319" t="s">
        <v>198</v>
      </c>
      <c r="O21" s="319"/>
      <c r="P21" s="319"/>
      <c r="Q21" s="319"/>
      <c r="R21" s="319"/>
      <c r="S21" s="319"/>
      <c r="T21" s="319"/>
      <c r="U21" s="319"/>
      <c r="V21" s="319"/>
      <c r="W21" s="319"/>
      <c r="X21" s="319"/>
      <c r="Y21" s="319"/>
      <c r="Z21" s="319"/>
      <c r="AA21" s="319"/>
      <c r="AB21" s="319"/>
      <c r="AC21" s="319"/>
      <c r="AD21" s="319"/>
      <c r="AE21" s="319"/>
      <c r="AF21" s="319"/>
      <c r="AG21" s="319"/>
      <c r="AH21" s="319"/>
      <c r="AI21" s="319"/>
      <c r="AJ21" s="319"/>
      <c r="AK21" s="319"/>
      <c r="AL21" s="319"/>
      <c r="AM21" s="319"/>
      <c r="AN21" s="319"/>
      <c r="AO21" s="319"/>
      <c r="AP21" s="319"/>
      <c r="AQ21" s="319"/>
      <c r="AR21" s="319"/>
      <c r="AS21" s="319"/>
      <c r="AT21" s="319"/>
      <c r="AU21" s="319"/>
      <c r="AV21" s="320" t="s">
        <v>0</v>
      </c>
      <c r="AW21" s="122"/>
      <c r="AX21" s="123"/>
      <c r="AY21" s="216"/>
      <c r="AZ21" s="123"/>
      <c r="BA21" s="123"/>
      <c r="BB21" s="123"/>
      <c r="BC21" s="123"/>
      <c r="BD21" s="123"/>
      <c r="BE21" s="123"/>
      <c r="BF21" s="123"/>
      <c r="BG21" s="123"/>
      <c r="BH21" s="123"/>
      <c r="BI21" s="123"/>
      <c r="BJ21" s="123"/>
      <c r="BK21" s="123"/>
    </row>
    <row r="22" spans="1:63" ht="55.5" customHeight="1">
      <c r="A22" s="284" t="s">
        <v>92</v>
      </c>
      <c r="B22" s="316" t="s">
        <v>143</v>
      </c>
      <c r="C22" s="317" t="s">
        <v>550</v>
      </c>
      <c r="D22" s="317"/>
      <c r="E22" s="317" t="s">
        <v>551</v>
      </c>
      <c r="F22" s="317"/>
      <c r="G22" s="316" t="s">
        <v>554</v>
      </c>
      <c r="H22" s="316" t="s">
        <v>659</v>
      </c>
      <c r="I22" s="317" t="s">
        <v>122</v>
      </c>
      <c r="J22" s="317"/>
      <c r="K22" s="317"/>
      <c r="L22" s="317"/>
      <c r="M22" s="317"/>
      <c r="N22" s="317" t="s">
        <v>164</v>
      </c>
      <c r="O22" s="317"/>
      <c r="P22" s="317"/>
      <c r="Q22" s="317" t="s">
        <v>118</v>
      </c>
      <c r="R22" s="317"/>
      <c r="S22" s="317"/>
      <c r="T22" s="317"/>
      <c r="U22" s="317"/>
      <c r="V22" s="317"/>
      <c r="W22" s="317"/>
      <c r="X22" s="317"/>
      <c r="Y22" s="317"/>
      <c r="Z22" s="317"/>
      <c r="AA22" s="317"/>
      <c r="AB22" s="317"/>
      <c r="AC22" s="317"/>
      <c r="AD22" s="317"/>
      <c r="AE22" s="317"/>
      <c r="AF22" s="317"/>
      <c r="AG22" s="317" t="s">
        <v>111</v>
      </c>
      <c r="AH22" s="317"/>
      <c r="AI22" s="317" t="s">
        <v>119</v>
      </c>
      <c r="AJ22" s="317"/>
      <c r="AK22" s="317" t="s">
        <v>555</v>
      </c>
      <c r="AL22" s="317"/>
      <c r="AM22" s="317"/>
      <c r="AN22" s="317"/>
      <c r="AO22" s="330"/>
      <c r="AP22" s="330"/>
      <c r="AQ22" s="80"/>
      <c r="AR22" s="80"/>
      <c r="AS22" s="317" t="s">
        <v>121</v>
      </c>
      <c r="AT22" s="317"/>
      <c r="AU22" s="317"/>
      <c r="AV22" s="321"/>
      <c r="AW22" s="122"/>
      <c r="AX22" s="123"/>
      <c r="AY22" s="216"/>
      <c r="AZ22" s="123"/>
      <c r="BA22" s="123"/>
      <c r="BB22" s="123"/>
      <c r="BC22" s="123"/>
      <c r="BD22" s="123"/>
      <c r="BE22" s="123"/>
      <c r="BF22" s="123"/>
      <c r="BG22" s="123"/>
      <c r="BH22" s="123"/>
      <c r="BI22" s="123"/>
      <c r="BJ22" s="123"/>
      <c r="BK22" s="123"/>
    </row>
    <row r="23" spans="1:63" ht="142.5" customHeight="1">
      <c r="A23" s="284"/>
      <c r="B23" s="316"/>
      <c r="C23" s="206" t="s">
        <v>552</v>
      </c>
      <c r="D23" s="206" t="s">
        <v>144</v>
      </c>
      <c r="E23" s="206" t="s">
        <v>553</v>
      </c>
      <c r="F23" s="206" t="s">
        <v>1</v>
      </c>
      <c r="G23" s="316"/>
      <c r="H23" s="316"/>
      <c r="I23" s="136" t="s">
        <v>2</v>
      </c>
      <c r="J23" s="136"/>
      <c r="K23" s="136" t="s">
        <v>3</v>
      </c>
      <c r="L23" s="136"/>
      <c r="M23" s="136" t="s">
        <v>4</v>
      </c>
      <c r="N23" s="206" t="s">
        <v>145</v>
      </c>
      <c r="O23" s="206" t="s">
        <v>153</v>
      </c>
      <c r="P23" s="206" t="s">
        <v>129</v>
      </c>
      <c r="Q23" s="206" t="s">
        <v>138</v>
      </c>
      <c r="R23" s="206"/>
      <c r="S23" s="206" t="s">
        <v>139</v>
      </c>
      <c r="T23" s="206"/>
      <c r="U23" s="206" t="s">
        <v>130</v>
      </c>
      <c r="V23" s="206"/>
      <c r="W23" s="206" t="s">
        <v>131</v>
      </c>
      <c r="X23" s="206"/>
      <c r="Y23" s="206" t="s">
        <v>132</v>
      </c>
      <c r="Z23" s="206"/>
      <c r="AA23" s="206" t="s">
        <v>133</v>
      </c>
      <c r="AB23" s="206"/>
      <c r="AC23" s="206" t="s">
        <v>134</v>
      </c>
      <c r="AD23" s="206"/>
      <c r="AE23" s="206" t="s">
        <v>115</v>
      </c>
      <c r="AF23" s="206" t="s">
        <v>110</v>
      </c>
      <c r="AG23" s="206" t="s">
        <v>158</v>
      </c>
      <c r="AH23" s="206" t="s">
        <v>163</v>
      </c>
      <c r="AI23" s="206" t="s">
        <v>114</v>
      </c>
      <c r="AJ23" s="206" t="s">
        <v>116</v>
      </c>
      <c r="AK23" s="206" t="s">
        <v>674</v>
      </c>
      <c r="AL23" s="206" t="s">
        <v>673</v>
      </c>
      <c r="AM23" s="206" t="s">
        <v>675</v>
      </c>
      <c r="AN23" s="206" t="s">
        <v>117</v>
      </c>
      <c r="AO23" s="206" t="s">
        <v>165</v>
      </c>
      <c r="AP23" s="206" t="s">
        <v>195</v>
      </c>
      <c r="AQ23" s="206"/>
      <c r="AR23" s="206"/>
      <c r="AS23" s="206" t="s">
        <v>2</v>
      </c>
      <c r="AT23" s="206" t="s">
        <v>3</v>
      </c>
      <c r="AU23" s="206" t="s">
        <v>4</v>
      </c>
      <c r="AV23" s="137" t="s">
        <v>5</v>
      </c>
    </row>
    <row r="24" spans="1:63" ht="160.5" customHeight="1">
      <c r="A24" s="310" t="s">
        <v>607</v>
      </c>
      <c r="B24" s="357" t="s">
        <v>823</v>
      </c>
      <c r="C24" s="358" t="s">
        <v>644</v>
      </c>
      <c r="D24" s="335" t="s">
        <v>698</v>
      </c>
      <c r="E24" s="359" t="s">
        <v>651</v>
      </c>
      <c r="F24" s="233" t="s">
        <v>757</v>
      </c>
      <c r="G24" s="322" t="s">
        <v>648</v>
      </c>
      <c r="H24" s="322" t="s">
        <v>656</v>
      </c>
      <c r="I24" s="304" t="s">
        <v>19</v>
      </c>
      <c r="J24" s="305"/>
      <c r="K24" s="304" t="s">
        <v>13</v>
      </c>
      <c r="L24" s="306">
        <f>+VLOOKUP(K24,[7]Listados!$K$13:$L$17,2,0)</f>
        <v>2</v>
      </c>
      <c r="M24" s="362" t="str">
        <f>IF(AND(I24&lt;&gt;"",K24&lt;&gt;""),VLOOKUP(I24&amp;K24,[7]Listados!$M$3:$N$27,2,FALSE),"")</f>
        <v>Alto</v>
      </c>
      <c r="N24" s="363" t="s">
        <v>824</v>
      </c>
      <c r="O24" s="364" t="s">
        <v>698</v>
      </c>
      <c r="P24" s="354" t="s">
        <v>24</v>
      </c>
      <c r="Q24" s="354" t="s">
        <v>91</v>
      </c>
      <c r="R24" s="221">
        <f t="shared" ref="R24:R77" si="0">+IF(Q24="si",15,"")</f>
        <v>15</v>
      </c>
      <c r="S24" s="354" t="s">
        <v>91</v>
      </c>
      <c r="T24" s="221">
        <f t="shared" ref="T24:T77" si="1">+IF(S24="si",15,"")</f>
        <v>15</v>
      </c>
      <c r="U24" s="354" t="s">
        <v>91</v>
      </c>
      <c r="V24" s="221">
        <f t="shared" ref="V24:V77" si="2">+IF(U24="si",15,"")</f>
        <v>15</v>
      </c>
      <c r="W24" s="354" t="s">
        <v>740</v>
      </c>
      <c r="X24" s="221">
        <f>+IF(W24="Prevenir",15,IF(W24="Detectar",10,""))</f>
        <v>15</v>
      </c>
      <c r="Y24" s="354" t="s">
        <v>91</v>
      </c>
      <c r="Z24" s="221">
        <f t="shared" ref="Z24:Z77" si="3">+IF(Y24="si",15,"")</f>
        <v>15</v>
      </c>
      <c r="AA24" s="354" t="s">
        <v>91</v>
      </c>
      <c r="AB24" s="221">
        <f t="shared" ref="AB24:AB77" si="4">+IF(AA24="si",15,"")</f>
        <v>15</v>
      </c>
      <c r="AC24" s="354" t="s">
        <v>155</v>
      </c>
      <c r="AD24" s="221">
        <f t="shared" ref="AD24:AD77" si="5">+IF(AC24="Completa",10,IF(AC24="Incompleta",5,""))</f>
        <v>10</v>
      </c>
      <c r="AE24" s="354">
        <f>IF((SUM(R24,T24,V24,X24,Z24,AB24,AD24)=0),"",(SUM(R24,T24,V24,X24,Z24,AB24,AD24)))</f>
        <v>100</v>
      </c>
      <c r="AF24" s="354" t="str">
        <f>IF(AE24&lt;=85,"Débil",IF(AE24&lt;=95,"Moderado",IF(AE24=100,"Fuerte","")))</f>
        <v>Fuerte</v>
      </c>
      <c r="AG24" s="354" t="s">
        <v>159</v>
      </c>
      <c r="AH24" s="354" t="str">
        <f>+IF(AG24="siempre","Fuerte",IF(AG24="Algunas veces","Moderado","Débil"))</f>
        <v>Fuerte</v>
      </c>
      <c r="AI24" s="354" t="str">
        <f>IF(AND(AF24="Fuerte",AH24="Fuerte"),"Fuerte",IF(AND(AF24="Fuerte",AH24="Moderado"),"Moderado",IF(AND(AF24="Moderado",AH24="Fuerte"),"Moderado",IF(AND(AF24="Moderado",AH24="Moderado"),"Moderado","Débil"))))</f>
        <v>Fuerte</v>
      </c>
      <c r="AJ24" s="354">
        <f>IF(ISBLANK(AI24),"",IF(AI24="Débil", 0, IF(AI24="Moderado",50,100)))</f>
        <v>100</v>
      </c>
      <c r="AK24" s="289">
        <f>SUM(AJ24:AJ29)</f>
        <v>100</v>
      </c>
      <c r="AL24" s="289">
        <v>1</v>
      </c>
      <c r="AM24" s="289">
        <f>(AK24/AL24)</f>
        <v>100</v>
      </c>
      <c r="AN24" s="289" t="str">
        <f>IF(AM24&lt;=50, "Débil", IF(AM24&lt;=99,"Moderado","Fuerte"))</f>
        <v>Fuerte</v>
      </c>
      <c r="AO24" s="354">
        <v>2</v>
      </c>
      <c r="AP24" s="354">
        <v>1</v>
      </c>
      <c r="AQ24" s="236">
        <f>+J24-AO24</f>
        <v>-2</v>
      </c>
      <c r="AR24" s="236">
        <f>+L24-AP24</f>
        <v>1</v>
      </c>
      <c r="AS24" s="305" t="s">
        <v>10</v>
      </c>
      <c r="AT24" s="305" t="str">
        <f>+VLOOKUP(MIN(AR24,AR25,AR26,AR27,AR28,AR29),Listados!$J$26:$K$32,2,TRUE)</f>
        <v>Insignificante</v>
      </c>
      <c r="AU24" s="362" t="str">
        <f>IF(AND(AS24&lt;&gt;"",AT24&lt;&gt;""),VLOOKUP(AS24&amp;AT24,Listados!$M$3:$N$27,2,FALSE),"")</f>
        <v>Bajo</v>
      </c>
      <c r="AV24" s="312" t="str">
        <f>+VLOOKUP(AU24,[7]Listados!$P$3:$Q$6,2,FALSE)</f>
        <v>Asumir el riesgo</v>
      </c>
      <c r="AW24" s="280">
        <v>2</v>
      </c>
    </row>
    <row r="25" spans="1:63" ht="78" customHeight="1">
      <c r="A25" s="310"/>
      <c r="B25" s="357"/>
      <c r="C25" s="358"/>
      <c r="D25" s="335"/>
      <c r="E25" s="359"/>
      <c r="F25" s="233" t="s">
        <v>758</v>
      </c>
      <c r="G25" s="322"/>
      <c r="H25" s="322"/>
      <c r="I25" s="304"/>
      <c r="J25" s="305"/>
      <c r="K25" s="304"/>
      <c r="L25" s="306"/>
      <c r="M25" s="362"/>
      <c r="N25" s="363"/>
      <c r="O25" s="364"/>
      <c r="P25" s="354"/>
      <c r="Q25" s="354"/>
      <c r="R25" s="221" t="str">
        <f t="shared" si="0"/>
        <v/>
      </c>
      <c r="S25" s="354"/>
      <c r="T25" s="221" t="str">
        <f t="shared" si="1"/>
        <v/>
      </c>
      <c r="U25" s="354"/>
      <c r="V25" s="221" t="str">
        <f t="shared" si="2"/>
        <v/>
      </c>
      <c r="W25" s="354"/>
      <c r="X25" s="221" t="str">
        <f t="shared" ref="X25:X77" si="6">+IF(W25="si",15,"")</f>
        <v/>
      </c>
      <c r="Y25" s="354"/>
      <c r="Z25" s="221" t="str">
        <f t="shared" si="3"/>
        <v/>
      </c>
      <c r="AA25" s="354"/>
      <c r="AB25" s="221" t="str">
        <f t="shared" si="4"/>
        <v/>
      </c>
      <c r="AC25" s="354"/>
      <c r="AD25" s="221" t="str">
        <f t="shared" si="5"/>
        <v/>
      </c>
      <c r="AE25" s="354" t="str">
        <f t="shared" ref="AE25:AE76" si="7">IF((SUM(R25,T25,V25,X25,Z25,AB25,AD25)=0),"",(SUM(R25,T25,V25,X25,Z25,AB25,AD25)))</f>
        <v/>
      </c>
      <c r="AF25" s="354" t="str">
        <f t="shared" ref="AF25:AF77" si="8">IF(AE25&lt;=85,"Débil",IF(AE25&lt;=95,"Moderado",IF(AE25=100,"Fuerte","")))</f>
        <v/>
      </c>
      <c r="AG25" s="354"/>
      <c r="AH25" s="354" t="str">
        <f>+IF(AG25="siempre","Fuerte",IF(AG25="Algunas veces","Moderado","Débil"))</f>
        <v>Débil</v>
      </c>
      <c r="AI25" s="354" t="str">
        <f t="shared" ref="AI25:AI77" si="9">IF(AND(AF25="Fuerte",AH25="Fuerte"),"Fuerte",IF(AND(AF25="Fuerte",AH25="Moderado"),"Moderado",IF(AND(AF25="Moderado",AH25="Fuerte"),"Moderado",IF(AND(AF25="Moderado",AH25="Moderado"),"Moderado","Débil"))))</f>
        <v>Débil</v>
      </c>
      <c r="AJ25" s="354">
        <f>IF(ISBLANK(AI25),"",IF(AI25="Débil", 0, IF(AI25="Moderado",50,100)))</f>
        <v>0</v>
      </c>
      <c r="AK25" s="289"/>
      <c r="AL25" s="289"/>
      <c r="AM25" s="289"/>
      <c r="AN25" s="289"/>
      <c r="AO25" s="354">
        <f>+IF(AND(P25="Preventivo",AN24="Fuerte"),2,IF(AND(P25="Preventivo",AN24="Moderado"),1,0))</f>
        <v>0</v>
      </c>
      <c r="AP25" s="354">
        <f>+IF(AND(P25="Detectivo",$AN24="Fuerte"),2,IF(AND(P25="Detectivo",$AN24="Moderado"),1,IF(AND(P25="Preventivo",$AN24="Fuerte"),1,0)))</f>
        <v>0</v>
      </c>
      <c r="AQ25" s="236">
        <f>+J24-AO25</f>
        <v>0</v>
      </c>
      <c r="AR25" s="236">
        <f>+L24-AP25</f>
        <v>2</v>
      </c>
      <c r="AS25" s="305"/>
      <c r="AT25" s="305"/>
      <c r="AU25" s="362"/>
      <c r="AV25" s="312"/>
      <c r="AW25" s="280"/>
    </row>
    <row r="26" spans="1:63" ht="42" customHeight="1">
      <c r="A26" s="310"/>
      <c r="B26" s="357"/>
      <c r="C26" s="358"/>
      <c r="D26" s="335"/>
      <c r="E26" s="359"/>
      <c r="F26" s="300" t="s">
        <v>717</v>
      </c>
      <c r="G26" s="322"/>
      <c r="H26" s="322"/>
      <c r="I26" s="304"/>
      <c r="J26" s="305"/>
      <c r="K26" s="304"/>
      <c r="L26" s="306"/>
      <c r="M26" s="362"/>
      <c r="N26" s="363"/>
      <c r="O26" s="364"/>
      <c r="P26" s="354"/>
      <c r="Q26" s="354"/>
      <c r="R26" s="221" t="str">
        <f t="shared" si="0"/>
        <v/>
      </c>
      <c r="S26" s="354"/>
      <c r="T26" s="221" t="str">
        <f t="shared" si="1"/>
        <v/>
      </c>
      <c r="U26" s="354"/>
      <c r="V26" s="221" t="str">
        <f t="shared" si="2"/>
        <v/>
      </c>
      <c r="W26" s="354"/>
      <c r="X26" s="221" t="str">
        <f t="shared" si="6"/>
        <v/>
      </c>
      <c r="Y26" s="354"/>
      <c r="Z26" s="221" t="str">
        <f t="shared" si="3"/>
        <v/>
      </c>
      <c r="AA26" s="354"/>
      <c r="AB26" s="221" t="str">
        <f t="shared" si="4"/>
        <v/>
      </c>
      <c r="AC26" s="354"/>
      <c r="AD26" s="221" t="str">
        <f t="shared" si="5"/>
        <v/>
      </c>
      <c r="AE26" s="354" t="str">
        <f t="shared" si="7"/>
        <v/>
      </c>
      <c r="AF26" s="354" t="str">
        <f t="shared" si="8"/>
        <v/>
      </c>
      <c r="AG26" s="354"/>
      <c r="AH26" s="354" t="str">
        <f t="shared" ref="AH26:AH78" si="10">+IF(AG26="siempre","Fuerte",IF(AG26="Algunas veces","Moderado","Débil"))</f>
        <v>Débil</v>
      </c>
      <c r="AI26" s="354" t="str">
        <f t="shared" si="9"/>
        <v>Débil</v>
      </c>
      <c r="AJ26" s="354">
        <f t="shared" ref="AJ26:AJ29" si="11">IF(ISBLANK(AI26),"",IF(AI26="Débil", 0, IF(AI26="Moderado",50,100)))</f>
        <v>0</v>
      </c>
      <c r="AK26" s="289"/>
      <c r="AL26" s="289"/>
      <c r="AM26" s="289"/>
      <c r="AN26" s="289"/>
      <c r="AO26" s="354">
        <f>+IF(AND(P26="Preventivo",AN24="Fuerte"),2,IF(AND(P26="Preventivo",AN24="Moderado"),1,0))</f>
        <v>0</v>
      </c>
      <c r="AP26" s="354">
        <f>+IF(AND(P26="Detectivo",$AN24="Fuerte"),2,IF(AND(P26="Detectivo",$AN24="Moderado"),1,IF(AND(P26="Preventivo",$AN24="Fuerte"),1,0)))</f>
        <v>0</v>
      </c>
      <c r="AQ26" s="236">
        <f>+J24-AO26</f>
        <v>0</v>
      </c>
      <c r="AR26" s="236">
        <f>+L24-AP26</f>
        <v>2</v>
      </c>
      <c r="AS26" s="305"/>
      <c r="AT26" s="305"/>
      <c r="AU26" s="362"/>
      <c r="AV26" s="312"/>
      <c r="AW26" s="280"/>
    </row>
    <row r="27" spans="1:63">
      <c r="A27" s="310"/>
      <c r="B27" s="357"/>
      <c r="C27" s="358"/>
      <c r="D27" s="335"/>
      <c r="E27" s="359"/>
      <c r="F27" s="300"/>
      <c r="G27" s="322"/>
      <c r="H27" s="322"/>
      <c r="I27" s="304"/>
      <c r="J27" s="305"/>
      <c r="K27" s="304"/>
      <c r="L27" s="306"/>
      <c r="M27" s="362"/>
      <c r="N27" s="363"/>
      <c r="O27" s="364"/>
      <c r="P27" s="354"/>
      <c r="Q27" s="354"/>
      <c r="R27" s="221" t="str">
        <f t="shared" si="0"/>
        <v/>
      </c>
      <c r="S27" s="354"/>
      <c r="T27" s="221" t="str">
        <f t="shared" si="1"/>
        <v/>
      </c>
      <c r="U27" s="354"/>
      <c r="V27" s="221" t="str">
        <f t="shared" si="2"/>
        <v/>
      </c>
      <c r="W27" s="354"/>
      <c r="X27" s="221" t="str">
        <f t="shared" si="6"/>
        <v/>
      </c>
      <c r="Y27" s="354"/>
      <c r="Z27" s="221" t="str">
        <f t="shared" si="3"/>
        <v/>
      </c>
      <c r="AA27" s="354"/>
      <c r="AB27" s="221" t="str">
        <f t="shared" si="4"/>
        <v/>
      </c>
      <c r="AC27" s="354"/>
      <c r="AD27" s="221" t="str">
        <f t="shared" si="5"/>
        <v/>
      </c>
      <c r="AE27" s="354" t="str">
        <f t="shared" si="7"/>
        <v/>
      </c>
      <c r="AF27" s="354" t="str">
        <f t="shared" si="8"/>
        <v/>
      </c>
      <c r="AG27" s="354"/>
      <c r="AH27" s="354" t="str">
        <f t="shared" si="10"/>
        <v>Débil</v>
      </c>
      <c r="AI27" s="354" t="str">
        <f t="shared" si="9"/>
        <v>Débil</v>
      </c>
      <c r="AJ27" s="354">
        <f t="shared" si="11"/>
        <v>0</v>
      </c>
      <c r="AK27" s="289"/>
      <c r="AL27" s="289"/>
      <c r="AM27" s="289"/>
      <c r="AN27" s="289"/>
      <c r="AO27" s="354">
        <f>+IF(AND(P27="Preventivo",AN24="Fuerte"),2,IF(AND(P27="Preventivo",AN24="Moderado"),1,0))</f>
        <v>0</v>
      </c>
      <c r="AP27" s="354">
        <f>+IF(AND(P27="Detectivo",$AN24="Fuerte"),2,IF(AND(P27="Detectivo",$AN24="Moderado"),1,IF(AND(P27="Preventivo",$AN24="Fuerte"),1,0)))</f>
        <v>0</v>
      </c>
      <c r="AQ27" s="236">
        <f>+J24-AO27</f>
        <v>0</v>
      </c>
      <c r="AR27" s="236">
        <f>+L24-AP27</f>
        <v>2</v>
      </c>
      <c r="AS27" s="305"/>
      <c r="AT27" s="305"/>
      <c r="AU27" s="362"/>
      <c r="AV27" s="312"/>
      <c r="AW27" s="280"/>
    </row>
    <row r="28" spans="1:63">
      <c r="A28" s="310"/>
      <c r="B28" s="357"/>
      <c r="C28" s="358"/>
      <c r="D28" s="335"/>
      <c r="E28" s="359"/>
      <c r="F28" s="300"/>
      <c r="G28" s="322"/>
      <c r="H28" s="322"/>
      <c r="I28" s="304"/>
      <c r="J28" s="305"/>
      <c r="K28" s="304"/>
      <c r="L28" s="306"/>
      <c r="M28" s="362"/>
      <c r="N28" s="363"/>
      <c r="O28" s="364"/>
      <c r="P28" s="354"/>
      <c r="Q28" s="354"/>
      <c r="R28" s="221" t="str">
        <f t="shared" si="0"/>
        <v/>
      </c>
      <c r="S28" s="354"/>
      <c r="T28" s="221" t="str">
        <f t="shared" si="1"/>
        <v/>
      </c>
      <c r="U28" s="354"/>
      <c r="V28" s="221" t="str">
        <f t="shared" si="2"/>
        <v/>
      </c>
      <c r="W28" s="354"/>
      <c r="X28" s="221" t="str">
        <f t="shared" si="6"/>
        <v/>
      </c>
      <c r="Y28" s="354"/>
      <c r="Z28" s="221" t="str">
        <f t="shared" si="3"/>
        <v/>
      </c>
      <c r="AA28" s="354"/>
      <c r="AB28" s="221" t="str">
        <f t="shared" si="4"/>
        <v/>
      </c>
      <c r="AC28" s="354"/>
      <c r="AD28" s="221" t="str">
        <f t="shared" si="5"/>
        <v/>
      </c>
      <c r="AE28" s="354" t="str">
        <f t="shared" si="7"/>
        <v/>
      </c>
      <c r="AF28" s="354" t="str">
        <f t="shared" si="8"/>
        <v/>
      </c>
      <c r="AG28" s="354"/>
      <c r="AH28" s="354" t="str">
        <f t="shared" si="10"/>
        <v>Débil</v>
      </c>
      <c r="AI28" s="354" t="str">
        <f t="shared" si="9"/>
        <v>Débil</v>
      </c>
      <c r="AJ28" s="354">
        <f t="shared" si="11"/>
        <v>0</v>
      </c>
      <c r="AK28" s="289"/>
      <c r="AL28" s="289"/>
      <c r="AM28" s="289"/>
      <c r="AN28" s="289"/>
      <c r="AO28" s="354">
        <f>+IF(AND(P28="Preventivo",AN24="Fuerte"),2,IF(AND(P28="Preventivo",AN24="Moderado"),1,0))</f>
        <v>0</v>
      </c>
      <c r="AP28" s="354">
        <f>+IF(AND(P28="Detectivo",$AN24="Fuerte"),2,IF(AND(P28="Detectivo",$AN24="Moderado"),1,IF(AND(P28="Preventivo",$AN24="Fuerte"),1,0)))</f>
        <v>0</v>
      </c>
      <c r="AQ28" s="236">
        <f>+J24-AO28</f>
        <v>0</v>
      </c>
      <c r="AR28" s="236">
        <f>+L24-AP28</f>
        <v>2</v>
      </c>
      <c r="AS28" s="305"/>
      <c r="AT28" s="305"/>
      <c r="AU28" s="362"/>
      <c r="AV28" s="312"/>
      <c r="AW28" s="280"/>
    </row>
    <row r="29" spans="1:63">
      <c r="A29" s="310"/>
      <c r="B29" s="357"/>
      <c r="C29" s="358"/>
      <c r="D29" s="335"/>
      <c r="E29" s="359"/>
      <c r="F29" s="300"/>
      <c r="G29" s="322"/>
      <c r="H29" s="322"/>
      <c r="I29" s="304"/>
      <c r="J29" s="305"/>
      <c r="K29" s="304"/>
      <c r="L29" s="306"/>
      <c r="M29" s="362"/>
      <c r="N29" s="363"/>
      <c r="O29" s="364"/>
      <c r="P29" s="354"/>
      <c r="Q29" s="354"/>
      <c r="R29" s="221" t="str">
        <f t="shared" si="0"/>
        <v/>
      </c>
      <c r="S29" s="354"/>
      <c r="T29" s="221" t="str">
        <f t="shared" si="1"/>
        <v/>
      </c>
      <c r="U29" s="354"/>
      <c r="V29" s="221" t="str">
        <f t="shared" si="2"/>
        <v/>
      </c>
      <c r="W29" s="354"/>
      <c r="X29" s="221" t="str">
        <f t="shared" si="6"/>
        <v/>
      </c>
      <c r="Y29" s="354"/>
      <c r="Z29" s="221" t="str">
        <f t="shared" si="3"/>
        <v/>
      </c>
      <c r="AA29" s="354"/>
      <c r="AB29" s="221" t="str">
        <f t="shared" si="4"/>
        <v/>
      </c>
      <c r="AC29" s="354"/>
      <c r="AD29" s="221" t="str">
        <f t="shared" si="5"/>
        <v/>
      </c>
      <c r="AE29" s="354" t="str">
        <f t="shared" si="7"/>
        <v/>
      </c>
      <c r="AF29" s="354" t="str">
        <f t="shared" si="8"/>
        <v/>
      </c>
      <c r="AG29" s="354"/>
      <c r="AH29" s="354" t="str">
        <f t="shared" si="10"/>
        <v>Débil</v>
      </c>
      <c r="AI29" s="354" t="str">
        <f t="shared" si="9"/>
        <v>Débil</v>
      </c>
      <c r="AJ29" s="354">
        <f t="shared" si="11"/>
        <v>0</v>
      </c>
      <c r="AK29" s="289"/>
      <c r="AL29" s="289"/>
      <c r="AM29" s="289"/>
      <c r="AN29" s="289"/>
      <c r="AO29" s="354">
        <f>+IF(AND(P29="Preventivo",AN24="Fuerte"),2,IF(AND(P29="Preventivo",AN24="Moderado"),1,0))</f>
        <v>0</v>
      </c>
      <c r="AP29" s="354">
        <f>+IF(AND(P29="Detectivo",$AN24="Fuerte"),2,IF(AND(P29="Detectivo",$AN24="Moderado"),1,IF(AND(P29="Preventivo",$AN24="Fuerte"),1,0)))</f>
        <v>0</v>
      </c>
      <c r="AQ29" s="236">
        <f>+J24-AO29</f>
        <v>0</v>
      </c>
      <c r="AR29" s="236">
        <f>+L24-AP29</f>
        <v>2</v>
      </c>
      <c r="AS29" s="305"/>
      <c r="AT29" s="305"/>
      <c r="AU29" s="362"/>
      <c r="AV29" s="312"/>
      <c r="AW29" s="280"/>
    </row>
    <row r="30" spans="1:63" ht="177" customHeight="1">
      <c r="A30" s="310" t="s">
        <v>608</v>
      </c>
      <c r="B30" s="335" t="s">
        <v>759</v>
      </c>
      <c r="C30" s="358" t="s">
        <v>644</v>
      </c>
      <c r="D30" s="232" t="s">
        <v>698</v>
      </c>
      <c r="E30" s="359" t="s">
        <v>651</v>
      </c>
      <c r="F30" s="233" t="s">
        <v>760</v>
      </c>
      <c r="G30" s="322" t="s">
        <v>648</v>
      </c>
      <c r="H30" s="322" t="s">
        <v>656</v>
      </c>
      <c r="I30" s="304" t="s">
        <v>101</v>
      </c>
      <c r="J30" s="305">
        <f>+VLOOKUP(I30,[7]Listados!$K$8:$L$12,2,0)</f>
        <v>1</v>
      </c>
      <c r="K30" s="304" t="s">
        <v>11</v>
      </c>
      <c r="L30" s="306">
        <f>+VLOOKUP(K30,[7]Listados!$K$13:$L$17,2,0)</f>
        <v>4</v>
      </c>
      <c r="M30" s="362" t="str">
        <f>IF(AND(I30&lt;&gt;"",K30&lt;&gt;""),VLOOKUP(I30&amp;K30,[7]Listados!$M$3:$N$27,2,FALSE),"")</f>
        <v>Alto</v>
      </c>
      <c r="N30" s="363" t="s">
        <v>761</v>
      </c>
      <c r="O30" s="364" t="s">
        <v>698</v>
      </c>
      <c r="P30" s="354" t="s">
        <v>24</v>
      </c>
      <c r="Q30" s="354" t="s">
        <v>140</v>
      </c>
      <c r="R30" s="221"/>
      <c r="S30" s="354" t="s">
        <v>140</v>
      </c>
      <c r="T30" s="221"/>
      <c r="U30" s="354" t="s">
        <v>140</v>
      </c>
      <c r="V30" s="221"/>
      <c r="W30" s="354" t="s">
        <v>740</v>
      </c>
      <c r="X30" s="221">
        <f>+IF(W30="Prevenir",15,IF(W30="Detectar",10,""))</f>
        <v>15</v>
      </c>
      <c r="Y30" s="354" t="s">
        <v>140</v>
      </c>
      <c r="Z30" s="221"/>
      <c r="AA30" s="354" t="s">
        <v>140</v>
      </c>
      <c r="AB30" s="221"/>
      <c r="AC30" s="354" t="s">
        <v>155</v>
      </c>
      <c r="AD30" s="221">
        <f t="shared" si="5"/>
        <v>10</v>
      </c>
      <c r="AE30" s="289">
        <f>IF((SUM(R24,T24,V24,X24,Z24,AB24,AD24)=0),"",(SUM(R24,T24,V24,X24,Z24,AB24,AD24)))</f>
        <v>100</v>
      </c>
      <c r="AF30" s="289" t="str">
        <f t="shared" si="8"/>
        <v>Fuerte</v>
      </c>
      <c r="AG30" s="354" t="s">
        <v>159</v>
      </c>
      <c r="AH30" s="289" t="str">
        <f t="shared" si="10"/>
        <v>Fuerte</v>
      </c>
      <c r="AI30" s="289" t="str">
        <f t="shared" si="9"/>
        <v>Fuerte</v>
      </c>
      <c r="AJ30" s="289">
        <f t="shared" ref="AJ30:AJ79" si="12">IF(ISBLANK(AI30),"",IF(AI30="Débil", 0, IF(AI30="Moderado",50,100)))</f>
        <v>100</v>
      </c>
      <c r="AK30" s="289">
        <f>AVERAGE(AJ30:AJ34)</f>
        <v>100</v>
      </c>
      <c r="AL30" s="289">
        <v>1</v>
      </c>
      <c r="AM30" s="289">
        <f t="shared" ref="AM30" si="13">(AK30/AL30)</f>
        <v>100</v>
      </c>
      <c r="AN30" s="289" t="str">
        <f t="shared" ref="AN30" si="14">IF(AM30&lt;=50, "Débil", IF(AM30&lt;=99,"Moderado","Fuerte"))</f>
        <v>Fuerte</v>
      </c>
      <c r="AO30" s="289">
        <f>+IF(AND(P30="Preventivo",AN30="Fuerte"),2,IF(AND(P30="Preventivo",AN30="Moderado"),1,0))</f>
        <v>2</v>
      </c>
      <c r="AP30" s="289">
        <f>+IF(AND(P30="Detectivo",$AN30="Fuerte"),2,IF(AND(P30="Detectivo",$AN30="Moderado"),1,IF(AND(P30="Preventivo",$AN30="Fuerte"),1,0)))</f>
        <v>1</v>
      </c>
      <c r="AQ30" s="236">
        <f>+J30-AO30</f>
        <v>-1</v>
      </c>
      <c r="AR30" s="236">
        <f>+L30-AP30</f>
        <v>3</v>
      </c>
      <c r="AS30" s="305" t="s">
        <v>534</v>
      </c>
      <c r="AT30" s="305" t="s">
        <v>15</v>
      </c>
      <c r="AU30" s="362" t="str">
        <f>IF(AND(AS30&lt;&gt;"",AT30&lt;&gt;""),VLOOKUP(AS30&amp;AT30,Listados!$M$3:$N$27,2,FALSE),"")</f>
        <v>Moderado</v>
      </c>
      <c r="AV30" s="312" t="str">
        <f>+VLOOKUP(AU30,[7]Listados!$P$3:$Q$6,2,FALSE)</f>
        <v xml:space="preserve"> Reducir el riesgo</v>
      </c>
      <c r="AW30" s="280">
        <v>3</v>
      </c>
    </row>
    <row r="31" spans="1:63" ht="155.25" customHeight="1">
      <c r="A31" s="310"/>
      <c r="B31" s="335"/>
      <c r="C31" s="358"/>
      <c r="D31" s="335" t="s">
        <v>762</v>
      </c>
      <c r="E31" s="359"/>
      <c r="F31" s="233" t="s">
        <v>763</v>
      </c>
      <c r="G31" s="322"/>
      <c r="H31" s="322"/>
      <c r="I31" s="304"/>
      <c r="J31" s="305"/>
      <c r="K31" s="304"/>
      <c r="L31" s="306"/>
      <c r="M31" s="362"/>
      <c r="N31" s="363"/>
      <c r="O31" s="364"/>
      <c r="P31" s="354"/>
      <c r="Q31" s="354"/>
      <c r="R31" s="221" t="str">
        <f t="shared" si="0"/>
        <v/>
      </c>
      <c r="S31" s="354"/>
      <c r="T31" s="221" t="str">
        <f t="shared" si="1"/>
        <v/>
      </c>
      <c r="U31" s="354"/>
      <c r="V31" s="221" t="str">
        <f t="shared" si="2"/>
        <v/>
      </c>
      <c r="W31" s="354"/>
      <c r="X31" s="221" t="str">
        <f t="shared" si="6"/>
        <v/>
      </c>
      <c r="Y31" s="354"/>
      <c r="Z31" s="221" t="str">
        <f t="shared" si="3"/>
        <v/>
      </c>
      <c r="AA31" s="354"/>
      <c r="AB31" s="221" t="str">
        <f t="shared" si="4"/>
        <v/>
      </c>
      <c r="AC31" s="354"/>
      <c r="AD31" s="221" t="str">
        <f t="shared" si="5"/>
        <v/>
      </c>
      <c r="AE31" s="289"/>
      <c r="AF31" s="289"/>
      <c r="AG31" s="354"/>
      <c r="AH31" s="289"/>
      <c r="AI31" s="289"/>
      <c r="AJ31" s="289"/>
      <c r="AK31" s="289"/>
      <c r="AL31" s="289"/>
      <c r="AM31" s="289"/>
      <c r="AN31" s="289"/>
      <c r="AO31" s="289"/>
      <c r="AP31" s="289"/>
      <c r="AQ31" s="236">
        <f>+J30-AO31</f>
        <v>1</v>
      </c>
      <c r="AR31" s="236">
        <f>+L30-AP31</f>
        <v>4</v>
      </c>
      <c r="AS31" s="305"/>
      <c r="AT31" s="305"/>
      <c r="AU31" s="362"/>
      <c r="AV31" s="312"/>
      <c r="AW31" s="280"/>
    </row>
    <row r="32" spans="1:63" ht="51" customHeight="1">
      <c r="A32" s="310"/>
      <c r="B32" s="335"/>
      <c r="C32" s="358"/>
      <c r="D32" s="335"/>
      <c r="E32" s="359"/>
      <c r="F32" s="233" t="s">
        <v>764</v>
      </c>
      <c r="G32" s="322"/>
      <c r="H32" s="322"/>
      <c r="I32" s="304"/>
      <c r="J32" s="305"/>
      <c r="K32" s="304"/>
      <c r="L32" s="306"/>
      <c r="M32" s="362"/>
      <c r="N32" s="363"/>
      <c r="O32" s="364"/>
      <c r="P32" s="354"/>
      <c r="Q32" s="354"/>
      <c r="R32" s="221" t="str">
        <f t="shared" si="0"/>
        <v/>
      </c>
      <c r="S32" s="354"/>
      <c r="T32" s="221" t="str">
        <f t="shared" si="1"/>
        <v/>
      </c>
      <c r="U32" s="354"/>
      <c r="V32" s="221" t="str">
        <f t="shared" si="2"/>
        <v/>
      </c>
      <c r="W32" s="354"/>
      <c r="X32" s="221" t="str">
        <f t="shared" si="6"/>
        <v/>
      </c>
      <c r="Y32" s="354"/>
      <c r="Z32" s="221" t="str">
        <f t="shared" si="3"/>
        <v/>
      </c>
      <c r="AA32" s="354"/>
      <c r="AB32" s="221" t="str">
        <f t="shared" si="4"/>
        <v/>
      </c>
      <c r="AC32" s="354"/>
      <c r="AD32" s="221" t="str">
        <f t="shared" si="5"/>
        <v/>
      </c>
      <c r="AE32" s="289"/>
      <c r="AF32" s="289"/>
      <c r="AG32" s="354"/>
      <c r="AH32" s="289"/>
      <c r="AI32" s="289"/>
      <c r="AJ32" s="289"/>
      <c r="AK32" s="289"/>
      <c r="AL32" s="289"/>
      <c r="AM32" s="289"/>
      <c r="AN32" s="289"/>
      <c r="AO32" s="289"/>
      <c r="AP32" s="289"/>
      <c r="AQ32" s="236">
        <f>+J30-AO32</f>
        <v>1</v>
      </c>
      <c r="AR32" s="236">
        <f>+L30-AP32</f>
        <v>4</v>
      </c>
      <c r="AS32" s="305"/>
      <c r="AT32" s="305"/>
      <c r="AU32" s="362"/>
      <c r="AV32" s="312"/>
      <c r="AW32" s="280"/>
    </row>
    <row r="33" spans="1:49" ht="75" customHeight="1">
      <c r="A33" s="310"/>
      <c r="B33" s="335"/>
      <c r="C33" s="358"/>
      <c r="D33" s="335"/>
      <c r="E33" s="359"/>
      <c r="F33" s="233" t="s">
        <v>765</v>
      </c>
      <c r="G33" s="322"/>
      <c r="H33" s="322"/>
      <c r="I33" s="304"/>
      <c r="J33" s="305"/>
      <c r="K33" s="304"/>
      <c r="L33" s="306"/>
      <c r="M33" s="362"/>
      <c r="N33" s="363"/>
      <c r="O33" s="364"/>
      <c r="P33" s="354"/>
      <c r="Q33" s="354"/>
      <c r="R33" s="221" t="str">
        <f t="shared" si="0"/>
        <v/>
      </c>
      <c r="S33" s="354"/>
      <c r="T33" s="221" t="str">
        <f t="shared" si="1"/>
        <v/>
      </c>
      <c r="U33" s="354"/>
      <c r="V33" s="221" t="str">
        <f t="shared" si="2"/>
        <v/>
      </c>
      <c r="W33" s="354"/>
      <c r="X33" s="221" t="str">
        <f t="shared" si="6"/>
        <v/>
      </c>
      <c r="Y33" s="354"/>
      <c r="Z33" s="221" t="str">
        <f t="shared" si="3"/>
        <v/>
      </c>
      <c r="AA33" s="354"/>
      <c r="AB33" s="221" t="str">
        <f t="shared" si="4"/>
        <v/>
      </c>
      <c r="AC33" s="354"/>
      <c r="AD33" s="221" t="str">
        <f t="shared" si="5"/>
        <v/>
      </c>
      <c r="AE33" s="289"/>
      <c r="AF33" s="289"/>
      <c r="AG33" s="354"/>
      <c r="AH33" s="289"/>
      <c r="AI33" s="289"/>
      <c r="AJ33" s="289"/>
      <c r="AK33" s="289"/>
      <c r="AL33" s="289"/>
      <c r="AM33" s="289"/>
      <c r="AN33" s="289"/>
      <c r="AO33" s="289"/>
      <c r="AP33" s="289"/>
      <c r="AQ33" s="236">
        <f>+J30-AO33</f>
        <v>1</v>
      </c>
      <c r="AR33" s="236">
        <f>+L30-AP33</f>
        <v>4</v>
      </c>
      <c r="AS33" s="305"/>
      <c r="AT33" s="305"/>
      <c r="AU33" s="362"/>
      <c r="AV33" s="312"/>
      <c r="AW33" s="280"/>
    </row>
    <row r="34" spans="1:49" ht="141.75" customHeight="1">
      <c r="A34" s="310"/>
      <c r="B34" s="335"/>
      <c r="C34" s="358"/>
      <c r="D34" s="335"/>
      <c r="E34" s="359"/>
      <c r="F34" s="233" t="s">
        <v>766</v>
      </c>
      <c r="G34" s="322"/>
      <c r="H34" s="322"/>
      <c r="I34" s="304"/>
      <c r="J34" s="305"/>
      <c r="K34" s="304"/>
      <c r="L34" s="306"/>
      <c r="M34" s="362"/>
      <c r="N34" s="363"/>
      <c r="O34" s="364"/>
      <c r="P34" s="354"/>
      <c r="Q34" s="354"/>
      <c r="R34" s="221" t="str">
        <f t="shared" si="0"/>
        <v/>
      </c>
      <c r="S34" s="354"/>
      <c r="T34" s="221" t="str">
        <f t="shared" si="1"/>
        <v/>
      </c>
      <c r="U34" s="354"/>
      <c r="V34" s="221" t="str">
        <f t="shared" si="2"/>
        <v/>
      </c>
      <c r="W34" s="354"/>
      <c r="X34" s="221" t="str">
        <f t="shared" si="6"/>
        <v/>
      </c>
      <c r="Y34" s="354"/>
      <c r="Z34" s="221" t="str">
        <f t="shared" si="3"/>
        <v/>
      </c>
      <c r="AA34" s="354"/>
      <c r="AB34" s="221" t="str">
        <f t="shared" si="4"/>
        <v/>
      </c>
      <c r="AC34" s="354"/>
      <c r="AD34" s="221" t="str">
        <f t="shared" si="5"/>
        <v/>
      </c>
      <c r="AE34" s="289"/>
      <c r="AF34" s="289"/>
      <c r="AG34" s="354"/>
      <c r="AH34" s="289"/>
      <c r="AI34" s="289"/>
      <c r="AJ34" s="289"/>
      <c r="AK34" s="289"/>
      <c r="AL34" s="289"/>
      <c r="AM34" s="289"/>
      <c r="AN34" s="289"/>
      <c r="AO34" s="289"/>
      <c r="AP34" s="289"/>
      <c r="AQ34" s="236">
        <f>+J30-AO34</f>
        <v>1</v>
      </c>
      <c r="AR34" s="236">
        <f>+L30-AP34</f>
        <v>4</v>
      </c>
      <c r="AS34" s="305"/>
      <c r="AT34" s="305"/>
      <c r="AU34" s="362"/>
      <c r="AV34" s="312"/>
      <c r="AW34" s="280"/>
    </row>
    <row r="35" spans="1:49" ht="213.75" customHeight="1">
      <c r="A35" s="310" t="s">
        <v>609</v>
      </c>
      <c r="B35" s="335" t="s">
        <v>821</v>
      </c>
      <c r="C35" s="358" t="s">
        <v>644</v>
      </c>
      <c r="D35" s="232" t="s">
        <v>767</v>
      </c>
      <c r="E35" s="359" t="s">
        <v>651</v>
      </c>
      <c r="F35" s="233" t="s">
        <v>768</v>
      </c>
      <c r="G35" s="322" t="s">
        <v>646</v>
      </c>
      <c r="H35" s="322" t="s">
        <v>656</v>
      </c>
      <c r="I35" s="304" t="s">
        <v>19</v>
      </c>
      <c r="J35" s="305">
        <f>+VLOOKUP(I35,[7]Listados!$K$8:$L$12,2,0)</f>
        <v>4</v>
      </c>
      <c r="K35" s="304" t="s">
        <v>11</v>
      </c>
      <c r="L35" s="306">
        <f>+VLOOKUP(K35,[7]Listados!$K$13:$L$17,2,0)</f>
        <v>4</v>
      </c>
      <c r="M35" s="362" t="str">
        <f>IF(AND(I35&lt;&gt;"",K35&lt;&gt;""),VLOOKUP(I35&amp;K35,[7]Listados!$M$3:$N$27,2,FALSE),"")</f>
        <v>Extremo</v>
      </c>
      <c r="N35" s="363" t="s">
        <v>769</v>
      </c>
      <c r="O35" s="364" t="s">
        <v>767</v>
      </c>
      <c r="P35" s="354" t="s">
        <v>124</v>
      </c>
      <c r="Q35" s="354" t="s">
        <v>91</v>
      </c>
      <c r="R35" s="354">
        <f t="shared" si="0"/>
        <v>15</v>
      </c>
      <c r="S35" s="354" t="s">
        <v>91</v>
      </c>
      <c r="T35" s="354">
        <f t="shared" si="1"/>
        <v>15</v>
      </c>
      <c r="U35" s="354" t="s">
        <v>91</v>
      </c>
      <c r="V35" s="354">
        <f t="shared" si="2"/>
        <v>15</v>
      </c>
      <c r="W35" s="354" t="s">
        <v>741</v>
      </c>
      <c r="X35" s="354">
        <f>+IF(W35="Prevenir",15,IF(W35="Detectar",10,""))</f>
        <v>10</v>
      </c>
      <c r="Y35" s="354" t="s">
        <v>91</v>
      </c>
      <c r="Z35" s="354">
        <f t="shared" si="3"/>
        <v>15</v>
      </c>
      <c r="AA35" s="354" t="s">
        <v>91</v>
      </c>
      <c r="AB35" s="354">
        <f t="shared" si="4"/>
        <v>15</v>
      </c>
      <c r="AC35" s="354" t="s">
        <v>155</v>
      </c>
      <c r="AD35" s="354">
        <f t="shared" si="5"/>
        <v>10</v>
      </c>
      <c r="AE35" s="354">
        <f t="shared" si="7"/>
        <v>95</v>
      </c>
      <c r="AF35" s="354" t="str">
        <f t="shared" si="8"/>
        <v>Moderado</v>
      </c>
      <c r="AG35" s="354" t="s">
        <v>159</v>
      </c>
      <c r="AH35" s="354" t="str">
        <f t="shared" si="10"/>
        <v>Fuerte</v>
      </c>
      <c r="AI35" s="354" t="str">
        <f t="shared" si="9"/>
        <v>Moderado</v>
      </c>
      <c r="AJ35" s="354">
        <f t="shared" si="12"/>
        <v>50</v>
      </c>
      <c r="AK35" s="354">
        <v>50</v>
      </c>
      <c r="AL35" s="354">
        <v>1</v>
      </c>
      <c r="AM35" s="354">
        <f t="shared" ref="AM35" si="15">(AK35/AL35)</f>
        <v>50</v>
      </c>
      <c r="AN35" s="354" t="str">
        <f t="shared" ref="AN35" si="16">IF(AM35&lt;=50, "Débil", IF(AM35&lt;=99,"Moderado","Fuerte"))</f>
        <v>Débil</v>
      </c>
      <c r="AO35" s="354">
        <f>+IF(AND(P35="Preventivo",AN35="Fuerte"),2,IF(AND(P35="Preventivo",AN35="Moderado"),1,0))</f>
        <v>0</v>
      </c>
      <c r="AP35" s="354">
        <f>+IF(AND(P35="Detectivo",$AN35="Fuerte"),2,IF(AND(P35="Detectivo",$AN35="Moderado"),1,IF(AND(P35="Preventivo",$AN35="Fuerte"),1,0)))</f>
        <v>0</v>
      </c>
      <c r="AQ35" s="236">
        <f>+J35-AO35</f>
        <v>4</v>
      </c>
      <c r="AR35" s="236">
        <f>+L35-AP35</f>
        <v>4</v>
      </c>
      <c r="AS35" s="305" t="s">
        <v>19</v>
      </c>
      <c r="AT35" s="305" t="s">
        <v>11</v>
      </c>
      <c r="AU35" s="362" t="str">
        <f>IF(AND(AS35&lt;&gt;"",AT35&lt;&gt;""),VLOOKUP(AS35&amp;AT35,Listados!$M$3:$N$27,2,FALSE),"")</f>
        <v>Extremo</v>
      </c>
      <c r="AV35" s="312" t="str">
        <f>+VLOOKUP(AU35,[7]Listados!$P$3:$Q$6,2,FALSE)</f>
        <v>Evitar el riesgo</v>
      </c>
      <c r="AW35" s="280">
        <v>16</v>
      </c>
    </row>
    <row r="36" spans="1:49" ht="105.75" customHeight="1">
      <c r="A36" s="310"/>
      <c r="B36" s="335"/>
      <c r="C36" s="358"/>
      <c r="D36" s="232" t="s">
        <v>770</v>
      </c>
      <c r="E36" s="359"/>
      <c r="F36" s="233" t="s">
        <v>771</v>
      </c>
      <c r="G36" s="322"/>
      <c r="H36" s="322"/>
      <c r="I36" s="304"/>
      <c r="J36" s="305"/>
      <c r="K36" s="304"/>
      <c r="L36" s="306"/>
      <c r="M36" s="362"/>
      <c r="N36" s="363"/>
      <c r="O36" s="364"/>
      <c r="P36" s="354"/>
      <c r="Q36" s="354"/>
      <c r="R36" s="354" t="str">
        <f t="shared" si="0"/>
        <v/>
      </c>
      <c r="S36" s="354"/>
      <c r="T36" s="354" t="str">
        <f t="shared" si="1"/>
        <v/>
      </c>
      <c r="U36" s="354"/>
      <c r="V36" s="354" t="str">
        <f t="shared" si="2"/>
        <v/>
      </c>
      <c r="W36" s="354"/>
      <c r="X36" s="354" t="str">
        <f t="shared" si="6"/>
        <v/>
      </c>
      <c r="Y36" s="354"/>
      <c r="Z36" s="354" t="str">
        <f t="shared" si="3"/>
        <v/>
      </c>
      <c r="AA36" s="354"/>
      <c r="AB36" s="354" t="str">
        <f t="shared" si="4"/>
        <v/>
      </c>
      <c r="AC36" s="354"/>
      <c r="AD36" s="354" t="str">
        <f t="shared" si="5"/>
        <v/>
      </c>
      <c r="AE36" s="354" t="str">
        <f t="shared" si="7"/>
        <v/>
      </c>
      <c r="AF36" s="354" t="str">
        <f t="shared" si="8"/>
        <v/>
      </c>
      <c r="AG36" s="354"/>
      <c r="AH36" s="354" t="str">
        <f t="shared" si="10"/>
        <v>Débil</v>
      </c>
      <c r="AI36" s="354" t="str">
        <f t="shared" si="9"/>
        <v>Débil</v>
      </c>
      <c r="AJ36" s="354">
        <f t="shared" si="12"/>
        <v>0</v>
      </c>
      <c r="AK36" s="354"/>
      <c r="AL36" s="354"/>
      <c r="AM36" s="354"/>
      <c r="AN36" s="354"/>
      <c r="AO36" s="354">
        <f>+IF(AND(P36="Preventivo",AN35="Fuerte"),2,IF(AND(P36="Preventivo",AN35="Moderado"),1,0))</f>
        <v>0</v>
      </c>
      <c r="AP36" s="354">
        <f>+IF(AND(P36="Detectivo",$AN35="Fuerte"),2,IF(AND(P36="Detectivo",$AN35="Moderado"),1,IF(AND(P36="Preventivo",$AN35="Fuerte"),1,0)))</f>
        <v>0</v>
      </c>
      <c r="AQ36" s="236">
        <f>+J35-AO36</f>
        <v>4</v>
      </c>
      <c r="AR36" s="236">
        <f>+L35-AP36</f>
        <v>4</v>
      </c>
      <c r="AS36" s="305"/>
      <c r="AT36" s="305"/>
      <c r="AU36" s="362"/>
      <c r="AV36" s="312"/>
      <c r="AW36" s="280"/>
    </row>
    <row r="37" spans="1:49" ht="140.25" customHeight="1">
      <c r="A37" s="310" t="s">
        <v>610</v>
      </c>
      <c r="B37" s="357" t="s">
        <v>825</v>
      </c>
      <c r="C37" s="358" t="s">
        <v>644</v>
      </c>
      <c r="D37" s="232" t="s">
        <v>772</v>
      </c>
      <c r="E37" s="359" t="s">
        <v>651</v>
      </c>
      <c r="F37" s="233" t="s">
        <v>773</v>
      </c>
      <c r="G37" s="322" t="s">
        <v>648</v>
      </c>
      <c r="H37" s="322" t="s">
        <v>656</v>
      </c>
      <c r="I37" s="304" t="s">
        <v>19</v>
      </c>
      <c r="J37" s="305">
        <f>+VLOOKUP(I37,[7]Listados!$K$8:$L$12,2,0)</f>
        <v>4</v>
      </c>
      <c r="K37" s="304" t="s">
        <v>15</v>
      </c>
      <c r="L37" s="306">
        <f>+VLOOKUP(K37,[7]Listados!$K$13:$L$17,2,0)</f>
        <v>3</v>
      </c>
      <c r="M37" s="362" t="str">
        <f>IF(AND(I37&lt;&gt;"",K37&lt;&gt;""),VLOOKUP(I37&amp;K37,[7]Listados!$M$3:$N$27,2,FALSE),"")</f>
        <v>Alto</v>
      </c>
      <c r="N37" s="363" t="s">
        <v>774</v>
      </c>
      <c r="O37" s="364" t="s">
        <v>772</v>
      </c>
      <c r="P37" s="354" t="s">
        <v>24</v>
      </c>
      <c r="Q37" s="354" t="s">
        <v>91</v>
      </c>
      <c r="R37" s="354">
        <f t="shared" ref="R37:R40" si="17">+IF(Q37="si",15,"")</f>
        <v>15</v>
      </c>
      <c r="S37" s="354" t="s">
        <v>91</v>
      </c>
      <c r="T37" s="354">
        <f t="shared" ref="T37:T40" si="18">+IF(S37="si",15,"")</f>
        <v>15</v>
      </c>
      <c r="U37" s="354" t="s">
        <v>91</v>
      </c>
      <c r="V37" s="354">
        <f t="shared" ref="V37:V40" si="19">+IF(U37="si",15,"")</f>
        <v>15</v>
      </c>
      <c r="W37" s="354" t="s">
        <v>740</v>
      </c>
      <c r="X37" s="354">
        <f t="shared" ref="X37" si="20">+IF(W37="Prevenir",15,IF(W37="Detectar",10,""))</f>
        <v>15</v>
      </c>
      <c r="Y37" s="354" t="s">
        <v>91</v>
      </c>
      <c r="Z37" s="354">
        <f t="shared" ref="Z37:Z40" si="21">+IF(Y37="si",15,"")</f>
        <v>15</v>
      </c>
      <c r="AA37" s="354" t="s">
        <v>91</v>
      </c>
      <c r="AB37" s="354">
        <f t="shared" ref="AB37:AB40" si="22">+IF(AA37="si",15,"")</f>
        <v>15</v>
      </c>
      <c r="AC37" s="354" t="s">
        <v>155</v>
      </c>
      <c r="AD37" s="354">
        <f t="shared" ref="AD37:AD40" si="23">+IF(AC37="Completa",10,IF(AC37="Incompleta",5,""))</f>
        <v>10</v>
      </c>
      <c r="AE37" s="354">
        <f t="shared" ref="AE37:AE40" si="24">IF((SUM(R37,T37,V37,X37,Z37,AB37,AD37)=0),"",(SUM(R37,T37,V37,X37,Z37,AB37,AD37)))</f>
        <v>100</v>
      </c>
      <c r="AF37" s="354" t="str">
        <f t="shared" ref="AF37:AF40" si="25">IF(AE37&lt;=85,"Débil",IF(AE37&lt;=95,"Moderado",IF(AE37=100,"Fuerte","")))</f>
        <v>Fuerte</v>
      </c>
      <c r="AG37" s="354" t="s">
        <v>159</v>
      </c>
      <c r="AH37" s="354" t="str">
        <f t="shared" ref="AH37:AH40" si="26">+IF(AG37="siempre","Fuerte",IF(AG37="Algunas veces","Moderado","Débil"))</f>
        <v>Fuerte</v>
      </c>
      <c r="AI37" s="354" t="str">
        <f t="shared" ref="AI37:AI40" si="27">IF(AND(AF37="Fuerte",AH37="Fuerte"),"Fuerte",IF(AND(AF37="Fuerte",AH37="Moderado"),"Moderado",IF(AND(AF37="Moderado",AH37="Fuerte"),"Moderado",IF(AND(AF37="Moderado",AH37="Moderado"),"Moderado","Débil"))))</f>
        <v>Fuerte</v>
      </c>
      <c r="AJ37" s="354">
        <f t="shared" ref="AJ37:AJ40" si="28">IF(ISBLANK(AI37),"",IF(AI37="Débil", 0, IF(AI37="Moderado",50,100)))</f>
        <v>100</v>
      </c>
      <c r="AK37" s="354">
        <v>100</v>
      </c>
      <c r="AL37" s="354">
        <v>1</v>
      </c>
      <c r="AM37" s="354">
        <f t="shared" ref="AM37" si="29">(AK37/AL37)</f>
        <v>100</v>
      </c>
      <c r="AN37" s="354" t="str">
        <f t="shared" ref="AN37" si="30">IF(AM37&lt;=50, "Débil", IF(AM37&lt;=99,"Moderado","Fuerte"))</f>
        <v>Fuerte</v>
      </c>
      <c r="AO37" s="354">
        <f t="shared" ref="AO37" si="31">+IF(AND(P37="Preventivo",AN37="Fuerte"),2,IF(AND(P37="Preventivo",AN37="Moderado"),1,0))</f>
        <v>2</v>
      </c>
      <c r="AP37" s="354">
        <f t="shared" ref="AP37" si="32">+IF(AND(P37="Detectivo",$AN37="Fuerte"),2,IF(AND(P37="Detectivo",$AN37="Moderado"),1,IF(AND(P37="Preventivo",$AN37="Fuerte"),1,0)))</f>
        <v>1</v>
      </c>
      <c r="AQ37" s="354">
        <f t="shared" ref="AQ37" si="33">+J37-AO37</f>
        <v>2</v>
      </c>
      <c r="AR37" s="354">
        <f t="shared" ref="AR37" si="34">+L37-AP37</f>
        <v>2</v>
      </c>
      <c r="AS37" s="304" t="s">
        <v>10</v>
      </c>
      <c r="AT37" s="304" t="s">
        <v>13</v>
      </c>
      <c r="AU37" s="362" t="str">
        <f>IF(AND(AS37&lt;&gt;"",AT37&lt;&gt;""),VLOOKUP(AS37&amp;AT37,Listados!$M$3:$N$27,2,FALSE),"")</f>
        <v>Bajo</v>
      </c>
      <c r="AV37" s="312" t="str">
        <f>+VLOOKUP(AU37,[7]Listados!$P$3:$Q$6,2,FALSE)</f>
        <v>Asumir el riesgo</v>
      </c>
      <c r="AW37" s="280">
        <v>4</v>
      </c>
    </row>
    <row r="38" spans="1:49" ht="50.25" customHeight="1">
      <c r="A38" s="310"/>
      <c r="B38" s="357"/>
      <c r="C38" s="358"/>
      <c r="D38" s="232" t="s">
        <v>775</v>
      </c>
      <c r="E38" s="359"/>
      <c r="F38" s="233" t="s">
        <v>723</v>
      </c>
      <c r="G38" s="322"/>
      <c r="H38" s="322"/>
      <c r="I38" s="304"/>
      <c r="J38" s="305"/>
      <c r="K38" s="304"/>
      <c r="L38" s="306"/>
      <c r="M38" s="362"/>
      <c r="N38" s="363"/>
      <c r="O38" s="364"/>
      <c r="P38" s="354"/>
      <c r="Q38" s="354"/>
      <c r="R38" s="354" t="str">
        <f t="shared" si="17"/>
        <v/>
      </c>
      <c r="S38" s="354"/>
      <c r="T38" s="354" t="str">
        <f t="shared" si="18"/>
        <v/>
      </c>
      <c r="U38" s="354"/>
      <c r="V38" s="354" t="str">
        <f t="shared" si="19"/>
        <v/>
      </c>
      <c r="W38" s="354"/>
      <c r="X38" s="354" t="str">
        <f t="shared" ref="X38" si="35">+IF(W38="si",15,"")</f>
        <v/>
      </c>
      <c r="Y38" s="354"/>
      <c r="Z38" s="354" t="str">
        <f t="shared" si="21"/>
        <v/>
      </c>
      <c r="AA38" s="354"/>
      <c r="AB38" s="354" t="str">
        <f t="shared" si="22"/>
        <v/>
      </c>
      <c r="AC38" s="354"/>
      <c r="AD38" s="354" t="str">
        <f t="shared" si="23"/>
        <v/>
      </c>
      <c r="AE38" s="354" t="str">
        <f t="shared" si="24"/>
        <v/>
      </c>
      <c r="AF38" s="354" t="str">
        <f t="shared" si="25"/>
        <v/>
      </c>
      <c r="AG38" s="354"/>
      <c r="AH38" s="354" t="str">
        <f t="shared" si="26"/>
        <v>Débil</v>
      </c>
      <c r="AI38" s="354" t="str">
        <f t="shared" si="27"/>
        <v>Débil</v>
      </c>
      <c r="AJ38" s="354">
        <f t="shared" si="28"/>
        <v>0</v>
      </c>
      <c r="AK38" s="354"/>
      <c r="AL38" s="354"/>
      <c r="AM38" s="354"/>
      <c r="AN38" s="354"/>
      <c r="AO38" s="354">
        <f t="shared" ref="AO38" si="36">+IF(AND(P38="Preventivo",AN37="Fuerte"),2,IF(AND(P38="Preventivo",AN37="Moderado"),1,0))</f>
        <v>0</v>
      </c>
      <c r="AP38" s="354">
        <f t="shared" ref="AP38" si="37">+IF(AND(P38="Detectivo",$AN37="Fuerte"),2,IF(AND(P38="Detectivo",$AN37="Moderado"),1,IF(AND(P38="Preventivo",$AN37="Fuerte"),1,0)))</f>
        <v>0</v>
      </c>
      <c r="AQ38" s="354">
        <f t="shared" ref="AQ38" si="38">+J37-AO38</f>
        <v>4</v>
      </c>
      <c r="AR38" s="354">
        <f t="shared" ref="AR38" si="39">+L37-AP38</f>
        <v>3</v>
      </c>
      <c r="AS38" s="304"/>
      <c r="AT38" s="304"/>
      <c r="AU38" s="362"/>
      <c r="AV38" s="312"/>
      <c r="AW38" s="280"/>
    </row>
    <row r="39" spans="1:49" ht="60">
      <c r="A39" s="310"/>
      <c r="B39" s="357"/>
      <c r="C39" s="358"/>
      <c r="D39" s="232" t="s">
        <v>776</v>
      </c>
      <c r="E39" s="359"/>
      <c r="F39" s="300" t="s">
        <v>777</v>
      </c>
      <c r="G39" s="322"/>
      <c r="H39" s="322"/>
      <c r="I39" s="304"/>
      <c r="J39" s="305"/>
      <c r="K39" s="304"/>
      <c r="L39" s="306"/>
      <c r="M39" s="362"/>
      <c r="N39" s="363"/>
      <c r="O39" s="364"/>
      <c r="P39" s="354"/>
      <c r="Q39" s="354"/>
      <c r="R39" s="354" t="str">
        <f t="shared" si="17"/>
        <v/>
      </c>
      <c r="S39" s="354" t="s">
        <v>91</v>
      </c>
      <c r="T39" s="354">
        <f t="shared" si="18"/>
        <v>15</v>
      </c>
      <c r="U39" s="354" t="s">
        <v>91</v>
      </c>
      <c r="V39" s="354">
        <f t="shared" si="19"/>
        <v>15</v>
      </c>
      <c r="W39" s="354" t="s">
        <v>740</v>
      </c>
      <c r="X39" s="354">
        <f t="shared" ref="X39" si="40">+IF(W39="Prevenir",15,IF(W39="Detectar",10,""))</f>
        <v>15</v>
      </c>
      <c r="Y39" s="354" t="s">
        <v>91</v>
      </c>
      <c r="Z39" s="354">
        <f t="shared" si="21"/>
        <v>15</v>
      </c>
      <c r="AA39" s="354" t="s">
        <v>91</v>
      </c>
      <c r="AB39" s="354">
        <f t="shared" si="22"/>
        <v>15</v>
      </c>
      <c r="AC39" s="354" t="s">
        <v>155</v>
      </c>
      <c r="AD39" s="354">
        <f t="shared" si="23"/>
        <v>10</v>
      </c>
      <c r="AE39" s="354">
        <f t="shared" si="24"/>
        <v>85</v>
      </c>
      <c r="AF39" s="354" t="str">
        <f t="shared" si="25"/>
        <v>Débil</v>
      </c>
      <c r="AG39" s="354" t="s">
        <v>159</v>
      </c>
      <c r="AH39" s="354" t="str">
        <f t="shared" si="26"/>
        <v>Fuerte</v>
      </c>
      <c r="AI39" s="354" t="str">
        <f t="shared" si="27"/>
        <v>Débil</v>
      </c>
      <c r="AJ39" s="354">
        <f t="shared" si="28"/>
        <v>0</v>
      </c>
      <c r="AK39" s="354">
        <f t="shared" ref="AK39" si="41">AVERAGE(AJ39:AJ40)</f>
        <v>0</v>
      </c>
      <c r="AL39" s="354">
        <v>1</v>
      </c>
      <c r="AM39" s="354">
        <f t="shared" ref="AM39" si="42">(AK39/AL39)</f>
        <v>0</v>
      </c>
      <c r="AN39" s="354" t="str">
        <f t="shared" ref="AN39" si="43">IF(AM39&lt;=50, "Débil", IF(AM39&lt;=99,"Moderado","Fuerte"))</f>
        <v>Débil</v>
      </c>
      <c r="AO39" s="354">
        <f t="shared" ref="AO39" si="44">+IF(AND(P39="Preventivo",AN39="Fuerte"),2,IF(AND(P39="Preventivo",AN39="Moderado"),1,0))</f>
        <v>0</v>
      </c>
      <c r="AP39" s="354">
        <f t="shared" ref="AP39" si="45">+IF(AND(P39="Detectivo",$AN39="Fuerte"),2,IF(AND(P39="Detectivo",$AN39="Moderado"),1,IF(AND(P39="Preventivo",$AN39="Fuerte"),1,0)))</f>
        <v>0</v>
      </c>
      <c r="AQ39" s="354">
        <f t="shared" ref="AQ39" si="46">+J39-AO39</f>
        <v>0</v>
      </c>
      <c r="AR39" s="354">
        <f t="shared" ref="AR39" si="47">+L39-AP39</f>
        <v>0</v>
      </c>
      <c r="AS39" s="304" t="e">
        <f>+VLOOKUP(MIN(AQ39,AQ40,#REF!,#REF!,#REF!,#REF!),[7]Listados!$J$18:$K$24,2,TRUE)</f>
        <v>#REF!</v>
      </c>
      <c r="AT39" s="304" t="e">
        <f>+VLOOKUP(MIN(AR39,AR40,#REF!,#REF!,#REF!,#REF!),[7]Listados!$J$26:$K$32,2,TRUE)</f>
        <v>#REF!</v>
      </c>
      <c r="AU39" s="362"/>
      <c r="AV39" s="312"/>
      <c r="AW39" s="280"/>
    </row>
    <row r="40" spans="1:49" ht="32.25" customHeight="1">
      <c r="A40" s="310"/>
      <c r="B40" s="357"/>
      <c r="C40" s="358"/>
      <c r="D40" s="232" t="s">
        <v>778</v>
      </c>
      <c r="E40" s="359"/>
      <c r="F40" s="300"/>
      <c r="G40" s="322"/>
      <c r="H40" s="322"/>
      <c r="I40" s="304"/>
      <c r="J40" s="305"/>
      <c r="K40" s="304"/>
      <c r="L40" s="306"/>
      <c r="M40" s="362"/>
      <c r="N40" s="363"/>
      <c r="O40" s="364"/>
      <c r="P40" s="354"/>
      <c r="Q40" s="354"/>
      <c r="R40" s="354" t="str">
        <f t="shared" si="17"/>
        <v/>
      </c>
      <c r="S40" s="354"/>
      <c r="T40" s="354" t="str">
        <f t="shared" si="18"/>
        <v/>
      </c>
      <c r="U40" s="354"/>
      <c r="V40" s="354" t="str">
        <f t="shared" si="19"/>
        <v/>
      </c>
      <c r="W40" s="354"/>
      <c r="X40" s="354" t="str">
        <f t="shared" ref="X40" si="48">+IF(W40="si",15,"")</f>
        <v/>
      </c>
      <c r="Y40" s="354"/>
      <c r="Z40" s="354" t="str">
        <f t="shared" si="21"/>
        <v/>
      </c>
      <c r="AA40" s="354"/>
      <c r="AB40" s="354" t="str">
        <f t="shared" si="22"/>
        <v/>
      </c>
      <c r="AC40" s="354"/>
      <c r="AD40" s="354" t="str">
        <f t="shared" si="23"/>
        <v/>
      </c>
      <c r="AE40" s="354" t="str">
        <f t="shared" si="24"/>
        <v/>
      </c>
      <c r="AF40" s="354" t="str">
        <f t="shared" si="25"/>
        <v/>
      </c>
      <c r="AG40" s="354"/>
      <c r="AH40" s="354" t="str">
        <f t="shared" si="26"/>
        <v>Débil</v>
      </c>
      <c r="AI40" s="354" t="str">
        <f t="shared" si="27"/>
        <v>Débil</v>
      </c>
      <c r="AJ40" s="354">
        <f t="shared" si="28"/>
        <v>0</v>
      </c>
      <c r="AK40" s="354"/>
      <c r="AL40" s="354"/>
      <c r="AM40" s="354"/>
      <c r="AN40" s="354"/>
      <c r="AO40" s="354">
        <f t="shared" ref="AO40" si="49">+IF(AND(P40="Preventivo",AN39="Fuerte"),2,IF(AND(P40="Preventivo",AN39="Moderado"),1,0))</f>
        <v>0</v>
      </c>
      <c r="AP40" s="354">
        <f t="shared" ref="AP40" si="50">+IF(AND(P40="Detectivo",$AN39="Fuerte"),2,IF(AND(P40="Detectivo",$AN39="Moderado"),1,IF(AND(P40="Preventivo",$AN39="Fuerte"),1,0)))</f>
        <v>0</v>
      </c>
      <c r="AQ40" s="354">
        <f t="shared" ref="AQ40" si="51">+J39-AO40</f>
        <v>0</v>
      </c>
      <c r="AR40" s="354">
        <f t="shared" ref="AR40" si="52">+L39-AP40</f>
        <v>0</v>
      </c>
      <c r="AS40" s="304"/>
      <c r="AT40" s="304"/>
      <c r="AU40" s="362"/>
      <c r="AV40" s="312"/>
      <c r="AW40" s="280"/>
    </row>
    <row r="41" spans="1:49" ht="115.5" customHeight="1">
      <c r="A41" s="310" t="s">
        <v>611</v>
      </c>
      <c r="B41" s="357" t="s">
        <v>822</v>
      </c>
      <c r="C41" s="358" t="s">
        <v>644</v>
      </c>
      <c r="D41" s="232" t="s">
        <v>779</v>
      </c>
      <c r="E41" s="359" t="s">
        <v>651</v>
      </c>
      <c r="F41" s="233" t="s">
        <v>718</v>
      </c>
      <c r="G41" s="322" t="s">
        <v>648</v>
      </c>
      <c r="H41" s="322" t="s">
        <v>658</v>
      </c>
      <c r="I41" s="304" t="s">
        <v>19</v>
      </c>
      <c r="J41" s="305">
        <f>+VLOOKUP(I41,[7]Listados!$K$8:$L$12,2,0)</f>
        <v>4</v>
      </c>
      <c r="K41" s="304" t="s">
        <v>15</v>
      </c>
      <c r="L41" s="306">
        <f>+VLOOKUP(K41,[7]Listados!$K$13:$L$17,2,0)</f>
        <v>3</v>
      </c>
      <c r="M41" s="362" t="str">
        <f>IF(AND(I41&lt;&gt;"",K41&lt;&gt;""),VLOOKUP(I41&amp;K41,[7]Listados!$M$3:$N$27,2,FALSE),"")</f>
        <v>Alto</v>
      </c>
      <c r="N41" s="363" t="s">
        <v>833</v>
      </c>
      <c r="O41" s="364" t="s">
        <v>779</v>
      </c>
      <c r="P41" s="354" t="s">
        <v>24</v>
      </c>
      <c r="Q41" s="354" t="s">
        <v>91</v>
      </c>
      <c r="R41" s="354"/>
      <c r="S41" s="354" t="s">
        <v>91</v>
      </c>
      <c r="T41" s="354"/>
      <c r="U41" s="354" t="s">
        <v>91</v>
      </c>
      <c r="V41" s="354"/>
      <c r="W41" s="354" t="s">
        <v>740</v>
      </c>
      <c r="X41" s="354">
        <f>+IF(W41="Prevenir",15,IF(W41="Detectar",10,""))</f>
        <v>15</v>
      </c>
      <c r="Y41" s="354" t="s">
        <v>91</v>
      </c>
      <c r="Z41" s="354"/>
      <c r="AA41" s="354" t="s">
        <v>91</v>
      </c>
      <c r="AB41" s="354"/>
      <c r="AC41" s="354" t="s">
        <v>155</v>
      </c>
      <c r="AD41" s="354">
        <f t="shared" si="5"/>
        <v>10</v>
      </c>
      <c r="AE41" s="354">
        <v>100</v>
      </c>
      <c r="AF41" s="354" t="str">
        <f>IF(AE41&lt;=85,"Débil",IF(AE41&lt;=95,"Moderado",IF(AE41=100,"Fuerte","")))</f>
        <v>Fuerte</v>
      </c>
      <c r="AG41" s="354" t="s">
        <v>159</v>
      </c>
      <c r="AH41" s="354" t="str">
        <f t="shared" si="10"/>
        <v>Fuerte</v>
      </c>
      <c r="AI41" s="354" t="str">
        <f t="shared" si="9"/>
        <v>Fuerte</v>
      </c>
      <c r="AJ41" s="354">
        <f t="shared" si="12"/>
        <v>100</v>
      </c>
      <c r="AK41" s="354">
        <v>100</v>
      </c>
      <c r="AL41" s="354">
        <v>1</v>
      </c>
      <c r="AM41" s="354">
        <f t="shared" ref="AM41" si="53">(AK41/AL41)</f>
        <v>100</v>
      </c>
      <c r="AN41" s="354" t="str">
        <f t="shared" ref="AN41" si="54">IF(AM41&lt;=50, "Débil", IF(AM41&lt;=99,"Moderado","Fuerte"))</f>
        <v>Fuerte</v>
      </c>
      <c r="AO41" s="354">
        <f>+IF(AND(P41="Preventivo",AN41="Fuerte"),2,IF(AND(P41="Preventivo",AN41="Moderado"),1,0))</f>
        <v>2</v>
      </c>
      <c r="AP41" s="354">
        <f>+IF(AND(P41="Detectivo",$AN41="Fuerte"),2,IF(AND(P41="Detectivo",$AN41="Moderado"),1,IF(AND(P41="Preventivo",$AN41="Fuerte"),1,0)))</f>
        <v>1</v>
      </c>
      <c r="AQ41" s="354">
        <f>+J41-AO41</f>
        <v>2</v>
      </c>
      <c r="AR41" s="354">
        <f>+L41-AP41</f>
        <v>2</v>
      </c>
      <c r="AS41" s="304" t="s">
        <v>10</v>
      </c>
      <c r="AT41" s="304" t="s">
        <v>13</v>
      </c>
      <c r="AU41" s="362" t="str">
        <f>IF(AND(AS41&lt;&gt;"",AT41&lt;&gt;""),VLOOKUP(AS41&amp;AT41,Listados!$M$3:$N$27,2,FALSE),"")</f>
        <v>Bajo</v>
      </c>
      <c r="AV41" s="312" t="str">
        <f>+VLOOKUP(AU41,[7]Listados!$P$3:$Q$6,2,FALSE)</f>
        <v>Asumir el riesgo</v>
      </c>
      <c r="AW41" s="280">
        <v>4</v>
      </c>
    </row>
    <row r="42" spans="1:49" ht="72.75" customHeight="1">
      <c r="A42" s="310"/>
      <c r="B42" s="357"/>
      <c r="C42" s="358"/>
      <c r="D42" s="232" t="s">
        <v>780</v>
      </c>
      <c r="E42" s="359"/>
      <c r="F42" s="233" t="s">
        <v>722</v>
      </c>
      <c r="G42" s="322"/>
      <c r="H42" s="322"/>
      <c r="I42" s="304"/>
      <c r="J42" s="305"/>
      <c r="K42" s="304"/>
      <c r="L42" s="306"/>
      <c r="M42" s="362"/>
      <c r="N42" s="363"/>
      <c r="O42" s="364"/>
      <c r="P42" s="354"/>
      <c r="Q42" s="354"/>
      <c r="R42" s="354" t="str">
        <f t="shared" si="0"/>
        <v/>
      </c>
      <c r="S42" s="354"/>
      <c r="T42" s="354" t="str">
        <f t="shared" si="1"/>
        <v/>
      </c>
      <c r="U42" s="354"/>
      <c r="V42" s="354" t="str">
        <f t="shared" si="2"/>
        <v/>
      </c>
      <c r="W42" s="354"/>
      <c r="X42" s="354" t="str">
        <f t="shared" si="6"/>
        <v/>
      </c>
      <c r="Y42" s="354"/>
      <c r="Z42" s="354" t="str">
        <f t="shared" si="3"/>
        <v/>
      </c>
      <c r="AA42" s="354"/>
      <c r="AB42" s="354" t="str">
        <f t="shared" si="4"/>
        <v/>
      </c>
      <c r="AC42" s="354"/>
      <c r="AD42" s="354" t="str">
        <f t="shared" si="5"/>
        <v/>
      </c>
      <c r="AE42" s="354" t="str">
        <f t="shared" si="7"/>
        <v/>
      </c>
      <c r="AF42" s="354" t="str">
        <f t="shared" si="8"/>
        <v/>
      </c>
      <c r="AG42" s="354"/>
      <c r="AH42" s="354" t="str">
        <f t="shared" si="10"/>
        <v>Débil</v>
      </c>
      <c r="AI42" s="354" t="str">
        <f t="shared" si="9"/>
        <v>Débil</v>
      </c>
      <c r="AJ42" s="354">
        <f t="shared" si="12"/>
        <v>0</v>
      </c>
      <c r="AK42" s="354"/>
      <c r="AL42" s="354"/>
      <c r="AM42" s="354"/>
      <c r="AN42" s="354"/>
      <c r="AO42" s="354">
        <f>+IF(AND(P42="Preventivo",AN41="Fuerte"),2,IF(AND(P42="Preventivo",AN41="Moderado"),1,0))</f>
        <v>0</v>
      </c>
      <c r="AP42" s="354">
        <f>+IF(AND(P42="Detectivo",$AN41="Fuerte"),2,IF(AND(P42="Detectivo",$AN41="Moderado"),1,IF(AND(P42="Preventivo",$AN41="Fuerte"),1,0)))</f>
        <v>0</v>
      </c>
      <c r="AQ42" s="354">
        <f>+J41-AO42</f>
        <v>4</v>
      </c>
      <c r="AR42" s="354">
        <f>+L41-AP42</f>
        <v>3</v>
      </c>
      <c r="AS42" s="304"/>
      <c r="AT42" s="304"/>
      <c r="AU42" s="362"/>
      <c r="AV42" s="312"/>
      <c r="AW42" s="280"/>
    </row>
    <row r="43" spans="1:49" ht="75.75" customHeight="1">
      <c r="A43" s="310"/>
      <c r="B43" s="357"/>
      <c r="C43" s="358"/>
      <c r="D43" s="232" t="s">
        <v>781</v>
      </c>
      <c r="E43" s="359"/>
      <c r="F43" s="233" t="s">
        <v>782</v>
      </c>
      <c r="G43" s="322"/>
      <c r="H43" s="322"/>
      <c r="I43" s="304"/>
      <c r="J43" s="305"/>
      <c r="K43" s="304"/>
      <c r="L43" s="306"/>
      <c r="M43" s="362"/>
      <c r="N43" s="363"/>
      <c r="O43" s="364"/>
      <c r="P43" s="354"/>
      <c r="Q43" s="354"/>
      <c r="R43" s="354" t="str">
        <f t="shared" si="0"/>
        <v/>
      </c>
      <c r="S43" s="354"/>
      <c r="T43" s="354" t="str">
        <f t="shared" si="1"/>
        <v/>
      </c>
      <c r="U43" s="354"/>
      <c r="V43" s="354" t="str">
        <f t="shared" si="2"/>
        <v/>
      </c>
      <c r="W43" s="354"/>
      <c r="X43" s="354" t="str">
        <f t="shared" si="6"/>
        <v/>
      </c>
      <c r="Y43" s="354"/>
      <c r="Z43" s="354" t="str">
        <f t="shared" si="3"/>
        <v/>
      </c>
      <c r="AA43" s="354"/>
      <c r="AB43" s="354" t="str">
        <f t="shared" si="4"/>
        <v/>
      </c>
      <c r="AC43" s="354"/>
      <c r="AD43" s="354" t="str">
        <f t="shared" si="5"/>
        <v/>
      </c>
      <c r="AE43" s="354" t="str">
        <f t="shared" si="7"/>
        <v/>
      </c>
      <c r="AF43" s="354" t="str">
        <f t="shared" si="8"/>
        <v/>
      </c>
      <c r="AG43" s="354"/>
      <c r="AH43" s="354" t="str">
        <f t="shared" si="10"/>
        <v>Débil</v>
      </c>
      <c r="AI43" s="354" t="str">
        <f t="shared" si="9"/>
        <v>Débil</v>
      </c>
      <c r="AJ43" s="354">
        <f t="shared" si="12"/>
        <v>0</v>
      </c>
      <c r="AK43" s="354"/>
      <c r="AL43" s="354"/>
      <c r="AM43" s="354"/>
      <c r="AN43" s="354"/>
      <c r="AO43" s="354">
        <f>+IF(AND(P43="Preventivo",AN41="Fuerte"),2,IF(AND(P43="Preventivo",AN41="Moderado"),1,0))</f>
        <v>0</v>
      </c>
      <c r="AP43" s="354">
        <f>+IF(AND(P43="Detectivo",$AN41="Fuerte"),2,IF(AND(P43="Detectivo",$AN41="Moderado"),1,IF(AND(P43="Preventivo",$AN41="Fuerte"),1,0)))</f>
        <v>0</v>
      </c>
      <c r="AQ43" s="354">
        <f>+J41-AO43</f>
        <v>4</v>
      </c>
      <c r="AR43" s="354">
        <f>+L41-AP43</f>
        <v>3</v>
      </c>
      <c r="AS43" s="304"/>
      <c r="AT43" s="304"/>
      <c r="AU43" s="362"/>
      <c r="AV43" s="312"/>
      <c r="AW43" s="280"/>
    </row>
    <row r="44" spans="1:49" ht="104.25" customHeight="1">
      <c r="A44" s="310"/>
      <c r="B44" s="357"/>
      <c r="C44" s="358"/>
      <c r="D44" s="232" t="s">
        <v>783</v>
      </c>
      <c r="E44" s="359"/>
      <c r="F44" s="233" t="s">
        <v>720</v>
      </c>
      <c r="G44" s="322"/>
      <c r="H44" s="322"/>
      <c r="I44" s="304"/>
      <c r="J44" s="305"/>
      <c r="K44" s="304"/>
      <c r="L44" s="306"/>
      <c r="M44" s="362"/>
      <c r="N44" s="363"/>
      <c r="O44" s="364"/>
      <c r="P44" s="354"/>
      <c r="Q44" s="354"/>
      <c r="R44" s="354" t="str">
        <f t="shared" si="0"/>
        <v/>
      </c>
      <c r="S44" s="354"/>
      <c r="T44" s="354" t="str">
        <f t="shared" si="1"/>
        <v/>
      </c>
      <c r="U44" s="354"/>
      <c r="V44" s="354" t="str">
        <f t="shared" si="2"/>
        <v/>
      </c>
      <c r="W44" s="354"/>
      <c r="X44" s="354" t="str">
        <f t="shared" si="6"/>
        <v/>
      </c>
      <c r="Y44" s="354"/>
      <c r="Z44" s="354" t="str">
        <f t="shared" si="3"/>
        <v/>
      </c>
      <c r="AA44" s="354"/>
      <c r="AB44" s="354" t="str">
        <f t="shared" si="4"/>
        <v/>
      </c>
      <c r="AC44" s="354"/>
      <c r="AD44" s="354" t="str">
        <f t="shared" si="5"/>
        <v/>
      </c>
      <c r="AE44" s="354" t="str">
        <f t="shared" si="7"/>
        <v/>
      </c>
      <c r="AF44" s="354" t="str">
        <f t="shared" si="8"/>
        <v/>
      </c>
      <c r="AG44" s="354"/>
      <c r="AH44" s="354" t="str">
        <f t="shared" si="10"/>
        <v>Débil</v>
      </c>
      <c r="AI44" s="354" t="str">
        <f t="shared" si="9"/>
        <v>Débil</v>
      </c>
      <c r="AJ44" s="354">
        <f t="shared" si="12"/>
        <v>0</v>
      </c>
      <c r="AK44" s="354"/>
      <c r="AL44" s="354"/>
      <c r="AM44" s="354"/>
      <c r="AN44" s="354"/>
      <c r="AO44" s="354">
        <f>+IF(AND(P44="Preventivo",AN41="Fuerte"),2,IF(AND(P44="Preventivo",AN41="Moderado"),1,0))</f>
        <v>0</v>
      </c>
      <c r="AP44" s="354">
        <f>+IF(AND(P44="Detectivo",$AN41="Fuerte"),2,IF(AND(P44="Detectivo",$AN41="Moderado"),1,IF(AND(P44="Preventivo",$AN41="Fuerte"),1,0)))</f>
        <v>0</v>
      </c>
      <c r="AQ44" s="354">
        <f>+J41-AO44</f>
        <v>4</v>
      </c>
      <c r="AR44" s="354">
        <f>+L41-AP44</f>
        <v>3</v>
      </c>
      <c r="AS44" s="304"/>
      <c r="AT44" s="304"/>
      <c r="AU44" s="362"/>
      <c r="AV44" s="312"/>
      <c r="AW44" s="280"/>
    </row>
    <row r="45" spans="1:49" ht="74.25" customHeight="1">
      <c r="A45" s="310"/>
      <c r="B45" s="357"/>
      <c r="C45" s="358"/>
      <c r="D45" s="232" t="s">
        <v>784</v>
      </c>
      <c r="E45" s="359"/>
      <c r="F45" s="233" t="s">
        <v>785</v>
      </c>
      <c r="G45" s="322"/>
      <c r="H45" s="322"/>
      <c r="I45" s="304"/>
      <c r="J45" s="305"/>
      <c r="K45" s="304"/>
      <c r="L45" s="306"/>
      <c r="M45" s="362"/>
      <c r="N45" s="363"/>
      <c r="O45" s="364"/>
      <c r="P45" s="354"/>
      <c r="Q45" s="354"/>
      <c r="R45" s="354" t="str">
        <f t="shared" si="0"/>
        <v/>
      </c>
      <c r="S45" s="354"/>
      <c r="T45" s="354" t="str">
        <f t="shared" si="1"/>
        <v/>
      </c>
      <c r="U45" s="354"/>
      <c r="V45" s="354" t="str">
        <f t="shared" si="2"/>
        <v/>
      </c>
      <c r="W45" s="354"/>
      <c r="X45" s="354" t="str">
        <f t="shared" si="6"/>
        <v/>
      </c>
      <c r="Y45" s="354"/>
      <c r="Z45" s="354" t="str">
        <f t="shared" si="3"/>
        <v/>
      </c>
      <c r="AA45" s="354"/>
      <c r="AB45" s="354" t="str">
        <f t="shared" si="4"/>
        <v/>
      </c>
      <c r="AC45" s="354"/>
      <c r="AD45" s="354" t="str">
        <f t="shared" si="5"/>
        <v/>
      </c>
      <c r="AE45" s="354" t="str">
        <f t="shared" si="7"/>
        <v/>
      </c>
      <c r="AF45" s="354" t="str">
        <f t="shared" si="8"/>
        <v/>
      </c>
      <c r="AG45" s="354"/>
      <c r="AH45" s="354" t="str">
        <f t="shared" si="10"/>
        <v>Débil</v>
      </c>
      <c r="AI45" s="354" t="str">
        <f t="shared" si="9"/>
        <v>Débil</v>
      </c>
      <c r="AJ45" s="354">
        <f t="shared" si="12"/>
        <v>0</v>
      </c>
      <c r="AK45" s="354"/>
      <c r="AL45" s="354"/>
      <c r="AM45" s="354"/>
      <c r="AN45" s="354"/>
      <c r="AO45" s="354">
        <f>+IF(AND(P45="Preventivo",AN41="Fuerte"),2,IF(AND(P45="Preventivo",AN41="Moderado"),1,0))</f>
        <v>0</v>
      </c>
      <c r="AP45" s="354">
        <f>+IF(AND(P45="Detectivo",$AN41="Fuerte"),2,IF(AND(P45="Detectivo",$AN41="Moderado"),1,IF(AND(P45="Preventivo",$AN41="Fuerte"),1,0)))</f>
        <v>0</v>
      </c>
      <c r="AQ45" s="354">
        <f>+J41-AO45</f>
        <v>4</v>
      </c>
      <c r="AR45" s="354">
        <f>+L41-AP45</f>
        <v>3</v>
      </c>
      <c r="AS45" s="304"/>
      <c r="AT45" s="304"/>
      <c r="AU45" s="362"/>
      <c r="AV45" s="312"/>
      <c r="AW45" s="280"/>
    </row>
    <row r="46" spans="1:49" ht="128.25" customHeight="1">
      <c r="A46" s="310" t="s">
        <v>612</v>
      </c>
      <c r="B46" s="357" t="s">
        <v>786</v>
      </c>
      <c r="C46" s="358" t="s">
        <v>644</v>
      </c>
      <c r="D46" s="335" t="s">
        <v>706</v>
      </c>
      <c r="E46" s="359" t="s">
        <v>652</v>
      </c>
      <c r="F46" s="233" t="s">
        <v>787</v>
      </c>
      <c r="G46" s="322" t="s">
        <v>648</v>
      </c>
      <c r="H46" s="322" t="s">
        <v>656</v>
      </c>
      <c r="I46" s="304" t="s">
        <v>10</v>
      </c>
      <c r="J46" s="305">
        <f>+VLOOKUP(I46,[7]Listados!$K$8:$L$12,2,0)</f>
        <v>2</v>
      </c>
      <c r="K46" s="304" t="s">
        <v>13</v>
      </c>
      <c r="L46" s="306">
        <f>+VLOOKUP(K46,[7]Listados!$K$13:$L$17,2,0)</f>
        <v>2</v>
      </c>
      <c r="M46" s="362" t="str">
        <f>IF(AND(I46&lt;&gt;"",K46&lt;&gt;""),VLOOKUP(I46&amp;K46,[7]Listados!$M$3:$N$27,2,FALSE),"")</f>
        <v>Bajo</v>
      </c>
      <c r="N46" s="363" t="s">
        <v>788</v>
      </c>
      <c r="O46" s="355" t="s">
        <v>706</v>
      </c>
      <c r="P46" s="354" t="s">
        <v>24</v>
      </c>
      <c r="Q46" s="354" t="s">
        <v>91</v>
      </c>
      <c r="R46" s="354"/>
      <c r="S46" s="354" t="s">
        <v>91</v>
      </c>
      <c r="T46" s="354"/>
      <c r="U46" s="354" t="s">
        <v>91</v>
      </c>
      <c r="V46" s="354"/>
      <c r="W46" s="354" t="s">
        <v>740</v>
      </c>
      <c r="X46" s="354">
        <f>+IF(W46="Prevenir",15,IF(W46="Detectar",10,""))</f>
        <v>15</v>
      </c>
      <c r="Y46" s="354" t="s">
        <v>91</v>
      </c>
      <c r="Z46" s="354"/>
      <c r="AA46" s="354" t="s">
        <v>91</v>
      </c>
      <c r="AB46" s="354"/>
      <c r="AC46" s="354" t="s">
        <v>155</v>
      </c>
      <c r="AD46" s="354">
        <f t="shared" si="5"/>
        <v>10</v>
      </c>
      <c r="AE46" s="354">
        <v>100</v>
      </c>
      <c r="AF46" s="354" t="str">
        <f t="shared" si="8"/>
        <v>Fuerte</v>
      </c>
      <c r="AG46" s="354" t="s">
        <v>159</v>
      </c>
      <c r="AH46" s="354" t="str">
        <f t="shared" si="10"/>
        <v>Fuerte</v>
      </c>
      <c r="AI46" s="354" t="str">
        <f t="shared" si="9"/>
        <v>Fuerte</v>
      </c>
      <c r="AJ46" s="354">
        <f t="shared" si="12"/>
        <v>100</v>
      </c>
      <c r="AK46" s="354">
        <v>100</v>
      </c>
      <c r="AL46" s="354">
        <v>1</v>
      </c>
      <c r="AM46" s="354">
        <f t="shared" ref="AM46" si="55">(AK46/AL46)</f>
        <v>100</v>
      </c>
      <c r="AN46" s="354" t="str">
        <f t="shared" ref="AN46" si="56">IF(AM46&lt;=50, "Débil", IF(AM46&lt;=99,"Moderado","Fuerte"))</f>
        <v>Fuerte</v>
      </c>
      <c r="AO46" s="354">
        <f>+IF(AND(P46="Preventivo",AN46="Fuerte"),2,IF(AND(P46="Preventivo",AN46="Moderado"),1,0))</f>
        <v>2</v>
      </c>
      <c r="AP46" s="354">
        <f t="shared" ref="AP46:AP82" si="57">+IF(AND(P46="Detectivo",$AN$24="Fuerte"),2,IF(AND(P46="Detectivo",$AN$24="Moderado"),1,IF(AND(P46="Preventivo",$AN$24="Fuerte"),1,0)))</f>
        <v>1</v>
      </c>
      <c r="AQ46" s="354">
        <f>+J46-AO46</f>
        <v>0</v>
      </c>
      <c r="AR46" s="354">
        <f>+L46-AP46</f>
        <v>1</v>
      </c>
      <c r="AS46" s="304" t="str">
        <f>+VLOOKUP(MIN(AQ46,AQ47,AQ48,AQ49,AQ50,AQ51),[7]Listados!$J$18:$K$24,2,TRUE)</f>
        <v>Rara Vez</v>
      </c>
      <c r="AT46" s="304" t="str">
        <f>+VLOOKUP(MIN(AR46,AR47,AR48,AR49,AR50,AR51),[7]Listados!$J$26:$K$32,2,TRUE)</f>
        <v>Insignificante</v>
      </c>
      <c r="AU46" s="362" t="str">
        <f>IF(AND(AS24&lt;&gt;"",AT24&lt;&gt;""),VLOOKUP(AS24&amp;AT24,Listados!$M$3:$N$27,2,FALSE),"")</f>
        <v>Bajo</v>
      </c>
      <c r="AV46" s="312" t="str">
        <f>+VLOOKUP(AU46,[7]Listados!$P$3:$Q$6,2,FALSE)</f>
        <v>Asumir el riesgo</v>
      </c>
      <c r="AW46" s="280">
        <v>2</v>
      </c>
    </row>
    <row r="47" spans="1:49" ht="62.25" customHeight="1">
      <c r="A47" s="310"/>
      <c r="B47" s="357"/>
      <c r="C47" s="358"/>
      <c r="D47" s="335"/>
      <c r="E47" s="359"/>
      <c r="F47" s="300" t="s">
        <v>789</v>
      </c>
      <c r="G47" s="322"/>
      <c r="H47" s="322"/>
      <c r="I47" s="304"/>
      <c r="J47" s="305"/>
      <c r="K47" s="304"/>
      <c r="L47" s="306"/>
      <c r="M47" s="362"/>
      <c r="N47" s="363"/>
      <c r="O47" s="355"/>
      <c r="P47" s="354"/>
      <c r="Q47" s="354"/>
      <c r="R47" s="354" t="str">
        <f t="shared" si="0"/>
        <v/>
      </c>
      <c r="S47" s="354"/>
      <c r="T47" s="354" t="str">
        <f t="shared" si="1"/>
        <v/>
      </c>
      <c r="U47" s="354"/>
      <c r="V47" s="354" t="str">
        <f t="shared" si="2"/>
        <v/>
      </c>
      <c r="W47" s="354"/>
      <c r="X47" s="354" t="str">
        <f t="shared" si="6"/>
        <v/>
      </c>
      <c r="Y47" s="354"/>
      <c r="Z47" s="354" t="str">
        <f t="shared" si="3"/>
        <v/>
      </c>
      <c r="AA47" s="354"/>
      <c r="AB47" s="354" t="str">
        <f t="shared" si="4"/>
        <v/>
      </c>
      <c r="AC47" s="354"/>
      <c r="AD47" s="354" t="str">
        <f t="shared" si="5"/>
        <v/>
      </c>
      <c r="AE47" s="354" t="str">
        <f t="shared" si="7"/>
        <v/>
      </c>
      <c r="AF47" s="354" t="str">
        <f t="shared" si="8"/>
        <v/>
      </c>
      <c r="AG47" s="354"/>
      <c r="AH47" s="354" t="str">
        <f t="shared" si="10"/>
        <v>Débil</v>
      </c>
      <c r="AI47" s="354" t="str">
        <f t="shared" si="9"/>
        <v>Débil</v>
      </c>
      <c r="AJ47" s="354">
        <f t="shared" si="12"/>
        <v>0</v>
      </c>
      <c r="AK47" s="354"/>
      <c r="AL47" s="354"/>
      <c r="AM47" s="354"/>
      <c r="AN47" s="354"/>
      <c r="AO47" s="354">
        <f>+IF(AND(P47="Preventivo",AN46="Fuerte"),2,IF(AND(P47="Preventivo",AN46="Moderado"),1,0))</f>
        <v>0</v>
      </c>
      <c r="AP47" s="354">
        <f t="shared" si="57"/>
        <v>0</v>
      </c>
      <c r="AQ47" s="354">
        <f>+J46-AO47</f>
        <v>2</v>
      </c>
      <c r="AR47" s="354">
        <f>+L46-AP47</f>
        <v>2</v>
      </c>
      <c r="AS47" s="304"/>
      <c r="AT47" s="304"/>
      <c r="AU47" s="362"/>
      <c r="AV47" s="312"/>
      <c r="AW47" s="280"/>
    </row>
    <row r="48" spans="1:49" ht="27" customHeight="1">
      <c r="A48" s="310"/>
      <c r="B48" s="357"/>
      <c r="C48" s="358"/>
      <c r="D48" s="335"/>
      <c r="E48" s="359"/>
      <c r="F48" s="300"/>
      <c r="G48" s="322"/>
      <c r="H48" s="322"/>
      <c r="I48" s="304"/>
      <c r="J48" s="305"/>
      <c r="K48" s="304"/>
      <c r="L48" s="306"/>
      <c r="M48" s="362"/>
      <c r="N48" s="363"/>
      <c r="O48" s="355"/>
      <c r="P48" s="354"/>
      <c r="Q48" s="354"/>
      <c r="R48" s="354" t="str">
        <f t="shared" si="0"/>
        <v/>
      </c>
      <c r="S48" s="354"/>
      <c r="T48" s="354" t="str">
        <f t="shared" si="1"/>
        <v/>
      </c>
      <c r="U48" s="354"/>
      <c r="V48" s="354" t="str">
        <f t="shared" si="2"/>
        <v/>
      </c>
      <c r="W48" s="354"/>
      <c r="X48" s="354" t="str">
        <f t="shared" si="6"/>
        <v/>
      </c>
      <c r="Y48" s="354"/>
      <c r="Z48" s="354" t="str">
        <f t="shared" si="3"/>
        <v/>
      </c>
      <c r="AA48" s="354"/>
      <c r="AB48" s="354" t="str">
        <f t="shared" si="4"/>
        <v/>
      </c>
      <c r="AC48" s="354"/>
      <c r="AD48" s="354" t="str">
        <f t="shared" si="5"/>
        <v/>
      </c>
      <c r="AE48" s="354" t="str">
        <f t="shared" si="7"/>
        <v/>
      </c>
      <c r="AF48" s="354" t="str">
        <f t="shared" si="8"/>
        <v/>
      </c>
      <c r="AG48" s="354"/>
      <c r="AH48" s="354" t="str">
        <f t="shared" si="10"/>
        <v>Débil</v>
      </c>
      <c r="AI48" s="354" t="str">
        <f t="shared" si="9"/>
        <v>Débil</v>
      </c>
      <c r="AJ48" s="354">
        <f t="shared" si="12"/>
        <v>0</v>
      </c>
      <c r="AK48" s="354"/>
      <c r="AL48" s="354"/>
      <c r="AM48" s="354"/>
      <c r="AN48" s="354"/>
      <c r="AO48" s="354">
        <f>+IF(AND(P48="Preventivo",AN46="Fuerte"),2,IF(AND(P48="Preventivo",AN46="Moderado"),1,0))</f>
        <v>0</v>
      </c>
      <c r="AP48" s="354">
        <f t="shared" si="57"/>
        <v>0</v>
      </c>
      <c r="AQ48" s="354">
        <f>+J46-AO48</f>
        <v>2</v>
      </c>
      <c r="AR48" s="354">
        <f>+L46-AP48</f>
        <v>2</v>
      </c>
      <c r="AS48" s="304"/>
      <c r="AT48" s="304"/>
      <c r="AU48" s="362"/>
      <c r="AV48" s="312"/>
      <c r="AW48" s="280"/>
    </row>
    <row r="49" spans="1:49" ht="27" customHeight="1">
      <c r="A49" s="310"/>
      <c r="B49" s="357"/>
      <c r="C49" s="358"/>
      <c r="D49" s="335"/>
      <c r="E49" s="359"/>
      <c r="F49" s="300"/>
      <c r="G49" s="322"/>
      <c r="H49" s="322"/>
      <c r="I49" s="304"/>
      <c r="J49" s="305"/>
      <c r="K49" s="304"/>
      <c r="L49" s="306"/>
      <c r="M49" s="362"/>
      <c r="N49" s="363"/>
      <c r="O49" s="355"/>
      <c r="P49" s="354"/>
      <c r="Q49" s="354"/>
      <c r="R49" s="354" t="str">
        <f t="shared" si="0"/>
        <v/>
      </c>
      <c r="S49" s="354"/>
      <c r="T49" s="354" t="str">
        <f t="shared" si="1"/>
        <v/>
      </c>
      <c r="U49" s="354"/>
      <c r="V49" s="354" t="str">
        <f t="shared" si="2"/>
        <v/>
      </c>
      <c r="W49" s="354"/>
      <c r="X49" s="354" t="str">
        <f t="shared" si="6"/>
        <v/>
      </c>
      <c r="Y49" s="354"/>
      <c r="Z49" s="354" t="str">
        <f t="shared" si="3"/>
        <v/>
      </c>
      <c r="AA49" s="354"/>
      <c r="AB49" s="354" t="str">
        <f t="shared" si="4"/>
        <v/>
      </c>
      <c r="AC49" s="354"/>
      <c r="AD49" s="354" t="str">
        <f t="shared" si="5"/>
        <v/>
      </c>
      <c r="AE49" s="354" t="str">
        <f t="shared" si="7"/>
        <v/>
      </c>
      <c r="AF49" s="354" t="str">
        <f t="shared" si="8"/>
        <v/>
      </c>
      <c r="AG49" s="354"/>
      <c r="AH49" s="354" t="str">
        <f t="shared" si="10"/>
        <v>Débil</v>
      </c>
      <c r="AI49" s="354" t="str">
        <f t="shared" si="9"/>
        <v>Débil</v>
      </c>
      <c r="AJ49" s="354">
        <f t="shared" si="12"/>
        <v>0</v>
      </c>
      <c r="AK49" s="354"/>
      <c r="AL49" s="354"/>
      <c r="AM49" s="354"/>
      <c r="AN49" s="354"/>
      <c r="AO49" s="354">
        <f>+IF(AND(P49="Preventivo",AN46="Fuerte"),2,IF(AND(P49="Preventivo",AN46="Moderado"),1,0))</f>
        <v>0</v>
      </c>
      <c r="AP49" s="354">
        <f t="shared" si="57"/>
        <v>0</v>
      </c>
      <c r="AQ49" s="354">
        <f>+J46-AO49</f>
        <v>2</v>
      </c>
      <c r="AR49" s="354">
        <f>+L46-AP49</f>
        <v>2</v>
      </c>
      <c r="AS49" s="304"/>
      <c r="AT49" s="304"/>
      <c r="AU49" s="362"/>
      <c r="AV49" s="312"/>
      <c r="AW49" s="280"/>
    </row>
    <row r="50" spans="1:49" ht="15.75" customHeight="1">
      <c r="A50" s="310"/>
      <c r="B50" s="357"/>
      <c r="C50" s="358"/>
      <c r="D50" s="335"/>
      <c r="E50" s="359"/>
      <c r="F50" s="300"/>
      <c r="G50" s="322"/>
      <c r="H50" s="322"/>
      <c r="I50" s="304"/>
      <c r="J50" s="305"/>
      <c r="K50" s="304"/>
      <c r="L50" s="306"/>
      <c r="M50" s="362"/>
      <c r="N50" s="363"/>
      <c r="O50" s="355"/>
      <c r="P50" s="354"/>
      <c r="Q50" s="354"/>
      <c r="R50" s="354" t="str">
        <f t="shared" si="0"/>
        <v/>
      </c>
      <c r="S50" s="354"/>
      <c r="T50" s="354" t="str">
        <f t="shared" si="1"/>
        <v/>
      </c>
      <c r="U50" s="354"/>
      <c r="V50" s="354" t="str">
        <f t="shared" si="2"/>
        <v/>
      </c>
      <c r="W50" s="354"/>
      <c r="X50" s="354" t="str">
        <f t="shared" si="6"/>
        <v/>
      </c>
      <c r="Y50" s="354"/>
      <c r="Z50" s="354" t="str">
        <f t="shared" si="3"/>
        <v/>
      </c>
      <c r="AA50" s="354"/>
      <c r="AB50" s="354" t="str">
        <f t="shared" si="4"/>
        <v/>
      </c>
      <c r="AC50" s="354"/>
      <c r="AD50" s="354" t="str">
        <f t="shared" si="5"/>
        <v/>
      </c>
      <c r="AE50" s="354" t="str">
        <f t="shared" si="7"/>
        <v/>
      </c>
      <c r="AF50" s="354" t="str">
        <f t="shared" si="8"/>
        <v/>
      </c>
      <c r="AG50" s="354"/>
      <c r="AH50" s="354" t="str">
        <f t="shared" si="10"/>
        <v>Débil</v>
      </c>
      <c r="AI50" s="354" t="str">
        <f t="shared" si="9"/>
        <v>Débil</v>
      </c>
      <c r="AJ50" s="354">
        <f t="shared" si="12"/>
        <v>0</v>
      </c>
      <c r="AK50" s="354"/>
      <c r="AL50" s="354"/>
      <c r="AM50" s="354"/>
      <c r="AN50" s="354"/>
      <c r="AO50" s="354">
        <f>+IF(AND(P50="Preventivo",AN46="Fuerte"),2,IF(AND(P50="Preventivo",AN46="Moderado"),1,0))</f>
        <v>0</v>
      </c>
      <c r="AP50" s="354">
        <f t="shared" si="57"/>
        <v>0</v>
      </c>
      <c r="AQ50" s="354">
        <f>+J46-AO50</f>
        <v>2</v>
      </c>
      <c r="AR50" s="354">
        <f>+L46-AP50</f>
        <v>2</v>
      </c>
      <c r="AS50" s="304"/>
      <c r="AT50" s="304"/>
      <c r="AU50" s="362"/>
      <c r="AV50" s="312"/>
      <c r="AW50" s="280"/>
    </row>
    <row r="51" spans="1:49" ht="15.75" customHeight="1">
      <c r="A51" s="310"/>
      <c r="B51" s="357"/>
      <c r="C51" s="358"/>
      <c r="D51" s="335"/>
      <c r="E51" s="359"/>
      <c r="F51" s="300"/>
      <c r="G51" s="322"/>
      <c r="H51" s="322"/>
      <c r="I51" s="304"/>
      <c r="J51" s="305"/>
      <c r="K51" s="304"/>
      <c r="L51" s="306"/>
      <c r="M51" s="362"/>
      <c r="N51" s="363"/>
      <c r="O51" s="355"/>
      <c r="P51" s="354"/>
      <c r="Q51" s="354"/>
      <c r="R51" s="354" t="str">
        <f t="shared" si="0"/>
        <v/>
      </c>
      <c r="S51" s="354"/>
      <c r="T51" s="354" t="str">
        <f t="shared" si="1"/>
        <v/>
      </c>
      <c r="U51" s="354"/>
      <c r="V51" s="354" t="str">
        <f t="shared" si="2"/>
        <v/>
      </c>
      <c r="W51" s="354"/>
      <c r="X51" s="354" t="str">
        <f t="shared" si="6"/>
        <v/>
      </c>
      <c r="Y51" s="354"/>
      <c r="Z51" s="354" t="str">
        <f t="shared" si="3"/>
        <v/>
      </c>
      <c r="AA51" s="354"/>
      <c r="AB51" s="354" t="str">
        <f t="shared" si="4"/>
        <v/>
      </c>
      <c r="AC51" s="354"/>
      <c r="AD51" s="354" t="str">
        <f t="shared" si="5"/>
        <v/>
      </c>
      <c r="AE51" s="354" t="str">
        <f t="shared" si="7"/>
        <v/>
      </c>
      <c r="AF51" s="354" t="str">
        <f t="shared" si="8"/>
        <v/>
      </c>
      <c r="AG51" s="354"/>
      <c r="AH51" s="354" t="str">
        <f t="shared" si="10"/>
        <v>Débil</v>
      </c>
      <c r="AI51" s="354" t="str">
        <f t="shared" si="9"/>
        <v>Débil</v>
      </c>
      <c r="AJ51" s="354">
        <f t="shared" si="12"/>
        <v>0</v>
      </c>
      <c r="AK51" s="354"/>
      <c r="AL51" s="354"/>
      <c r="AM51" s="354"/>
      <c r="AN51" s="354"/>
      <c r="AO51" s="354">
        <f>+IF(AND(P51="Preventivo",AN46="Fuerte"),2,IF(AND(P51="Preventivo",AN46="Moderado"),1,0))</f>
        <v>0</v>
      </c>
      <c r="AP51" s="354">
        <f t="shared" si="57"/>
        <v>0</v>
      </c>
      <c r="AQ51" s="354">
        <f>+J46-AO51</f>
        <v>2</v>
      </c>
      <c r="AR51" s="354">
        <f>+L46-AP51</f>
        <v>2</v>
      </c>
      <c r="AS51" s="304"/>
      <c r="AT51" s="304"/>
      <c r="AU51" s="362"/>
      <c r="AV51" s="312"/>
      <c r="AW51" s="280"/>
    </row>
    <row r="52" spans="1:49" ht="85.5" customHeight="1">
      <c r="A52" s="310" t="s">
        <v>613</v>
      </c>
      <c r="B52" s="357" t="s">
        <v>790</v>
      </c>
      <c r="C52" s="358" t="s">
        <v>644</v>
      </c>
      <c r="D52" s="335" t="s">
        <v>791</v>
      </c>
      <c r="E52" s="359" t="s">
        <v>652</v>
      </c>
      <c r="F52" s="233" t="s">
        <v>787</v>
      </c>
      <c r="G52" s="322" t="s">
        <v>648</v>
      </c>
      <c r="H52" s="322" t="s">
        <v>656</v>
      </c>
      <c r="I52" s="304" t="s">
        <v>101</v>
      </c>
      <c r="J52" s="305">
        <f>+VLOOKUP(I52,[7]Listados!$K$8:$L$12,2,0)</f>
        <v>1</v>
      </c>
      <c r="K52" s="304" t="s">
        <v>11</v>
      </c>
      <c r="L52" s="306">
        <f>+VLOOKUP(K52,[7]Listados!$K$13:$L$17,2,0)</f>
        <v>4</v>
      </c>
      <c r="M52" s="362" t="str">
        <f>IF(AND(I52&lt;&gt;"",K52&lt;&gt;""),VLOOKUP(I52&amp;K52,[7]Listados!$M$3:$N$27,2,FALSE),"")</f>
        <v>Alto</v>
      </c>
      <c r="N52" s="363" t="s">
        <v>792</v>
      </c>
      <c r="O52" s="355" t="s">
        <v>791</v>
      </c>
      <c r="P52" s="354" t="s">
        <v>24</v>
      </c>
      <c r="Q52" s="354" t="s">
        <v>91</v>
      </c>
      <c r="R52" s="354"/>
      <c r="S52" s="354" t="s">
        <v>91</v>
      </c>
      <c r="T52" s="354"/>
      <c r="U52" s="354" t="s">
        <v>91</v>
      </c>
      <c r="V52" s="354"/>
      <c r="W52" s="354" t="s">
        <v>740</v>
      </c>
      <c r="X52" s="354">
        <f>+IF(W52="Prevenir",15,IF(W52="Detectar",10,""))</f>
        <v>15</v>
      </c>
      <c r="Y52" s="354" t="s">
        <v>91</v>
      </c>
      <c r="Z52" s="354"/>
      <c r="AA52" s="354" t="s">
        <v>91</v>
      </c>
      <c r="AB52" s="354"/>
      <c r="AC52" s="354" t="s">
        <v>155</v>
      </c>
      <c r="AD52" s="354">
        <f t="shared" si="5"/>
        <v>10</v>
      </c>
      <c r="AE52" s="354">
        <v>100</v>
      </c>
      <c r="AF52" s="354" t="str">
        <f t="shared" si="8"/>
        <v>Fuerte</v>
      </c>
      <c r="AG52" s="354" t="s">
        <v>159</v>
      </c>
      <c r="AH52" s="354" t="str">
        <f t="shared" si="10"/>
        <v>Fuerte</v>
      </c>
      <c r="AI52" s="354" t="str">
        <f t="shared" si="9"/>
        <v>Fuerte</v>
      </c>
      <c r="AJ52" s="354">
        <f t="shared" si="12"/>
        <v>100</v>
      </c>
      <c r="AK52" s="354">
        <v>100</v>
      </c>
      <c r="AL52" s="354">
        <v>1</v>
      </c>
      <c r="AM52" s="354">
        <f t="shared" ref="AM52" si="58">(AK52/AL52)</f>
        <v>100</v>
      </c>
      <c r="AN52" s="354" t="str">
        <f t="shared" ref="AN52" si="59">IF(AM52&lt;=50, "Débil", IF(AM52&lt;=99,"Moderado","Fuerte"))</f>
        <v>Fuerte</v>
      </c>
      <c r="AO52" s="354">
        <f>+IF(AND(P52="Preventivo",AN52="Fuerte"),2,IF(AND(P52="Preventivo",AN52="Moderado"),1,0))</f>
        <v>2</v>
      </c>
      <c r="AP52" s="354">
        <f t="shared" si="57"/>
        <v>1</v>
      </c>
      <c r="AQ52" s="354">
        <f>+J52-AO52</f>
        <v>-1</v>
      </c>
      <c r="AR52" s="354">
        <f>+L52-AP52</f>
        <v>3</v>
      </c>
      <c r="AS52" s="304" t="s">
        <v>534</v>
      </c>
      <c r="AT52" s="304" t="s">
        <v>15</v>
      </c>
      <c r="AU52" s="362" t="str">
        <f>IF(AND(AS24&lt;&gt;"",AT24&lt;&gt;""),VLOOKUP(AS24&amp;AT24,Listados!$M$3:$N$27,2,FALSE),"")</f>
        <v>Bajo</v>
      </c>
      <c r="AV52" s="312" t="str">
        <f>+VLOOKUP(AU52,[7]Listados!$P$3:$Q$6,2,FALSE)</f>
        <v>Asumir el riesgo</v>
      </c>
      <c r="AW52" s="280">
        <v>3</v>
      </c>
    </row>
    <row r="53" spans="1:49" ht="54" customHeight="1">
      <c r="A53" s="310"/>
      <c r="B53" s="357"/>
      <c r="C53" s="358"/>
      <c r="D53" s="335"/>
      <c r="E53" s="359"/>
      <c r="F53" s="233" t="s">
        <v>793</v>
      </c>
      <c r="G53" s="322"/>
      <c r="H53" s="322"/>
      <c r="I53" s="304"/>
      <c r="J53" s="305"/>
      <c r="K53" s="304"/>
      <c r="L53" s="306"/>
      <c r="M53" s="362"/>
      <c r="N53" s="363"/>
      <c r="O53" s="355"/>
      <c r="P53" s="354"/>
      <c r="Q53" s="354"/>
      <c r="R53" s="354" t="str">
        <f t="shared" si="0"/>
        <v/>
      </c>
      <c r="S53" s="354"/>
      <c r="T53" s="354" t="str">
        <f t="shared" si="1"/>
        <v/>
      </c>
      <c r="U53" s="354"/>
      <c r="V53" s="354" t="str">
        <f t="shared" si="2"/>
        <v/>
      </c>
      <c r="W53" s="354"/>
      <c r="X53" s="354" t="str">
        <f t="shared" si="6"/>
        <v/>
      </c>
      <c r="Y53" s="354"/>
      <c r="Z53" s="354" t="str">
        <f t="shared" si="3"/>
        <v/>
      </c>
      <c r="AA53" s="354"/>
      <c r="AB53" s="354" t="str">
        <f t="shared" si="4"/>
        <v/>
      </c>
      <c r="AC53" s="354"/>
      <c r="AD53" s="354" t="str">
        <f t="shared" si="5"/>
        <v/>
      </c>
      <c r="AE53" s="354" t="str">
        <f t="shared" si="7"/>
        <v/>
      </c>
      <c r="AF53" s="354" t="str">
        <f t="shared" si="8"/>
        <v/>
      </c>
      <c r="AG53" s="354"/>
      <c r="AH53" s="354" t="str">
        <f t="shared" si="10"/>
        <v>Débil</v>
      </c>
      <c r="AI53" s="354" t="str">
        <f t="shared" si="9"/>
        <v>Débil</v>
      </c>
      <c r="AJ53" s="354">
        <f t="shared" si="12"/>
        <v>0</v>
      </c>
      <c r="AK53" s="354"/>
      <c r="AL53" s="354"/>
      <c r="AM53" s="354"/>
      <c r="AN53" s="354"/>
      <c r="AO53" s="354">
        <f>+IF(AND(P53="Preventivo",AN52="Fuerte"),2,IF(AND(P53="Preventivo",AN52="Moderado"),1,0))</f>
        <v>0</v>
      </c>
      <c r="AP53" s="354">
        <f t="shared" si="57"/>
        <v>0</v>
      </c>
      <c r="AQ53" s="354">
        <f>+J52-AO53</f>
        <v>1</v>
      </c>
      <c r="AR53" s="354">
        <f>+L52-AP53</f>
        <v>4</v>
      </c>
      <c r="AS53" s="304"/>
      <c r="AT53" s="304"/>
      <c r="AU53" s="362"/>
      <c r="AV53" s="312"/>
      <c r="AW53" s="280"/>
    </row>
    <row r="54" spans="1:49" ht="72" customHeight="1">
      <c r="A54" s="310"/>
      <c r="B54" s="357"/>
      <c r="C54" s="358"/>
      <c r="D54" s="335"/>
      <c r="E54" s="359"/>
      <c r="F54" s="233" t="s">
        <v>794</v>
      </c>
      <c r="G54" s="322"/>
      <c r="H54" s="322"/>
      <c r="I54" s="304"/>
      <c r="J54" s="305"/>
      <c r="K54" s="304"/>
      <c r="L54" s="306"/>
      <c r="M54" s="362"/>
      <c r="N54" s="363"/>
      <c r="O54" s="355"/>
      <c r="P54" s="354"/>
      <c r="Q54" s="354"/>
      <c r="R54" s="354" t="str">
        <f t="shared" si="0"/>
        <v/>
      </c>
      <c r="S54" s="354"/>
      <c r="T54" s="354" t="str">
        <f t="shared" si="1"/>
        <v/>
      </c>
      <c r="U54" s="354"/>
      <c r="V54" s="354" t="str">
        <f t="shared" si="2"/>
        <v/>
      </c>
      <c r="W54" s="354"/>
      <c r="X54" s="354" t="str">
        <f t="shared" si="6"/>
        <v/>
      </c>
      <c r="Y54" s="354"/>
      <c r="Z54" s="354" t="str">
        <f t="shared" si="3"/>
        <v/>
      </c>
      <c r="AA54" s="354"/>
      <c r="AB54" s="354" t="str">
        <f t="shared" si="4"/>
        <v/>
      </c>
      <c r="AC54" s="354"/>
      <c r="AD54" s="354" t="str">
        <f t="shared" si="5"/>
        <v/>
      </c>
      <c r="AE54" s="354" t="str">
        <f t="shared" si="7"/>
        <v/>
      </c>
      <c r="AF54" s="354" t="str">
        <f t="shared" si="8"/>
        <v/>
      </c>
      <c r="AG54" s="354"/>
      <c r="AH54" s="354" t="str">
        <f t="shared" si="10"/>
        <v>Débil</v>
      </c>
      <c r="AI54" s="354" t="str">
        <f t="shared" si="9"/>
        <v>Débil</v>
      </c>
      <c r="AJ54" s="354">
        <f t="shared" si="12"/>
        <v>0</v>
      </c>
      <c r="AK54" s="354"/>
      <c r="AL54" s="354"/>
      <c r="AM54" s="354"/>
      <c r="AN54" s="354"/>
      <c r="AO54" s="354">
        <f>+IF(AND(P54="Preventivo",AN52="Fuerte"),2,IF(AND(P54="Preventivo",AN52="Moderado"),1,0))</f>
        <v>0</v>
      </c>
      <c r="AP54" s="354">
        <f t="shared" si="57"/>
        <v>0</v>
      </c>
      <c r="AQ54" s="354">
        <f>+J52-AO54</f>
        <v>1</v>
      </c>
      <c r="AR54" s="354">
        <f>+L52-AP54</f>
        <v>4</v>
      </c>
      <c r="AS54" s="304"/>
      <c r="AT54" s="304"/>
      <c r="AU54" s="362"/>
      <c r="AV54" s="312"/>
      <c r="AW54" s="280"/>
    </row>
    <row r="55" spans="1:49" ht="159" customHeight="1">
      <c r="A55" s="310" t="s">
        <v>614</v>
      </c>
      <c r="B55" s="357" t="s">
        <v>795</v>
      </c>
      <c r="C55" s="358" t="s">
        <v>644</v>
      </c>
      <c r="D55" s="335" t="s">
        <v>707</v>
      </c>
      <c r="E55" s="359" t="s">
        <v>652</v>
      </c>
      <c r="F55" s="233" t="s">
        <v>796</v>
      </c>
      <c r="G55" s="322" t="s">
        <v>648</v>
      </c>
      <c r="H55" s="322" t="s">
        <v>656</v>
      </c>
      <c r="I55" s="304" t="s">
        <v>101</v>
      </c>
      <c r="J55" s="305">
        <f>+VLOOKUP(I55,[7]Listados!$K$8:$L$12,2,0)</f>
        <v>1</v>
      </c>
      <c r="K55" s="304" t="s">
        <v>15</v>
      </c>
      <c r="L55" s="306">
        <f>+VLOOKUP(K55,[7]Listados!$K$13:$L$17,2,0)</f>
        <v>3</v>
      </c>
      <c r="M55" s="362" t="str">
        <f>IF(AND(I55&lt;&gt;"",K55&lt;&gt;""),VLOOKUP(I55&amp;K55,[7]Listados!$M$3:$N$27,2,FALSE),"")</f>
        <v>Moderado</v>
      </c>
      <c r="N55" s="300" t="s">
        <v>797</v>
      </c>
      <c r="O55" s="355" t="s">
        <v>796</v>
      </c>
      <c r="P55" s="354" t="s">
        <v>24</v>
      </c>
      <c r="Q55" s="354" t="s">
        <v>91</v>
      </c>
      <c r="R55" s="354"/>
      <c r="S55" s="354" t="s">
        <v>91</v>
      </c>
      <c r="T55" s="354"/>
      <c r="U55" s="354" t="s">
        <v>91</v>
      </c>
      <c r="V55" s="354"/>
      <c r="W55" s="354" t="s">
        <v>740</v>
      </c>
      <c r="X55" s="354">
        <f>+IF(W55="Prevenir",15,IF(W55="Detectar",10,""))</f>
        <v>15</v>
      </c>
      <c r="Y55" s="354" t="s">
        <v>91</v>
      </c>
      <c r="Z55" s="354"/>
      <c r="AA55" s="354" t="s">
        <v>91</v>
      </c>
      <c r="AB55" s="354"/>
      <c r="AC55" s="354" t="s">
        <v>155</v>
      </c>
      <c r="AD55" s="354">
        <f t="shared" si="5"/>
        <v>10</v>
      </c>
      <c r="AE55" s="354">
        <v>100</v>
      </c>
      <c r="AF55" s="354" t="str">
        <f t="shared" si="8"/>
        <v>Fuerte</v>
      </c>
      <c r="AG55" s="354" t="s">
        <v>159</v>
      </c>
      <c r="AH55" s="354" t="str">
        <f t="shared" si="10"/>
        <v>Fuerte</v>
      </c>
      <c r="AI55" s="354" t="str">
        <f t="shared" si="9"/>
        <v>Fuerte</v>
      </c>
      <c r="AJ55" s="354">
        <f t="shared" si="12"/>
        <v>100</v>
      </c>
      <c r="AK55" s="354">
        <v>100</v>
      </c>
      <c r="AL55" s="354">
        <v>1</v>
      </c>
      <c r="AM55" s="354">
        <f t="shared" ref="AM55" si="60">(AK55/AL55)</f>
        <v>100</v>
      </c>
      <c r="AN55" s="354" t="str">
        <f t="shared" ref="AN55" si="61">IF(AM55&lt;=50, "Débil", IF(AM55&lt;=99,"Moderado","Fuerte"))</f>
        <v>Fuerte</v>
      </c>
      <c r="AO55" s="354">
        <f>+IF(AND(P55="Preventivo",AN55="Fuerte"),2,IF(AND(P55="Preventivo",AN55="Moderado"),1,0))</f>
        <v>2</v>
      </c>
      <c r="AP55" s="354">
        <f t="shared" si="57"/>
        <v>1</v>
      </c>
      <c r="AQ55" s="354">
        <f>+J55-AO55</f>
        <v>-1</v>
      </c>
      <c r="AR55" s="354">
        <f>+L55-AP55</f>
        <v>2</v>
      </c>
      <c r="AS55" s="304" t="str">
        <f>+VLOOKUP(MIN(AQ55,AQ56,AQ57,AQ58,AQ59,AQ60),[7]Listados!$J$18:$K$24,2,TRUE)</f>
        <v>Rara Vez</v>
      </c>
      <c r="AT55" s="304" t="str">
        <f>+VLOOKUP(MIN(AR55,AR56,AR57,AR58,AR59,AR60),[7]Listados!$J$27:$K$32,2,TRUE)</f>
        <v>Menor</v>
      </c>
      <c r="AU55" s="362" t="str">
        <f>IF(AND(AS24&lt;&gt;"",AT24&lt;&gt;""),VLOOKUP(AS24&amp;AT24,Listados!$M$3:$N$27,2,FALSE),"")</f>
        <v>Bajo</v>
      </c>
      <c r="AV55" s="312" t="str">
        <f>+VLOOKUP(AU55,[7]Listados!$P$3:$Q$6,2,FALSE)</f>
        <v>Asumir el riesgo</v>
      </c>
      <c r="AW55" s="280">
        <v>2</v>
      </c>
    </row>
    <row r="56" spans="1:49" ht="68.25" customHeight="1">
      <c r="A56" s="310"/>
      <c r="B56" s="357"/>
      <c r="C56" s="358"/>
      <c r="D56" s="335"/>
      <c r="E56" s="359"/>
      <c r="F56" s="233" t="s">
        <v>787</v>
      </c>
      <c r="G56" s="322"/>
      <c r="H56" s="322"/>
      <c r="I56" s="304"/>
      <c r="J56" s="305"/>
      <c r="K56" s="304"/>
      <c r="L56" s="306"/>
      <c r="M56" s="362"/>
      <c r="N56" s="300"/>
      <c r="O56" s="355"/>
      <c r="P56" s="354"/>
      <c r="Q56" s="354"/>
      <c r="R56" s="354" t="str">
        <f t="shared" si="0"/>
        <v/>
      </c>
      <c r="S56" s="354"/>
      <c r="T56" s="354" t="str">
        <f t="shared" si="1"/>
        <v/>
      </c>
      <c r="U56" s="354"/>
      <c r="V56" s="354" t="str">
        <f t="shared" si="2"/>
        <v/>
      </c>
      <c r="W56" s="354"/>
      <c r="X56" s="354" t="str">
        <f t="shared" si="6"/>
        <v/>
      </c>
      <c r="Y56" s="354"/>
      <c r="Z56" s="354" t="str">
        <f t="shared" si="3"/>
        <v/>
      </c>
      <c r="AA56" s="354"/>
      <c r="AB56" s="354" t="str">
        <f t="shared" si="4"/>
        <v/>
      </c>
      <c r="AC56" s="354"/>
      <c r="AD56" s="354" t="str">
        <f t="shared" si="5"/>
        <v/>
      </c>
      <c r="AE56" s="354" t="str">
        <f t="shared" si="7"/>
        <v/>
      </c>
      <c r="AF56" s="354" t="str">
        <f t="shared" si="8"/>
        <v/>
      </c>
      <c r="AG56" s="354"/>
      <c r="AH56" s="354" t="str">
        <f t="shared" si="10"/>
        <v>Débil</v>
      </c>
      <c r="AI56" s="354" t="str">
        <f t="shared" si="9"/>
        <v>Débil</v>
      </c>
      <c r="AJ56" s="354">
        <f t="shared" si="12"/>
        <v>0</v>
      </c>
      <c r="AK56" s="354"/>
      <c r="AL56" s="354"/>
      <c r="AM56" s="354"/>
      <c r="AN56" s="354"/>
      <c r="AO56" s="354">
        <f>+IF(AND(P56="Preventivo",AN55="Fuerte"),2,IF(AND(P56="Preventivo",AN55="Moderado"),1,0))</f>
        <v>0</v>
      </c>
      <c r="AP56" s="354">
        <f t="shared" si="57"/>
        <v>0</v>
      </c>
      <c r="AQ56" s="354">
        <f>+J55-AO56</f>
        <v>1</v>
      </c>
      <c r="AR56" s="354">
        <f>+L55-AP56</f>
        <v>3</v>
      </c>
      <c r="AS56" s="304"/>
      <c r="AT56" s="304"/>
      <c r="AU56" s="362"/>
      <c r="AV56" s="312"/>
      <c r="AW56" s="280"/>
    </row>
    <row r="57" spans="1:49" ht="28.5" customHeight="1">
      <c r="A57" s="310"/>
      <c r="B57" s="357"/>
      <c r="C57" s="358"/>
      <c r="D57" s="335"/>
      <c r="E57" s="359"/>
      <c r="F57" s="300" t="s">
        <v>789</v>
      </c>
      <c r="G57" s="322"/>
      <c r="H57" s="322"/>
      <c r="I57" s="304"/>
      <c r="J57" s="305"/>
      <c r="K57" s="304"/>
      <c r="L57" s="306"/>
      <c r="M57" s="362"/>
      <c r="N57" s="300"/>
      <c r="O57" s="355"/>
      <c r="P57" s="354"/>
      <c r="Q57" s="354"/>
      <c r="R57" s="354" t="str">
        <f t="shared" si="0"/>
        <v/>
      </c>
      <c r="S57" s="354"/>
      <c r="T57" s="354" t="str">
        <f t="shared" si="1"/>
        <v/>
      </c>
      <c r="U57" s="354"/>
      <c r="V57" s="354" t="str">
        <f t="shared" si="2"/>
        <v/>
      </c>
      <c r="W57" s="354"/>
      <c r="X57" s="354" t="str">
        <f t="shared" si="6"/>
        <v/>
      </c>
      <c r="Y57" s="354"/>
      <c r="Z57" s="354" t="str">
        <f t="shared" si="3"/>
        <v/>
      </c>
      <c r="AA57" s="354"/>
      <c r="AB57" s="354" t="str">
        <f t="shared" si="4"/>
        <v/>
      </c>
      <c r="AC57" s="354"/>
      <c r="AD57" s="354" t="str">
        <f t="shared" si="5"/>
        <v/>
      </c>
      <c r="AE57" s="354" t="str">
        <f t="shared" si="7"/>
        <v/>
      </c>
      <c r="AF57" s="354" t="str">
        <f t="shared" si="8"/>
        <v/>
      </c>
      <c r="AG57" s="354"/>
      <c r="AH57" s="354" t="str">
        <f t="shared" si="10"/>
        <v>Débil</v>
      </c>
      <c r="AI57" s="354" t="str">
        <f t="shared" si="9"/>
        <v>Débil</v>
      </c>
      <c r="AJ57" s="354">
        <f t="shared" si="12"/>
        <v>0</v>
      </c>
      <c r="AK57" s="354"/>
      <c r="AL57" s="354"/>
      <c r="AM57" s="354"/>
      <c r="AN57" s="354"/>
      <c r="AO57" s="354">
        <f>+IF(AND(P57="Preventivo",AN55="Fuerte"),2,IF(AND(P57="Preventivo",AN55="Moderado"),1,0))</f>
        <v>0</v>
      </c>
      <c r="AP57" s="354">
        <f t="shared" si="57"/>
        <v>0</v>
      </c>
      <c r="AQ57" s="354">
        <f>+J55-AO57</f>
        <v>1</v>
      </c>
      <c r="AR57" s="354">
        <f>+L55-AP57</f>
        <v>3</v>
      </c>
      <c r="AS57" s="304"/>
      <c r="AT57" s="304"/>
      <c r="AU57" s="362"/>
      <c r="AV57" s="312"/>
      <c r="AW57" s="280"/>
    </row>
    <row r="58" spans="1:49" ht="28.5" customHeight="1">
      <c r="A58" s="310"/>
      <c r="B58" s="357"/>
      <c r="C58" s="358"/>
      <c r="D58" s="335"/>
      <c r="E58" s="359"/>
      <c r="F58" s="300"/>
      <c r="G58" s="322"/>
      <c r="H58" s="322"/>
      <c r="I58" s="304"/>
      <c r="J58" s="305"/>
      <c r="K58" s="304"/>
      <c r="L58" s="306"/>
      <c r="M58" s="362"/>
      <c r="N58" s="300"/>
      <c r="O58" s="355"/>
      <c r="P58" s="354"/>
      <c r="Q58" s="354"/>
      <c r="R58" s="354" t="str">
        <f t="shared" si="0"/>
        <v/>
      </c>
      <c r="S58" s="354"/>
      <c r="T58" s="354" t="str">
        <f t="shared" si="1"/>
        <v/>
      </c>
      <c r="U58" s="354"/>
      <c r="V58" s="354" t="str">
        <f t="shared" si="2"/>
        <v/>
      </c>
      <c r="W58" s="354"/>
      <c r="X58" s="354" t="str">
        <f t="shared" si="6"/>
        <v/>
      </c>
      <c r="Y58" s="354"/>
      <c r="Z58" s="354" t="str">
        <f t="shared" si="3"/>
        <v/>
      </c>
      <c r="AA58" s="354"/>
      <c r="AB58" s="354" t="str">
        <f t="shared" si="4"/>
        <v/>
      </c>
      <c r="AC58" s="354"/>
      <c r="AD58" s="354" t="str">
        <f t="shared" si="5"/>
        <v/>
      </c>
      <c r="AE58" s="354" t="str">
        <f t="shared" si="7"/>
        <v/>
      </c>
      <c r="AF58" s="354" t="str">
        <f t="shared" si="8"/>
        <v/>
      </c>
      <c r="AG58" s="354"/>
      <c r="AH58" s="354" t="str">
        <f t="shared" si="10"/>
        <v>Débil</v>
      </c>
      <c r="AI58" s="354" t="str">
        <f t="shared" si="9"/>
        <v>Débil</v>
      </c>
      <c r="AJ58" s="354">
        <f t="shared" si="12"/>
        <v>0</v>
      </c>
      <c r="AK58" s="354"/>
      <c r="AL58" s="354"/>
      <c r="AM58" s="354"/>
      <c r="AN58" s="354"/>
      <c r="AO58" s="354">
        <f>+IF(AND(P58="Preventivo",AN55="Fuerte"),2,IF(AND(P58="Preventivo",AN55="Moderado"),1,0))</f>
        <v>0</v>
      </c>
      <c r="AP58" s="354">
        <f t="shared" si="57"/>
        <v>0</v>
      </c>
      <c r="AQ58" s="354">
        <f>+J55-AO58</f>
        <v>1</v>
      </c>
      <c r="AR58" s="354">
        <f>+L55-AP58</f>
        <v>3</v>
      </c>
      <c r="AS58" s="304"/>
      <c r="AT58" s="304"/>
      <c r="AU58" s="362"/>
      <c r="AV58" s="312"/>
      <c r="AW58" s="280"/>
    </row>
    <row r="59" spans="1:49" ht="28.5" customHeight="1">
      <c r="A59" s="310"/>
      <c r="B59" s="357"/>
      <c r="C59" s="358"/>
      <c r="D59" s="335"/>
      <c r="E59" s="359"/>
      <c r="F59" s="300"/>
      <c r="G59" s="322"/>
      <c r="H59" s="322"/>
      <c r="I59" s="304"/>
      <c r="J59" s="305"/>
      <c r="K59" s="304"/>
      <c r="L59" s="306"/>
      <c r="M59" s="362"/>
      <c r="N59" s="300"/>
      <c r="O59" s="355"/>
      <c r="P59" s="354"/>
      <c r="Q59" s="354"/>
      <c r="R59" s="354" t="str">
        <f t="shared" si="0"/>
        <v/>
      </c>
      <c r="S59" s="354"/>
      <c r="T59" s="354" t="str">
        <f t="shared" si="1"/>
        <v/>
      </c>
      <c r="U59" s="354"/>
      <c r="V59" s="354" t="str">
        <f t="shared" si="2"/>
        <v/>
      </c>
      <c r="W59" s="354"/>
      <c r="X59" s="354" t="str">
        <f t="shared" si="6"/>
        <v/>
      </c>
      <c r="Y59" s="354"/>
      <c r="Z59" s="354" t="str">
        <f t="shared" si="3"/>
        <v/>
      </c>
      <c r="AA59" s="354"/>
      <c r="AB59" s="354" t="str">
        <f t="shared" si="4"/>
        <v/>
      </c>
      <c r="AC59" s="354"/>
      <c r="AD59" s="354" t="str">
        <f t="shared" si="5"/>
        <v/>
      </c>
      <c r="AE59" s="354" t="str">
        <f t="shared" si="7"/>
        <v/>
      </c>
      <c r="AF59" s="354" t="str">
        <f t="shared" si="8"/>
        <v/>
      </c>
      <c r="AG59" s="354"/>
      <c r="AH59" s="354" t="str">
        <f t="shared" si="10"/>
        <v>Débil</v>
      </c>
      <c r="AI59" s="354" t="str">
        <f t="shared" si="9"/>
        <v>Débil</v>
      </c>
      <c r="AJ59" s="354">
        <f t="shared" si="12"/>
        <v>0</v>
      </c>
      <c r="AK59" s="354"/>
      <c r="AL59" s="354"/>
      <c r="AM59" s="354"/>
      <c r="AN59" s="354"/>
      <c r="AO59" s="354">
        <f>+IF(AND(P59="Preventivo",AN55="Fuerte"),2,IF(AND(P59="Preventivo",AN55="Moderado"),1,0))</f>
        <v>0</v>
      </c>
      <c r="AP59" s="354">
        <f t="shared" si="57"/>
        <v>0</v>
      </c>
      <c r="AQ59" s="354">
        <f>+J55-AO59</f>
        <v>1</v>
      </c>
      <c r="AR59" s="354">
        <f>+L55-AP59</f>
        <v>3</v>
      </c>
      <c r="AS59" s="304"/>
      <c r="AT59" s="304"/>
      <c r="AU59" s="362"/>
      <c r="AV59" s="312"/>
      <c r="AW59" s="280"/>
    </row>
    <row r="60" spans="1:49" ht="28.5" customHeight="1">
      <c r="A60" s="310"/>
      <c r="B60" s="357"/>
      <c r="C60" s="358"/>
      <c r="D60" s="335"/>
      <c r="E60" s="359"/>
      <c r="F60" s="300"/>
      <c r="G60" s="322"/>
      <c r="H60" s="322"/>
      <c r="I60" s="304"/>
      <c r="J60" s="305"/>
      <c r="K60" s="304"/>
      <c r="L60" s="306"/>
      <c r="M60" s="362"/>
      <c r="N60" s="300"/>
      <c r="O60" s="355"/>
      <c r="P60" s="354"/>
      <c r="Q60" s="354"/>
      <c r="R60" s="354" t="str">
        <f t="shared" si="0"/>
        <v/>
      </c>
      <c r="S60" s="354"/>
      <c r="T60" s="354" t="str">
        <f t="shared" si="1"/>
        <v/>
      </c>
      <c r="U60" s="354"/>
      <c r="V60" s="354" t="str">
        <f t="shared" si="2"/>
        <v/>
      </c>
      <c r="W60" s="354"/>
      <c r="X60" s="354" t="str">
        <f t="shared" si="6"/>
        <v/>
      </c>
      <c r="Y60" s="354"/>
      <c r="Z60" s="354" t="str">
        <f t="shared" si="3"/>
        <v/>
      </c>
      <c r="AA60" s="354"/>
      <c r="AB60" s="354" t="str">
        <f t="shared" si="4"/>
        <v/>
      </c>
      <c r="AC60" s="354"/>
      <c r="AD60" s="354" t="str">
        <f t="shared" si="5"/>
        <v/>
      </c>
      <c r="AE60" s="354" t="str">
        <f t="shared" si="7"/>
        <v/>
      </c>
      <c r="AF60" s="354" t="str">
        <f t="shared" si="8"/>
        <v/>
      </c>
      <c r="AG60" s="354"/>
      <c r="AH60" s="354" t="str">
        <f t="shared" si="10"/>
        <v>Débil</v>
      </c>
      <c r="AI60" s="354" t="str">
        <f t="shared" si="9"/>
        <v>Débil</v>
      </c>
      <c r="AJ60" s="354">
        <f t="shared" si="12"/>
        <v>0</v>
      </c>
      <c r="AK60" s="354"/>
      <c r="AL60" s="354"/>
      <c r="AM60" s="354"/>
      <c r="AN60" s="354"/>
      <c r="AO60" s="354">
        <f>+IF(AND(P60="Preventivo",AN55="Fuerte"),2,IF(AND(P60="Preventivo",AN55="Moderado"),1,0))</f>
        <v>0</v>
      </c>
      <c r="AP60" s="354">
        <f t="shared" si="57"/>
        <v>0</v>
      </c>
      <c r="AQ60" s="354">
        <f>+J55-AO60</f>
        <v>1</v>
      </c>
      <c r="AR60" s="354">
        <f>+L55-AP60</f>
        <v>3</v>
      </c>
      <c r="AS60" s="304"/>
      <c r="AT60" s="304"/>
      <c r="AU60" s="362"/>
      <c r="AV60" s="312"/>
      <c r="AW60" s="280"/>
    </row>
    <row r="61" spans="1:49" ht="75" customHeight="1">
      <c r="A61" s="310" t="s">
        <v>615</v>
      </c>
      <c r="B61" s="357" t="s">
        <v>798</v>
      </c>
      <c r="C61" s="358" t="s">
        <v>644</v>
      </c>
      <c r="D61" s="335" t="s">
        <v>799</v>
      </c>
      <c r="E61" s="359" t="s">
        <v>652</v>
      </c>
      <c r="F61" s="300" t="s">
        <v>800</v>
      </c>
      <c r="G61" s="322" t="s">
        <v>648</v>
      </c>
      <c r="H61" s="322" t="s">
        <v>656</v>
      </c>
      <c r="I61" s="304" t="s">
        <v>93</v>
      </c>
      <c r="J61" s="305">
        <f>+VLOOKUP(I61,[7]Listados!$K$8:$L$12,2,0)</f>
        <v>3</v>
      </c>
      <c r="K61" s="304" t="s">
        <v>15</v>
      </c>
      <c r="L61" s="306">
        <f>+VLOOKUP(K61,[7]Listados!$K$13:$L$17,2,0)</f>
        <v>3</v>
      </c>
      <c r="M61" s="362" t="str">
        <f>IF(AND(I61&lt;&gt;"",K61&lt;&gt;""),VLOOKUP(I61&amp;K61,[7]Listados!$M$3:$N$27,2,FALSE),"")</f>
        <v>Alto</v>
      </c>
      <c r="N61" s="363" t="s">
        <v>801</v>
      </c>
      <c r="O61" s="355" t="s">
        <v>799</v>
      </c>
      <c r="P61" s="354" t="s">
        <v>24</v>
      </c>
      <c r="Q61" s="354" t="s">
        <v>91</v>
      </c>
      <c r="R61" s="354">
        <f t="shared" si="0"/>
        <v>15</v>
      </c>
      <c r="S61" s="354" t="s">
        <v>91</v>
      </c>
      <c r="T61" s="354">
        <f t="shared" si="1"/>
        <v>15</v>
      </c>
      <c r="U61" s="354" t="s">
        <v>91</v>
      </c>
      <c r="V61" s="354">
        <f t="shared" si="2"/>
        <v>15</v>
      </c>
      <c r="W61" s="354" t="s">
        <v>740</v>
      </c>
      <c r="X61" s="354">
        <f>+IF(W61="Prevenir",15,IF(W61="Detectar",10,""))</f>
        <v>15</v>
      </c>
      <c r="Y61" s="354" t="s">
        <v>91</v>
      </c>
      <c r="Z61" s="354">
        <f t="shared" si="3"/>
        <v>15</v>
      </c>
      <c r="AA61" s="354" t="s">
        <v>91</v>
      </c>
      <c r="AB61" s="354">
        <f t="shared" si="4"/>
        <v>15</v>
      </c>
      <c r="AC61" s="354" t="s">
        <v>155</v>
      </c>
      <c r="AD61" s="354">
        <f t="shared" si="5"/>
        <v>10</v>
      </c>
      <c r="AE61" s="354">
        <f t="shared" si="7"/>
        <v>100</v>
      </c>
      <c r="AF61" s="354" t="str">
        <f t="shared" si="8"/>
        <v>Fuerte</v>
      </c>
      <c r="AG61" s="354" t="s">
        <v>159</v>
      </c>
      <c r="AH61" s="354" t="str">
        <f t="shared" si="10"/>
        <v>Fuerte</v>
      </c>
      <c r="AI61" s="354" t="str">
        <f t="shared" si="9"/>
        <v>Fuerte</v>
      </c>
      <c r="AJ61" s="354">
        <f t="shared" si="12"/>
        <v>100</v>
      </c>
      <c r="AK61" s="354">
        <v>100</v>
      </c>
      <c r="AL61" s="354">
        <v>1</v>
      </c>
      <c r="AM61" s="354">
        <f t="shared" ref="AM61" si="62">(AK61/AL61)</f>
        <v>100</v>
      </c>
      <c r="AN61" s="354" t="str">
        <f t="shared" ref="AN61" si="63">IF(AM61&lt;=50, "Débil", IF(AM61&lt;=99,"Moderado","Fuerte"))</f>
        <v>Fuerte</v>
      </c>
      <c r="AO61" s="354">
        <f>+IF(AND(P61="Preventivo",AN61="Fuerte"),2,IF(AND(P61="Preventivo",AN61="Moderado"),1,0))</f>
        <v>2</v>
      </c>
      <c r="AP61" s="354">
        <f t="shared" si="57"/>
        <v>1</v>
      </c>
      <c r="AQ61" s="354">
        <f>+J61-AO61</f>
        <v>1</v>
      </c>
      <c r="AR61" s="354">
        <f>+L61-AP61</f>
        <v>2</v>
      </c>
      <c r="AS61" s="304" t="str">
        <f>+VLOOKUP(MIN(AQ61,AQ62,AQ63,AQ64,AQ65,AQ66),[7]Listados!$J$18:$K$24,2,TRUE)</f>
        <v>Rara Vez</v>
      </c>
      <c r="AT61" s="304" t="str">
        <f>+VLOOKUP(MIN(AR61,AR62,AR63,AR64,AR65,AR66),[7]Listados!$J$27:$K$32,2,TRUE)</f>
        <v>Menor</v>
      </c>
      <c r="AU61" s="362" t="str">
        <f>IF(AND(AS24&lt;&gt;"",AT24&lt;&gt;""),VLOOKUP(AS24&amp;AT24,Listados!$M$3:$N$27,2,FALSE),"")</f>
        <v>Bajo</v>
      </c>
      <c r="AV61" s="312" t="str">
        <f>+VLOOKUP(AU61,[7]Listados!$P$3:$Q$6,2,FALSE)</f>
        <v>Asumir el riesgo</v>
      </c>
      <c r="AW61" s="280">
        <v>2</v>
      </c>
    </row>
    <row r="62" spans="1:49" ht="15.75" customHeight="1">
      <c r="A62" s="310"/>
      <c r="B62" s="357"/>
      <c r="C62" s="358"/>
      <c r="D62" s="335"/>
      <c r="E62" s="359"/>
      <c r="F62" s="300"/>
      <c r="G62" s="322"/>
      <c r="H62" s="322"/>
      <c r="I62" s="304"/>
      <c r="J62" s="305"/>
      <c r="K62" s="304"/>
      <c r="L62" s="306"/>
      <c r="M62" s="362"/>
      <c r="N62" s="363"/>
      <c r="O62" s="355"/>
      <c r="P62" s="354"/>
      <c r="Q62" s="354"/>
      <c r="R62" s="354" t="str">
        <f t="shared" si="0"/>
        <v/>
      </c>
      <c r="S62" s="354"/>
      <c r="T62" s="354" t="str">
        <f t="shared" si="1"/>
        <v/>
      </c>
      <c r="U62" s="354"/>
      <c r="V62" s="354" t="str">
        <f t="shared" si="2"/>
        <v/>
      </c>
      <c r="W62" s="354"/>
      <c r="X62" s="354" t="str">
        <f t="shared" si="6"/>
        <v/>
      </c>
      <c r="Y62" s="354"/>
      <c r="Z62" s="354" t="str">
        <f t="shared" si="3"/>
        <v/>
      </c>
      <c r="AA62" s="354"/>
      <c r="AB62" s="354" t="str">
        <f t="shared" si="4"/>
        <v/>
      </c>
      <c r="AC62" s="354"/>
      <c r="AD62" s="354" t="str">
        <f t="shared" si="5"/>
        <v/>
      </c>
      <c r="AE62" s="354" t="str">
        <f t="shared" si="7"/>
        <v/>
      </c>
      <c r="AF62" s="354" t="str">
        <f t="shared" si="8"/>
        <v/>
      </c>
      <c r="AG62" s="354"/>
      <c r="AH62" s="354" t="str">
        <f t="shared" si="10"/>
        <v>Débil</v>
      </c>
      <c r="AI62" s="354" t="str">
        <f t="shared" si="9"/>
        <v>Débil</v>
      </c>
      <c r="AJ62" s="354">
        <f t="shared" si="12"/>
        <v>0</v>
      </c>
      <c r="AK62" s="354"/>
      <c r="AL62" s="354"/>
      <c r="AM62" s="354"/>
      <c r="AN62" s="354"/>
      <c r="AO62" s="354">
        <f>+IF(AND(P62="Preventivo",AN61="Fuerte"),2,IF(AND(P62="Preventivo",AN61="Moderado"),1,0))</f>
        <v>0</v>
      </c>
      <c r="AP62" s="354">
        <f t="shared" si="57"/>
        <v>0</v>
      </c>
      <c r="AQ62" s="354">
        <f>+J61-AO62</f>
        <v>3</v>
      </c>
      <c r="AR62" s="354">
        <f>+L61-AP62</f>
        <v>3</v>
      </c>
      <c r="AS62" s="304"/>
      <c r="AT62" s="304"/>
      <c r="AU62" s="362"/>
      <c r="AV62" s="312"/>
      <c r="AW62" s="280"/>
    </row>
    <row r="63" spans="1:49" ht="15.75" customHeight="1">
      <c r="A63" s="310"/>
      <c r="B63" s="357"/>
      <c r="C63" s="358"/>
      <c r="D63" s="335"/>
      <c r="E63" s="359"/>
      <c r="F63" s="300"/>
      <c r="G63" s="322"/>
      <c r="H63" s="322"/>
      <c r="I63" s="304"/>
      <c r="J63" s="305"/>
      <c r="K63" s="304"/>
      <c r="L63" s="306"/>
      <c r="M63" s="362"/>
      <c r="N63" s="363"/>
      <c r="O63" s="355"/>
      <c r="P63" s="354"/>
      <c r="Q63" s="354"/>
      <c r="R63" s="354" t="str">
        <f t="shared" si="0"/>
        <v/>
      </c>
      <c r="S63" s="354"/>
      <c r="T63" s="354" t="str">
        <f t="shared" si="1"/>
        <v/>
      </c>
      <c r="U63" s="354"/>
      <c r="V63" s="354" t="str">
        <f t="shared" si="2"/>
        <v/>
      </c>
      <c r="W63" s="354"/>
      <c r="X63" s="354" t="str">
        <f t="shared" si="6"/>
        <v/>
      </c>
      <c r="Y63" s="354"/>
      <c r="Z63" s="354" t="str">
        <f t="shared" si="3"/>
        <v/>
      </c>
      <c r="AA63" s="354"/>
      <c r="AB63" s="354" t="str">
        <f t="shared" si="4"/>
        <v/>
      </c>
      <c r="AC63" s="354"/>
      <c r="AD63" s="354" t="str">
        <f t="shared" si="5"/>
        <v/>
      </c>
      <c r="AE63" s="354" t="str">
        <f t="shared" si="7"/>
        <v/>
      </c>
      <c r="AF63" s="354" t="str">
        <f t="shared" si="8"/>
        <v/>
      </c>
      <c r="AG63" s="354"/>
      <c r="AH63" s="354" t="str">
        <f t="shared" si="10"/>
        <v>Débil</v>
      </c>
      <c r="AI63" s="354" t="str">
        <f t="shared" si="9"/>
        <v>Débil</v>
      </c>
      <c r="AJ63" s="354">
        <f t="shared" si="12"/>
        <v>0</v>
      </c>
      <c r="AK63" s="354"/>
      <c r="AL63" s="354"/>
      <c r="AM63" s="354"/>
      <c r="AN63" s="354"/>
      <c r="AO63" s="354">
        <f>+IF(AND(P63="Preventivo",AN61="Fuerte"),2,IF(AND(P63="Preventivo",AN61="Moderado"),1,0))</f>
        <v>0</v>
      </c>
      <c r="AP63" s="354">
        <f t="shared" si="57"/>
        <v>0</v>
      </c>
      <c r="AQ63" s="354">
        <f>+J61-AO63</f>
        <v>3</v>
      </c>
      <c r="AR63" s="354">
        <f>+L61-AP63</f>
        <v>3</v>
      </c>
      <c r="AS63" s="304"/>
      <c r="AT63" s="304"/>
      <c r="AU63" s="362"/>
      <c r="AV63" s="312"/>
      <c r="AW63" s="280"/>
    </row>
    <row r="64" spans="1:49" ht="15.75" customHeight="1">
      <c r="A64" s="310"/>
      <c r="B64" s="357"/>
      <c r="C64" s="358"/>
      <c r="D64" s="335"/>
      <c r="E64" s="359"/>
      <c r="F64" s="300"/>
      <c r="G64" s="322"/>
      <c r="H64" s="322"/>
      <c r="I64" s="304"/>
      <c r="J64" s="305"/>
      <c r="K64" s="304"/>
      <c r="L64" s="306"/>
      <c r="M64" s="362"/>
      <c r="N64" s="363"/>
      <c r="O64" s="355"/>
      <c r="P64" s="354"/>
      <c r="Q64" s="354"/>
      <c r="R64" s="354" t="str">
        <f t="shared" si="0"/>
        <v/>
      </c>
      <c r="S64" s="354"/>
      <c r="T64" s="354" t="str">
        <f t="shared" si="1"/>
        <v/>
      </c>
      <c r="U64" s="354"/>
      <c r="V64" s="354" t="str">
        <f t="shared" si="2"/>
        <v/>
      </c>
      <c r="W64" s="354"/>
      <c r="X64" s="354" t="str">
        <f t="shared" si="6"/>
        <v/>
      </c>
      <c r="Y64" s="354"/>
      <c r="Z64" s="354" t="str">
        <f t="shared" si="3"/>
        <v/>
      </c>
      <c r="AA64" s="354"/>
      <c r="AB64" s="354" t="str">
        <f t="shared" si="4"/>
        <v/>
      </c>
      <c r="AC64" s="354"/>
      <c r="AD64" s="354" t="str">
        <f t="shared" si="5"/>
        <v/>
      </c>
      <c r="AE64" s="354" t="str">
        <f t="shared" si="7"/>
        <v/>
      </c>
      <c r="AF64" s="354" t="str">
        <f t="shared" si="8"/>
        <v/>
      </c>
      <c r="AG64" s="354"/>
      <c r="AH64" s="354" t="str">
        <f t="shared" si="10"/>
        <v>Débil</v>
      </c>
      <c r="AI64" s="354" t="str">
        <f t="shared" si="9"/>
        <v>Débil</v>
      </c>
      <c r="AJ64" s="354">
        <f t="shared" si="12"/>
        <v>0</v>
      </c>
      <c r="AK64" s="354"/>
      <c r="AL64" s="354"/>
      <c r="AM64" s="354"/>
      <c r="AN64" s="354"/>
      <c r="AO64" s="354">
        <f>+IF(AND(P64="Preventivo",AN61="Fuerte"),2,IF(AND(P64="Preventivo",AN61="Moderado"),1,0))</f>
        <v>0</v>
      </c>
      <c r="AP64" s="354">
        <f t="shared" si="57"/>
        <v>0</v>
      </c>
      <c r="AQ64" s="354">
        <f>+J61-AO64</f>
        <v>3</v>
      </c>
      <c r="AR64" s="354">
        <f>+L61-AP64</f>
        <v>3</v>
      </c>
      <c r="AS64" s="304"/>
      <c r="AT64" s="304"/>
      <c r="AU64" s="362"/>
      <c r="AV64" s="312"/>
      <c r="AW64" s="280"/>
    </row>
    <row r="65" spans="1:49" ht="15.75" customHeight="1">
      <c r="A65" s="310"/>
      <c r="B65" s="357"/>
      <c r="C65" s="358"/>
      <c r="D65" s="335"/>
      <c r="E65" s="359"/>
      <c r="F65" s="300"/>
      <c r="G65" s="322"/>
      <c r="H65" s="322"/>
      <c r="I65" s="304"/>
      <c r="J65" s="305"/>
      <c r="K65" s="304"/>
      <c r="L65" s="306"/>
      <c r="M65" s="362"/>
      <c r="N65" s="363"/>
      <c r="O65" s="355"/>
      <c r="P65" s="354"/>
      <c r="Q65" s="354"/>
      <c r="R65" s="354" t="str">
        <f t="shared" si="0"/>
        <v/>
      </c>
      <c r="S65" s="354"/>
      <c r="T65" s="354" t="str">
        <f t="shared" si="1"/>
        <v/>
      </c>
      <c r="U65" s="354"/>
      <c r="V65" s="354" t="str">
        <f t="shared" si="2"/>
        <v/>
      </c>
      <c r="W65" s="354"/>
      <c r="X65" s="354" t="str">
        <f t="shared" si="6"/>
        <v/>
      </c>
      <c r="Y65" s="354"/>
      <c r="Z65" s="354" t="str">
        <f t="shared" si="3"/>
        <v/>
      </c>
      <c r="AA65" s="354"/>
      <c r="AB65" s="354" t="str">
        <f t="shared" si="4"/>
        <v/>
      </c>
      <c r="AC65" s="354"/>
      <c r="AD65" s="354" t="str">
        <f t="shared" si="5"/>
        <v/>
      </c>
      <c r="AE65" s="354" t="str">
        <f t="shared" si="7"/>
        <v/>
      </c>
      <c r="AF65" s="354" t="str">
        <f t="shared" si="8"/>
        <v/>
      </c>
      <c r="AG65" s="354"/>
      <c r="AH65" s="354" t="str">
        <f t="shared" si="10"/>
        <v>Débil</v>
      </c>
      <c r="AI65" s="354" t="str">
        <f t="shared" si="9"/>
        <v>Débil</v>
      </c>
      <c r="AJ65" s="354">
        <f t="shared" si="12"/>
        <v>0</v>
      </c>
      <c r="AK65" s="354"/>
      <c r="AL65" s="354"/>
      <c r="AM65" s="354"/>
      <c r="AN65" s="354"/>
      <c r="AO65" s="354">
        <f>+IF(AND(P65="Preventivo",AN61="Fuerte"),2,IF(AND(P65="Preventivo",AN61="Moderado"),1,0))</f>
        <v>0</v>
      </c>
      <c r="AP65" s="354">
        <f t="shared" si="57"/>
        <v>0</v>
      </c>
      <c r="AQ65" s="354">
        <f>+J61-AO65</f>
        <v>3</v>
      </c>
      <c r="AR65" s="354">
        <f>+L61-AP65</f>
        <v>3</v>
      </c>
      <c r="AS65" s="304"/>
      <c r="AT65" s="304"/>
      <c r="AU65" s="362"/>
      <c r="AV65" s="312"/>
      <c r="AW65" s="280"/>
    </row>
    <row r="66" spans="1:49" ht="15.75" customHeight="1">
      <c r="A66" s="310"/>
      <c r="B66" s="357"/>
      <c r="C66" s="358"/>
      <c r="D66" s="335"/>
      <c r="E66" s="359"/>
      <c r="F66" s="300"/>
      <c r="G66" s="322"/>
      <c r="H66" s="322"/>
      <c r="I66" s="304"/>
      <c r="J66" s="305"/>
      <c r="K66" s="304"/>
      <c r="L66" s="306"/>
      <c r="M66" s="362"/>
      <c r="N66" s="363"/>
      <c r="O66" s="355"/>
      <c r="P66" s="354"/>
      <c r="Q66" s="354"/>
      <c r="R66" s="354" t="str">
        <f t="shared" si="0"/>
        <v/>
      </c>
      <c r="S66" s="354"/>
      <c r="T66" s="354" t="str">
        <f t="shared" si="1"/>
        <v/>
      </c>
      <c r="U66" s="354"/>
      <c r="V66" s="354" t="str">
        <f t="shared" si="2"/>
        <v/>
      </c>
      <c r="W66" s="354"/>
      <c r="X66" s="354" t="str">
        <f t="shared" si="6"/>
        <v/>
      </c>
      <c r="Y66" s="354"/>
      <c r="Z66" s="354" t="str">
        <f t="shared" si="3"/>
        <v/>
      </c>
      <c r="AA66" s="354"/>
      <c r="AB66" s="354" t="str">
        <f t="shared" si="4"/>
        <v/>
      </c>
      <c r="AC66" s="354"/>
      <c r="AD66" s="354" t="str">
        <f t="shared" si="5"/>
        <v/>
      </c>
      <c r="AE66" s="354" t="str">
        <f t="shared" si="7"/>
        <v/>
      </c>
      <c r="AF66" s="354" t="str">
        <f t="shared" si="8"/>
        <v/>
      </c>
      <c r="AG66" s="354"/>
      <c r="AH66" s="354" t="str">
        <f t="shared" si="10"/>
        <v>Débil</v>
      </c>
      <c r="AI66" s="354" t="str">
        <f t="shared" si="9"/>
        <v>Débil</v>
      </c>
      <c r="AJ66" s="354">
        <f t="shared" si="12"/>
        <v>0</v>
      </c>
      <c r="AK66" s="354"/>
      <c r="AL66" s="354"/>
      <c r="AM66" s="354"/>
      <c r="AN66" s="354"/>
      <c r="AO66" s="354">
        <f>+IF(AND(P66="Preventivo",AN61="Fuerte"),2,IF(AND(P66="Preventivo",AN61="Moderado"),1,0))</f>
        <v>0</v>
      </c>
      <c r="AP66" s="354">
        <f t="shared" si="57"/>
        <v>0</v>
      </c>
      <c r="AQ66" s="354">
        <f>+J61-AO66</f>
        <v>3</v>
      </c>
      <c r="AR66" s="354">
        <f>+L61-AP66</f>
        <v>3</v>
      </c>
      <c r="AS66" s="304"/>
      <c r="AT66" s="304"/>
      <c r="AU66" s="362"/>
      <c r="AV66" s="312"/>
      <c r="AW66" s="280"/>
    </row>
    <row r="67" spans="1:49" ht="86.25" customHeight="1">
      <c r="A67" s="310" t="s">
        <v>616</v>
      </c>
      <c r="B67" s="357" t="s">
        <v>802</v>
      </c>
      <c r="C67" s="358" t="s">
        <v>644</v>
      </c>
      <c r="D67" s="335" t="s">
        <v>803</v>
      </c>
      <c r="E67" s="359" t="s">
        <v>652</v>
      </c>
      <c r="F67" s="300" t="s">
        <v>796</v>
      </c>
      <c r="G67" s="322" t="s">
        <v>648</v>
      </c>
      <c r="H67" s="322" t="s">
        <v>656</v>
      </c>
      <c r="I67" s="304" t="s">
        <v>101</v>
      </c>
      <c r="J67" s="305">
        <f>+VLOOKUP(I67,[7]Listados!$K$8:$L$12,2,0)</f>
        <v>1</v>
      </c>
      <c r="K67" s="304" t="s">
        <v>13</v>
      </c>
      <c r="L67" s="306">
        <f>+VLOOKUP(K67,[7]Listados!$K$13:$L$17,2,0)</f>
        <v>2</v>
      </c>
      <c r="M67" s="362" t="str">
        <f>IF(AND(I67&lt;&gt;"",K67&lt;&gt;""),VLOOKUP(I67&amp;K67,[7]Listados!$M$3:$N$27,2,FALSE),"")</f>
        <v>Bajo</v>
      </c>
      <c r="N67" s="363" t="s">
        <v>804</v>
      </c>
      <c r="O67" s="355" t="s">
        <v>803</v>
      </c>
      <c r="P67" s="354" t="s">
        <v>24</v>
      </c>
      <c r="Q67" s="354" t="s">
        <v>91</v>
      </c>
      <c r="R67" s="354"/>
      <c r="S67" s="354" t="s">
        <v>91</v>
      </c>
      <c r="T67" s="354"/>
      <c r="U67" s="354" t="s">
        <v>91</v>
      </c>
      <c r="V67" s="354"/>
      <c r="W67" s="354" t="s">
        <v>740</v>
      </c>
      <c r="X67" s="354">
        <f>+IF(W67="Prevenir",15,IF(W67="Detectar",10,""))</f>
        <v>15</v>
      </c>
      <c r="Y67" s="354" t="s">
        <v>91</v>
      </c>
      <c r="Z67" s="354"/>
      <c r="AA67" s="354" t="s">
        <v>91</v>
      </c>
      <c r="AB67" s="354"/>
      <c r="AC67" s="354" t="s">
        <v>155</v>
      </c>
      <c r="AD67" s="354">
        <f t="shared" si="5"/>
        <v>10</v>
      </c>
      <c r="AE67" s="354">
        <v>100</v>
      </c>
      <c r="AF67" s="354" t="str">
        <f t="shared" si="8"/>
        <v>Fuerte</v>
      </c>
      <c r="AG67" s="354" t="s">
        <v>159</v>
      </c>
      <c r="AH67" s="354" t="str">
        <f t="shared" si="10"/>
        <v>Fuerte</v>
      </c>
      <c r="AI67" s="354" t="str">
        <f t="shared" si="9"/>
        <v>Fuerte</v>
      </c>
      <c r="AJ67" s="354">
        <f t="shared" si="12"/>
        <v>100</v>
      </c>
      <c r="AK67" s="354">
        <v>100</v>
      </c>
      <c r="AL67" s="354">
        <v>1</v>
      </c>
      <c r="AM67" s="354">
        <f t="shared" ref="AM67" si="64">(AK67/AL67)</f>
        <v>100</v>
      </c>
      <c r="AN67" s="354" t="str">
        <f t="shared" ref="AN67" si="65">IF(AM67&lt;=50, "Débil", IF(AM67&lt;=99,"Moderado","Fuerte"))</f>
        <v>Fuerte</v>
      </c>
      <c r="AO67" s="354">
        <f>+IF(AND(P67="Preventivo",AN67="Fuerte"),2,IF(AND(P67="Preventivo",AN67="Moderado"),1,0))</f>
        <v>2</v>
      </c>
      <c r="AP67" s="354">
        <f t="shared" si="57"/>
        <v>1</v>
      </c>
      <c r="AQ67" s="354">
        <f>+J67-AO67</f>
        <v>-1</v>
      </c>
      <c r="AR67" s="354">
        <f>+L67-AP67</f>
        <v>1</v>
      </c>
      <c r="AS67" s="304" t="str">
        <f>+VLOOKUP(MIN(AQ67,AQ68,AQ69,AQ70,AQ71,AQ72),[7]Listados!$J$18:$K$24,2,TRUE)</f>
        <v>Rara Vez</v>
      </c>
      <c r="AT67" s="304" t="str">
        <f>+VLOOKUP(MIN(AR67,AR68,AR69,AR70,AR71,AR72),[7]Listados!$J$27:$K$32,2,TRUE)</f>
        <v>Insignificante</v>
      </c>
      <c r="AU67" s="362" t="str">
        <f>IF(AND(AS24&lt;&gt;"",AT24&lt;&gt;""),VLOOKUP(AS24&amp;AT24,Listados!$M$3:$N$27,2,FALSE),"")</f>
        <v>Bajo</v>
      </c>
      <c r="AV67" s="312" t="str">
        <f>+VLOOKUP(AU67,[7]Listados!$P$3:$Q$6,2,FALSE)</f>
        <v>Asumir el riesgo</v>
      </c>
      <c r="AW67" s="280">
        <v>1</v>
      </c>
    </row>
    <row r="68" spans="1:49" ht="28.5" customHeight="1">
      <c r="A68" s="310"/>
      <c r="B68" s="357"/>
      <c r="C68" s="358"/>
      <c r="D68" s="335"/>
      <c r="E68" s="359"/>
      <c r="F68" s="300"/>
      <c r="G68" s="322"/>
      <c r="H68" s="322"/>
      <c r="I68" s="304"/>
      <c r="J68" s="305"/>
      <c r="K68" s="304"/>
      <c r="L68" s="306"/>
      <c r="M68" s="362"/>
      <c r="N68" s="363"/>
      <c r="O68" s="355"/>
      <c r="P68" s="354"/>
      <c r="Q68" s="354"/>
      <c r="R68" s="354" t="str">
        <f t="shared" si="0"/>
        <v/>
      </c>
      <c r="S68" s="354"/>
      <c r="T68" s="354" t="str">
        <f t="shared" si="1"/>
        <v/>
      </c>
      <c r="U68" s="354"/>
      <c r="V68" s="354" t="str">
        <f t="shared" si="2"/>
        <v/>
      </c>
      <c r="W68" s="354"/>
      <c r="X68" s="354" t="str">
        <f t="shared" si="6"/>
        <v/>
      </c>
      <c r="Y68" s="354"/>
      <c r="Z68" s="354" t="str">
        <f t="shared" si="3"/>
        <v/>
      </c>
      <c r="AA68" s="354"/>
      <c r="AB68" s="354" t="str">
        <f t="shared" si="4"/>
        <v/>
      </c>
      <c r="AC68" s="354"/>
      <c r="AD68" s="354" t="str">
        <f t="shared" si="5"/>
        <v/>
      </c>
      <c r="AE68" s="354" t="str">
        <f t="shared" si="7"/>
        <v/>
      </c>
      <c r="AF68" s="354" t="str">
        <f t="shared" si="8"/>
        <v/>
      </c>
      <c r="AG68" s="354"/>
      <c r="AH68" s="354" t="str">
        <f t="shared" si="10"/>
        <v>Débil</v>
      </c>
      <c r="AI68" s="354" t="str">
        <f t="shared" si="9"/>
        <v>Débil</v>
      </c>
      <c r="AJ68" s="354">
        <f t="shared" si="12"/>
        <v>0</v>
      </c>
      <c r="AK68" s="354"/>
      <c r="AL68" s="354"/>
      <c r="AM68" s="354"/>
      <c r="AN68" s="354"/>
      <c r="AO68" s="354">
        <f>+IF(AND(P68="Preventivo",AN67="Fuerte"),2,IF(AND(P68="Preventivo",AN67="Moderado"),1,0))</f>
        <v>0</v>
      </c>
      <c r="AP68" s="354">
        <f t="shared" si="57"/>
        <v>0</v>
      </c>
      <c r="AQ68" s="354">
        <f>+J67-AO68</f>
        <v>1</v>
      </c>
      <c r="AR68" s="354">
        <f>+L67-AP68</f>
        <v>2</v>
      </c>
      <c r="AS68" s="304"/>
      <c r="AT68" s="304"/>
      <c r="AU68" s="362"/>
      <c r="AV68" s="312"/>
      <c r="AW68" s="280"/>
    </row>
    <row r="69" spans="1:49" ht="28.5" customHeight="1">
      <c r="A69" s="310"/>
      <c r="B69" s="357"/>
      <c r="C69" s="358"/>
      <c r="D69" s="335"/>
      <c r="E69" s="359"/>
      <c r="F69" s="300"/>
      <c r="G69" s="322"/>
      <c r="H69" s="322"/>
      <c r="I69" s="304"/>
      <c r="J69" s="305"/>
      <c r="K69" s="304"/>
      <c r="L69" s="306"/>
      <c r="M69" s="362"/>
      <c r="N69" s="363"/>
      <c r="O69" s="355"/>
      <c r="P69" s="354"/>
      <c r="Q69" s="354"/>
      <c r="R69" s="354" t="str">
        <f t="shared" si="0"/>
        <v/>
      </c>
      <c r="S69" s="354"/>
      <c r="T69" s="354" t="str">
        <f t="shared" si="1"/>
        <v/>
      </c>
      <c r="U69" s="354"/>
      <c r="V69" s="354" t="str">
        <f t="shared" si="2"/>
        <v/>
      </c>
      <c r="W69" s="354"/>
      <c r="X69" s="354" t="str">
        <f t="shared" si="6"/>
        <v/>
      </c>
      <c r="Y69" s="354"/>
      <c r="Z69" s="354" t="str">
        <f t="shared" si="3"/>
        <v/>
      </c>
      <c r="AA69" s="354"/>
      <c r="AB69" s="354" t="str">
        <f t="shared" si="4"/>
        <v/>
      </c>
      <c r="AC69" s="354"/>
      <c r="AD69" s="354" t="str">
        <f t="shared" si="5"/>
        <v/>
      </c>
      <c r="AE69" s="354" t="str">
        <f t="shared" si="7"/>
        <v/>
      </c>
      <c r="AF69" s="354" t="str">
        <f t="shared" si="8"/>
        <v/>
      </c>
      <c r="AG69" s="354"/>
      <c r="AH69" s="354" t="str">
        <f t="shared" si="10"/>
        <v>Débil</v>
      </c>
      <c r="AI69" s="354" t="str">
        <f t="shared" si="9"/>
        <v>Débil</v>
      </c>
      <c r="AJ69" s="354">
        <f t="shared" si="12"/>
        <v>0</v>
      </c>
      <c r="AK69" s="354"/>
      <c r="AL69" s="354"/>
      <c r="AM69" s="354"/>
      <c r="AN69" s="354"/>
      <c r="AO69" s="354">
        <f>+IF(AND(P69="Preventivo",AN67="Fuerte"),2,IF(AND(P69="Preventivo",AN67="Moderado"),1,0))</f>
        <v>0</v>
      </c>
      <c r="AP69" s="354">
        <f t="shared" si="57"/>
        <v>0</v>
      </c>
      <c r="AQ69" s="354">
        <f>+J67-AO69</f>
        <v>1</v>
      </c>
      <c r="AR69" s="354">
        <f>+L67-AP69</f>
        <v>2</v>
      </c>
      <c r="AS69" s="304"/>
      <c r="AT69" s="304"/>
      <c r="AU69" s="362"/>
      <c r="AV69" s="312"/>
      <c r="AW69" s="280"/>
    </row>
    <row r="70" spans="1:49" ht="28.5" customHeight="1">
      <c r="A70" s="310"/>
      <c r="B70" s="357"/>
      <c r="C70" s="358"/>
      <c r="D70" s="335"/>
      <c r="E70" s="359"/>
      <c r="F70" s="300"/>
      <c r="G70" s="322"/>
      <c r="H70" s="322"/>
      <c r="I70" s="304"/>
      <c r="J70" s="305"/>
      <c r="K70" s="304"/>
      <c r="L70" s="306"/>
      <c r="M70" s="362"/>
      <c r="N70" s="363"/>
      <c r="O70" s="355"/>
      <c r="P70" s="354"/>
      <c r="Q70" s="354"/>
      <c r="R70" s="354" t="str">
        <f t="shared" si="0"/>
        <v/>
      </c>
      <c r="S70" s="354"/>
      <c r="T70" s="354" t="str">
        <f t="shared" si="1"/>
        <v/>
      </c>
      <c r="U70" s="354"/>
      <c r="V70" s="354" t="str">
        <f t="shared" si="2"/>
        <v/>
      </c>
      <c r="W70" s="354"/>
      <c r="X70" s="354" t="str">
        <f t="shared" si="6"/>
        <v/>
      </c>
      <c r="Y70" s="354"/>
      <c r="Z70" s="354" t="str">
        <f t="shared" si="3"/>
        <v/>
      </c>
      <c r="AA70" s="354"/>
      <c r="AB70" s="354" t="str">
        <f t="shared" si="4"/>
        <v/>
      </c>
      <c r="AC70" s="354"/>
      <c r="AD70" s="354" t="str">
        <f t="shared" si="5"/>
        <v/>
      </c>
      <c r="AE70" s="354" t="str">
        <f t="shared" si="7"/>
        <v/>
      </c>
      <c r="AF70" s="354" t="str">
        <f t="shared" si="8"/>
        <v/>
      </c>
      <c r="AG70" s="354"/>
      <c r="AH70" s="354" t="str">
        <f t="shared" si="10"/>
        <v>Débil</v>
      </c>
      <c r="AI70" s="354" t="str">
        <f t="shared" si="9"/>
        <v>Débil</v>
      </c>
      <c r="AJ70" s="354">
        <f t="shared" si="12"/>
        <v>0</v>
      </c>
      <c r="AK70" s="354"/>
      <c r="AL70" s="354"/>
      <c r="AM70" s="354"/>
      <c r="AN70" s="354"/>
      <c r="AO70" s="354">
        <f>+IF(AND(P70="Preventivo",AN67="Fuerte"),2,IF(AND(P70="Preventivo",AN67="Moderado"),1,0))</f>
        <v>0</v>
      </c>
      <c r="AP70" s="354">
        <f t="shared" si="57"/>
        <v>0</v>
      </c>
      <c r="AQ70" s="354">
        <f>+J67-AO70</f>
        <v>1</v>
      </c>
      <c r="AR70" s="354">
        <f>+L67-AP70</f>
        <v>2</v>
      </c>
      <c r="AS70" s="304"/>
      <c r="AT70" s="304"/>
      <c r="AU70" s="362"/>
      <c r="AV70" s="312"/>
      <c r="AW70" s="280"/>
    </row>
    <row r="71" spans="1:49" ht="28.5" customHeight="1">
      <c r="A71" s="310"/>
      <c r="B71" s="357"/>
      <c r="C71" s="358"/>
      <c r="D71" s="335"/>
      <c r="E71" s="359"/>
      <c r="F71" s="300"/>
      <c r="G71" s="322"/>
      <c r="H71" s="322"/>
      <c r="I71" s="304"/>
      <c r="J71" s="305"/>
      <c r="K71" s="304"/>
      <c r="L71" s="306"/>
      <c r="M71" s="362"/>
      <c r="N71" s="363"/>
      <c r="O71" s="355"/>
      <c r="P71" s="354"/>
      <c r="Q71" s="354"/>
      <c r="R71" s="354" t="str">
        <f t="shared" si="0"/>
        <v/>
      </c>
      <c r="S71" s="354"/>
      <c r="T71" s="354" t="str">
        <f t="shared" si="1"/>
        <v/>
      </c>
      <c r="U71" s="354"/>
      <c r="V71" s="354" t="str">
        <f t="shared" si="2"/>
        <v/>
      </c>
      <c r="W71" s="354"/>
      <c r="X71" s="354" t="str">
        <f t="shared" si="6"/>
        <v/>
      </c>
      <c r="Y71" s="354"/>
      <c r="Z71" s="354" t="str">
        <f t="shared" si="3"/>
        <v/>
      </c>
      <c r="AA71" s="354"/>
      <c r="AB71" s="354" t="str">
        <f t="shared" si="4"/>
        <v/>
      </c>
      <c r="AC71" s="354"/>
      <c r="AD71" s="354" t="str">
        <f t="shared" si="5"/>
        <v/>
      </c>
      <c r="AE71" s="354" t="str">
        <f t="shared" si="7"/>
        <v/>
      </c>
      <c r="AF71" s="354" t="str">
        <f t="shared" si="8"/>
        <v/>
      </c>
      <c r="AG71" s="354"/>
      <c r="AH71" s="354" t="str">
        <f t="shared" si="10"/>
        <v>Débil</v>
      </c>
      <c r="AI71" s="354" t="str">
        <f t="shared" si="9"/>
        <v>Débil</v>
      </c>
      <c r="AJ71" s="354">
        <f t="shared" si="12"/>
        <v>0</v>
      </c>
      <c r="AK71" s="354"/>
      <c r="AL71" s="354"/>
      <c r="AM71" s="354"/>
      <c r="AN71" s="354"/>
      <c r="AO71" s="354">
        <f>+IF(AND(P71="Preventivo",AN67="Fuerte"),2,IF(AND(P71="Preventivo",AN67="Moderado"),1,0))</f>
        <v>0</v>
      </c>
      <c r="AP71" s="354">
        <f t="shared" si="57"/>
        <v>0</v>
      </c>
      <c r="AQ71" s="354">
        <f>+J67-AO71</f>
        <v>1</v>
      </c>
      <c r="AR71" s="354">
        <f>+L67-AP71</f>
        <v>2</v>
      </c>
      <c r="AS71" s="304"/>
      <c r="AT71" s="304"/>
      <c r="AU71" s="362"/>
      <c r="AV71" s="312"/>
      <c r="AW71" s="280"/>
    </row>
    <row r="72" spans="1:49" ht="28.5" customHeight="1">
      <c r="A72" s="310"/>
      <c r="B72" s="357"/>
      <c r="C72" s="358"/>
      <c r="D72" s="335"/>
      <c r="E72" s="359"/>
      <c r="F72" s="300"/>
      <c r="G72" s="322"/>
      <c r="H72" s="322"/>
      <c r="I72" s="304"/>
      <c r="J72" s="305"/>
      <c r="K72" s="304"/>
      <c r="L72" s="306"/>
      <c r="M72" s="362"/>
      <c r="N72" s="363"/>
      <c r="O72" s="355"/>
      <c r="P72" s="354"/>
      <c r="Q72" s="354"/>
      <c r="R72" s="354" t="str">
        <f t="shared" si="0"/>
        <v/>
      </c>
      <c r="S72" s="354"/>
      <c r="T72" s="354" t="str">
        <f t="shared" si="1"/>
        <v/>
      </c>
      <c r="U72" s="354"/>
      <c r="V72" s="354" t="str">
        <f t="shared" si="2"/>
        <v/>
      </c>
      <c r="W72" s="354"/>
      <c r="X72" s="354" t="str">
        <f t="shared" si="6"/>
        <v/>
      </c>
      <c r="Y72" s="354"/>
      <c r="Z72" s="354" t="str">
        <f t="shared" si="3"/>
        <v/>
      </c>
      <c r="AA72" s="354"/>
      <c r="AB72" s="354" t="str">
        <f t="shared" si="4"/>
        <v/>
      </c>
      <c r="AC72" s="354"/>
      <c r="AD72" s="354" t="str">
        <f t="shared" si="5"/>
        <v/>
      </c>
      <c r="AE72" s="354" t="str">
        <f t="shared" si="7"/>
        <v/>
      </c>
      <c r="AF72" s="354" t="str">
        <f t="shared" si="8"/>
        <v/>
      </c>
      <c r="AG72" s="354"/>
      <c r="AH72" s="354" t="str">
        <f t="shared" si="10"/>
        <v>Débil</v>
      </c>
      <c r="AI72" s="354" t="str">
        <f t="shared" si="9"/>
        <v>Débil</v>
      </c>
      <c r="AJ72" s="354">
        <f t="shared" si="12"/>
        <v>0</v>
      </c>
      <c r="AK72" s="354"/>
      <c r="AL72" s="354"/>
      <c r="AM72" s="354"/>
      <c r="AN72" s="354"/>
      <c r="AO72" s="354">
        <f>+IF(AND(P72="Preventivo",AN67="Fuerte"),2,IF(AND(P72="Preventivo",AN67="Moderado"),1,0))</f>
        <v>0</v>
      </c>
      <c r="AP72" s="354">
        <f t="shared" si="57"/>
        <v>0</v>
      </c>
      <c r="AQ72" s="354">
        <f>+J67-AO72</f>
        <v>1</v>
      </c>
      <c r="AR72" s="354">
        <f>+L67-AP72</f>
        <v>2</v>
      </c>
      <c r="AS72" s="304"/>
      <c r="AT72" s="304"/>
      <c r="AU72" s="362"/>
      <c r="AV72" s="312"/>
      <c r="AW72" s="280"/>
    </row>
    <row r="73" spans="1:49" ht="93.75" customHeight="1">
      <c r="A73" s="310" t="s">
        <v>617</v>
      </c>
      <c r="B73" s="357" t="s">
        <v>805</v>
      </c>
      <c r="C73" s="358" t="s">
        <v>644</v>
      </c>
      <c r="D73" s="335" t="s">
        <v>806</v>
      </c>
      <c r="E73" s="359" t="s">
        <v>652</v>
      </c>
      <c r="F73" s="300" t="s">
        <v>796</v>
      </c>
      <c r="G73" s="322" t="s">
        <v>648</v>
      </c>
      <c r="H73" s="322" t="s">
        <v>656</v>
      </c>
      <c r="I73" s="304" t="s">
        <v>101</v>
      </c>
      <c r="J73" s="305">
        <f>+VLOOKUP(I73,[7]Listados!$K$8:$L$12,2,0)</f>
        <v>1</v>
      </c>
      <c r="K73" s="304" t="s">
        <v>13</v>
      </c>
      <c r="L73" s="306">
        <f>+VLOOKUP(K73,[7]Listados!$K$13:$L$17,2,0)</f>
        <v>2</v>
      </c>
      <c r="M73" s="362" t="str">
        <f>IF(AND(I73&lt;&gt;"",K73&lt;&gt;""),VLOOKUP(I73&amp;K73,[7]Listados!$M$3:$N$27,2,FALSE),"")</f>
        <v>Bajo</v>
      </c>
      <c r="N73" s="363" t="s">
        <v>807</v>
      </c>
      <c r="O73" s="355" t="s">
        <v>806</v>
      </c>
      <c r="P73" s="354" t="s">
        <v>24</v>
      </c>
      <c r="Q73" s="354" t="s">
        <v>91</v>
      </c>
      <c r="R73" s="354"/>
      <c r="S73" s="354" t="s">
        <v>91</v>
      </c>
      <c r="T73" s="354"/>
      <c r="U73" s="354" t="s">
        <v>91</v>
      </c>
      <c r="V73" s="354"/>
      <c r="W73" s="354" t="s">
        <v>740</v>
      </c>
      <c r="X73" s="354">
        <f>+IF(W73="Prevenir",15,IF(W73="Detectar",10,""))</f>
        <v>15</v>
      </c>
      <c r="Y73" s="354" t="s">
        <v>91</v>
      </c>
      <c r="Z73" s="354"/>
      <c r="AA73" s="354" t="s">
        <v>91</v>
      </c>
      <c r="AB73" s="354"/>
      <c r="AC73" s="354" t="s">
        <v>155</v>
      </c>
      <c r="AD73" s="354">
        <f t="shared" si="5"/>
        <v>10</v>
      </c>
      <c r="AE73" s="354">
        <v>100</v>
      </c>
      <c r="AF73" s="354" t="str">
        <f t="shared" si="8"/>
        <v>Fuerte</v>
      </c>
      <c r="AG73" s="354" t="s">
        <v>159</v>
      </c>
      <c r="AH73" s="354" t="str">
        <f t="shared" si="10"/>
        <v>Fuerte</v>
      </c>
      <c r="AI73" s="354" t="str">
        <f t="shared" si="9"/>
        <v>Fuerte</v>
      </c>
      <c r="AJ73" s="354">
        <f t="shared" si="12"/>
        <v>100</v>
      </c>
      <c r="AK73" s="354">
        <v>100</v>
      </c>
      <c r="AL73" s="354">
        <v>1</v>
      </c>
      <c r="AM73" s="354">
        <f t="shared" ref="AM73" si="66">(AK73/AL73)</f>
        <v>100</v>
      </c>
      <c r="AN73" s="354" t="str">
        <f t="shared" ref="AN73" si="67">IF(AM73&lt;=50, "Débil", IF(AM73&lt;=99,"Moderado","Fuerte"))</f>
        <v>Fuerte</v>
      </c>
      <c r="AO73" s="354">
        <f>+IF(AND(P73="Preventivo",AN73="Fuerte"),2,IF(AND(P73="Preventivo",AN73="Moderado"),1,0))</f>
        <v>2</v>
      </c>
      <c r="AP73" s="354">
        <f t="shared" si="57"/>
        <v>1</v>
      </c>
      <c r="AQ73" s="354">
        <f>+J73-AO73</f>
        <v>-1</v>
      </c>
      <c r="AR73" s="354">
        <f>+L73-AP73</f>
        <v>1</v>
      </c>
      <c r="AS73" s="304" t="str">
        <f>+VLOOKUP(MIN(AQ73,AQ74,AQ75,AQ76,AQ77,AQ78),[7]Listados!$J$18:$K$24,2,TRUE)</f>
        <v>Rara Vez</v>
      </c>
      <c r="AT73" s="304" t="str">
        <f>+VLOOKUP(MIN(AR73,AR74,AR75,AR76,AR77,AR78),[7]Listados!$J$27:$K$32,2,TRUE)</f>
        <v>Insignificante</v>
      </c>
      <c r="AU73" s="362" t="str">
        <f>IF(AND(AS24&lt;&gt;"",AT24&lt;&gt;""),VLOOKUP(AS24&amp;AT24,Listados!$M$3:$N$27,2,FALSE),"")</f>
        <v>Bajo</v>
      </c>
      <c r="AV73" s="312" t="str">
        <f>+VLOOKUP(AU73,[7]Listados!$P$3:$Q$6,2,FALSE)</f>
        <v>Asumir el riesgo</v>
      </c>
      <c r="AW73" s="280">
        <v>1</v>
      </c>
    </row>
    <row r="74" spans="1:49" ht="15.75" customHeight="1">
      <c r="A74" s="310"/>
      <c r="B74" s="357"/>
      <c r="C74" s="358"/>
      <c r="D74" s="335"/>
      <c r="E74" s="359"/>
      <c r="F74" s="300"/>
      <c r="G74" s="322"/>
      <c r="H74" s="322"/>
      <c r="I74" s="304"/>
      <c r="J74" s="305"/>
      <c r="K74" s="304"/>
      <c r="L74" s="306"/>
      <c r="M74" s="362"/>
      <c r="N74" s="363"/>
      <c r="O74" s="355"/>
      <c r="P74" s="354"/>
      <c r="Q74" s="354"/>
      <c r="R74" s="354" t="str">
        <f t="shared" si="0"/>
        <v/>
      </c>
      <c r="S74" s="354"/>
      <c r="T74" s="354" t="str">
        <f t="shared" si="1"/>
        <v/>
      </c>
      <c r="U74" s="354"/>
      <c r="V74" s="354" t="str">
        <f t="shared" si="2"/>
        <v/>
      </c>
      <c r="W74" s="354"/>
      <c r="X74" s="354" t="str">
        <f t="shared" si="6"/>
        <v/>
      </c>
      <c r="Y74" s="354"/>
      <c r="Z74" s="354" t="str">
        <f t="shared" si="3"/>
        <v/>
      </c>
      <c r="AA74" s="354"/>
      <c r="AB74" s="354" t="str">
        <f t="shared" si="4"/>
        <v/>
      </c>
      <c r="AC74" s="354"/>
      <c r="AD74" s="354" t="str">
        <f t="shared" si="5"/>
        <v/>
      </c>
      <c r="AE74" s="354" t="str">
        <f t="shared" si="7"/>
        <v/>
      </c>
      <c r="AF74" s="354" t="str">
        <f t="shared" si="8"/>
        <v/>
      </c>
      <c r="AG74" s="354"/>
      <c r="AH74" s="354" t="str">
        <f t="shared" si="10"/>
        <v>Débil</v>
      </c>
      <c r="AI74" s="354" t="str">
        <f t="shared" si="9"/>
        <v>Débil</v>
      </c>
      <c r="AJ74" s="354">
        <f t="shared" si="12"/>
        <v>0</v>
      </c>
      <c r="AK74" s="354"/>
      <c r="AL74" s="354"/>
      <c r="AM74" s="354"/>
      <c r="AN74" s="354"/>
      <c r="AO74" s="354">
        <f>+IF(AND(P74="Preventivo",AN73="Fuerte"),2,IF(AND(P74="Preventivo",AN73="Moderado"),1,0))</f>
        <v>0</v>
      </c>
      <c r="AP74" s="354">
        <f t="shared" si="57"/>
        <v>0</v>
      </c>
      <c r="AQ74" s="354">
        <f>+J73-AO74</f>
        <v>1</v>
      </c>
      <c r="AR74" s="354">
        <f>+L73-AP74</f>
        <v>2</v>
      </c>
      <c r="AS74" s="304"/>
      <c r="AT74" s="304"/>
      <c r="AU74" s="362"/>
      <c r="AV74" s="312"/>
      <c r="AW74" s="280"/>
    </row>
    <row r="75" spans="1:49" ht="15.75" customHeight="1">
      <c r="A75" s="310"/>
      <c r="B75" s="357"/>
      <c r="C75" s="358"/>
      <c r="D75" s="335"/>
      <c r="E75" s="359"/>
      <c r="F75" s="300"/>
      <c r="G75" s="322"/>
      <c r="H75" s="322"/>
      <c r="I75" s="304"/>
      <c r="J75" s="305"/>
      <c r="K75" s="304"/>
      <c r="L75" s="306"/>
      <c r="M75" s="362"/>
      <c r="N75" s="363"/>
      <c r="O75" s="355"/>
      <c r="P75" s="354"/>
      <c r="Q75" s="354"/>
      <c r="R75" s="354" t="str">
        <f t="shared" si="0"/>
        <v/>
      </c>
      <c r="S75" s="354"/>
      <c r="T75" s="354" t="str">
        <f t="shared" si="1"/>
        <v/>
      </c>
      <c r="U75" s="354"/>
      <c r="V75" s="354" t="str">
        <f t="shared" si="2"/>
        <v/>
      </c>
      <c r="W75" s="354"/>
      <c r="X75" s="354" t="str">
        <f t="shared" si="6"/>
        <v/>
      </c>
      <c r="Y75" s="354"/>
      <c r="Z75" s="354" t="str">
        <f t="shared" si="3"/>
        <v/>
      </c>
      <c r="AA75" s="354"/>
      <c r="AB75" s="354" t="str">
        <f t="shared" si="4"/>
        <v/>
      </c>
      <c r="AC75" s="354"/>
      <c r="AD75" s="354" t="str">
        <f t="shared" si="5"/>
        <v/>
      </c>
      <c r="AE75" s="354" t="str">
        <f t="shared" si="7"/>
        <v/>
      </c>
      <c r="AF75" s="354" t="str">
        <f t="shared" si="8"/>
        <v/>
      </c>
      <c r="AG75" s="354"/>
      <c r="AH75" s="354" t="str">
        <f t="shared" si="10"/>
        <v>Débil</v>
      </c>
      <c r="AI75" s="354" t="str">
        <f t="shared" si="9"/>
        <v>Débil</v>
      </c>
      <c r="AJ75" s="354">
        <f t="shared" si="12"/>
        <v>0</v>
      </c>
      <c r="AK75" s="354"/>
      <c r="AL75" s="354"/>
      <c r="AM75" s="354"/>
      <c r="AN75" s="354"/>
      <c r="AO75" s="354">
        <f>+IF(AND(P75="Preventivo",AN73="Fuerte"),2,IF(AND(P75="Preventivo",AN73="Moderado"),1,0))</f>
        <v>0</v>
      </c>
      <c r="AP75" s="354">
        <f t="shared" si="57"/>
        <v>0</v>
      </c>
      <c r="AQ75" s="354">
        <f>+J73-AO75</f>
        <v>1</v>
      </c>
      <c r="AR75" s="354">
        <f>+L73-AP75</f>
        <v>2</v>
      </c>
      <c r="AS75" s="304"/>
      <c r="AT75" s="304"/>
      <c r="AU75" s="362"/>
      <c r="AV75" s="312"/>
      <c r="AW75" s="280"/>
    </row>
    <row r="76" spans="1:49" ht="15.75" customHeight="1">
      <c r="A76" s="310"/>
      <c r="B76" s="357"/>
      <c r="C76" s="358"/>
      <c r="D76" s="335"/>
      <c r="E76" s="359"/>
      <c r="F76" s="300"/>
      <c r="G76" s="322"/>
      <c r="H76" s="322"/>
      <c r="I76" s="304"/>
      <c r="J76" s="305"/>
      <c r="K76" s="304"/>
      <c r="L76" s="306"/>
      <c r="M76" s="362"/>
      <c r="N76" s="363"/>
      <c r="O76" s="355"/>
      <c r="P76" s="354"/>
      <c r="Q76" s="354"/>
      <c r="R76" s="354" t="str">
        <f t="shared" si="0"/>
        <v/>
      </c>
      <c r="S76" s="354"/>
      <c r="T76" s="354" t="str">
        <f t="shared" si="1"/>
        <v/>
      </c>
      <c r="U76" s="354"/>
      <c r="V76" s="354" t="str">
        <f t="shared" si="2"/>
        <v/>
      </c>
      <c r="W76" s="354"/>
      <c r="X76" s="354" t="str">
        <f t="shared" si="6"/>
        <v/>
      </c>
      <c r="Y76" s="354"/>
      <c r="Z76" s="354" t="str">
        <f t="shared" si="3"/>
        <v/>
      </c>
      <c r="AA76" s="354"/>
      <c r="AB76" s="354" t="str">
        <f t="shared" si="4"/>
        <v/>
      </c>
      <c r="AC76" s="354"/>
      <c r="AD76" s="354" t="str">
        <f t="shared" si="5"/>
        <v/>
      </c>
      <c r="AE76" s="354" t="str">
        <f t="shared" si="7"/>
        <v/>
      </c>
      <c r="AF76" s="354" t="str">
        <f t="shared" si="8"/>
        <v/>
      </c>
      <c r="AG76" s="354"/>
      <c r="AH76" s="354" t="str">
        <f t="shared" si="10"/>
        <v>Débil</v>
      </c>
      <c r="AI76" s="354" t="str">
        <f t="shared" si="9"/>
        <v>Débil</v>
      </c>
      <c r="AJ76" s="354">
        <f t="shared" si="12"/>
        <v>0</v>
      </c>
      <c r="AK76" s="354"/>
      <c r="AL76" s="354"/>
      <c r="AM76" s="354"/>
      <c r="AN76" s="354"/>
      <c r="AO76" s="354">
        <f>+IF(AND(P76="Preventivo",AN73="Fuerte"),2,IF(AND(P76="Preventivo",AN73="Moderado"),1,0))</f>
        <v>0</v>
      </c>
      <c r="AP76" s="354">
        <f t="shared" si="57"/>
        <v>0</v>
      </c>
      <c r="AQ76" s="354">
        <f>+J73-AO76</f>
        <v>1</v>
      </c>
      <c r="AR76" s="354">
        <f>+L73-AP76</f>
        <v>2</v>
      </c>
      <c r="AS76" s="304"/>
      <c r="AT76" s="304"/>
      <c r="AU76" s="362"/>
      <c r="AV76" s="312"/>
      <c r="AW76" s="280"/>
    </row>
    <row r="77" spans="1:49" ht="15.75" customHeight="1">
      <c r="A77" s="310"/>
      <c r="B77" s="357"/>
      <c r="C77" s="358"/>
      <c r="D77" s="335"/>
      <c r="E77" s="359"/>
      <c r="F77" s="300"/>
      <c r="G77" s="322"/>
      <c r="H77" s="322"/>
      <c r="I77" s="304"/>
      <c r="J77" s="305"/>
      <c r="K77" s="304"/>
      <c r="L77" s="306"/>
      <c r="M77" s="362"/>
      <c r="N77" s="363"/>
      <c r="O77" s="355"/>
      <c r="P77" s="354"/>
      <c r="Q77" s="354"/>
      <c r="R77" s="354" t="str">
        <f t="shared" si="0"/>
        <v/>
      </c>
      <c r="S77" s="354"/>
      <c r="T77" s="354" t="str">
        <f t="shared" si="1"/>
        <v/>
      </c>
      <c r="U77" s="354"/>
      <c r="V77" s="354" t="str">
        <f t="shared" si="2"/>
        <v/>
      </c>
      <c r="W77" s="354"/>
      <c r="X77" s="354" t="str">
        <f t="shared" si="6"/>
        <v/>
      </c>
      <c r="Y77" s="354"/>
      <c r="Z77" s="354" t="str">
        <f t="shared" si="3"/>
        <v/>
      </c>
      <c r="AA77" s="354"/>
      <c r="AB77" s="354" t="str">
        <f t="shared" si="4"/>
        <v/>
      </c>
      <c r="AC77" s="354"/>
      <c r="AD77" s="354" t="str">
        <f t="shared" si="5"/>
        <v/>
      </c>
      <c r="AE77" s="354" t="str">
        <f t="shared" ref="AE77:AE82" si="68">IF((SUM(R77,T77,V77,X77,Z77,AB77,AD77)=0),"",(SUM(R77,T77,V77,X77,Z77,AB77,AD77)))</f>
        <v/>
      </c>
      <c r="AF77" s="354" t="str">
        <f t="shared" si="8"/>
        <v/>
      </c>
      <c r="AG77" s="354"/>
      <c r="AH77" s="354" t="str">
        <f t="shared" si="10"/>
        <v>Débil</v>
      </c>
      <c r="AI77" s="354" t="str">
        <f t="shared" si="9"/>
        <v>Débil</v>
      </c>
      <c r="AJ77" s="354">
        <f t="shared" si="12"/>
        <v>0</v>
      </c>
      <c r="AK77" s="354"/>
      <c r="AL77" s="354"/>
      <c r="AM77" s="354"/>
      <c r="AN77" s="354"/>
      <c r="AO77" s="354">
        <f>+IF(AND(P77="Preventivo",AN73="Fuerte"),2,IF(AND(P77="Preventivo",AN73="Moderado"),1,0))</f>
        <v>0</v>
      </c>
      <c r="AP77" s="354">
        <f t="shared" si="57"/>
        <v>0</v>
      </c>
      <c r="AQ77" s="354">
        <f>+J73-AO77</f>
        <v>1</v>
      </c>
      <c r="AR77" s="354">
        <f>+L73-AP77</f>
        <v>2</v>
      </c>
      <c r="AS77" s="304"/>
      <c r="AT77" s="304"/>
      <c r="AU77" s="362"/>
      <c r="AV77" s="312"/>
      <c r="AW77" s="280"/>
    </row>
    <row r="78" spans="1:49" ht="15.75" customHeight="1">
      <c r="A78" s="310"/>
      <c r="B78" s="357"/>
      <c r="C78" s="358"/>
      <c r="D78" s="335"/>
      <c r="E78" s="359"/>
      <c r="F78" s="300"/>
      <c r="G78" s="322"/>
      <c r="H78" s="322"/>
      <c r="I78" s="304"/>
      <c r="J78" s="305"/>
      <c r="K78" s="304"/>
      <c r="L78" s="306"/>
      <c r="M78" s="362"/>
      <c r="N78" s="363"/>
      <c r="O78" s="355"/>
      <c r="P78" s="354"/>
      <c r="Q78" s="354"/>
      <c r="R78" s="354" t="str">
        <f t="shared" ref="R78:R82" si="69">+IF(Q78="si",15,"")</f>
        <v/>
      </c>
      <c r="S78" s="354"/>
      <c r="T78" s="354" t="str">
        <f t="shared" ref="T78:T82" si="70">+IF(S78="si",15,"")</f>
        <v/>
      </c>
      <c r="U78" s="354"/>
      <c r="V78" s="354" t="str">
        <f t="shared" ref="V78:V82" si="71">+IF(U78="si",15,"")</f>
        <v/>
      </c>
      <c r="W78" s="354"/>
      <c r="X78" s="354" t="str">
        <f t="shared" ref="X78" si="72">+IF(W78="si",15,"")</f>
        <v/>
      </c>
      <c r="Y78" s="354"/>
      <c r="Z78" s="354" t="str">
        <f t="shared" ref="Z78:Z82" si="73">+IF(Y78="si",15,"")</f>
        <v/>
      </c>
      <c r="AA78" s="354"/>
      <c r="AB78" s="354" t="str">
        <f t="shared" ref="AB78:AB82" si="74">+IF(AA78="si",15,"")</f>
        <v/>
      </c>
      <c r="AC78" s="354"/>
      <c r="AD78" s="354" t="str">
        <f t="shared" ref="AD78:AD82" si="75">+IF(AC78="Completa",10,IF(AC78="Incompleta",5,""))</f>
        <v/>
      </c>
      <c r="AE78" s="354" t="str">
        <f t="shared" si="68"/>
        <v/>
      </c>
      <c r="AF78" s="354" t="str">
        <f t="shared" ref="AF78:AF82" si="76">IF(AE78&lt;=85,"Débil",IF(AE78&lt;=95,"Moderado",IF(AE78=100,"Fuerte","")))</f>
        <v/>
      </c>
      <c r="AG78" s="354"/>
      <c r="AH78" s="354" t="str">
        <f t="shared" si="10"/>
        <v>Débil</v>
      </c>
      <c r="AI78" s="354" t="str">
        <f t="shared" ref="AI78:AI82" si="77">IF(AND(AF78="Fuerte",AH78="Fuerte"),"Fuerte",IF(AND(AF78="Fuerte",AH78="Moderado"),"Moderado",IF(AND(AF78="Moderado",AH78="Fuerte"),"Moderado",IF(AND(AF78="Moderado",AH78="Moderado"),"Moderado","Débil"))))</f>
        <v>Débil</v>
      </c>
      <c r="AJ78" s="354">
        <f t="shared" si="12"/>
        <v>0</v>
      </c>
      <c r="AK78" s="354"/>
      <c r="AL78" s="354"/>
      <c r="AM78" s="354"/>
      <c r="AN78" s="354"/>
      <c r="AO78" s="354">
        <f>+IF(AND(P78="Preventivo",AN73="Fuerte"),2,IF(AND(P78="Preventivo",AN73="Moderado"),1,0))</f>
        <v>0</v>
      </c>
      <c r="AP78" s="354">
        <f t="shared" si="57"/>
        <v>0</v>
      </c>
      <c r="AQ78" s="354">
        <f>+J73-AO78</f>
        <v>1</v>
      </c>
      <c r="AR78" s="354">
        <f>+L73-AP78</f>
        <v>2</v>
      </c>
      <c r="AS78" s="304"/>
      <c r="AT78" s="304"/>
      <c r="AU78" s="362"/>
      <c r="AV78" s="312"/>
      <c r="AW78" s="280"/>
    </row>
    <row r="79" spans="1:49" ht="225" customHeight="1">
      <c r="A79" s="208" t="s">
        <v>618</v>
      </c>
      <c r="B79" s="232" t="s">
        <v>808</v>
      </c>
      <c r="C79" s="246" t="s">
        <v>644</v>
      </c>
      <c r="D79" s="232" t="s">
        <v>809</v>
      </c>
      <c r="E79" s="244" t="s">
        <v>652</v>
      </c>
      <c r="F79" s="233" t="s">
        <v>796</v>
      </c>
      <c r="G79" s="220" t="s">
        <v>648</v>
      </c>
      <c r="H79" s="220" t="s">
        <v>656</v>
      </c>
      <c r="I79" s="234" t="s">
        <v>101</v>
      </c>
      <c r="J79" s="235">
        <f>+VLOOKUP(I79,[7]Listados!$K$8:$L$12,2,0)</f>
        <v>1</v>
      </c>
      <c r="K79" s="234" t="s">
        <v>7</v>
      </c>
      <c r="L79" s="236">
        <f>+VLOOKUP(K79,[7]Listados!$K$13:$L$17,2,0)</f>
        <v>1</v>
      </c>
      <c r="M79" s="237" t="str">
        <f>IF(AND(I79&lt;&gt;"",K79&lt;&gt;""),VLOOKUP(I79&amp;K79,[7]Listados!$M$3:$N$27,2,FALSE),"")</f>
        <v>Bajo</v>
      </c>
      <c r="N79" s="224" t="s">
        <v>810</v>
      </c>
      <c r="O79" s="251" t="s">
        <v>809</v>
      </c>
      <c r="P79" s="222" t="s">
        <v>24</v>
      </c>
      <c r="Q79" s="222" t="s">
        <v>91</v>
      </c>
      <c r="R79" s="221">
        <f t="shared" si="69"/>
        <v>15</v>
      </c>
      <c r="S79" s="222" t="s">
        <v>91</v>
      </c>
      <c r="T79" s="221">
        <f t="shared" si="70"/>
        <v>15</v>
      </c>
      <c r="U79" s="222" t="s">
        <v>91</v>
      </c>
      <c r="V79" s="221">
        <f t="shared" si="71"/>
        <v>15</v>
      </c>
      <c r="W79" s="222" t="s">
        <v>740</v>
      </c>
      <c r="X79" s="221">
        <f>+IF(W79="Prevenir",15,IF(W79="Detectar",10,""))</f>
        <v>15</v>
      </c>
      <c r="Y79" s="222" t="s">
        <v>91</v>
      </c>
      <c r="Z79" s="221">
        <f t="shared" si="73"/>
        <v>15</v>
      </c>
      <c r="AA79" s="222" t="s">
        <v>91</v>
      </c>
      <c r="AB79" s="221">
        <f t="shared" si="74"/>
        <v>15</v>
      </c>
      <c r="AC79" s="222" t="s">
        <v>155</v>
      </c>
      <c r="AD79" s="221">
        <f t="shared" si="75"/>
        <v>10</v>
      </c>
      <c r="AE79" s="221">
        <f t="shared" si="68"/>
        <v>100</v>
      </c>
      <c r="AF79" s="221" t="str">
        <f t="shared" si="76"/>
        <v>Fuerte</v>
      </c>
      <c r="AG79" s="222" t="s">
        <v>159</v>
      </c>
      <c r="AH79" s="221" t="str">
        <f t="shared" ref="AH79:AH82" si="78">+IF(AG79="siempre","Fuerte",IF(AG79="Algunas veces","Moderado","Débil"))</f>
        <v>Fuerte</v>
      </c>
      <c r="AI79" s="221" t="str">
        <f t="shared" si="77"/>
        <v>Fuerte</v>
      </c>
      <c r="AJ79" s="221">
        <f t="shared" si="12"/>
        <v>100</v>
      </c>
      <c r="AK79" s="221">
        <v>100</v>
      </c>
      <c r="AL79" s="221">
        <v>1</v>
      </c>
      <c r="AM79" s="221">
        <f t="shared" ref="AM79" si="79">(AK79/AL79)</f>
        <v>100</v>
      </c>
      <c r="AN79" s="221" t="str">
        <f t="shared" ref="AN79" si="80">IF(AM79&lt;=50, "Débil", IF(AM79&lt;=99,"Moderado","Fuerte"))</f>
        <v>Fuerte</v>
      </c>
      <c r="AO79" s="221">
        <f>+IF(AND(P79="Preventivo",AN79="Fuerte"),2,IF(AND(P79="Preventivo",AN79="Moderado"),1,0))</f>
        <v>2</v>
      </c>
      <c r="AP79" s="221">
        <f t="shared" si="57"/>
        <v>1</v>
      </c>
      <c r="AQ79" s="236">
        <f>+J79-AO79</f>
        <v>-1</v>
      </c>
      <c r="AR79" s="236">
        <f>+L79-AP79</f>
        <v>0</v>
      </c>
      <c r="AS79" s="235" t="s">
        <v>534</v>
      </c>
      <c r="AT79" s="235" t="s">
        <v>7</v>
      </c>
      <c r="AU79" s="237" t="str">
        <f>IF(AND(AS24&lt;&gt;"",AT24&lt;&gt;""),VLOOKUP(AS24&amp;AT24,Listados!$M$3:$N$27,2,FALSE),"")</f>
        <v>Bajo</v>
      </c>
      <c r="AV79" s="238" t="str">
        <f>+VLOOKUP(AU79,[7]Listados!$P$3:$Q$6,2,FALSE)</f>
        <v>Asumir el riesgo</v>
      </c>
      <c r="AW79" s="280">
        <v>1</v>
      </c>
    </row>
    <row r="80" spans="1:49" ht="125.25" customHeight="1">
      <c r="A80" s="208" t="s">
        <v>619</v>
      </c>
      <c r="B80" s="232" t="s">
        <v>697</v>
      </c>
      <c r="C80" s="246" t="s">
        <v>47</v>
      </c>
      <c r="D80" s="249" t="s">
        <v>811</v>
      </c>
      <c r="E80" s="244" t="s">
        <v>651</v>
      </c>
      <c r="F80" s="233" t="s">
        <v>730</v>
      </c>
      <c r="G80" s="220" t="s">
        <v>647</v>
      </c>
      <c r="H80" s="220" t="s">
        <v>656</v>
      </c>
      <c r="I80" s="234" t="s">
        <v>93</v>
      </c>
      <c r="J80" s="235">
        <f>+VLOOKUP(I80,[7]Listados!$K$8:$L$12,2,0)</f>
        <v>3</v>
      </c>
      <c r="K80" s="234" t="s">
        <v>7</v>
      </c>
      <c r="L80" s="236">
        <f>+VLOOKUP(K80,[7]Listados!$K$13:$L$17,2,0)</f>
        <v>1</v>
      </c>
      <c r="M80" s="237" t="str">
        <f>IF(AND(I80&lt;&gt;"",K80&lt;&gt;""),VLOOKUP(I80&amp;K80,[7]Listados!$M$3:$N$27,2,FALSE),"")</f>
        <v>Bajo</v>
      </c>
      <c r="N80" s="224" t="s">
        <v>812</v>
      </c>
      <c r="O80" s="251" t="s">
        <v>811</v>
      </c>
      <c r="P80" s="222" t="s">
        <v>24</v>
      </c>
      <c r="Q80" s="222" t="s">
        <v>91</v>
      </c>
      <c r="R80" s="221">
        <f t="shared" si="69"/>
        <v>15</v>
      </c>
      <c r="S80" s="222" t="s">
        <v>91</v>
      </c>
      <c r="T80" s="221">
        <f t="shared" si="70"/>
        <v>15</v>
      </c>
      <c r="U80" s="222" t="s">
        <v>91</v>
      </c>
      <c r="V80" s="221">
        <f t="shared" si="71"/>
        <v>15</v>
      </c>
      <c r="W80" s="222" t="s">
        <v>740</v>
      </c>
      <c r="X80" s="221">
        <f>+IF(W80="Prevenir",15,IF(W80="Detectar",10,""))</f>
        <v>15</v>
      </c>
      <c r="Y80" s="222" t="s">
        <v>91</v>
      </c>
      <c r="Z80" s="221">
        <f t="shared" si="73"/>
        <v>15</v>
      </c>
      <c r="AA80" s="222" t="s">
        <v>91</v>
      </c>
      <c r="AB80" s="221">
        <f t="shared" si="74"/>
        <v>15</v>
      </c>
      <c r="AC80" s="222" t="s">
        <v>155</v>
      </c>
      <c r="AD80" s="221">
        <f t="shared" si="75"/>
        <v>10</v>
      </c>
      <c r="AE80" s="221">
        <f t="shared" si="68"/>
        <v>100</v>
      </c>
      <c r="AF80" s="221" t="str">
        <f t="shared" si="76"/>
        <v>Fuerte</v>
      </c>
      <c r="AG80" s="222" t="s">
        <v>159</v>
      </c>
      <c r="AH80" s="221" t="str">
        <f t="shared" si="78"/>
        <v>Fuerte</v>
      </c>
      <c r="AI80" s="221" t="str">
        <f t="shared" si="77"/>
        <v>Fuerte</v>
      </c>
      <c r="AJ80" s="221">
        <f t="shared" ref="AJ80:AJ82" si="81">IF(ISBLANK(AI80),"",IF(AI80="Débil", 0, IF(AI80="Moderado",50,100)))</f>
        <v>100</v>
      </c>
      <c r="AK80" s="221">
        <v>100</v>
      </c>
      <c r="AL80" s="221">
        <v>1</v>
      </c>
      <c r="AM80" s="221">
        <f t="shared" ref="AM80" si="82">(AK80/AL80)</f>
        <v>100</v>
      </c>
      <c r="AN80" s="221" t="str">
        <f t="shared" ref="AN80" si="83">IF(AM80&lt;=50, "Débil", IF(AM80&lt;=99,"Moderado","Fuerte"))</f>
        <v>Fuerte</v>
      </c>
      <c r="AO80" s="221">
        <f>+IF(AND(P80="Preventivo",AN80="Fuerte"),2,IF(AND(P80="Preventivo",AN80="Moderado"),1,0))</f>
        <v>2</v>
      </c>
      <c r="AP80" s="221">
        <f t="shared" si="57"/>
        <v>1</v>
      </c>
      <c r="AQ80" s="236">
        <f>+J80-AO80</f>
        <v>1</v>
      </c>
      <c r="AR80" s="236">
        <f>+L80-AP80</f>
        <v>0</v>
      </c>
      <c r="AS80" s="235" t="s">
        <v>534</v>
      </c>
      <c r="AT80" s="235" t="s">
        <v>826</v>
      </c>
      <c r="AU80" s="237" t="str">
        <f>IF(AND(AS24&lt;&gt;"",AT24&lt;&gt;""),VLOOKUP(AS24&amp;AT24,Listados!$M$3:$N$27,2,FALSE),"")</f>
        <v>Bajo</v>
      </c>
      <c r="AV80" s="238" t="str">
        <f>+VLOOKUP(AU80,[7]Listados!$P$3:$Q$6,2,FALSE)</f>
        <v>Asumir el riesgo</v>
      </c>
      <c r="AW80" s="280">
        <v>1</v>
      </c>
    </row>
    <row r="81" spans="1:49" ht="274.5" customHeight="1">
      <c r="A81" s="208" t="s">
        <v>620</v>
      </c>
      <c r="B81" s="232" t="s">
        <v>813</v>
      </c>
      <c r="C81" s="246" t="s">
        <v>644</v>
      </c>
      <c r="D81" s="232" t="s">
        <v>814</v>
      </c>
      <c r="E81" s="244" t="s">
        <v>651</v>
      </c>
      <c r="F81" s="233" t="s">
        <v>731</v>
      </c>
      <c r="G81" s="220" t="s">
        <v>648</v>
      </c>
      <c r="H81" s="220" t="s">
        <v>656</v>
      </c>
      <c r="I81" s="234" t="s">
        <v>93</v>
      </c>
      <c r="J81" s="235">
        <f>+VLOOKUP(I81,[7]Listados!$K$8:$L$12,2,0)</f>
        <v>3</v>
      </c>
      <c r="K81" s="234" t="s">
        <v>15</v>
      </c>
      <c r="L81" s="236">
        <f>+VLOOKUP(K81,[7]Listados!$K$13:$L$17,2,0)</f>
        <v>3</v>
      </c>
      <c r="M81" s="237" t="str">
        <f>IF(AND(I81&lt;&gt;"",K81&lt;&gt;""),VLOOKUP(I81&amp;K81,[7]Listados!$M$3:$N$27,2,FALSE),"")</f>
        <v>Alto</v>
      </c>
      <c r="N81" s="224" t="s">
        <v>815</v>
      </c>
      <c r="O81" s="251" t="s">
        <v>814</v>
      </c>
      <c r="P81" s="222" t="s">
        <v>24</v>
      </c>
      <c r="Q81" s="222" t="s">
        <v>91</v>
      </c>
      <c r="R81" s="221">
        <f t="shared" si="69"/>
        <v>15</v>
      </c>
      <c r="S81" s="222" t="s">
        <v>91</v>
      </c>
      <c r="T81" s="221">
        <f t="shared" si="70"/>
        <v>15</v>
      </c>
      <c r="U81" s="222" t="s">
        <v>91</v>
      </c>
      <c r="V81" s="221">
        <f t="shared" si="71"/>
        <v>15</v>
      </c>
      <c r="W81" s="222" t="s">
        <v>740</v>
      </c>
      <c r="X81" s="221">
        <f>+IF(W81="Prevenir",15,IF(W81="Detectar",10,""))</f>
        <v>15</v>
      </c>
      <c r="Y81" s="222" t="s">
        <v>91</v>
      </c>
      <c r="Z81" s="221">
        <f t="shared" si="73"/>
        <v>15</v>
      </c>
      <c r="AA81" s="222" t="s">
        <v>91</v>
      </c>
      <c r="AB81" s="221">
        <f t="shared" si="74"/>
        <v>15</v>
      </c>
      <c r="AC81" s="222" t="s">
        <v>155</v>
      </c>
      <c r="AD81" s="221">
        <f t="shared" si="75"/>
        <v>10</v>
      </c>
      <c r="AE81" s="221">
        <f t="shared" si="68"/>
        <v>100</v>
      </c>
      <c r="AF81" s="221" t="str">
        <f t="shared" si="76"/>
        <v>Fuerte</v>
      </c>
      <c r="AG81" s="222" t="s">
        <v>159</v>
      </c>
      <c r="AH81" s="221" t="str">
        <f t="shared" si="78"/>
        <v>Fuerte</v>
      </c>
      <c r="AI81" s="221" t="str">
        <f t="shared" si="77"/>
        <v>Fuerte</v>
      </c>
      <c r="AJ81" s="221">
        <f t="shared" si="81"/>
        <v>100</v>
      </c>
      <c r="AK81" s="221">
        <v>100</v>
      </c>
      <c r="AL81" s="221">
        <v>1</v>
      </c>
      <c r="AM81" s="221">
        <f t="shared" ref="AM81" si="84">(AK81/AL81)</f>
        <v>100</v>
      </c>
      <c r="AN81" s="221" t="str">
        <f t="shared" ref="AN81" si="85">IF(AM81&lt;=50, "Débil", IF(AM81&lt;=99,"Moderado","Fuerte"))</f>
        <v>Fuerte</v>
      </c>
      <c r="AO81" s="221">
        <f>+IF(AND(P81="Preventivo",AN81="Fuerte"),2,IF(AND(P81="Preventivo",AN81="Moderado"),1,0))</f>
        <v>2</v>
      </c>
      <c r="AP81" s="221">
        <f t="shared" si="57"/>
        <v>1</v>
      </c>
      <c r="AQ81" s="236">
        <f>+J81-AO81</f>
        <v>1</v>
      </c>
      <c r="AR81" s="236">
        <f>+L81-AP81</f>
        <v>2</v>
      </c>
      <c r="AS81" s="235" t="s">
        <v>534</v>
      </c>
      <c r="AT81" s="235" t="s">
        <v>13</v>
      </c>
      <c r="AU81" s="237" t="str">
        <f>IF(AND(AS24&lt;&gt;"",AT24&lt;&gt;""),VLOOKUP(AS24&amp;AT24,Listados!$M$3:$N$27,2,FALSE),"")</f>
        <v>Bajo</v>
      </c>
      <c r="AV81" s="238" t="str">
        <f>+VLOOKUP(AU81,[7]Listados!$P$3:$Q$6,2,FALSE)</f>
        <v>Asumir el riesgo</v>
      </c>
      <c r="AW81" s="280">
        <v>2</v>
      </c>
    </row>
    <row r="82" spans="1:49" ht="160.5" customHeight="1" thickBot="1">
      <c r="A82" s="209" t="s">
        <v>621</v>
      </c>
      <c r="B82" s="247" t="s">
        <v>816</v>
      </c>
      <c r="C82" s="248" t="s">
        <v>644</v>
      </c>
      <c r="D82" s="247" t="s">
        <v>817</v>
      </c>
      <c r="E82" s="245" t="s">
        <v>652</v>
      </c>
      <c r="F82" s="250" t="s">
        <v>827</v>
      </c>
      <c r="G82" s="231" t="s">
        <v>648</v>
      </c>
      <c r="H82" s="231" t="s">
        <v>656</v>
      </c>
      <c r="I82" s="239" t="s">
        <v>101</v>
      </c>
      <c r="J82" s="240">
        <f>+VLOOKUP(I82,[7]Listados!$K$8:$L$12,2,0)</f>
        <v>1</v>
      </c>
      <c r="K82" s="239" t="s">
        <v>15</v>
      </c>
      <c r="L82" s="241">
        <f>+VLOOKUP(K82,[7]Listados!$K$13:$L$17,2,0)</f>
        <v>3</v>
      </c>
      <c r="M82" s="242" t="str">
        <f>IF(AND(I82&lt;&gt;"",K82&lt;&gt;""),VLOOKUP(I82&amp;K82,[7]Listados!$M$3:$N$27,2,FALSE),"")</f>
        <v>Moderado</v>
      </c>
      <c r="N82" s="228" t="s">
        <v>818</v>
      </c>
      <c r="O82" s="252" t="s">
        <v>817</v>
      </c>
      <c r="P82" s="230" t="s">
        <v>24</v>
      </c>
      <c r="Q82" s="230" t="s">
        <v>91</v>
      </c>
      <c r="R82" s="229">
        <f t="shared" si="69"/>
        <v>15</v>
      </c>
      <c r="S82" s="230" t="s">
        <v>91</v>
      </c>
      <c r="T82" s="229">
        <f t="shared" si="70"/>
        <v>15</v>
      </c>
      <c r="U82" s="230" t="s">
        <v>91</v>
      </c>
      <c r="V82" s="229">
        <f t="shared" si="71"/>
        <v>15</v>
      </c>
      <c r="W82" s="230" t="s">
        <v>740</v>
      </c>
      <c r="X82" s="229">
        <f>+IF(W82="Prevenir",15,IF(W82="Detectar",10,""))</f>
        <v>15</v>
      </c>
      <c r="Y82" s="230" t="s">
        <v>91</v>
      </c>
      <c r="Z82" s="229">
        <f t="shared" si="73"/>
        <v>15</v>
      </c>
      <c r="AA82" s="230" t="s">
        <v>91</v>
      </c>
      <c r="AB82" s="229">
        <f t="shared" si="74"/>
        <v>15</v>
      </c>
      <c r="AC82" s="230" t="s">
        <v>155</v>
      </c>
      <c r="AD82" s="229">
        <f t="shared" si="75"/>
        <v>10</v>
      </c>
      <c r="AE82" s="229">
        <f t="shared" si="68"/>
        <v>100</v>
      </c>
      <c r="AF82" s="229" t="str">
        <f t="shared" si="76"/>
        <v>Fuerte</v>
      </c>
      <c r="AG82" s="230" t="s">
        <v>159</v>
      </c>
      <c r="AH82" s="229" t="str">
        <f t="shared" si="78"/>
        <v>Fuerte</v>
      </c>
      <c r="AI82" s="229" t="str">
        <f t="shared" si="77"/>
        <v>Fuerte</v>
      </c>
      <c r="AJ82" s="229">
        <f t="shared" si="81"/>
        <v>100</v>
      </c>
      <c r="AK82" s="229">
        <v>100</v>
      </c>
      <c r="AL82" s="229">
        <v>1</v>
      </c>
      <c r="AM82" s="229">
        <f t="shared" ref="AM82" si="86">(AK82/AL82)</f>
        <v>100</v>
      </c>
      <c r="AN82" s="229" t="str">
        <f t="shared" ref="AN82" si="87">IF(AM82&lt;=50, "Débil", IF(AM82&lt;=99,"Moderado","Fuerte"))</f>
        <v>Fuerte</v>
      </c>
      <c r="AO82" s="229">
        <f>+IF(AND(P82="Preventivo",AN82="Fuerte"),2,IF(AND(P82="Preventivo",AN82="Moderado"),1,0))</f>
        <v>2</v>
      </c>
      <c r="AP82" s="229">
        <f t="shared" si="57"/>
        <v>1</v>
      </c>
      <c r="AQ82" s="241">
        <f>+J82-AO82</f>
        <v>-1</v>
      </c>
      <c r="AR82" s="241">
        <f>+L82-AP82</f>
        <v>2</v>
      </c>
      <c r="AS82" s="240" t="s">
        <v>534</v>
      </c>
      <c r="AT82" s="240" t="s">
        <v>13</v>
      </c>
      <c r="AU82" s="242" t="str">
        <f>IF(AND(AS24&lt;&gt;"",AT24&lt;&gt;""),VLOOKUP(AS24&amp;AT24,Listados!$M$3:$N$27,2,FALSE),"")</f>
        <v>Bajo</v>
      </c>
      <c r="AV82" s="243" t="str">
        <f>+VLOOKUP(AU82,[7]Listados!$P$3:$Q$6,2,FALSE)</f>
        <v>Asumir el riesgo</v>
      </c>
      <c r="AW82" s="280">
        <v>2</v>
      </c>
    </row>
    <row r="83" spans="1:49" ht="18.75">
      <c r="AW83" s="281">
        <f>AVERAGE(AW24:AW82)</f>
        <v>3.0666666666666669</v>
      </c>
    </row>
  </sheetData>
  <mergeCells count="537">
    <mergeCell ref="AO24:AO29"/>
    <mergeCell ref="AP24:AP29"/>
    <mergeCell ref="D31:D34"/>
    <mergeCell ref="B30:B34"/>
    <mergeCell ref="AC24:AC29"/>
    <mergeCell ref="AE24:AE29"/>
    <mergeCell ref="AF24:AF29"/>
    <mergeCell ref="AG24:AG29"/>
    <mergeCell ref="AH24:AH29"/>
    <mergeCell ref="AI24:AI29"/>
    <mergeCell ref="D24:D29"/>
    <mergeCell ref="F26:F29"/>
    <mergeCell ref="O24:O29"/>
    <mergeCell ref="P24:P29"/>
    <mergeCell ref="Q24:Q29"/>
    <mergeCell ref="S24:S29"/>
    <mergeCell ref="M24:M29"/>
    <mergeCell ref="Q30:Q34"/>
    <mergeCell ref="S30:S34"/>
    <mergeCell ref="U30:U34"/>
    <mergeCell ref="W30:W34"/>
    <mergeCell ref="Y30:Y34"/>
    <mergeCell ref="AA30:AA34"/>
    <mergeCell ref="AV73:AV78"/>
    <mergeCell ref="AL73:AL78"/>
    <mergeCell ref="AM73:AM78"/>
    <mergeCell ref="AN73:AN78"/>
    <mergeCell ref="AS73:AS78"/>
    <mergeCell ref="AT73:AT78"/>
    <mergeCell ref="AU73:AU78"/>
    <mergeCell ref="J73:J78"/>
    <mergeCell ref="K73:K78"/>
    <mergeCell ref="L73:L78"/>
    <mergeCell ref="M73:M78"/>
    <mergeCell ref="N73:N78"/>
    <mergeCell ref="AK73:AK78"/>
    <mergeCell ref="AJ73:AJ78"/>
    <mergeCell ref="AO73:AO78"/>
    <mergeCell ref="AP73:AP78"/>
    <mergeCell ref="AQ73:AQ78"/>
    <mergeCell ref="AR73:AR78"/>
    <mergeCell ref="AF73:AF78"/>
    <mergeCell ref="AG73:AG78"/>
    <mergeCell ref="AH73:AH78"/>
    <mergeCell ref="AI73:AI78"/>
    <mergeCell ref="O73:O78"/>
    <mergeCell ref="AT67:AT72"/>
    <mergeCell ref="AU67:AU72"/>
    <mergeCell ref="AV67:AV72"/>
    <mergeCell ref="A73:A78"/>
    <mergeCell ref="B73:B78"/>
    <mergeCell ref="C73:C78"/>
    <mergeCell ref="E73:E78"/>
    <mergeCell ref="G73:G78"/>
    <mergeCell ref="H73:H78"/>
    <mergeCell ref="I73:I78"/>
    <mergeCell ref="N67:N72"/>
    <mergeCell ref="AK67:AK72"/>
    <mergeCell ref="AL67:AL72"/>
    <mergeCell ref="AM67:AM72"/>
    <mergeCell ref="AN67:AN72"/>
    <mergeCell ref="AS67:AS72"/>
    <mergeCell ref="H67:H72"/>
    <mergeCell ref="I67:I72"/>
    <mergeCell ref="J67:J72"/>
    <mergeCell ref="K67:K72"/>
    <mergeCell ref="L67:L72"/>
    <mergeCell ref="M67:M72"/>
    <mergeCell ref="D73:D78"/>
    <mergeCell ref="F73:F78"/>
    <mergeCell ref="AN61:AN66"/>
    <mergeCell ref="AS61:AS66"/>
    <mergeCell ref="AT61:AT66"/>
    <mergeCell ref="AU61:AU66"/>
    <mergeCell ref="AV61:AV66"/>
    <mergeCell ref="A67:A72"/>
    <mergeCell ref="B67:B72"/>
    <mergeCell ref="C67:C72"/>
    <mergeCell ref="E67:E72"/>
    <mergeCell ref="G67:G72"/>
    <mergeCell ref="L61:L66"/>
    <mergeCell ref="M61:M66"/>
    <mergeCell ref="N61:N66"/>
    <mergeCell ref="AK61:AK66"/>
    <mergeCell ref="AL61:AL66"/>
    <mergeCell ref="AM61:AM66"/>
    <mergeCell ref="F61:F66"/>
    <mergeCell ref="D67:D72"/>
    <mergeCell ref="F67:F72"/>
    <mergeCell ref="AJ61:AJ66"/>
    <mergeCell ref="AO61:AO66"/>
    <mergeCell ref="AP61:AP66"/>
    <mergeCell ref="AQ61:AQ66"/>
    <mergeCell ref="AR61:AR66"/>
    <mergeCell ref="AM55:AM60"/>
    <mergeCell ref="AN55:AN60"/>
    <mergeCell ref="AS55:AS60"/>
    <mergeCell ref="AT55:AT60"/>
    <mergeCell ref="AU55:AU60"/>
    <mergeCell ref="J55:J60"/>
    <mergeCell ref="K55:K60"/>
    <mergeCell ref="L55:L60"/>
    <mergeCell ref="M55:M60"/>
    <mergeCell ref="N55:N60"/>
    <mergeCell ref="AK55:AK60"/>
    <mergeCell ref="AJ55:AJ60"/>
    <mergeCell ref="AO55:AO60"/>
    <mergeCell ref="AP55:AP60"/>
    <mergeCell ref="AQ55:AQ60"/>
    <mergeCell ref="AR55:AR60"/>
    <mergeCell ref="A61:A66"/>
    <mergeCell ref="B61:B66"/>
    <mergeCell ref="C61:C66"/>
    <mergeCell ref="E61:E66"/>
    <mergeCell ref="G61:G66"/>
    <mergeCell ref="H61:H66"/>
    <mergeCell ref="I61:I66"/>
    <mergeCell ref="J61:J66"/>
    <mergeCell ref="K61:K66"/>
    <mergeCell ref="D61:D66"/>
    <mergeCell ref="AU52:AU54"/>
    <mergeCell ref="AV52:AV54"/>
    <mergeCell ref="A55:A60"/>
    <mergeCell ref="B55:B60"/>
    <mergeCell ref="C55:C60"/>
    <mergeCell ref="E55:E60"/>
    <mergeCell ref="G55:G60"/>
    <mergeCell ref="H55:H60"/>
    <mergeCell ref="I55:I60"/>
    <mergeCell ref="N52:N54"/>
    <mergeCell ref="AK52:AK54"/>
    <mergeCell ref="AL52:AL54"/>
    <mergeCell ref="AM52:AM54"/>
    <mergeCell ref="AN52:AN54"/>
    <mergeCell ref="AS52:AS54"/>
    <mergeCell ref="H52:H54"/>
    <mergeCell ref="I52:I54"/>
    <mergeCell ref="J52:J54"/>
    <mergeCell ref="K52:K54"/>
    <mergeCell ref="L52:L54"/>
    <mergeCell ref="M52:M54"/>
    <mergeCell ref="D55:D60"/>
    <mergeCell ref="F57:F60"/>
    <mergeCell ref="AV55:AV60"/>
    <mergeCell ref="AS46:AS51"/>
    <mergeCell ref="AT46:AT51"/>
    <mergeCell ref="AU46:AU51"/>
    <mergeCell ref="AV46:AV51"/>
    <mergeCell ref="A52:A54"/>
    <mergeCell ref="B52:B54"/>
    <mergeCell ref="C52:C54"/>
    <mergeCell ref="E52:E54"/>
    <mergeCell ref="G52:G54"/>
    <mergeCell ref="L46:L51"/>
    <mergeCell ref="M46:M51"/>
    <mergeCell ref="N46:N51"/>
    <mergeCell ref="AK46:AK51"/>
    <mergeCell ref="AL46:AL51"/>
    <mergeCell ref="AM46:AM51"/>
    <mergeCell ref="D52:D54"/>
    <mergeCell ref="O46:O51"/>
    <mergeCell ref="O52:O54"/>
    <mergeCell ref="S46:S51"/>
    <mergeCell ref="T46:T51"/>
    <mergeCell ref="U46:U51"/>
    <mergeCell ref="V46:V51"/>
    <mergeCell ref="W46:W51"/>
    <mergeCell ref="AT52:AT54"/>
    <mergeCell ref="AV41:AV45"/>
    <mergeCell ref="A46:A51"/>
    <mergeCell ref="B46:B51"/>
    <mergeCell ref="C46:C51"/>
    <mergeCell ref="E46:E51"/>
    <mergeCell ref="G46:G51"/>
    <mergeCell ref="H46:H51"/>
    <mergeCell ref="I46:I51"/>
    <mergeCell ref="J46:J51"/>
    <mergeCell ref="K46:K51"/>
    <mergeCell ref="AL41:AL45"/>
    <mergeCell ref="AM41:AM45"/>
    <mergeCell ref="AN41:AN45"/>
    <mergeCell ref="AS41:AS45"/>
    <mergeCell ref="AT41:AT45"/>
    <mergeCell ref="AU41:AU45"/>
    <mergeCell ref="J41:J45"/>
    <mergeCell ref="K41:K45"/>
    <mergeCell ref="L41:L45"/>
    <mergeCell ref="M41:M45"/>
    <mergeCell ref="N41:N45"/>
    <mergeCell ref="AK41:AK45"/>
    <mergeCell ref="D46:D51"/>
    <mergeCell ref="F47:F51"/>
    <mergeCell ref="AT37:AT40"/>
    <mergeCell ref="AU37:AU40"/>
    <mergeCell ref="AV37:AV40"/>
    <mergeCell ref="A41:A45"/>
    <mergeCell ref="B41:B45"/>
    <mergeCell ref="C41:C45"/>
    <mergeCell ref="E41:E45"/>
    <mergeCell ref="G41:G45"/>
    <mergeCell ref="H41:H45"/>
    <mergeCell ref="I41:I45"/>
    <mergeCell ref="N37:N40"/>
    <mergeCell ref="AK37:AK40"/>
    <mergeCell ref="AL37:AL40"/>
    <mergeCell ref="AM37:AM40"/>
    <mergeCell ref="AN37:AN40"/>
    <mergeCell ref="AS37:AS40"/>
    <mergeCell ref="H37:H40"/>
    <mergeCell ref="I37:I40"/>
    <mergeCell ref="J37:J40"/>
    <mergeCell ref="K37:K40"/>
    <mergeCell ref="L37:L40"/>
    <mergeCell ref="M37:M40"/>
    <mergeCell ref="O41:O45"/>
    <mergeCell ref="AI37:AI40"/>
    <mergeCell ref="A37:A40"/>
    <mergeCell ref="B37:B40"/>
    <mergeCell ref="C37:C40"/>
    <mergeCell ref="E37:E40"/>
    <mergeCell ref="G37:G40"/>
    <mergeCell ref="L35:L36"/>
    <mergeCell ref="M35:M36"/>
    <mergeCell ref="N35:N36"/>
    <mergeCell ref="AK35:AK36"/>
    <mergeCell ref="O35:O36"/>
    <mergeCell ref="O37:O40"/>
    <mergeCell ref="S35:S36"/>
    <mergeCell ref="T35:T36"/>
    <mergeCell ref="U35:U36"/>
    <mergeCell ref="V35:V36"/>
    <mergeCell ref="W35:W36"/>
    <mergeCell ref="X35:X36"/>
    <mergeCell ref="S37:S40"/>
    <mergeCell ref="T37:T40"/>
    <mergeCell ref="U37:U40"/>
    <mergeCell ref="V37:V40"/>
    <mergeCell ref="W37:W40"/>
    <mergeCell ref="X37:X40"/>
    <mergeCell ref="Y37:Y40"/>
    <mergeCell ref="AS35:AS36"/>
    <mergeCell ref="AT35:AT36"/>
    <mergeCell ref="AU35:AU36"/>
    <mergeCell ref="AV35:AV36"/>
    <mergeCell ref="AL35:AL36"/>
    <mergeCell ref="AM35:AM36"/>
    <mergeCell ref="AO30:AO34"/>
    <mergeCell ref="AP30:AP34"/>
    <mergeCell ref="AE35:AE36"/>
    <mergeCell ref="AF35:AF36"/>
    <mergeCell ref="AG35:AG36"/>
    <mergeCell ref="AV30:AV34"/>
    <mergeCell ref="AM30:AM34"/>
    <mergeCell ref="AN30:AN34"/>
    <mergeCell ref="AS30:AS34"/>
    <mergeCell ref="AT30:AT34"/>
    <mergeCell ref="AU30:AU34"/>
    <mergeCell ref="AN35:AN36"/>
    <mergeCell ref="AP35:AP36"/>
    <mergeCell ref="A35:A36"/>
    <mergeCell ref="C35:C36"/>
    <mergeCell ref="E35:E36"/>
    <mergeCell ref="G35:G36"/>
    <mergeCell ref="H35:H36"/>
    <mergeCell ref="I35:I36"/>
    <mergeCell ref="J35:J36"/>
    <mergeCell ref="K35:K36"/>
    <mergeCell ref="AL30:AL34"/>
    <mergeCell ref="J30:J34"/>
    <mergeCell ref="K30:K34"/>
    <mergeCell ref="L30:L34"/>
    <mergeCell ref="M30:M34"/>
    <mergeCell ref="N30:N34"/>
    <mergeCell ref="AK30:AK34"/>
    <mergeCell ref="O30:O34"/>
    <mergeCell ref="P30:P34"/>
    <mergeCell ref="P35:P36"/>
    <mergeCell ref="Q35:Q36"/>
    <mergeCell ref="R35:R36"/>
    <mergeCell ref="Y35:Y36"/>
    <mergeCell ref="Z35:Z36"/>
    <mergeCell ref="AA35:AA36"/>
    <mergeCell ref="AB35:AB36"/>
    <mergeCell ref="AT24:AT29"/>
    <mergeCell ref="AU24:AU29"/>
    <mergeCell ref="AV24:AV29"/>
    <mergeCell ref="A30:A34"/>
    <mergeCell ref="C30:C34"/>
    <mergeCell ref="E30:E34"/>
    <mergeCell ref="G30:G34"/>
    <mergeCell ref="H30:H34"/>
    <mergeCell ref="I30:I34"/>
    <mergeCell ref="N24:N29"/>
    <mergeCell ref="AK24:AK29"/>
    <mergeCell ref="AL24:AL29"/>
    <mergeCell ref="AM24:AM29"/>
    <mergeCell ref="AN24:AN29"/>
    <mergeCell ref="AS24:AS29"/>
    <mergeCell ref="U24:U29"/>
    <mergeCell ref="W24:W29"/>
    <mergeCell ref="Y24:Y29"/>
    <mergeCell ref="AA24:AA29"/>
    <mergeCell ref="H24:H29"/>
    <mergeCell ref="I24:I29"/>
    <mergeCell ref="J24:J29"/>
    <mergeCell ref="K24:K29"/>
    <mergeCell ref="L24:L29"/>
    <mergeCell ref="AV21:AV22"/>
    <mergeCell ref="A22:A23"/>
    <mergeCell ref="B22:B23"/>
    <mergeCell ref="C22:D22"/>
    <mergeCell ref="E22:F22"/>
    <mergeCell ref="G22:G23"/>
    <mergeCell ref="H22:H23"/>
    <mergeCell ref="I22:M22"/>
    <mergeCell ref="N22:P22"/>
    <mergeCell ref="Q22:AF22"/>
    <mergeCell ref="AG22:AH22"/>
    <mergeCell ref="AI22:AJ22"/>
    <mergeCell ref="AK22:AN22"/>
    <mergeCell ref="AO22:AP22"/>
    <mergeCell ref="AS22:AU22"/>
    <mergeCell ref="A21:G21"/>
    <mergeCell ref="I21:M21"/>
    <mergeCell ref="N21:AU21"/>
    <mergeCell ref="H10:M10"/>
    <mergeCell ref="H11:M11"/>
    <mergeCell ref="H12:M12"/>
    <mergeCell ref="H13:M13"/>
    <mergeCell ref="H14:M14"/>
    <mergeCell ref="H15:M15"/>
    <mergeCell ref="A1:AV1"/>
    <mergeCell ref="D4:F4"/>
    <mergeCell ref="D5:F5"/>
    <mergeCell ref="D6:M6"/>
    <mergeCell ref="F8:M8"/>
    <mergeCell ref="H9:M9"/>
    <mergeCell ref="H16:M16"/>
    <mergeCell ref="AF17:AK17"/>
    <mergeCell ref="A18:K18"/>
    <mergeCell ref="AC30:AC34"/>
    <mergeCell ref="AE30:AE34"/>
    <mergeCell ref="AF30:AF34"/>
    <mergeCell ref="AG30:AG34"/>
    <mergeCell ref="AH30:AH34"/>
    <mergeCell ref="AI30:AI34"/>
    <mergeCell ref="AJ30:AJ34"/>
    <mergeCell ref="A24:A29"/>
    <mergeCell ref="B24:B29"/>
    <mergeCell ref="C24:C29"/>
    <mergeCell ref="E24:E29"/>
    <mergeCell ref="G24:G29"/>
    <mergeCell ref="AJ24:AJ29"/>
    <mergeCell ref="P37:P40"/>
    <mergeCell ref="Q37:Q40"/>
    <mergeCell ref="P41:P45"/>
    <mergeCell ref="Q41:Q45"/>
    <mergeCell ref="R41:R45"/>
    <mergeCell ref="Q52:Q54"/>
    <mergeCell ref="R52:R54"/>
    <mergeCell ref="P61:P66"/>
    <mergeCell ref="Q61:Q66"/>
    <mergeCell ref="R61:R66"/>
    <mergeCell ref="P46:P51"/>
    <mergeCell ref="Q46:Q51"/>
    <mergeCell ref="R46:R51"/>
    <mergeCell ref="P55:P60"/>
    <mergeCell ref="Q55:Q60"/>
    <mergeCell ref="R55:R60"/>
    <mergeCell ref="P67:P72"/>
    <mergeCell ref="Q67:Q72"/>
    <mergeCell ref="R67:R72"/>
    <mergeCell ref="AC35:AC36"/>
    <mergeCell ref="AD35:AD36"/>
    <mergeCell ref="O55:O60"/>
    <mergeCell ref="O61:O66"/>
    <mergeCell ref="O67:O72"/>
    <mergeCell ref="AH35:AH36"/>
    <mergeCell ref="AI35:AI36"/>
    <mergeCell ref="AJ35:AJ36"/>
    <mergeCell ref="AO35:AO36"/>
    <mergeCell ref="Z37:Z40"/>
    <mergeCell ref="AA37:AA40"/>
    <mergeCell ref="AB37:AB40"/>
    <mergeCell ref="AC37:AC40"/>
    <mergeCell ref="AD37:AD40"/>
    <mergeCell ref="AE37:AE40"/>
    <mergeCell ref="AF37:AF40"/>
    <mergeCell ref="AG37:AG40"/>
    <mergeCell ref="AH37:AH40"/>
    <mergeCell ref="AJ37:AJ40"/>
    <mergeCell ref="AO37:AO40"/>
    <mergeCell ref="AI41:AI45"/>
    <mergeCell ref="AJ41:AJ45"/>
    <mergeCell ref="AO41:AO45"/>
    <mergeCell ref="X46:X51"/>
    <mergeCell ref="AP37:AP40"/>
    <mergeCell ref="AQ37:AQ40"/>
    <mergeCell ref="AR37:AR40"/>
    <mergeCell ref="R37:R38"/>
    <mergeCell ref="S41:S45"/>
    <mergeCell ref="T41:T45"/>
    <mergeCell ref="U41:U45"/>
    <mergeCell ref="V41:V45"/>
    <mergeCell ref="W41:W45"/>
    <mergeCell ref="X41:X45"/>
    <mergeCell ref="AF41:AF45"/>
    <mergeCell ref="AG41:AG45"/>
    <mergeCell ref="AH41:AH45"/>
    <mergeCell ref="Y41:Y45"/>
    <mergeCell ref="Z41:Z45"/>
    <mergeCell ref="AA41:AA45"/>
    <mergeCell ref="AB41:AB45"/>
    <mergeCell ref="AC41:AC45"/>
    <mergeCell ref="AD41:AD45"/>
    <mergeCell ref="AE41:AE45"/>
    <mergeCell ref="AP41:AP45"/>
    <mergeCell ref="AQ41:AQ45"/>
    <mergeCell ref="AR41:AR45"/>
    <mergeCell ref="R39:R40"/>
    <mergeCell ref="Y46:Y51"/>
    <mergeCell ref="Z46:Z51"/>
    <mergeCell ref="AA46:AA51"/>
    <mergeCell ref="AB46:AB51"/>
    <mergeCell ref="AC46:AC51"/>
    <mergeCell ref="AD46:AD51"/>
    <mergeCell ref="AE46:AE51"/>
    <mergeCell ref="AF46:AF51"/>
    <mergeCell ref="AG46:AG51"/>
    <mergeCell ref="AH46:AH51"/>
    <mergeCell ref="AI46:AI51"/>
    <mergeCell ref="AJ46:AJ51"/>
    <mergeCell ref="AO46:AO51"/>
    <mergeCell ref="AP46:AP51"/>
    <mergeCell ref="AQ46:AQ51"/>
    <mergeCell ref="AR46:AR51"/>
    <mergeCell ref="AN46:AN51"/>
    <mergeCell ref="S52:S54"/>
    <mergeCell ref="T52:T54"/>
    <mergeCell ref="U52:U54"/>
    <mergeCell ref="V52:V54"/>
    <mergeCell ref="W52:W54"/>
    <mergeCell ref="X52:X54"/>
    <mergeCell ref="Y52:Y54"/>
    <mergeCell ref="Z52:Z54"/>
    <mergeCell ref="AA52:AA54"/>
    <mergeCell ref="AB52:AB54"/>
    <mergeCell ref="AC52:AC54"/>
    <mergeCell ref="AD52:AD54"/>
    <mergeCell ref="AE52:AE54"/>
    <mergeCell ref="AF52:AF54"/>
    <mergeCell ref="AG52:AG54"/>
    <mergeCell ref="AH52:AH54"/>
    <mergeCell ref="AI52:AI54"/>
    <mergeCell ref="AJ52:AJ54"/>
    <mergeCell ref="AO52:AO54"/>
    <mergeCell ref="AP52:AP54"/>
    <mergeCell ref="AQ52:AQ54"/>
    <mergeCell ref="AR52:AR54"/>
    <mergeCell ref="P52:P54"/>
    <mergeCell ref="S55:S60"/>
    <mergeCell ref="T55:T60"/>
    <mergeCell ref="U55:U60"/>
    <mergeCell ref="V55:V60"/>
    <mergeCell ref="W55:W60"/>
    <mergeCell ref="X55:X60"/>
    <mergeCell ref="Y55:Y60"/>
    <mergeCell ref="Z55:Z60"/>
    <mergeCell ref="AA55:AA60"/>
    <mergeCell ref="AB55:AB60"/>
    <mergeCell ref="AC55:AC60"/>
    <mergeCell ref="AD55:AD60"/>
    <mergeCell ref="AE55:AE60"/>
    <mergeCell ref="AF55:AF60"/>
    <mergeCell ref="AG55:AG60"/>
    <mergeCell ref="AH55:AH60"/>
    <mergeCell ref="AI55:AI60"/>
    <mergeCell ref="S61:S66"/>
    <mergeCell ref="T61:T66"/>
    <mergeCell ref="U61:U66"/>
    <mergeCell ref="V61:V66"/>
    <mergeCell ref="W61:W66"/>
    <mergeCell ref="X61:X66"/>
    <mergeCell ref="Y61:Y66"/>
    <mergeCell ref="Z61:Z66"/>
    <mergeCell ref="AA61:AA66"/>
    <mergeCell ref="AB61:AB66"/>
    <mergeCell ref="AC61:AC66"/>
    <mergeCell ref="AD61:AD66"/>
    <mergeCell ref="AE61:AE66"/>
    <mergeCell ref="AF61:AF66"/>
    <mergeCell ref="AG61:AG66"/>
    <mergeCell ref="AH61:AH66"/>
    <mergeCell ref="AI61:AI66"/>
    <mergeCell ref="AL55:AL60"/>
    <mergeCell ref="AJ67:AJ72"/>
    <mergeCell ref="S67:S72"/>
    <mergeCell ref="T67:T72"/>
    <mergeCell ref="U67:U72"/>
    <mergeCell ref="V67:V72"/>
    <mergeCell ref="W67:W72"/>
    <mergeCell ref="X67:X72"/>
    <mergeCell ref="Y67:Y72"/>
    <mergeCell ref="Z67:Z72"/>
    <mergeCell ref="AA67:AA72"/>
    <mergeCell ref="AB67:AB72"/>
    <mergeCell ref="AC67:AC72"/>
    <mergeCell ref="AD67:AD72"/>
    <mergeCell ref="AE67:AE72"/>
    <mergeCell ref="AF67:AF72"/>
    <mergeCell ref="AG67:AG72"/>
    <mergeCell ref="AH67:AH72"/>
    <mergeCell ref="AI67:AI72"/>
    <mergeCell ref="B35:B36"/>
    <mergeCell ref="F39:F40"/>
    <mergeCell ref="AF15:AM15"/>
    <mergeCell ref="AF16:AM16"/>
    <mergeCell ref="AO67:AO72"/>
    <mergeCell ref="AP67:AP72"/>
    <mergeCell ref="AQ67:AQ72"/>
    <mergeCell ref="AR67:AR72"/>
    <mergeCell ref="P73:P78"/>
    <mergeCell ref="Q73:Q78"/>
    <mergeCell ref="R73:R78"/>
    <mergeCell ref="S73:S78"/>
    <mergeCell ref="T73:T78"/>
    <mergeCell ref="U73:U78"/>
    <mergeCell ref="V73:V78"/>
    <mergeCell ref="W73:W78"/>
    <mergeCell ref="X73:X78"/>
    <mergeCell ref="Y73:Y78"/>
    <mergeCell ref="Z73:Z78"/>
    <mergeCell ref="AA73:AA78"/>
    <mergeCell ref="AB73:AB78"/>
    <mergeCell ref="AC73:AC78"/>
    <mergeCell ref="AD73:AD78"/>
    <mergeCell ref="AE73:AE78"/>
  </mergeCells>
  <conditionalFormatting sqref="M24">
    <cfRule type="cellIs" dxfId="46" priority="25" operator="equal">
      <formula>"Extremo"</formula>
    </cfRule>
    <cfRule type="cellIs" dxfId="45" priority="26" operator="equal">
      <formula>"Alto"</formula>
    </cfRule>
    <cfRule type="cellIs" dxfId="44" priority="27" operator="equal">
      <formula>"Moderado"</formula>
    </cfRule>
    <cfRule type="cellIs" dxfId="43" priority="28" operator="equal">
      <formula>"Bajo"</formula>
    </cfRule>
  </conditionalFormatting>
  <conditionalFormatting sqref="AU24">
    <cfRule type="cellIs" dxfId="42" priority="21" operator="equal">
      <formula>"Extremo"</formula>
    </cfRule>
    <cfRule type="cellIs" dxfId="41" priority="22" operator="equal">
      <formula>"Alto"</formula>
    </cfRule>
    <cfRule type="cellIs" dxfId="40" priority="23" operator="equal">
      <formula>"Moderado"</formula>
    </cfRule>
    <cfRule type="cellIs" dxfId="39" priority="24" operator="equal">
      <formula>"Bajo"</formula>
    </cfRule>
  </conditionalFormatting>
  <conditionalFormatting sqref="M30 M35 M37 M41 M46 M52 M55 M61 M67 M73 M79:M82">
    <cfRule type="cellIs" dxfId="38" priority="17" operator="equal">
      <formula>"Extremo"</formula>
    </cfRule>
    <cfRule type="cellIs" dxfId="37" priority="18" operator="equal">
      <formula>"Alto"</formula>
    </cfRule>
    <cfRule type="cellIs" dxfId="36" priority="19" operator="equal">
      <formula>"Moderado"</formula>
    </cfRule>
    <cfRule type="cellIs" dxfId="35" priority="20" operator="equal">
      <formula>"Bajo"</formula>
    </cfRule>
  </conditionalFormatting>
  <conditionalFormatting sqref="AU30 AU35 AU37 AU41 AU46 AU52 AU55 AU61 AU67 AU73 AU79:AU82">
    <cfRule type="cellIs" dxfId="34" priority="13" operator="equal">
      <formula>"Extremo"</formula>
    </cfRule>
    <cfRule type="cellIs" dxfId="33" priority="14" operator="equal">
      <formula>"Alto"</formula>
    </cfRule>
    <cfRule type="cellIs" dxfId="32" priority="15" operator="equal">
      <formula>"Moderado"</formula>
    </cfRule>
    <cfRule type="cellIs" dxfId="31" priority="16" operator="equal">
      <formula>"Bajo"</formula>
    </cfRule>
  </conditionalFormatting>
  <conditionalFormatting sqref="AQ7:AQ14 AQ17 AN15 AY19:AY22 AN19:AO20">
    <cfRule type="cellIs" dxfId="30" priority="6" stopIfTrue="1" operator="between">
      <formula>31</formula>
      <formula>60</formula>
    </cfRule>
    <cfRule type="cellIs" dxfId="29" priority="7" stopIfTrue="1" operator="between">
      <formula>21</formula>
      <formula>30</formula>
    </cfRule>
    <cfRule type="cellIs" dxfId="28" priority="8" stopIfTrue="1" operator="between">
      <formula>11</formula>
      <formula>20</formula>
    </cfRule>
  </conditionalFormatting>
  <conditionalFormatting sqref="AQ17 AQ7:AQ14">
    <cfRule type="cellIs" dxfId="27" priority="9" stopIfTrue="1" operator="between">
      <formula>16</formula>
      <formula>25</formula>
    </cfRule>
  </conditionalFormatting>
  <conditionalFormatting sqref="AQ17 AQ7:AQ14">
    <cfRule type="cellIs" dxfId="26" priority="10" stopIfTrue="1" operator="between">
      <formula>3</formula>
      <formula>5.99</formula>
    </cfRule>
    <cfRule type="cellIs" dxfId="25" priority="11" stopIfTrue="1" operator="between">
      <formula>0</formula>
      <formula>2.99</formula>
    </cfRule>
    <cfRule type="cellIs" dxfId="24" priority="12" stopIfTrue="1" operator="between">
      <formula>6</formula>
      <formula>9.99</formula>
    </cfRule>
  </conditionalFormatting>
  <conditionalFormatting sqref="AN16">
    <cfRule type="cellIs" dxfId="23" priority="1" stopIfTrue="1" operator="equal">
      <formula>"INACEPTABLE"</formula>
    </cfRule>
    <cfRule type="cellIs" dxfId="22" priority="2" stopIfTrue="1" operator="equal">
      <formula>"IMPORTANTE"</formula>
    </cfRule>
    <cfRule type="cellIs" dxfId="21" priority="3" stopIfTrue="1" operator="equal">
      <formula>"MODERADO"</formula>
    </cfRule>
    <cfRule type="cellIs" dxfId="20" priority="4" stopIfTrue="1" operator="equal">
      <formula>"TOLERABLE"</formula>
    </cfRule>
    <cfRule type="cellIs" dxfId="19" priority="5" stopIfTrue="1" operator="equal">
      <formula>"ACEPTABLE"</formula>
    </cfRule>
  </conditionalFormatting>
  <dataValidations count="35">
    <dataValidation type="list" allowBlank="1" showInputMessage="1" showErrorMessage="1" sqref="O73">
      <formula1>$D$73:$D$78</formula1>
    </dataValidation>
    <dataValidation type="list" allowBlank="1" showInputMessage="1" showErrorMessage="1" sqref="O67">
      <formula1>$D$67:$D$72</formula1>
    </dataValidation>
    <dataValidation type="list" allowBlank="1" showInputMessage="1" showErrorMessage="1" sqref="O61">
      <formula1>$D$61:$D$66</formula1>
    </dataValidation>
    <dataValidation type="list" allowBlank="1" showInputMessage="1" showErrorMessage="1" sqref="O55">
      <formula1>$F$55:$F$60</formula1>
    </dataValidation>
    <dataValidation type="list" allowBlank="1" showInputMessage="1" showErrorMessage="1" sqref="O46">
      <formula1>$D$46:$D$51</formula1>
    </dataValidation>
    <dataValidation type="list" allowBlank="1" showInputMessage="1" showErrorMessage="1" sqref="O24">
      <formula1>$D$24:$D$29</formula1>
    </dataValidation>
    <dataValidation errorStyle="warning" allowBlank="1" showInputMessage="1" showErrorMessage="1" errorTitle="CUIDADO !!!!" error="Usted esta ingresando un Riesgo Relacionado no clasificado en la lista de fuentes, por favor inclúyalo en la hoja FUENTES, en la lista de Riesgos y relacione los items para este nuevo Riesgo." prompt="Elementos determinantes de los que se puede derivar el evento de riesgo" sqref="D19:D20"/>
    <dataValidation errorStyle="warning" allowBlank="1" showInputMessage="1" showErrorMessage="1" errorTitle="CUIDADO !!!!" error="Usted esta ingresando un Riesgo Relacionado no clasificado en la lista de fuentes, por favor inclúyalo en la hoja FUENTES, en la lista de Riesgos y relacione los items para este nuevo Riesgo." prompt="Factores clave, aspectos o activos que se pueden ver afectados negativamente por la materialización del riesgo" sqref="E19:F20"/>
    <dataValidation allowBlank="1" showInputMessage="1" showErrorMessage="1" prompt="Fuerte: 100_x000a__x000a_Moderado: Entre 50 y 99_x000a__x000a_Débil: Menor a 50" sqref="AN23"/>
    <dataValidation allowBlank="1" showInputMessage="1" showErrorMessage="1" prompt="Fuerte: 100_x000a__x000a_Moderado: 50_x000a__x000a_Débil: 0" sqref="AJ23"/>
    <dataValidation allowBlank="1" showInputMessage="1" showErrorMessage="1" prompt="Fuerte: Siempre se ejecuta_x000a__x000a_Moderado: Algunas veces_x000a__x000a_Débil: No se ejecuta " sqref="AG23:AH23"/>
    <dataValidation allowBlank="1" showInputMessage="1" showErrorMessage="1" prompt="Fuerte: Calificación entre 96 y 100_x000a__x000a_Moderado: Calificación entre 86 y 95_x000a__x000a_Débil: Calificación entre 0 y 85" sqref="AF23"/>
    <dataValidation allowBlank="1" showInputMessage="1" showErrorMessage="1" prompt="- Confiable (15)_x000a__x000a_- No Confiable (0)_x000a_" sqref="Y23:Z23"/>
    <dataValidation allowBlank="1" showInputMessage="1" showErrorMessage="1" prompt="- Prevenir (15)_x000a__x000a_- Detectar (10)_x000a__x000a_- No es un Control (0)" sqref="W23:X23"/>
    <dataValidation allowBlank="1" showInputMessage="1" showErrorMessage="1" prompt="- Oportuna (15)_x000a__x000a_- Inoportuna (0)_x000a_" sqref="U23:V23"/>
    <dataValidation allowBlank="1" showInputMessage="1" showErrorMessage="1" prompt="- Asignado (15)_x000a__x000a_- No Asignado (0)" sqref="Q23:R23"/>
    <dataValidation allowBlank="1" showInputMessage="1" showErrorMessage="1" prompt="Preventivo: Diseñados para evitar un evento no deseado en el momento que se produce, es decir intenta evitar la ocurrencia_x000a__x000a_Detectivos: Diseñados para identificar un evento o resultado no previsto después de que se haya producido, es decir corregir " sqref="P23"/>
    <dataValidation allowBlank="1" showInputMessage="1" showErrorMessage="1" prompt="Completa (10)_x000a__x000a_Incompleta (5)_x000a__x000a_No esxiste (0)" sqref="AC23:AD23"/>
    <dataValidation allowBlank="1" showInputMessage="1" showErrorMessage="1" prompt="- Se investigan y se resuelven Oportunamente (15)_x000a__x000a_- No se investigan y resuelven Oportunamente (0)_x000a_" sqref="AA23:AB23"/>
    <dataValidation allowBlank="1" showInputMessage="1" showErrorMessage="1" prompt="- Adecuado (15)_x000a__x000a_- Inadecuado (0)_x000a_" sqref="S23:T23"/>
    <dataValidation allowBlank="1" showInputMessage="1" showErrorMessage="1" prompt="Promedio entre el diseño Total de Control y Total Solidez Individual " sqref="AK23:AM23"/>
    <dataValidation allowBlank="1" showInputMessage="1" showErrorMessage="1" prompt="Fuerte+Fuerte=Fuerte_x000a_Fuerte+Moderado=Moderado_x000a_Fuerte+Débil=Débil_x000a_Moderado+Fuerte=Moderado_x000a_Moderado+Moderado=Moderado_x000a_Moderado+Débil=Débil_x000a_Débil+Fuerte=Débil_x000a_Débil+Moderado=Débil_x000a_Débil+Débil=Débil" sqref="AI23"/>
    <dataValidation allowBlank="1" showInputMessage="1" showErrorMessage="1" prompt="Si el resultado de las calificaciones del control o promedio en el diseño de los controles, está por debajo de 96%, se debe establecer un plan de acción que permita tener un control bien diseñado" sqref="AE23"/>
    <dataValidation allowBlank="1" showInputMessage="1" showErrorMessage="1" prompt="Responder afirmativamente de UNA a CINCO pregunta(s) genera un impacto MODERADO._x000a__x000a_Responder afirmativamente de SEIS a ONCE preguntas genera un impacto MAYOR._x000a__x000a_Responder afirmativamente de DOCE a DIECINUEVE preguntas genera un impacto CATASTRÓFICO." sqref="J23:L23"/>
    <dataValidation allowBlank="1" showInputMessage="1" showErrorMessage="1" prompt="Casi Seguro (5): Se espera que evento ocurra en la mayoría _x000a_Probable (4): Es viable que el evento ocurra en la mayoría_x000a_Posible (3): Puede ocurrir en algún momento. Últimos 2 años_x000a_Improbable (2): Puede Ocurrir en algún momento. Últimos 5 años_x000a_Rara Vez (1)" sqref="I23"/>
    <dataValidation type="list" allowBlank="1" showInputMessage="1" showErrorMessage="1" sqref="AH4:AJ4">
      <formula1>#REF!</formula1>
    </dataValidation>
    <dataValidation type="list" allowBlank="1" showInputMessage="1" showErrorMessage="1" sqref="O30">
      <formula1>$D$30:$D$34</formula1>
    </dataValidation>
    <dataValidation type="list" allowBlank="1" showInputMessage="1" showErrorMessage="1" sqref="O35">
      <formula1>$D$35:$D$36</formula1>
    </dataValidation>
    <dataValidation type="list" allowBlank="1" showInputMessage="1" showErrorMessage="1" sqref="O37">
      <formula1>$D$37:$D$40</formula1>
    </dataValidation>
    <dataValidation type="list" allowBlank="1" showInputMessage="1" showErrorMessage="1" sqref="O41">
      <formula1>$D$41:$D$45</formula1>
    </dataValidation>
    <dataValidation type="list" allowBlank="1" showInputMessage="1" showErrorMessage="1" sqref="O52">
      <formula1>$D$52:$D$54</formula1>
    </dataValidation>
    <dataValidation type="list" allowBlank="1" showInputMessage="1" showErrorMessage="1" sqref="O80">
      <formula1>$D$80:$D$80</formula1>
    </dataValidation>
    <dataValidation type="list" allowBlank="1" showInputMessage="1" showErrorMessage="1" sqref="O79">
      <formula1>$D$79:$D$79</formula1>
    </dataValidation>
    <dataValidation type="list" allowBlank="1" showInputMessage="1" showErrorMessage="1" sqref="O81">
      <formula1>$D$81:$D$81</formula1>
    </dataValidation>
    <dataValidation type="list" allowBlank="1" showInputMessage="1" showErrorMessage="1" sqref="O82">
      <formula1>$D$82:$D$82</formula1>
    </dataValidation>
  </dataValidations>
  <pageMargins left="0.7" right="0.7" top="0.75" bottom="0.75" header="0.3" footer="0.3"/>
  <ignoredErrors>
    <ignoredError sqref="AE61 AM73:AP73 AS73:AT73 AF73 AH73:AJ73 AF67 AH67:AJ67 AM67:AP67 AS67:AT67" unlockedFormula="1"/>
  </ignoredErrors>
  <drawing r:id="rId1"/>
  <legacyDrawing r:id="rId2"/>
</worksheet>
</file>

<file path=xl/worksheets/sheet4.xml><?xml version="1.0" encoding="utf-8"?>
<worksheet xmlns="http://schemas.openxmlformats.org/spreadsheetml/2006/main" xmlns:r="http://schemas.openxmlformats.org/officeDocument/2006/relationships">
  <dimension ref="A1:AY81"/>
  <sheetViews>
    <sheetView topLeftCell="A6" zoomScale="85" workbookViewId="0">
      <selection activeCell="H15" sqref="H15:I19"/>
    </sheetView>
  </sheetViews>
  <sheetFormatPr baseColWidth="10" defaultColWidth="0" defaultRowHeight="12.75"/>
  <cols>
    <col min="1" max="1" width="11.42578125" style="163" customWidth="1" collapsed="1"/>
    <col min="2" max="2" width="22.42578125" style="163" customWidth="1" collapsed="1"/>
    <col min="3" max="3" width="17" style="163" customWidth="1" collapsed="1"/>
    <col min="4" max="6" width="9.85546875" style="163" customWidth="1" collapsed="1"/>
    <col min="7" max="7" width="13.28515625" style="163" customWidth="1" collapsed="1"/>
    <col min="8" max="13" width="9.85546875" style="163" customWidth="1" collapsed="1"/>
    <col min="14" max="16" width="11.42578125" style="163" customWidth="1" collapsed="1"/>
    <col min="17" max="17" width="14.140625" style="163" customWidth="1" collapsed="1"/>
    <col min="18" max="27" width="12" style="163" customWidth="1" collapsed="1"/>
    <col min="28" max="28" width="13" style="163" customWidth="1" collapsed="1"/>
    <col min="29" max="29" width="12.7109375" style="163" customWidth="1" collapsed="1"/>
    <col min="30" max="36" width="12" style="163" customWidth="1" collapsed="1"/>
    <col min="37" max="37" width="12.28515625" style="163" customWidth="1" collapsed="1"/>
    <col min="38" max="16384" width="0" style="163" hidden="1"/>
  </cols>
  <sheetData>
    <row r="1" spans="1:51" ht="12.75" customHeight="1">
      <c r="A1" s="365" t="s">
        <v>640</v>
      </c>
      <c r="B1" s="365"/>
      <c r="C1" s="365"/>
      <c r="D1" s="365"/>
      <c r="E1" s="365"/>
      <c r="F1" s="365"/>
      <c r="G1" s="365"/>
      <c r="H1" s="365"/>
      <c r="I1" s="365"/>
      <c r="J1" s="365"/>
      <c r="K1" s="365"/>
      <c r="L1" s="365"/>
      <c r="M1" s="365"/>
      <c r="N1" s="365"/>
      <c r="O1" s="161"/>
      <c r="P1" s="161"/>
      <c r="Q1" s="162"/>
      <c r="R1" s="162"/>
      <c r="S1" s="162"/>
      <c r="T1" s="162"/>
      <c r="U1" s="162"/>
      <c r="V1" s="162"/>
      <c r="W1" s="162"/>
      <c r="X1" s="162"/>
      <c r="Y1" s="162"/>
      <c r="Z1" s="162"/>
      <c r="AA1" s="162"/>
      <c r="AB1" s="162"/>
      <c r="AC1" s="162"/>
      <c r="AD1" s="162"/>
      <c r="AE1" s="162"/>
      <c r="AF1" s="162"/>
      <c r="AG1" s="162"/>
      <c r="AH1" s="162"/>
      <c r="AI1" s="162"/>
      <c r="AJ1" s="162"/>
      <c r="AK1" s="162"/>
    </row>
    <row r="2" spans="1:51" ht="12.75" customHeight="1">
      <c r="A2" s="365"/>
      <c r="B2" s="365"/>
      <c r="C2" s="365"/>
      <c r="D2" s="365"/>
      <c r="E2" s="365"/>
      <c r="F2" s="365"/>
      <c r="G2" s="365"/>
      <c r="H2" s="365"/>
      <c r="I2" s="365"/>
      <c r="J2" s="365"/>
      <c r="K2" s="365"/>
      <c r="L2" s="365"/>
      <c r="M2" s="365"/>
      <c r="N2" s="365"/>
      <c r="O2" s="161"/>
      <c r="P2" s="161"/>
      <c r="Q2" s="162"/>
      <c r="R2" s="162"/>
      <c r="S2" s="162"/>
      <c r="T2" s="162"/>
      <c r="U2" s="162"/>
      <c r="V2" s="162"/>
      <c r="W2" s="162"/>
      <c r="X2" s="162"/>
      <c r="Y2" s="162"/>
      <c r="Z2" s="162"/>
      <c r="AA2" s="162"/>
      <c r="AB2" s="162"/>
      <c r="AC2" s="162"/>
      <c r="AD2" s="162"/>
      <c r="AE2" s="162"/>
      <c r="AF2" s="162"/>
      <c r="AG2" s="162"/>
      <c r="AH2" s="162"/>
      <c r="AI2" s="162"/>
      <c r="AJ2" s="162"/>
      <c r="AK2" s="162"/>
    </row>
    <row r="3" spans="1:51" ht="12.75" customHeight="1">
      <c r="A3" s="365"/>
      <c r="B3" s="365"/>
      <c r="C3" s="365"/>
      <c r="D3" s="365"/>
      <c r="E3" s="365"/>
      <c r="F3" s="365"/>
      <c r="G3" s="365"/>
      <c r="H3" s="365"/>
      <c r="I3" s="365"/>
      <c r="J3" s="365"/>
      <c r="K3" s="365"/>
      <c r="L3" s="365"/>
      <c r="M3" s="365"/>
      <c r="N3" s="365"/>
      <c r="O3" s="161"/>
      <c r="P3" s="161"/>
      <c r="Q3" s="164"/>
      <c r="R3" s="164"/>
      <c r="S3" s="164"/>
      <c r="T3" s="164"/>
      <c r="U3" s="164"/>
      <c r="V3" s="164"/>
      <c r="W3" s="164"/>
      <c r="X3" s="164"/>
      <c r="Y3" s="164"/>
      <c r="Z3" s="164"/>
      <c r="AA3" s="164"/>
      <c r="AB3" s="164"/>
      <c r="AC3" s="164"/>
      <c r="AD3" s="164"/>
      <c r="AE3" s="164"/>
      <c r="AF3" s="164"/>
      <c r="AG3" s="164"/>
      <c r="AH3" s="164"/>
      <c r="AI3" s="164"/>
      <c r="AJ3" s="164"/>
      <c r="AK3" s="164"/>
    </row>
    <row r="4" spans="1:51" ht="12.75" customHeight="1">
      <c r="A4" s="365"/>
      <c r="B4" s="365"/>
      <c r="C4" s="365"/>
      <c r="D4" s="365"/>
      <c r="E4" s="365"/>
      <c r="F4" s="365"/>
      <c r="G4" s="365"/>
      <c r="H4" s="365"/>
      <c r="I4" s="365"/>
      <c r="J4" s="365"/>
      <c r="K4" s="365"/>
      <c r="L4" s="365"/>
      <c r="M4" s="365"/>
      <c r="N4" s="365"/>
      <c r="O4" s="161"/>
      <c r="P4" s="161"/>
      <c r="Q4" s="164"/>
      <c r="R4" s="164"/>
      <c r="S4" s="164"/>
      <c r="T4" s="164"/>
      <c r="U4" s="164"/>
      <c r="V4" s="164"/>
      <c r="W4" s="164"/>
      <c r="X4" s="164"/>
      <c r="Y4" s="164"/>
      <c r="Z4" s="164"/>
      <c r="AA4" s="164"/>
      <c r="AB4" s="164"/>
      <c r="AC4" s="164"/>
      <c r="AD4" s="164"/>
      <c r="AE4" s="164"/>
      <c r="AF4" s="164"/>
      <c r="AG4" s="164"/>
      <c r="AH4" s="164"/>
      <c r="AI4" s="164"/>
      <c r="AJ4" s="164"/>
      <c r="AK4" s="164"/>
    </row>
    <row r="5" spans="1:51">
      <c r="A5" s="164"/>
      <c r="B5" s="164"/>
      <c r="C5" s="164"/>
      <c r="D5" s="164"/>
      <c r="E5" s="164"/>
      <c r="F5" s="164"/>
      <c r="G5" s="164"/>
      <c r="H5" s="164"/>
      <c r="I5" s="164"/>
      <c r="J5" s="164"/>
      <c r="K5" s="164"/>
      <c r="L5" s="164"/>
      <c r="M5" s="164"/>
      <c r="N5" s="164"/>
      <c r="O5" s="164"/>
      <c r="P5" s="164"/>
      <c r="Q5" s="164"/>
      <c r="R5" s="164"/>
      <c r="S5" s="164"/>
      <c r="T5" s="164"/>
      <c r="U5" s="164"/>
      <c r="V5" s="164"/>
      <c r="W5" s="164"/>
      <c r="X5" s="164"/>
      <c r="Y5" s="164"/>
      <c r="Z5" s="164"/>
      <c r="AA5" s="164"/>
      <c r="AB5" s="164"/>
      <c r="AC5" s="164"/>
      <c r="AD5" s="164"/>
      <c r="AE5" s="164"/>
      <c r="AF5" s="164"/>
      <c r="AG5" s="164"/>
      <c r="AH5" s="164"/>
      <c r="AI5" s="164"/>
      <c r="AJ5" s="164"/>
      <c r="AK5" s="164"/>
    </row>
    <row r="6" spans="1:51">
      <c r="A6" s="164"/>
      <c r="B6" s="366" t="s">
        <v>3</v>
      </c>
      <c r="C6" s="367"/>
      <c r="D6" s="367"/>
      <c r="E6" s="367"/>
      <c r="F6" s="367"/>
      <c r="G6" s="367"/>
      <c r="H6" s="367"/>
      <c r="I6" s="367"/>
      <c r="J6" s="367"/>
      <c r="K6" s="367"/>
      <c r="L6" s="367"/>
      <c r="M6" s="368"/>
      <c r="N6" s="164"/>
      <c r="O6" s="164"/>
      <c r="P6" s="164"/>
      <c r="Q6" s="164"/>
      <c r="R6" s="164"/>
      <c r="S6" s="164"/>
      <c r="T6" s="164"/>
      <c r="U6" s="164"/>
      <c r="V6" s="164"/>
      <c r="W6" s="164"/>
      <c r="X6" s="164"/>
      <c r="Y6" s="164"/>
      <c r="Z6" s="164"/>
      <c r="AA6" s="164"/>
      <c r="AB6" s="164"/>
      <c r="AC6" s="164"/>
      <c r="AD6" s="164"/>
      <c r="AE6" s="164"/>
      <c r="AF6" s="164"/>
      <c r="AG6" s="164"/>
      <c r="AH6" s="164"/>
      <c r="AI6" s="164"/>
      <c r="AJ6" s="164"/>
      <c r="AK6" s="164"/>
    </row>
    <row r="7" spans="1:51">
      <c r="A7" s="164"/>
      <c r="B7" s="369"/>
      <c r="C7" s="370"/>
      <c r="D7" s="370"/>
      <c r="E7" s="370"/>
      <c r="F7" s="370"/>
      <c r="G7" s="370"/>
      <c r="H7" s="370"/>
      <c r="I7" s="370"/>
      <c r="J7" s="370"/>
      <c r="K7" s="370"/>
      <c r="L7" s="370"/>
      <c r="M7" s="371"/>
      <c r="N7" s="164"/>
      <c r="O7" s="164"/>
      <c r="P7" s="164"/>
      <c r="Q7" s="164"/>
      <c r="R7" s="164"/>
      <c r="S7" s="164"/>
      <c r="T7" s="164"/>
      <c r="U7" s="164"/>
      <c r="V7" s="164"/>
      <c r="W7" s="164"/>
      <c r="X7" s="164"/>
      <c r="Y7" s="164"/>
      <c r="Z7" s="164"/>
      <c r="AA7" s="164"/>
      <c r="AB7" s="164"/>
      <c r="AC7" s="164"/>
      <c r="AD7" s="164"/>
      <c r="AE7" s="164"/>
      <c r="AF7" s="164"/>
      <c r="AG7" s="164"/>
      <c r="AH7" s="164"/>
      <c r="AI7" s="164"/>
      <c r="AJ7" s="164"/>
      <c r="AK7" s="164"/>
    </row>
    <row r="8" spans="1:51" ht="15.75" customHeight="1">
      <c r="A8" s="164"/>
      <c r="B8" s="372"/>
      <c r="C8" s="372"/>
      <c r="D8" s="373" t="s">
        <v>637</v>
      </c>
      <c r="E8" s="373"/>
      <c r="F8" s="373" t="s">
        <v>567</v>
      </c>
      <c r="G8" s="373"/>
      <c r="H8" s="373" t="s">
        <v>568</v>
      </c>
      <c r="I8" s="373"/>
      <c r="J8" s="373" t="s">
        <v>569</v>
      </c>
      <c r="K8" s="373"/>
      <c r="L8" s="373" t="s">
        <v>570</v>
      </c>
      <c r="M8" s="373"/>
      <c r="N8" s="164"/>
      <c r="O8" s="164"/>
      <c r="P8" s="164"/>
      <c r="Q8" s="164"/>
      <c r="R8" s="164"/>
      <c r="S8" s="164"/>
      <c r="T8" s="164"/>
      <c r="U8" s="164"/>
      <c r="V8" s="164"/>
      <c r="W8" s="164"/>
      <c r="X8" s="164"/>
      <c r="Y8" s="164"/>
      <c r="Z8" s="164"/>
      <c r="AA8" s="164"/>
      <c r="AB8" s="164"/>
      <c r="AC8" s="164"/>
      <c r="AD8" s="164"/>
      <c r="AE8" s="164"/>
      <c r="AF8" s="164"/>
      <c r="AG8" s="164"/>
      <c r="AH8" s="164"/>
      <c r="AI8" s="164"/>
      <c r="AJ8" s="164"/>
      <c r="AK8" s="164"/>
    </row>
    <row r="9" spans="1:51" ht="15.75" customHeight="1">
      <c r="A9" s="164"/>
      <c r="B9" s="372"/>
      <c r="C9" s="372"/>
      <c r="D9" s="373"/>
      <c r="E9" s="373"/>
      <c r="F9" s="373"/>
      <c r="G9" s="373"/>
      <c r="H9" s="373"/>
      <c r="I9" s="373"/>
      <c r="J9" s="373"/>
      <c r="K9" s="373"/>
      <c r="L9" s="373"/>
      <c r="M9" s="373"/>
      <c r="N9" s="164"/>
      <c r="O9" s="164"/>
      <c r="P9" s="164"/>
      <c r="Q9" s="164"/>
      <c r="R9" s="164"/>
      <c r="S9" s="164"/>
      <c r="T9" s="164"/>
      <c r="U9" s="164"/>
      <c r="V9" s="164"/>
      <c r="W9" s="164"/>
      <c r="X9" s="164"/>
      <c r="Y9" s="164"/>
      <c r="Z9" s="164"/>
      <c r="AA9" s="164"/>
      <c r="AB9" s="164"/>
      <c r="AC9" s="164"/>
      <c r="AD9" s="164"/>
      <c r="AE9" s="164"/>
      <c r="AF9" s="164"/>
      <c r="AG9" s="164"/>
      <c r="AH9" s="164"/>
      <c r="AI9" s="164"/>
      <c r="AJ9" s="164"/>
      <c r="AK9" s="164"/>
    </row>
    <row r="10" spans="1:51" ht="10.5" customHeight="1">
      <c r="A10" s="164"/>
      <c r="B10" s="374" t="s">
        <v>2</v>
      </c>
      <c r="C10" s="377" t="s">
        <v>638</v>
      </c>
      <c r="D10" s="378" t="str">
        <f>I58</f>
        <v/>
      </c>
      <c r="E10" s="378"/>
      <c r="F10" s="378" t="str">
        <f>J58</f>
        <v/>
      </c>
      <c r="G10" s="378"/>
      <c r="H10" s="379" t="str">
        <f>L58</f>
        <v/>
      </c>
      <c r="I10" s="379"/>
      <c r="J10" s="379" t="str">
        <f>Q58</f>
        <v/>
      </c>
      <c r="K10" s="379"/>
      <c r="L10" s="379" t="str">
        <f>R58</f>
        <v/>
      </c>
      <c r="M10" s="379"/>
      <c r="N10" s="164"/>
      <c r="O10" s="164"/>
      <c r="P10" s="164"/>
      <c r="Q10" s="164"/>
      <c r="R10" s="164"/>
      <c r="S10" s="164"/>
      <c r="T10" s="164"/>
      <c r="U10" s="164"/>
      <c r="V10" s="164"/>
      <c r="W10" s="164"/>
      <c r="X10" s="164"/>
      <c r="Y10" s="164"/>
      <c r="Z10" s="164"/>
      <c r="AA10" s="164"/>
      <c r="AB10" s="164"/>
      <c r="AC10" s="164"/>
      <c r="AD10" s="164"/>
      <c r="AE10" s="164"/>
      <c r="AF10" s="164"/>
      <c r="AG10" s="164"/>
      <c r="AH10" s="164"/>
      <c r="AI10" s="164"/>
      <c r="AJ10" s="164"/>
      <c r="AK10" s="164"/>
    </row>
    <row r="11" spans="1:51" ht="10.5" customHeight="1">
      <c r="A11" s="164"/>
      <c r="B11" s="375"/>
      <c r="C11" s="377"/>
      <c r="D11" s="378"/>
      <c r="E11" s="378"/>
      <c r="F11" s="378"/>
      <c r="G11" s="378"/>
      <c r="H11" s="379"/>
      <c r="I11" s="379"/>
      <c r="J11" s="379"/>
      <c r="K11" s="379"/>
      <c r="L11" s="379"/>
      <c r="M11" s="379"/>
      <c r="N11" s="164"/>
      <c r="O11" s="164"/>
      <c r="P11" s="164"/>
      <c r="Q11" s="164"/>
      <c r="R11" s="164"/>
      <c r="S11" s="164"/>
      <c r="T11" s="164"/>
      <c r="U11" s="164"/>
      <c r="V11" s="164"/>
      <c r="W11" s="164"/>
      <c r="X11" s="164"/>
      <c r="Y11" s="164"/>
      <c r="Z11" s="164"/>
      <c r="AA11" s="164"/>
      <c r="AB11" s="164"/>
      <c r="AC11" s="164"/>
      <c r="AD11" s="164"/>
      <c r="AE11" s="164"/>
      <c r="AF11" s="164"/>
      <c r="AG11" s="164"/>
      <c r="AH11" s="164"/>
      <c r="AI11" s="164"/>
      <c r="AJ11" s="164"/>
      <c r="AK11" s="164"/>
    </row>
    <row r="12" spans="1:51" ht="10.5" customHeight="1">
      <c r="A12" s="164"/>
      <c r="B12" s="375"/>
      <c r="C12" s="377"/>
      <c r="D12" s="378"/>
      <c r="E12" s="378"/>
      <c r="F12" s="378"/>
      <c r="G12" s="378"/>
      <c r="H12" s="379"/>
      <c r="I12" s="379"/>
      <c r="J12" s="379"/>
      <c r="K12" s="379"/>
      <c r="L12" s="379"/>
      <c r="M12" s="379"/>
      <c r="N12" s="164"/>
      <c r="O12" s="164"/>
      <c r="P12" s="164"/>
      <c r="Q12" s="164"/>
      <c r="R12" s="164"/>
      <c r="S12" s="164"/>
      <c r="T12" s="164"/>
      <c r="U12" s="164"/>
      <c r="V12" s="164"/>
      <c r="W12" s="164"/>
      <c r="X12" s="164"/>
      <c r="Y12" s="164"/>
      <c r="Z12" s="164"/>
      <c r="AA12" s="164"/>
      <c r="AB12" s="164"/>
      <c r="AC12" s="164"/>
      <c r="AD12" s="164"/>
      <c r="AE12" s="164"/>
      <c r="AF12" s="164"/>
      <c r="AG12" s="164"/>
      <c r="AH12" s="164"/>
      <c r="AI12" s="164"/>
      <c r="AJ12" s="164"/>
      <c r="AK12" s="164"/>
    </row>
    <row r="13" spans="1:51" ht="10.5" customHeight="1">
      <c r="A13" s="164"/>
      <c r="B13" s="375"/>
      <c r="C13" s="377"/>
      <c r="D13" s="378"/>
      <c r="E13" s="378"/>
      <c r="F13" s="378"/>
      <c r="G13" s="378"/>
      <c r="H13" s="379"/>
      <c r="I13" s="379"/>
      <c r="J13" s="379"/>
      <c r="K13" s="379"/>
      <c r="L13" s="379"/>
      <c r="M13" s="379"/>
      <c r="N13" s="164"/>
      <c r="O13" s="164"/>
      <c r="P13" s="164"/>
      <c r="Q13" s="164"/>
      <c r="R13" s="164"/>
      <c r="S13" s="164"/>
      <c r="T13" s="164"/>
      <c r="U13" s="164"/>
      <c r="V13" s="164"/>
      <c r="W13" s="164"/>
      <c r="X13" s="164"/>
      <c r="Y13" s="164"/>
      <c r="Z13" s="164"/>
      <c r="AA13" s="164"/>
      <c r="AB13" s="164"/>
      <c r="AC13" s="164"/>
      <c r="AD13" s="164"/>
      <c r="AE13" s="164"/>
      <c r="AF13" s="164"/>
      <c r="AG13" s="164"/>
      <c r="AH13" s="164"/>
      <c r="AI13" s="164"/>
      <c r="AJ13" s="164"/>
      <c r="AK13" s="164"/>
      <c r="AY13" s="163" t="s">
        <v>571</v>
      </c>
    </row>
    <row r="14" spans="1:51" ht="10.5" customHeight="1">
      <c r="A14" s="164"/>
      <c r="B14" s="375"/>
      <c r="C14" s="377"/>
      <c r="D14" s="378"/>
      <c r="E14" s="378"/>
      <c r="F14" s="378"/>
      <c r="G14" s="378"/>
      <c r="H14" s="379"/>
      <c r="I14" s="379"/>
      <c r="J14" s="379"/>
      <c r="K14" s="379"/>
      <c r="L14" s="379"/>
      <c r="M14" s="379"/>
      <c r="N14" s="164"/>
      <c r="O14" s="164"/>
      <c r="P14" s="164"/>
      <c r="Q14" s="164"/>
      <c r="R14" s="164"/>
      <c r="S14" s="164"/>
      <c r="T14" s="164"/>
      <c r="U14" s="164"/>
      <c r="V14" s="164"/>
      <c r="W14" s="164"/>
      <c r="X14" s="164"/>
      <c r="Y14" s="164"/>
      <c r="Z14" s="164"/>
      <c r="AA14" s="164"/>
      <c r="AB14" s="164"/>
      <c r="AC14" s="164"/>
      <c r="AD14" s="164"/>
      <c r="AE14" s="164"/>
      <c r="AF14" s="164"/>
      <c r="AG14" s="164"/>
      <c r="AH14" s="164"/>
      <c r="AI14" s="164"/>
      <c r="AJ14" s="164"/>
      <c r="AK14" s="164"/>
    </row>
    <row r="15" spans="1:51" ht="10.5" customHeight="1">
      <c r="A15" s="164"/>
      <c r="B15" s="375"/>
      <c r="C15" s="377" t="s">
        <v>572</v>
      </c>
      <c r="D15" s="378" t="str">
        <f>K58</f>
        <v/>
      </c>
      <c r="E15" s="378"/>
      <c r="F15" s="379" t="str">
        <f>M58</f>
        <v/>
      </c>
      <c r="G15" s="379"/>
      <c r="H15" s="380" t="str">
        <f>S58</f>
        <v/>
      </c>
      <c r="I15" s="380"/>
      <c r="J15" s="380" t="str">
        <f>W58</f>
        <v/>
      </c>
      <c r="K15" s="380"/>
      <c r="L15" s="381" t="str">
        <f>X58</f>
        <v/>
      </c>
      <c r="M15" s="381"/>
      <c r="N15" s="164"/>
      <c r="O15" s="164"/>
      <c r="P15" s="164"/>
      <c r="Q15" s="164"/>
      <c r="R15" s="164"/>
      <c r="S15" s="164"/>
      <c r="T15" s="164"/>
      <c r="U15" s="164"/>
      <c r="V15" s="164"/>
      <c r="W15" s="164"/>
      <c r="X15" s="164"/>
      <c r="Y15" s="164"/>
      <c r="Z15" s="164"/>
      <c r="AA15" s="164"/>
      <c r="AB15" s="164"/>
      <c r="AC15" s="164"/>
      <c r="AD15" s="164"/>
      <c r="AE15" s="164"/>
      <c r="AF15" s="164"/>
      <c r="AG15" s="164"/>
      <c r="AH15" s="164"/>
      <c r="AI15" s="164" t="s">
        <v>573</v>
      </c>
      <c r="AJ15" s="164"/>
      <c r="AK15" s="164"/>
      <c r="AU15" s="163" t="s">
        <v>574</v>
      </c>
      <c r="AY15" s="163" t="s">
        <v>575</v>
      </c>
    </row>
    <row r="16" spans="1:51" ht="10.5" customHeight="1">
      <c r="A16" s="164"/>
      <c r="B16" s="375"/>
      <c r="C16" s="377"/>
      <c r="D16" s="378"/>
      <c r="E16" s="378"/>
      <c r="F16" s="379"/>
      <c r="G16" s="379"/>
      <c r="H16" s="380"/>
      <c r="I16" s="380"/>
      <c r="J16" s="380"/>
      <c r="K16" s="380"/>
      <c r="L16" s="381"/>
      <c r="M16" s="381"/>
      <c r="N16" s="164"/>
      <c r="O16" s="164"/>
      <c r="P16" s="164"/>
      <c r="Q16" s="164"/>
      <c r="R16" s="164"/>
      <c r="S16" s="164"/>
      <c r="T16" s="164"/>
      <c r="U16" s="164"/>
      <c r="V16" s="164"/>
      <c r="W16" s="164"/>
      <c r="X16" s="164"/>
      <c r="Y16" s="164"/>
      <c r="Z16" s="164"/>
      <c r="AA16" s="164"/>
      <c r="AB16" s="164"/>
      <c r="AC16" s="164"/>
      <c r="AD16" s="164"/>
      <c r="AE16" s="164"/>
      <c r="AF16" s="164"/>
      <c r="AG16" s="164"/>
      <c r="AH16" s="164"/>
      <c r="AI16" s="164"/>
      <c r="AJ16" s="164"/>
      <c r="AK16" s="164"/>
    </row>
    <row r="17" spans="1:37" ht="10.5" customHeight="1">
      <c r="A17" s="164"/>
      <c r="B17" s="375"/>
      <c r="C17" s="377"/>
      <c r="D17" s="378"/>
      <c r="E17" s="378"/>
      <c r="F17" s="379"/>
      <c r="G17" s="379"/>
      <c r="H17" s="380"/>
      <c r="I17" s="380"/>
      <c r="J17" s="380"/>
      <c r="K17" s="380"/>
      <c r="L17" s="381"/>
      <c r="M17" s="381"/>
      <c r="N17" s="164"/>
      <c r="O17" s="164"/>
      <c r="P17" s="164"/>
      <c r="Q17" s="164"/>
      <c r="R17" s="164"/>
      <c r="S17" s="164"/>
      <c r="T17" s="164"/>
      <c r="U17" s="164"/>
      <c r="V17" s="164"/>
      <c r="W17" s="164"/>
      <c r="X17" s="164"/>
      <c r="Y17" s="164"/>
      <c r="Z17" s="164"/>
      <c r="AA17" s="164"/>
      <c r="AB17" s="164"/>
      <c r="AC17" s="164"/>
      <c r="AD17" s="164"/>
      <c r="AE17" s="164"/>
      <c r="AF17" s="164"/>
      <c r="AG17" s="164"/>
      <c r="AH17" s="164"/>
      <c r="AI17" s="164" t="s">
        <v>576</v>
      </c>
      <c r="AJ17" s="164"/>
      <c r="AK17" s="164"/>
    </row>
    <row r="18" spans="1:37" ht="10.5" customHeight="1">
      <c r="A18" s="164"/>
      <c r="B18" s="375"/>
      <c r="C18" s="377"/>
      <c r="D18" s="378"/>
      <c r="E18" s="378"/>
      <c r="F18" s="379"/>
      <c r="G18" s="379"/>
      <c r="H18" s="380"/>
      <c r="I18" s="380"/>
      <c r="J18" s="380"/>
      <c r="K18" s="380"/>
      <c r="L18" s="381"/>
      <c r="M18" s="381"/>
      <c r="N18" s="164"/>
      <c r="O18" s="164"/>
      <c r="P18" s="164"/>
      <c r="Q18" s="164"/>
      <c r="R18" s="164"/>
      <c r="S18" s="164"/>
      <c r="T18" s="164"/>
      <c r="U18" s="164"/>
      <c r="V18" s="164"/>
      <c r="W18" s="164"/>
      <c r="X18" s="164"/>
      <c r="Y18" s="164"/>
      <c r="Z18" s="164"/>
      <c r="AA18" s="164"/>
      <c r="AB18" s="164"/>
      <c r="AC18" s="164"/>
      <c r="AD18" s="164"/>
      <c r="AE18" s="164"/>
      <c r="AF18" s="164"/>
      <c r="AG18" s="164"/>
      <c r="AH18" s="164"/>
      <c r="AI18" s="164"/>
      <c r="AJ18" s="164"/>
      <c r="AK18" s="164"/>
    </row>
    <row r="19" spans="1:37" ht="10.5" customHeight="1">
      <c r="A19" s="164"/>
      <c r="B19" s="375"/>
      <c r="C19" s="377"/>
      <c r="D19" s="378"/>
      <c r="E19" s="378"/>
      <c r="F19" s="379"/>
      <c r="G19" s="379"/>
      <c r="H19" s="380"/>
      <c r="I19" s="380"/>
      <c r="J19" s="380"/>
      <c r="K19" s="380"/>
      <c r="L19" s="381"/>
      <c r="M19" s="381"/>
      <c r="N19" s="164"/>
      <c r="O19" s="164"/>
      <c r="P19" s="164"/>
      <c r="Q19" s="164"/>
      <c r="R19" s="164"/>
      <c r="S19" s="164"/>
      <c r="T19" s="164"/>
      <c r="U19" s="164"/>
      <c r="V19" s="164"/>
      <c r="W19" s="164"/>
      <c r="X19" s="164"/>
      <c r="Y19" s="164"/>
      <c r="Z19" s="164"/>
      <c r="AA19" s="164"/>
      <c r="AB19" s="164"/>
      <c r="AC19" s="164"/>
      <c r="AD19" s="164"/>
      <c r="AE19" s="164"/>
      <c r="AF19" s="164"/>
      <c r="AG19" s="164"/>
      <c r="AH19" s="164"/>
      <c r="AI19" s="164" t="s">
        <v>577</v>
      </c>
      <c r="AJ19" s="164"/>
      <c r="AK19" s="164"/>
    </row>
    <row r="20" spans="1:37" ht="10.5" customHeight="1">
      <c r="A20" s="164"/>
      <c r="B20" s="375"/>
      <c r="C20" s="377" t="s">
        <v>578</v>
      </c>
      <c r="D20" s="379" t="str">
        <f>N58</f>
        <v/>
      </c>
      <c r="E20" s="379"/>
      <c r="F20" s="380" t="str">
        <f>T58</f>
        <v/>
      </c>
      <c r="G20" s="380"/>
      <c r="H20" s="380" t="str">
        <f>U58</f>
        <v/>
      </c>
      <c r="I20" s="380"/>
      <c r="J20" s="381" t="str">
        <f>Y58</f>
        <v/>
      </c>
      <c r="K20" s="381"/>
      <c r="L20" s="381" t="str">
        <f>Z58</f>
        <v/>
      </c>
      <c r="M20" s="381"/>
      <c r="N20" s="164"/>
      <c r="O20" s="164"/>
      <c r="P20" s="164"/>
      <c r="Q20" s="164"/>
      <c r="R20" s="164"/>
      <c r="S20" s="164"/>
      <c r="T20" s="164"/>
      <c r="U20" s="164"/>
      <c r="V20" s="164"/>
      <c r="W20" s="164"/>
      <c r="X20" s="164"/>
      <c r="Y20" s="164"/>
      <c r="Z20" s="164"/>
      <c r="AA20" s="164"/>
      <c r="AB20" s="164"/>
      <c r="AC20" s="164"/>
      <c r="AD20" s="164"/>
      <c r="AE20" s="164"/>
      <c r="AF20" s="164"/>
      <c r="AG20" s="164"/>
      <c r="AH20" s="164"/>
      <c r="AI20" s="164"/>
      <c r="AJ20" s="164"/>
      <c r="AK20" s="164"/>
    </row>
    <row r="21" spans="1:37" ht="10.5" customHeight="1">
      <c r="A21" s="164"/>
      <c r="B21" s="375"/>
      <c r="C21" s="377"/>
      <c r="D21" s="379"/>
      <c r="E21" s="379"/>
      <c r="F21" s="380"/>
      <c r="G21" s="380"/>
      <c r="H21" s="380"/>
      <c r="I21" s="380"/>
      <c r="J21" s="381"/>
      <c r="K21" s="381"/>
      <c r="L21" s="381"/>
      <c r="M21" s="381"/>
      <c r="N21" s="164"/>
      <c r="O21" s="164"/>
      <c r="P21" s="164"/>
      <c r="Q21" s="164"/>
      <c r="R21" s="164"/>
      <c r="S21" s="164"/>
      <c r="T21" s="164"/>
      <c r="U21" s="164"/>
      <c r="V21" s="164"/>
      <c r="W21" s="164"/>
      <c r="X21" s="164"/>
      <c r="Y21" s="164"/>
      <c r="Z21" s="164"/>
      <c r="AA21" s="164"/>
      <c r="AB21" s="164"/>
      <c r="AC21" s="164"/>
      <c r="AD21" s="164"/>
      <c r="AE21" s="164"/>
      <c r="AF21" s="164"/>
      <c r="AG21" s="164"/>
      <c r="AH21" s="164"/>
      <c r="AI21" s="164"/>
      <c r="AJ21" s="164"/>
      <c r="AK21" s="164"/>
    </row>
    <row r="22" spans="1:37" ht="10.5" customHeight="1">
      <c r="A22" s="164"/>
      <c r="B22" s="375"/>
      <c r="C22" s="377"/>
      <c r="D22" s="379"/>
      <c r="E22" s="379"/>
      <c r="F22" s="380"/>
      <c r="G22" s="380"/>
      <c r="H22" s="380"/>
      <c r="I22" s="380"/>
      <c r="J22" s="381"/>
      <c r="K22" s="381"/>
      <c r="L22" s="381"/>
      <c r="M22" s="381"/>
      <c r="N22" s="164"/>
      <c r="O22" s="164"/>
      <c r="P22" s="164"/>
      <c r="Q22" s="164"/>
      <c r="R22" s="164"/>
      <c r="S22" s="164"/>
      <c r="T22" s="164"/>
      <c r="U22" s="164"/>
      <c r="V22" s="164"/>
      <c r="W22" s="164"/>
      <c r="X22" s="164"/>
      <c r="Y22" s="164"/>
      <c r="Z22" s="164"/>
      <c r="AA22" s="164"/>
      <c r="AB22" s="164"/>
      <c r="AC22" s="164"/>
      <c r="AD22" s="164"/>
      <c r="AE22" s="164"/>
      <c r="AF22" s="164"/>
      <c r="AG22" s="164"/>
      <c r="AH22" s="164"/>
      <c r="AI22" s="164"/>
      <c r="AJ22" s="164"/>
      <c r="AK22" s="164"/>
    </row>
    <row r="23" spans="1:37" ht="10.5" customHeight="1">
      <c r="A23" s="164"/>
      <c r="B23" s="375"/>
      <c r="C23" s="377"/>
      <c r="D23" s="379"/>
      <c r="E23" s="379"/>
      <c r="F23" s="380"/>
      <c r="G23" s="380"/>
      <c r="H23" s="380"/>
      <c r="I23" s="380"/>
      <c r="J23" s="381"/>
      <c r="K23" s="381"/>
      <c r="L23" s="381"/>
      <c r="M23" s="381"/>
      <c r="N23" s="164"/>
      <c r="O23" s="164"/>
      <c r="P23" s="164"/>
      <c r="Q23" s="164"/>
      <c r="R23" s="164"/>
      <c r="S23" s="164"/>
      <c r="T23" s="164"/>
      <c r="U23" s="164"/>
      <c r="V23" s="164"/>
      <c r="W23" s="164"/>
      <c r="X23" s="164"/>
      <c r="Y23" s="164"/>
      <c r="Z23" s="164"/>
      <c r="AA23" s="164"/>
      <c r="AB23" s="164"/>
      <c r="AC23" s="164"/>
      <c r="AD23" s="164"/>
      <c r="AE23" s="164"/>
      <c r="AF23" s="164"/>
      <c r="AG23" s="164"/>
      <c r="AH23" s="164"/>
      <c r="AI23" s="164"/>
      <c r="AJ23" s="164"/>
      <c r="AK23" s="164"/>
    </row>
    <row r="24" spans="1:37" ht="10.5" customHeight="1">
      <c r="A24" s="164"/>
      <c r="B24" s="375"/>
      <c r="C24" s="377"/>
      <c r="D24" s="379"/>
      <c r="E24" s="379"/>
      <c r="F24" s="380"/>
      <c r="G24" s="380"/>
      <c r="H24" s="380"/>
      <c r="I24" s="380"/>
      <c r="J24" s="381"/>
      <c r="K24" s="381"/>
      <c r="L24" s="381"/>
      <c r="M24" s="381"/>
      <c r="N24" s="164"/>
      <c r="O24" s="164"/>
      <c r="P24" s="164"/>
      <c r="Q24" s="164"/>
      <c r="R24" s="164"/>
      <c r="S24" s="164"/>
      <c r="T24" s="164"/>
      <c r="U24" s="164"/>
      <c r="V24" s="164"/>
      <c r="W24" s="164"/>
      <c r="X24" s="164"/>
      <c r="Y24" s="164"/>
      <c r="Z24" s="164"/>
      <c r="AA24" s="164"/>
      <c r="AB24" s="164"/>
      <c r="AC24" s="164"/>
      <c r="AD24" s="164"/>
      <c r="AE24" s="164"/>
      <c r="AF24" s="164"/>
      <c r="AG24" s="164"/>
      <c r="AH24" s="164"/>
      <c r="AI24" s="164"/>
      <c r="AJ24" s="164"/>
      <c r="AK24" s="164"/>
    </row>
    <row r="25" spans="1:37" ht="10.5" customHeight="1">
      <c r="A25" s="164"/>
      <c r="B25" s="375"/>
      <c r="C25" s="377" t="s">
        <v>579</v>
      </c>
      <c r="D25" s="379" t="str">
        <f>O58</f>
        <v/>
      </c>
      <c r="E25" s="379"/>
      <c r="F25" s="380" t="str">
        <f>V58</f>
        <v/>
      </c>
      <c r="G25" s="380"/>
      <c r="H25" s="381" t="str">
        <f>AA58</f>
        <v/>
      </c>
      <c r="I25" s="381"/>
      <c r="J25" s="382" t="str">
        <f>AD58</f>
        <v/>
      </c>
      <c r="K25" s="382"/>
      <c r="L25" s="382" t="str">
        <f>AE58</f>
        <v/>
      </c>
      <c r="M25" s="382"/>
      <c r="N25" s="164"/>
      <c r="O25" s="164"/>
      <c r="P25" s="164"/>
      <c r="Q25" s="164"/>
      <c r="R25" s="164"/>
      <c r="S25" s="164"/>
      <c r="T25" s="164"/>
      <c r="U25" s="164"/>
      <c r="V25" s="164"/>
      <c r="W25" s="164"/>
      <c r="X25" s="164"/>
      <c r="Y25" s="164"/>
      <c r="Z25" s="164"/>
      <c r="AA25" s="164"/>
      <c r="AB25" s="164"/>
      <c r="AC25" s="164"/>
      <c r="AD25" s="164"/>
      <c r="AE25" s="164"/>
      <c r="AF25" s="164"/>
      <c r="AG25" s="164"/>
      <c r="AH25" s="164"/>
      <c r="AI25" s="164"/>
      <c r="AJ25" s="164"/>
      <c r="AK25" s="164"/>
    </row>
    <row r="26" spans="1:37" ht="10.5" customHeight="1">
      <c r="A26" s="164"/>
      <c r="B26" s="375"/>
      <c r="C26" s="377"/>
      <c r="D26" s="379"/>
      <c r="E26" s="379"/>
      <c r="F26" s="380"/>
      <c r="G26" s="380"/>
      <c r="H26" s="381"/>
      <c r="I26" s="381"/>
      <c r="J26" s="382"/>
      <c r="K26" s="382"/>
      <c r="L26" s="382"/>
      <c r="M26" s="382"/>
      <c r="N26" s="164"/>
      <c r="O26" s="164"/>
      <c r="P26" s="164"/>
      <c r="Q26" s="164"/>
      <c r="R26" s="164"/>
      <c r="S26" s="164"/>
      <c r="T26" s="164"/>
      <c r="U26" s="164"/>
      <c r="V26" s="164"/>
      <c r="W26" s="164"/>
      <c r="X26" s="164"/>
      <c r="Y26" s="164"/>
      <c r="Z26" s="164"/>
      <c r="AA26" s="164"/>
      <c r="AB26" s="164"/>
      <c r="AC26" s="164"/>
      <c r="AD26" s="164"/>
      <c r="AE26" s="164"/>
      <c r="AF26" s="164"/>
      <c r="AG26" s="164"/>
      <c r="AH26" s="164"/>
      <c r="AI26" s="164"/>
      <c r="AJ26" s="164"/>
      <c r="AK26" s="164"/>
    </row>
    <row r="27" spans="1:37" ht="10.5" customHeight="1">
      <c r="A27" s="164"/>
      <c r="B27" s="375"/>
      <c r="C27" s="377"/>
      <c r="D27" s="379"/>
      <c r="E27" s="379"/>
      <c r="F27" s="380"/>
      <c r="G27" s="380"/>
      <c r="H27" s="381"/>
      <c r="I27" s="381"/>
      <c r="J27" s="382"/>
      <c r="K27" s="382"/>
      <c r="L27" s="382"/>
      <c r="M27" s="382"/>
      <c r="N27" s="164"/>
      <c r="O27" s="164"/>
      <c r="P27" s="164"/>
      <c r="Q27" s="164"/>
      <c r="R27" s="164"/>
      <c r="S27" s="164"/>
      <c r="T27" s="164"/>
      <c r="U27" s="164"/>
      <c r="V27" s="164"/>
      <c r="W27" s="164"/>
      <c r="X27" s="164"/>
      <c r="Y27" s="164"/>
      <c r="Z27" s="164"/>
      <c r="AA27" s="164"/>
      <c r="AB27" s="164"/>
      <c r="AC27" s="164"/>
      <c r="AD27" s="164"/>
      <c r="AE27" s="164"/>
      <c r="AF27" s="164"/>
      <c r="AG27" s="164"/>
      <c r="AH27" s="164"/>
      <c r="AI27" s="164"/>
      <c r="AJ27" s="164"/>
      <c r="AK27" s="164"/>
    </row>
    <row r="28" spans="1:37" ht="10.5" customHeight="1">
      <c r="A28" s="164"/>
      <c r="B28" s="375"/>
      <c r="C28" s="377"/>
      <c r="D28" s="379"/>
      <c r="E28" s="379"/>
      <c r="F28" s="380"/>
      <c r="G28" s="380"/>
      <c r="H28" s="381"/>
      <c r="I28" s="381"/>
      <c r="J28" s="382"/>
      <c r="K28" s="382"/>
      <c r="L28" s="382"/>
      <c r="M28" s="382"/>
      <c r="N28" s="164"/>
      <c r="O28" s="164"/>
      <c r="P28" s="164"/>
      <c r="Q28" s="164"/>
      <c r="R28" s="164"/>
      <c r="S28" s="164"/>
      <c r="T28" s="164"/>
      <c r="U28" s="164"/>
      <c r="V28" s="164"/>
      <c r="W28" s="164"/>
      <c r="X28" s="164"/>
      <c r="Y28" s="164"/>
      <c r="Z28" s="164"/>
      <c r="AA28" s="164"/>
      <c r="AB28" s="164"/>
      <c r="AC28" s="164"/>
      <c r="AD28" s="164"/>
      <c r="AE28" s="164"/>
      <c r="AF28" s="164"/>
      <c r="AG28" s="164"/>
      <c r="AH28" s="164"/>
      <c r="AI28" s="164"/>
      <c r="AJ28" s="164"/>
      <c r="AK28" s="164"/>
    </row>
    <row r="29" spans="1:37" ht="10.5" customHeight="1">
      <c r="A29" s="164"/>
      <c r="B29" s="375"/>
      <c r="C29" s="377"/>
      <c r="D29" s="379"/>
      <c r="E29" s="379"/>
      <c r="F29" s="380"/>
      <c r="G29" s="380"/>
      <c r="H29" s="381"/>
      <c r="I29" s="381"/>
      <c r="J29" s="382"/>
      <c r="K29" s="382"/>
      <c r="L29" s="382"/>
      <c r="M29" s="382"/>
      <c r="N29" s="164"/>
      <c r="O29" s="164"/>
      <c r="P29" s="164"/>
      <c r="Q29" s="164"/>
      <c r="R29" s="164"/>
      <c r="S29" s="164"/>
      <c r="T29" s="164"/>
      <c r="U29" s="164"/>
      <c r="V29" s="164"/>
      <c r="W29" s="164"/>
      <c r="X29" s="164"/>
      <c r="Y29" s="164"/>
      <c r="Z29" s="164"/>
      <c r="AA29" s="164"/>
      <c r="AB29" s="164"/>
      <c r="AC29" s="164"/>
      <c r="AD29" s="164"/>
      <c r="AE29" s="164"/>
      <c r="AF29" s="164"/>
      <c r="AG29" s="164"/>
      <c r="AH29" s="164"/>
      <c r="AI29" s="164"/>
      <c r="AJ29" s="164"/>
      <c r="AK29" s="164"/>
    </row>
    <row r="30" spans="1:37" ht="10.5" customHeight="1">
      <c r="A30" s="164"/>
      <c r="B30" s="375"/>
      <c r="C30" s="377" t="s">
        <v>580</v>
      </c>
      <c r="D30" s="379" t="str">
        <f>P58</f>
        <v/>
      </c>
      <c r="E30" s="379"/>
      <c r="F30" s="381" t="str">
        <f>AB58</f>
        <v/>
      </c>
      <c r="G30" s="381"/>
      <c r="H30" s="381" t="str">
        <f>AC58</f>
        <v/>
      </c>
      <c r="I30" s="381"/>
      <c r="J30" s="382" t="str">
        <f>AF58</f>
        <v/>
      </c>
      <c r="K30" s="382"/>
      <c r="L30" s="382" t="str">
        <f>AG58</f>
        <v/>
      </c>
      <c r="M30" s="382"/>
      <c r="N30" s="164"/>
      <c r="O30" s="164"/>
      <c r="P30" s="164"/>
      <c r="Q30" s="164"/>
      <c r="R30" s="164"/>
      <c r="S30" s="164"/>
      <c r="T30" s="164"/>
      <c r="U30" s="164"/>
      <c r="V30" s="164"/>
      <c r="W30" s="164"/>
      <c r="X30" s="164"/>
      <c r="Y30" s="164"/>
      <c r="Z30" s="164"/>
      <c r="AA30" s="164"/>
      <c r="AB30" s="164"/>
      <c r="AC30" s="164"/>
      <c r="AD30" s="164"/>
      <c r="AE30" s="164"/>
      <c r="AF30" s="164"/>
      <c r="AG30" s="164"/>
      <c r="AH30" s="164"/>
      <c r="AI30" s="164"/>
      <c r="AJ30" s="164"/>
      <c r="AK30" s="164"/>
    </row>
    <row r="31" spans="1:37" ht="10.5" customHeight="1">
      <c r="A31" s="164"/>
      <c r="B31" s="375"/>
      <c r="C31" s="377"/>
      <c r="D31" s="379"/>
      <c r="E31" s="379"/>
      <c r="F31" s="381"/>
      <c r="G31" s="381"/>
      <c r="H31" s="381"/>
      <c r="I31" s="381"/>
      <c r="J31" s="382"/>
      <c r="K31" s="382"/>
      <c r="L31" s="382"/>
      <c r="M31" s="382"/>
      <c r="N31" s="164"/>
      <c r="O31" s="164"/>
      <c r="P31" s="164"/>
      <c r="Q31" s="164"/>
      <c r="R31" s="164"/>
      <c r="S31" s="164"/>
      <c r="T31" s="164"/>
      <c r="U31" s="164"/>
      <c r="V31" s="164"/>
      <c r="W31" s="164"/>
      <c r="X31" s="164"/>
      <c r="Y31" s="164"/>
      <c r="Z31" s="164"/>
      <c r="AA31" s="164"/>
      <c r="AB31" s="164"/>
      <c r="AC31" s="164"/>
      <c r="AD31" s="164"/>
      <c r="AE31" s="164"/>
      <c r="AF31" s="164"/>
      <c r="AG31" s="164"/>
      <c r="AH31" s="164"/>
      <c r="AI31" s="164"/>
      <c r="AJ31" s="164"/>
      <c r="AK31" s="164"/>
    </row>
    <row r="32" spans="1:37" ht="10.5" customHeight="1">
      <c r="A32" s="164"/>
      <c r="B32" s="375"/>
      <c r="C32" s="377"/>
      <c r="D32" s="379"/>
      <c r="E32" s="379"/>
      <c r="F32" s="381"/>
      <c r="G32" s="381"/>
      <c r="H32" s="381"/>
      <c r="I32" s="381"/>
      <c r="J32" s="382"/>
      <c r="K32" s="382"/>
      <c r="L32" s="382"/>
      <c r="M32" s="382"/>
      <c r="N32" s="164"/>
      <c r="O32" s="164"/>
      <c r="P32" s="164"/>
      <c r="Q32" s="164"/>
      <c r="R32" s="164"/>
      <c r="S32" s="164"/>
      <c r="T32" s="164"/>
      <c r="U32" s="164"/>
      <c r="V32" s="164"/>
      <c r="W32" s="164"/>
      <c r="X32" s="164"/>
      <c r="Y32" s="164"/>
      <c r="Z32" s="164"/>
      <c r="AA32" s="164"/>
      <c r="AB32" s="164"/>
      <c r="AC32" s="164"/>
      <c r="AD32" s="164"/>
      <c r="AE32" s="164"/>
      <c r="AF32" s="164"/>
      <c r="AG32" s="164"/>
      <c r="AH32" s="164"/>
      <c r="AI32" s="164"/>
      <c r="AJ32" s="164"/>
      <c r="AK32" s="164"/>
    </row>
    <row r="33" spans="1:37" ht="10.5" customHeight="1">
      <c r="A33" s="164"/>
      <c r="B33" s="375"/>
      <c r="C33" s="377"/>
      <c r="D33" s="379"/>
      <c r="E33" s="379"/>
      <c r="F33" s="381"/>
      <c r="G33" s="381"/>
      <c r="H33" s="381"/>
      <c r="I33" s="381"/>
      <c r="J33" s="382"/>
      <c r="K33" s="382"/>
      <c r="L33" s="382"/>
      <c r="M33" s="382"/>
      <c r="N33" s="164"/>
      <c r="O33" s="164"/>
      <c r="P33" s="164"/>
      <c r="Q33" s="164"/>
      <c r="R33" s="164"/>
      <c r="S33" s="164"/>
      <c r="T33" s="164"/>
      <c r="U33" s="164"/>
      <c r="V33" s="164"/>
      <c r="W33" s="164"/>
      <c r="X33" s="164"/>
      <c r="Y33" s="164"/>
      <c r="Z33" s="164"/>
      <c r="AA33" s="164"/>
      <c r="AB33" s="164"/>
      <c r="AC33" s="164"/>
      <c r="AD33" s="164"/>
      <c r="AE33" s="164"/>
      <c r="AF33" s="164"/>
      <c r="AG33" s="164"/>
      <c r="AH33" s="164"/>
      <c r="AI33" s="164"/>
      <c r="AJ33" s="164"/>
      <c r="AK33" s="164"/>
    </row>
    <row r="34" spans="1:37" ht="10.5" customHeight="1">
      <c r="A34" s="164"/>
      <c r="B34" s="376"/>
      <c r="C34" s="377"/>
      <c r="D34" s="379"/>
      <c r="E34" s="379"/>
      <c r="F34" s="381"/>
      <c r="G34" s="381"/>
      <c r="H34" s="381"/>
      <c r="I34" s="381"/>
      <c r="J34" s="382"/>
      <c r="K34" s="382"/>
      <c r="L34" s="382"/>
      <c r="M34" s="382"/>
      <c r="N34" s="164"/>
      <c r="O34" s="164"/>
      <c r="P34" s="164"/>
      <c r="Q34" s="164"/>
      <c r="R34" s="164"/>
      <c r="S34" s="164"/>
      <c r="T34" s="164"/>
      <c r="U34" s="164"/>
      <c r="V34" s="164"/>
      <c r="W34" s="164"/>
      <c r="X34" s="164"/>
      <c r="Y34" s="164"/>
      <c r="Z34" s="164"/>
      <c r="AA34" s="164"/>
      <c r="AB34" s="164"/>
      <c r="AC34" s="164"/>
      <c r="AD34" s="164"/>
      <c r="AE34" s="164"/>
      <c r="AF34" s="164"/>
      <c r="AG34" s="164"/>
      <c r="AH34" s="164"/>
      <c r="AI34" s="164"/>
      <c r="AJ34" s="164"/>
      <c r="AK34" s="164"/>
    </row>
    <row r="35" spans="1:37">
      <c r="A35" s="164"/>
      <c r="B35" s="164"/>
      <c r="C35" s="164"/>
      <c r="D35" s="164"/>
      <c r="E35" s="164"/>
      <c r="F35" s="164"/>
      <c r="G35" s="164"/>
      <c r="H35" s="164"/>
      <c r="I35" s="164"/>
      <c r="J35" s="164"/>
      <c r="K35" s="164"/>
      <c r="L35" s="164"/>
      <c r="M35" s="164"/>
      <c r="N35" s="164"/>
      <c r="O35" s="164"/>
      <c r="P35" s="164"/>
      <c r="Q35" s="164"/>
      <c r="R35" s="164"/>
      <c r="S35" s="164"/>
      <c r="T35" s="164"/>
      <c r="U35" s="164"/>
      <c r="V35" s="164"/>
      <c r="W35" s="164"/>
      <c r="X35" s="164"/>
      <c r="Y35" s="164"/>
      <c r="Z35" s="164"/>
      <c r="AA35" s="164"/>
      <c r="AB35" s="164"/>
      <c r="AC35" s="164"/>
      <c r="AD35" s="164"/>
      <c r="AE35" s="164"/>
      <c r="AF35" s="164"/>
      <c r="AG35" s="164"/>
      <c r="AH35" s="164"/>
      <c r="AI35" s="164"/>
      <c r="AJ35" s="164"/>
      <c r="AK35" s="164"/>
    </row>
    <row r="36" spans="1:37">
      <c r="A36" s="164"/>
      <c r="B36" s="164"/>
      <c r="C36" s="164"/>
      <c r="D36" s="164"/>
      <c r="E36" s="164"/>
      <c r="F36" s="164"/>
      <c r="G36" s="164"/>
      <c r="H36" s="164"/>
      <c r="I36" s="164"/>
      <c r="J36" s="164"/>
      <c r="K36" s="164"/>
      <c r="L36" s="164"/>
      <c r="M36" s="164"/>
      <c r="N36" s="164"/>
      <c r="O36" s="164"/>
      <c r="P36" s="164"/>
      <c r="Q36" s="164"/>
      <c r="R36" s="164"/>
      <c r="S36" s="164"/>
      <c r="T36" s="164"/>
      <c r="U36" s="164"/>
      <c r="V36" s="164"/>
      <c r="W36" s="164"/>
      <c r="X36" s="164"/>
      <c r="Y36" s="164"/>
      <c r="Z36" s="164"/>
      <c r="AA36" s="164"/>
      <c r="AB36" s="164"/>
      <c r="AC36" s="164"/>
      <c r="AD36" s="164"/>
      <c r="AE36" s="164"/>
      <c r="AF36" s="164"/>
      <c r="AG36" s="164"/>
      <c r="AH36" s="164"/>
      <c r="AI36" s="164"/>
      <c r="AJ36" s="164"/>
      <c r="AK36" s="164"/>
    </row>
    <row r="37" spans="1:37">
      <c r="A37" s="164"/>
      <c r="B37" s="164"/>
      <c r="C37" s="164"/>
      <c r="D37" s="164"/>
      <c r="E37" s="164"/>
      <c r="F37" s="164"/>
      <c r="G37" s="164"/>
      <c r="H37" s="164"/>
      <c r="I37" s="164"/>
      <c r="J37" s="164"/>
      <c r="K37" s="164"/>
      <c r="L37" s="165"/>
      <c r="M37" s="166"/>
      <c r="N37" s="164"/>
      <c r="O37" s="164"/>
      <c r="P37" s="164"/>
      <c r="Q37" s="164"/>
      <c r="R37" s="164"/>
      <c r="S37" s="164"/>
      <c r="T37" s="164"/>
      <c r="U37" s="164"/>
      <c r="V37" s="164"/>
      <c r="W37" s="164"/>
      <c r="X37" s="164"/>
      <c r="Y37" s="164"/>
      <c r="Z37" s="164"/>
      <c r="AA37" s="164"/>
      <c r="AB37" s="164"/>
      <c r="AC37" s="164"/>
      <c r="AD37" s="164"/>
      <c r="AE37" s="164"/>
      <c r="AF37" s="164"/>
      <c r="AG37" s="164"/>
      <c r="AH37" s="164"/>
      <c r="AI37" s="164"/>
      <c r="AJ37" s="164"/>
      <c r="AK37" s="164"/>
    </row>
    <row r="38" spans="1:37">
      <c r="A38" s="164"/>
      <c r="B38" s="164"/>
      <c r="C38" s="383" t="s">
        <v>547</v>
      </c>
      <c r="D38" s="383"/>
      <c r="E38" s="383"/>
      <c r="F38" s="383" t="s">
        <v>548</v>
      </c>
      <c r="G38" s="383"/>
      <c r="H38" s="164"/>
      <c r="I38" s="164"/>
      <c r="J38" s="164"/>
      <c r="K38" s="164"/>
      <c r="L38" s="167"/>
      <c r="M38" s="166"/>
      <c r="N38" s="164"/>
      <c r="O38" s="164"/>
      <c r="P38" s="164"/>
      <c r="Q38" s="164"/>
      <c r="R38" s="164"/>
      <c r="S38" s="164"/>
      <c r="T38" s="164"/>
      <c r="U38" s="164"/>
      <c r="V38" s="164"/>
      <c r="W38" s="164"/>
      <c r="X38" s="164"/>
      <c r="Y38" s="164"/>
      <c r="Z38" s="164"/>
      <c r="AA38" s="164"/>
      <c r="AB38" s="164"/>
      <c r="AC38" s="164"/>
      <c r="AD38" s="164"/>
      <c r="AE38" s="164"/>
      <c r="AF38" s="164"/>
      <c r="AG38" s="164"/>
      <c r="AH38" s="164"/>
      <c r="AI38" s="164"/>
      <c r="AJ38" s="164"/>
      <c r="AK38" s="164"/>
    </row>
    <row r="39" spans="1:37">
      <c r="A39" s="164"/>
      <c r="B39" s="164"/>
      <c r="C39" s="384">
        <f>IF(AVERAGE(F43:F57)=1,0,AVERAGE(F43:F57))</f>
        <v>0</v>
      </c>
      <c r="D39" s="384"/>
      <c r="E39" s="384"/>
      <c r="F39" s="385" t="str">
        <f>IF(AND(C39&gt;=0,C39&lt;3),"ACEPTABLE",IF(AND(C39&gt;=3,C39&lt;6),"MODERADA","INACEPTABLE"))</f>
        <v>ACEPTABLE</v>
      </c>
      <c r="G39" s="385"/>
      <c r="H39" s="164"/>
      <c r="I39" s="164"/>
      <c r="J39" s="164"/>
      <c r="K39" s="164"/>
      <c r="L39" s="168"/>
      <c r="M39" s="166"/>
      <c r="N39" s="164"/>
      <c r="O39" s="164"/>
      <c r="P39" s="164"/>
      <c r="Q39" s="164"/>
      <c r="R39" s="164"/>
      <c r="S39" s="164"/>
      <c r="T39" s="164"/>
      <c r="U39" s="164"/>
      <c r="V39" s="164"/>
      <c r="W39" s="164"/>
      <c r="X39" s="164"/>
      <c r="Y39" s="164"/>
      <c r="Z39" s="164"/>
      <c r="AA39" s="164"/>
      <c r="AB39" s="164"/>
      <c r="AC39" s="164"/>
      <c r="AD39" s="164"/>
      <c r="AE39" s="164"/>
      <c r="AF39" s="164"/>
      <c r="AG39" s="164"/>
      <c r="AH39" s="164"/>
      <c r="AI39" s="164"/>
      <c r="AJ39" s="164"/>
      <c r="AK39" s="164"/>
    </row>
    <row r="40" spans="1:37">
      <c r="A40" s="164"/>
      <c r="B40" s="164"/>
      <c r="C40" s="164"/>
      <c r="D40" s="164"/>
      <c r="E40" s="164"/>
      <c r="F40" s="164"/>
      <c r="G40" s="164"/>
      <c r="H40" s="164"/>
      <c r="I40" s="164"/>
      <c r="J40" s="164"/>
      <c r="K40" s="164"/>
      <c r="L40" s="169"/>
      <c r="M40" s="166"/>
      <c r="N40" s="164"/>
      <c r="O40" s="164"/>
      <c r="P40" s="164"/>
      <c r="Q40" s="164"/>
      <c r="R40" s="164"/>
      <c r="S40" s="164"/>
      <c r="T40" s="164"/>
      <c r="U40" s="164"/>
      <c r="V40" s="164"/>
      <c r="W40" s="164"/>
      <c r="X40" s="164"/>
      <c r="Y40" s="164"/>
      <c r="Z40" s="164"/>
      <c r="AA40" s="164"/>
      <c r="AB40" s="164"/>
      <c r="AC40" s="164"/>
      <c r="AD40" s="164"/>
      <c r="AE40" s="164"/>
      <c r="AF40" s="164"/>
      <c r="AG40" s="164"/>
      <c r="AH40" s="164"/>
      <c r="AI40" s="164"/>
      <c r="AJ40" s="164"/>
      <c r="AK40" s="164"/>
    </row>
    <row r="41" spans="1:37">
      <c r="A41" s="164"/>
      <c r="B41" s="164"/>
      <c r="C41" s="164"/>
      <c r="D41" s="164"/>
      <c r="E41" s="164"/>
      <c r="F41" s="164"/>
      <c r="G41" s="164"/>
      <c r="H41" s="164"/>
      <c r="I41" s="164"/>
      <c r="J41" s="164"/>
      <c r="K41" s="164"/>
      <c r="L41" s="170"/>
      <c r="M41" s="166"/>
      <c r="N41" s="164"/>
      <c r="O41" s="164"/>
      <c r="P41" s="164"/>
      <c r="Q41" s="164"/>
      <c r="R41" s="164"/>
      <c r="S41" s="164"/>
      <c r="T41" s="164"/>
      <c r="U41" s="164"/>
      <c r="V41" s="164"/>
      <c r="W41" s="164"/>
      <c r="X41" s="164"/>
      <c r="Y41" s="164"/>
      <c r="Z41" s="164"/>
      <c r="AA41" s="164"/>
      <c r="AB41" s="164"/>
      <c r="AC41" s="164"/>
      <c r="AD41" s="164"/>
      <c r="AE41" s="164"/>
      <c r="AF41" s="164"/>
      <c r="AG41" s="164"/>
      <c r="AH41" s="164"/>
      <c r="AI41" s="164"/>
      <c r="AJ41" s="164"/>
      <c r="AK41" s="164"/>
    </row>
    <row r="42" spans="1:37" ht="51">
      <c r="A42" s="164"/>
      <c r="B42" s="171" t="s">
        <v>100</v>
      </c>
      <c r="C42" s="172" t="s">
        <v>25</v>
      </c>
      <c r="D42" s="173" t="s">
        <v>26</v>
      </c>
      <c r="E42" s="174" t="s">
        <v>51</v>
      </c>
      <c r="F42" s="171" t="s">
        <v>581</v>
      </c>
      <c r="G42" s="181" t="s">
        <v>165</v>
      </c>
      <c r="H42" s="181" t="s">
        <v>195</v>
      </c>
      <c r="I42" s="173" t="s">
        <v>639</v>
      </c>
      <c r="J42" s="173" t="s">
        <v>582</v>
      </c>
      <c r="K42" s="173" t="s">
        <v>583</v>
      </c>
      <c r="L42" s="173" t="s">
        <v>584</v>
      </c>
      <c r="M42" s="173" t="s">
        <v>585</v>
      </c>
      <c r="N42" s="173" t="s">
        <v>586</v>
      </c>
      <c r="O42" s="173" t="s">
        <v>587</v>
      </c>
      <c r="P42" s="173" t="s">
        <v>588</v>
      </c>
      <c r="Q42" s="173" t="s">
        <v>589</v>
      </c>
      <c r="R42" s="173" t="s">
        <v>590</v>
      </c>
      <c r="S42" s="173" t="s">
        <v>591</v>
      </c>
      <c r="T42" s="173" t="s">
        <v>592</v>
      </c>
      <c r="U42" s="173" t="s">
        <v>593</v>
      </c>
      <c r="V42" s="173" t="s">
        <v>594</v>
      </c>
      <c r="W42" s="173" t="s">
        <v>595</v>
      </c>
      <c r="X42" s="173" t="s">
        <v>596</v>
      </c>
      <c r="Y42" s="173" t="s">
        <v>597</v>
      </c>
      <c r="Z42" s="173" t="s">
        <v>598</v>
      </c>
      <c r="AA42" s="173" t="s">
        <v>599</v>
      </c>
      <c r="AB42" s="173" t="s">
        <v>600</v>
      </c>
      <c r="AC42" s="173" t="s">
        <v>601</v>
      </c>
      <c r="AD42" s="173" t="s">
        <v>602</v>
      </c>
      <c r="AE42" s="173" t="s">
        <v>603</v>
      </c>
      <c r="AF42" s="173" t="s">
        <v>604</v>
      </c>
      <c r="AG42" s="173" t="s">
        <v>605</v>
      </c>
      <c r="AH42" s="173"/>
      <c r="AI42" s="173"/>
      <c r="AJ42" s="173"/>
      <c r="AK42" s="174"/>
    </row>
    <row r="43" spans="1:37">
      <c r="A43" s="175"/>
      <c r="B43" s="176" t="s">
        <v>607</v>
      </c>
      <c r="C43" s="176" t="str">
        <f>'Nivel Central'!I24</f>
        <v>Rara Vez</v>
      </c>
      <c r="D43" s="176">
        <f>'Nivel Central'!J24</f>
        <v>0</v>
      </c>
      <c r="E43" s="176" t="str">
        <f>'Nivel Central'!K24</f>
        <v>Mayor</v>
      </c>
      <c r="F43" s="177">
        <f>H43*G43</f>
        <v>0</v>
      </c>
      <c r="G43" s="176"/>
      <c r="H43" s="176"/>
      <c r="I43" s="176" t="str">
        <f>IF(AND($G43=1,$H43=1),$B43,"")</f>
        <v/>
      </c>
      <c r="J43" s="176" t="str">
        <f>IF(AND($G43=1,$H43=2),$B43,"")</f>
        <v/>
      </c>
      <c r="K43" s="178" t="str">
        <f>IF(AND($G43=2,$H43=1),$B43,"")</f>
        <v/>
      </c>
      <c r="L43" s="178" t="str">
        <f>IF(AND($G43=1,$H43=3),$B43,"")</f>
        <v/>
      </c>
      <c r="M43" s="178" t="str">
        <f>IF(AND($G43=2,$H43=2),$B43,"")</f>
        <v/>
      </c>
      <c r="N43" s="178" t="str">
        <f>IF(AND($G43=3,$H43=1),$B43,"")</f>
        <v/>
      </c>
      <c r="O43" s="178" t="str">
        <f>IF(AND($G43=4,$H43=1),$B43,"")</f>
        <v/>
      </c>
      <c r="P43" s="178" t="str">
        <f>IF(AND($G43=5,$H43=1),$B43,"")</f>
        <v/>
      </c>
      <c r="Q43" s="178" t="str">
        <f>IF(AND($G43=1,$H43=4),$B43,"")</f>
        <v/>
      </c>
      <c r="R43" s="178" t="str">
        <f>IF(AND($G43=1,$H43=5),$B43,"")</f>
        <v/>
      </c>
      <c r="S43" s="178"/>
      <c r="T43" s="178" t="str">
        <f>IF(AND($G43=3,$H43=2),$B43,"")</f>
        <v/>
      </c>
      <c r="U43" s="178" t="str">
        <f>IF(AND($G43=3,$H43=3),$B43,"")</f>
        <v/>
      </c>
      <c r="V43" s="178" t="str">
        <f>IF(AND($G43=4,$H43=2),$B43,"")</f>
        <v/>
      </c>
      <c r="W43" s="178" t="str">
        <f>IF(AND($G43=2,$H43=4),$B43,"")</f>
        <v/>
      </c>
      <c r="X43" s="178" t="str">
        <f>IF(AND($G43=2,$H43=5),$B43,"")</f>
        <v/>
      </c>
      <c r="Y43" s="178" t="str">
        <f>IF(AND($G43=3,$H43=4),$B43,"")</f>
        <v/>
      </c>
      <c r="Z43" s="178" t="str">
        <f>IF(AND($G43=3,$H43=5),$B43,"")</f>
        <v/>
      </c>
      <c r="AA43" s="178" t="str">
        <f>IF(AND($G43=4,$H43=3),$B43,"")</f>
        <v/>
      </c>
      <c r="AB43" s="178" t="str">
        <f>IF(AND($G43=5,$H43=2),$B43,"")</f>
        <v/>
      </c>
      <c r="AC43" s="178" t="str">
        <f>IF(AND($G43=5,$H43=3),$B43,"")</f>
        <v/>
      </c>
      <c r="AD43" s="178" t="str">
        <f>IF(AND($G43=4,$H43=4),$B43,"")</f>
        <v/>
      </c>
      <c r="AE43" s="178" t="str">
        <f>IF(AND($G43=4,$H43=5),$B43,"")</f>
        <v/>
      </c>
      <c r="AF43" s="178" t="str">
        <f>IF(AND($G43=5,$H43=4),$B43,"")</f>
        <v/>
      </c>
      <c r="AG43" s="178" t="str">
        <f>IF(AND($G43=5,$H43=5),$B43,"")</f>
        <v/>
      </c>
      <c r="AH43" s="175"/>
      <c r="AI43" s="175"/>
      <c r="AJ43" s="175"/>
    </row>
    <row r="44" spans="1:37">
      <c r="A44" s="175"/>
      <c r="B44" s="176"/>
      <c r="C44" s="176">
        <f>'Nivel Central'!I25</f>
        <v>0</v>
      </c>
      <c r="D44" s="176">
        <f>'Nivel Central'!J30</f>
        <v>3</v>
      </c>
      <c r="E44" s="176" t="str">
        <f>'Nivel Central'!K30</f>
        <v>Moderado</v>
      </c>
      <c r="F44" s="177">
        <f t="shared" ref="F44:F56" si="0">H44*G44</f>
        <v>0</v>
      </c>
      <c r="G44" s="176"/>
      <c r="H44" s="176"/>
      <c r="I44" s="176" t="str">
        <f t="shared" ref="I44:I57" si="1">IF(AND($G44=1,$H44=1),$B44,"")</f>
        <v/>
      </c>
      <c r="J44" s="176" t="str">
        <f t="shared" ref="J44:J57" si="2">IF(AND($G44=1,$H44=2),$B44,"")</f>
        <v/>
      </c>
      <c r="K44" s="176" t="str">
        <f t="shared" ref="K44:K57" si="3">IF(AND($G44=2,$H44=1),$B44,"")</f>
        <v/>
      </c>
      <c r="L44" s="178" t="str">
        <f t="shared" ref="L44:L57" si="4">IF(AND($G44=1,$H44=3),$B44,"")</f>
        <v/>
      </c>
      <c r="M44" s="178" t="str">
        <f t="shared" ref="M44:M57" si="5">IF(AND($G44=2,$H44=2),$B44,"")</f>
        <v/>
      </c>
      <c r="N44" s="178" t="str">
        <f t="shared" ref="N44:N57" si="6">IF(AND($G44=3,$H44=1),$B44,"")</f>
        <v/>
      </c>
      <c r="O44" s="178" t="str">
        <f t="shared" ref="O44:O57" si="7">IF(AND($G44=4,$H44=1),$B44,"")</f>
        <v/>
      </c>
      <c r="P44" s="178" t="str">
        <f t="shared" ref="P44:P57" si="8">IF(AND($G44=5,$H44=1),$B44,"")</f>
        <v/>
      </c>
      <c r="Q44" s="178" t="str">
        <f t="shared" ref="Q44:Q57" si="9">IF(AND($G44=1,$H44=4),$B44,"")</f>
        <v/>
      </c>
      <c r="R44" s="178" t="str">
        <f t="shared" ref="R44:R57" si="10">IF(AND($G44=1,$H44=5),$B44,"")</f>
        <v/>
      </c>
      <c r="S44" s="178"/>
      <c r="T44" s="178" t="str">
        <f t="shared" ref="T44:T57" si="11">IF(AND($G44=3,$H44=2),$B44,"")</f>
        <v/>
      </c>
      <c r="U44" s="178" t="str">
        <f t="shared" ref="U44:U57" si="12">IF(AND($G44=3,$H44=3),$B44,"")</f>
        <v/>
      </c>
      <c r="V44" s="178" t="str">
        <f t="shared" ref="V44:V57" si="13">IF(AND($G44=4,$H44=2),$B44,"")</f>
        <v/>
      </c>
      <c r="W44" s="178" t="str">
        <f t="shared" ref="W44:W57" si="14">IF(AND($G44=2,$H44=4),$B44,"")</f>
        <v/>
      </c>
      <c r="X44" s="178" t="str">
        <f t="shared" ref="X44:X57" si="15">IF(AND($G44=2,$H44=5),$B44,"")</f>
        <v/>
      </c>
      <c r="Y44" s="178" t="str">
        <f t="shared" ref="Y44:Y57" si="16">IF(AND($G44=3,$H44=4),$B44,"")</f>
        <v/>
      </c>
      <c r="Z44" s="178" t="str">
        <f t="shared" ref="Z44:Z57" si="17">IF(AND($G44=3,$H44=5),$B44,"")</f>
        <v/>
      </c>
      <c r="AA44" s="178" t="str">
        <f t="shared" ref="AA44:AA57" si="18">IF(AND($G44=4,$H44=3),$B44,"")</f>
        <v/>
      </c>
      <c r="AB44" s="178" t="str">
        <f t="shared" ref="AB44:AB57" si="19">IF(AND($G44=5,$H44=2),$B44,"")</f>
        <v/>
      </c>
      <c r="AC44" s="178" t="str">
        <f t="shared" ref="AC44:AC57" si="20">IF(AND($G44=5,$H44=3),$B44,"")</f>
        <v/>
      </c>
      <c r="AD44" s="178" t="str">
        <f t="shared" ref="AD44:AD57" si="21">IF(AND($G44=4,$H44=4),$B44,"")</f>
        <v/>
      </c>
      <c r="AE44" s="178" t="str">
        <f t="shared" ref="AE44:AE57" si="22">IF(AND($G44=4,$H44=5),$B44,"")</f>
        <v/>
      </c>
      <c r="AF44" s="178" t="str">
        <f t="shared" ref="AF44:AF57" si="23">IF(AND($G44=5,$H44=4),$B44,"")</f>
        <v/>
      </c>
      <c r="AG44" s="178" t="str">
        <f t="shared" ref="AG44:AG57" si="24">IF(AND($G44=5,$H44=5),$B44,"")</f>
        <v/>
      </c>
      <c r="AH44" s="175"/>
      <c r="AI44" s="175"/>
      <c r="AJ44" s="175"/>
    </row>
    <row r="45" spans="1:37">
      <c r="A45" s="175"/>
      <c r="B45" s="176"/>
      <c r="C45" s="176">
        <f>'Nivel Central'!I26</f>
        <v>0</v>
      </c>
      <c r="D45" s="176">
        <f>'Nivel Central'!J36</f>
        <v>2</v>
      </c>
      <c r="E45" s="176" t="str">
        <f>'Nivel Central'!K36</f>
        <v>Menor</v>
      </c>
      <c r="F45" s="177">
        <f t="shared" si="0"/>
        <v>0</v>
      </c>
      <c r="G45" s="176"/>
      <c r="H45" s="176"/>
      <c r="I45" s="176" t="str">
        <f t="shared" si="1"/>
        <v/>
      </c>
      <c r="J45" s="176" t="str">
        <f t="shared" si="2"/>
        <v/>
      </c>
      <c r="K45" s="176" t="str">
        <f t="shared" si="3"/>
        <v/>
      </c>
      <c r="L45" s="178" t="str">
        <f t="shared" si="4"/>
        <v/>
      </c>
      <c r="M45" s="178" t="str">
        <f t="shared" si="5"/>
        <v/>
      </c>
      <c r="N45" s="178" t="str">
        <f t="shared" si="6"/>
        <v/>
      </c>
      <c r="O45" s="178" t="str">
        <f t="shared" si="7"/>
        <v/>
      </c>
      <c r="P45" s="178" t="str">
        <f t="shared" si="8"/>
        <v/>
      </c>
      <c r="Q45" s="178" t="str">
        <f t="shared" si="9"/>
        <v/>
      </c>
      <c r="R45" s="178" t="str">
        <f t="shared" si="10"/>
        <v/>
      </c>
      <c r="S45" s="178"/>
      <c r="T45" s="178" t="str">
        <f t="shared" si="11"/>
        <v/>
      </c>
      <c r="U45" s="178" t="str">
        <f t="shared" si="12"/>
        <v/>
      </c>
      <c r="V45" s="178" t="str">
        <f t="shared" si="13"/>
        <v/>
      </c>
      <c r="W45" s="178" t="str">
        <f t="shared" si="14"/>
        <v/>
      </c>
      <c r="X45" s="178" t="str">
        <f t="shared" si="15"/>
        <v/>
      </c>
      <c r="Y45" s="178" t="str">
        <f t="shared" si="16"/>
        <v/>
      </c>
      <c r="Z45" s="178" t="str">
        <f t="shared" si="17"/>
        <v/>
      </c>
      <c r="AA45" s="178" t="str">
        <f t="shared" si="18"/>
        <v/>
      </c>
      <c r="AB45" s="178" t="str">
        <f t="shared" si="19"/>
        <v/>
      </c>
      <c r="AC45" s="178" t="str">
        <f t="shared" si="20"/>
        <v/>
      </c>
      <c r="AD45" s="178" t="str">
        <f t="shared" si="21"/>
        <v/>
      </c>
      <c r="AE45" s="178" t="str">
        <f t="shared" si="22"/>
        <v/>
      </c>
      <c r="AF45" s="178" t="str">
        <f t="shared" si="23"/>
        <v/>
      </c>
      <c r="AG45" s="178" t="str">
        <f t="shared" si="24"/>
        <v/>
      </c>
      <c r="AH45" s="175"/>
      <c r="AI45" s="175"/>
      <c r="AJ45" s="175"/>
    </row>
    <row r="46" spans="1:37">
      <c r="A46" s="175"/>
      <c r="B46" s="176"/>
      <c r="C46" s="176">
        <f>'Nivel Central'!I27</f>
        <v>0</v>
      </c>
      <c r="D46" s="176">
        <f>'Nivel Central'!J42</f>
        <v>3</v>
      </c>
      <c r="E46" s="176">
        <f t="shared" ref="E46:E57" si="25">C46*D46</f>
        <v>0</v>
      </c>
      <c r="F46" s="177">
        <f t="shared" si="0"/>
        <v>0</v>
      </c>
      <c r="G46" s="176"/>
      <c r="H46" s="176"/>
      <c r="I46" s="176" t="str">
        <f t="shared" si="1"/>
        <v/>
      </c>
      <c r="J46" s="176" t="str">
        <f t="shared" si="2"/>
        <v/>
      </c>
      <c r="K46" s="176" t="str">
        <f t="shared" si="3"/>
        <v/>
      </c>
      <c r="L46" s="178" t="str">
        <f t="shared" si="4"/>
        <v/>
      </c>
      <c r="M46" s="178" t="str">
        <f t="shared" si="5"/>
        <v/>
      </c>
      <c r="N46" s="178" t="str">
        <f t="shared" si="6"/>
        <v/>
      </c>
      <c r="O46" s="178" t="str">
        <f t="shared" si="7"/>
        <v/>
      </c>
      <c r="P46" s="178" t="str">
        <f t="shared" si="8"/>
        <v/>
      </c>
      <c r="Q46" s="178" t="str">
        <f t="shared" si="9"/>
        <v/>
      </c>
      <c r="R46" s="178" t="str">
        <f t="shared" si="10"/>
        <v/>
      </c>
      <c r="S46" s="178"/>
      <c r="T46" s="178" t="str">
        <f t="shared" si="11"/>
        <v/>
      </c>
      <c r="U46" s="178" t="str">
        <f t="shared" si="12"/>
        <v/>
      </c>
      <c r="V46" s="178" t="str">
        <f t="shared" si="13"/>
        <v/>
      </c>
      <c r="W46" s="178" t="str">
        <f t="shared" si="14"/>
        <v/>
      </c>
      <c r="X46" s="178" t="str">
        <f t="shared" si="15"/>
        <v/>
      </c>
      <c r="Y46" s="178" t="str">
        <f t="shared" si="16"/>
        <v/>
      </c>
      <c r="Z46" s="178" t="str">
        <f t="shared" si="17"/>
        <v/>
      </c>
      <c r="AA46" s="178" t="str">
        <f t="shared" si="18"/>
        <v/>
      </c>
      <c r="AB46" s="178" t="str">
        <f t="shared" si="19"/>
        <v/>
      </c>
      <c r="AC46" s="178" t="str">
        <f t="shared" si="20"/>
        <v/>
      </c>
      <c r="AD46" s="178" t="str">
        <f t="shared" si="21"/>
        <v/>
      </c>
      <c r="AE46" s="178" t="str">
        <f t="shared" si="22"/>
        <v/>
      </c>
      <c r="AF46" s="178" t="str">
        <f t="shared" si="23"/>
        <v/>
      </c>
      <c r="AG46" s="178" t="str">
        <f t="shared" si="24"/>
        <v/>
      </c>
      <c r="AH46" s="175"/>
      <c r="AI46" s="175"/>
      <c r="AJ46" s="175"/>
    </row>
    <row r="47" spans="1:37">
      <c r="A47" s="175"/>
      <c r="B47" s="176"/>
      <c r="C47" s="176">
        <f>'Nivel Central'!I28</f>
        <v>0</v>
      </c>
      <c r="D47" s="176">
        <f>'Nivel Central'!J48</f>
        <v>1</v>
      </c>
      <c r="E47" s="176">
        <f t="shared" si="25"/>
        <v>0</v>
      </c>
      <c r="F47" s="177">
        <f t="shared" si="0"/>
        <v>0</v>
      </c>
      <c r="G47" s="176"/>
      <c r="H47" s="176"/>
      <c r="I47" s="176" t="str">
        <f t="shared" si="1"/>
        <v/>
      </c>
      <c r="J47" s="176" t="str">
        <f t="shared" si="2"/>
        <v/>
      </c>
      <c r="K47" s="176" t="str">
        <f t="shared" si="3"/>
        <v/>
      </c>
      <c r="L47" s="178" t="str">
        <f t="shared" si="4"/>
        <v/>
      </c>
      <c r="M47" s="178" t="str">
        <f t="shared" si="5"/>
        <v/>
      </c>
      <c r="N47" s="178" t="str">
        <f t="shared" si="6"/>
        <v/>
      </c>
      <c r="O47" s="178" t="str">
        <f t="shared" si="7"/>
        <v/>
      </c>
      <c r="P47" s="178" t="str">
        <f t="shared" si="8"/>
        <v/>
      </c>
      <c r="Q47" s="178" t="str">
        <f t="shared" si="9"/>
        <v/>
      </c>
      <c r="R47" s="178" t="str">
        <f t="shared" si="10"/>
        <v/>
      </c>
      <c r="S47" s="178"/>
      <c r="T47" s="178" t="str">
        <f t="shared" si="11"/>
        <v/>
      </c>
      <c r="U47" s="178" t="str">
        <f t="shared" si="12"/>
        <v/>
      </c>
      <c r="V47" s="178" t="str">
        <f t="shared" si="13"/>
        <v/>
      </c>
      <c r="W47" s="178" t="str">
        <f t="shared" si="14"/>
        <v/>
      </c>
      <c r="X47" s="178" t="str">
        <f t="shared" si="15"/>
        <v/>
      </c>
      <c r="Y47" s="178" t="str">
        <f t="shared" si="16"/>
        <v/>
      </c>
      <c r="Z47" s="178" t="str">
        <f t="shared" si="17"/>
        <v/>
      </c>
      <c r="AA47" s="178" t="str">
        <f t="shared" si="18"/>
        <v/>
      </c>
      <c r="AB47" s="178" t="str">
        <f t="shared" si="19"/>
        <v/>
      </c>
      <c r="AC47" s="178" t="str">
        <f t="shared" si="20"/>
        <v/>
      </c>
      <c r="AD47" s="178" t="str">
        <f t="shared" si="21"/>
        <v/>
      </c>
      <c r="AE47" s="178" t="str">
        <f t="shared" si="22"/>
        <v/>
      </c>
      <c r="AF47" s="178" t="str">
        <f t="shared" si="23"/>
        <v/>
      </c>
      <c r="AG47" s="178" t="str">
        <f t="shared" si="24"/>
        <v/>
      </c>
      <c r="AH47" s="175"/>
      <c r="AI47" s="175"/>
      <c r="AJ47" s="175"/>
    </row>
    <row r="48" spans="1:37">
      <c r="A48" s="175"/>
      <c r="B48" s="176"/>
      <c r="C48" s="176">
        <f>'Nivel Central'!I29</f>
        <v>0</v>
      </c>
      <c r="D48" s="176">
        <f>'Nivel Central'!J53</f>
        <v>1</v>
      </c>
      <c r="E48" s="176">
        <f t="shared" si="25"/>
        <v>0</v>
      </c>
      <c r="F48" s="177">
        <f t="shared" si="0"/>
        <v>0</v>
      </c>
      <c r="G48" s="176"/>
      <c r="H48" s="176"/>
      <c r="I48" s="176" t="str">
        <f t="shared" si="1"/>
        <v/>
      </c>
      <c r="J48" s="176" t="str">
        <f t="shared" si="2"/>
        <v/>
      </c>
      <c r="K48" s="176" t="str">
        <f t="shared" si="3"/>
        <v/>
      </c>
      <c r="L48" s="178" t="str">
        <f t="shared" si="4"/>
        <v/>
      </c>
      <c r="M48" s="178" t="str">
        <f t="shared" si="5"/>
        <v/>
      </c>
      <c r="N48" s="178" t="str">
        <f t="shared" si="6"/>
        <v/>
      </c>
      <c r="O48" s="178" t="str">
        <f t="shared" si="7"/>
        <v/>
      </c>
      <c r="P48" s="178" t="str">
        <f t="shared" si="8"/>
        <v/>
      </c>
      <c r="Q48" s="178" t="str">
        <f t="shared" si="9"/>
        <v/>
      </c>
      <c r="R48" s="178" t="str">
        <f t="shared" si="10"/>
        <v/>
      </c>
      <c r="S48" s="178"/>
      <c r="T48" s="178" t="str">
        <f t="shared" si="11"/>
        <v/>
      </c>
      <c r="U48" s="178" t="str">
        <f t="shared" si="12"/>
        <v/>
      </c>
      <c r="V48" s="178" t="str">
        <f t="shared" si="13"/>
        <v/>
      </c>
      <c r="W48" s="178" t="str">
        <f t="shared" si="14"/>
        <v/>
      </c>
      <c r="X48" s="178" t="str">
        <f t="shared" si="15"/>
        <v/>
      </c>
      <c r="Y48" s="178" t="str">
        <f t="shared" si="16"/>
        <v/>
      </c>
      <c r="Z48" s="178" t="str">
        <f t="shared" si="17"/>
        <v/>
      </c>
      <c r="AA48" s="178" t="str">
        <f t="shared" si="18"/>
        <v/>
      </c>
      <c r="AB48" s="178" t="str">
        <f t="shared" si="19"/>
        <v/>
      </c>
      <c r="AC48" s="178" t="str">
        <f t="shared" si="20"/>
        <v/>
      </c>
      <c r="AD48" s="178" t="str">
        <f t="shared" si="21"/>
        <v/>
      </c>
      <c r="AE48" s="178" t="str">
        <f t="shared" si="22"/>
        <v/>
      </c>
      <c r="AF48" s="178" t="str">
        <f t="shared" si="23"/>
        <v/>
      </c>
      <c r="AG48" s="178" t="str">
        <f t="shared" si="24"/>
        <v/>
      </c>
      <c r="AH48" s="175"/>
      <c r="AI48" s="175"/>
      <c r="AJ48" s="175"/>
    </row>
    <row r="49" spans="1:37">
      <c r="A49" s="175"/>
      <c r="B49" s="176" t="s">
        <v>608</v>
      </c>
      <c r="C49" s="176" t="str">
        <f>'Nivel Central'!I30</f>
        <v>Posible</v>
      </c>
      <c r="D49" s="176">
        <f>'Nivel Central'!J59</f>
        <v>1</v>
      </c>
      <c r="E49" s="176" t="str">
        <f>'Nivel Central'!K59</f>
        <v>Menor</v>
      </c>
      <c r="F49" s="177">
        <f t="shared" si="0"/>
        <v>0</v>
      </c>
      <c r="G49" s="176"/>
      <c r="H49" s="176"/>
      <c r="I49" s="176" t="str">
        <f t="shared" si="1"/>
        <v/>
      </c>
      <c r="J49" s="176" t="str">
        <f t="shared" si="2"/>
        <v/>
      </c>
      <c r="K49" s="176" t="str">
        <f t="shared" si="3"/>
        <v/>
      </c>
      <c r="L49" s="178" t="str">
        <f t="shared" si="4"/>
        <v/>
      </c>
      <c r="M49" s="178" t="str">
        <f t="shared" si="5"/>
        <v/>
      </c>
      <c r="N49" s="178" t="str">
        <f t="shared" si="6"/>
        <v/>
      </c>
      <c r="O49" s="178" t="str">
        <f t="shared" si="7"/>
        <v/>
      </c>
      <c r="P49" s="178" t="str">
        <f t="shared" si="8"/>
        <v/>
      </c>
      <c r="Q49" s="178" t="str">
        <f t="shared" si="9"/>
        <v/>
      </c>
      <c r="R49" s="178" t="str">
        <f t="shared" si="10"/>
        <v/>
      </c>
      <c r="S49" s="178"/>
      <c r="T49" s="178" t="str">
        <f t="shared" si="11"/>
        <v/>
      </c>
      <c r="U49" s="178" t="str">
        <f t="shared" si="12"/>
        <v/>
      </c>
      <c r="V49" s="178" t="str">
        <f t="shared" si="13"/>
        <v/>
      </c>
      <c r="W49" s="178" t="str">
        <f t="shared" si="14"/>
        <v/>
      </c>
      <c r="X49" s="178" t="str">
        <f t="shared" si="15"/>
        <v/>
      </c>
      <c r="Y49" s="178" t="str">
        <f t="shared" si="16"/>
        <v/>
      </c>
      <c r="Z49" s="178" t="str">
        <f t="shared" si="17"/>
        <v/>
      </c>
      <c r="AA49" s="178" t="str">
        <f t="shared" si="18"/>
        <v/>
      </c>
      <c r="AB49" s="178" t="str">
        <f t="shared" si="19"/>
        <v/>
      </c>
      <c r="AC49" s="178" t="str">
        <f t="shared" si="20"/>
        <v/>
      </c>
      <c r="AD49" s="178" t="str">
        <f t="shared" si="21"/>
        <v/>
      </c>
      <c r="AE49" s="178" t="str">
        <f t="shared" si="22"/>
        <v/>
      </c>
      <c r="AF49" s="178" t="str">
        <f t="shared" si="23"/>
        <v/>
      </c>
      <c r="AG49" s="178" t="str">
        <f t="shared" si="24"/>
        <v/>
      </c>
      <c r="AH49" s="175"/>
      <c r="AI49" s="175"/>
      <c r="AJ49" s="175"/>
    </row>
    <row r="50" spans="1:37">
      <c r="A50" s="175"/>
      <c r="B50" s="176" t="s">
        <v>614</v>
      </c>
      <c r="C50" s="176">
        <f>'Nivel Central'!I31</f>
        <v>0</v>
      </c>
      <c r="D50" s="176">
        <f>'Nivel Central'!J65</f>
        <v>3</v>
      </c>
      <c r="E50" s="176" t="str">
        <f>'Nivel Central'!K65</f>
        <v>Insignificante</v>
      </c>
      <c r="F50" s="177">
        <f t="shared" si="0"/>
        <v>0</v>
      </c>
      <c r="G50" s="176"/>
      <c r="H50" s="176"/>
      <c r="I50" s="176" t="str">
        <f t="shared" si="1"/>
        <v/>
      </c>
      <c r="J50" s="176" t="str">
        <f t="shared" si="2"/>
        <v/>
      </c>
      <c r="K50" s="176" t="str">
        <f t="shared" si="3"/>
        <v/>
      </c>
      <c r="L50" s="178" t="str">
        <f t="shared" si="4"/>
        <v/>
      </c>
      <c r="M50" s="178" t="str">
        <f t="shared" si="5"/>
        <v/>
      </c>
      <c r="N50" s="178" t="str">
        <f t="shared" si="6"/>
        <v/>
      </c>
      <c r="O50" s="178" t="str">
        <f t="shared" si="7"/>
        <v/>
      </c>
      <c r="P50" s="178" t="str">
        <f t="shared" si="8"/>
        <v/>
      </c>
      <c r="Q50" s="178" t="str">
        <f t="shared" si="9"/>
        <v/>
      </c>
      <c r="R50" s="178" t="str">
        <f t="shared" si="10"/>
        <v/>
      </c>
      <c r="S50" s="178"/>
      <c r="T50" s="178" t="str">
        <f t="shared" si="11"/>
        <v/>
      </c>
      <c r="U50" s="178" t="str">
        <f t="shared" si="12"/>
        <v/>
      </c>
      <c r="V50" s="178" t="str">
        <f t="shared" si="13"/>
        <v/>
      </c>
      <c r="W50" s="178" t="str">
        <f t="shared" si="14"/>
        <v/>
      </c>
      <c r="X50" s="178" t="str">
        <f t="shared" si="15"/>
        <v/>
      </c>
      <c r="Y50" s="178" t="str">
        <f t="shared" si="16"/>
        <v/>
      </c>
      <c r="Z50" s="178" t="str">
        <f t="shared" si="17"/>
        <v/>
      </c>
      <c r="AA50" s="178" t="str">
        <f t="shared" si="18"/>
        <v/>
      </c>
      <c r="AB50" s="178" t="str">
        <f t="shared" si="19"/>
        <v/>
      </c>
      <c r="AC50" s="178" t="str">
        <f t="shared" si="20"/>
        <v/>
      </c>
      <c r="AD50" s="178" t="str">
        <f t="shared" si="21"/>
        <v/>
      </c>
      <c r="AE50" s="178" t="str">
        <f t="shared" si="22"/>
        <v/>
      </c>
      <c r="AF50" s="178" t="str">
        <f t="shared" si="23"/>
        <v/>
      </c>
      <c r="AG50" s="178" t="str">
        <f t="shared" si="24"/>
        <v/>
      </c>
      <c r="AH50" s="175"/>
      <c r="AI50" s="175"/>
      <c r="AJ50" s="175"/>
    </row>
    <row r="51" spans="1:37">
      <c r="A51" s="175"/>
      <c r="B51" s="176" t="s">
        <v>615</v>
      </c>
      <c r="C51" s="176">
        <f>'Nivel Central'!I32</f>
        <v>0</v>
      </c>
      <c r="D51" s="176">
        <f>'Nivel Central'!J71</f>
        <v>2</v>
      </c>
      <c r="E51" s="176" t="str">
        <f>'Nivel Central'!K71</f>
        <v>Insignificante</v>
      </c>
      <c r="F51" s="177">
        <f t="shared" si="0"/>
        <v>0</v>
      </c>
      <c r="G51" s="176"/>
      <c r="H51" s="176"/>
      <c r="I51" s="176" t="str">
        <f t="shared" si="1"/>
        <v/>
      </c>
      <c r="J51" s="176" t="str">
        <f t="shared" si="2"/>
        <v/>
      </c>
      <c r="K51" s="176" t="str">
        <f t="shared" si="3"/>
        <v/>
      </c>
      <c r="L51" s="178" t="str">
        <f t="shared" si="4"/>
        <v/>
      </c>
      <c r="M51" s="178" t="str">
        <f t="shared" si="5"/>
        <v/>
      </c>
      <c r="N51" s="178" t="str">
        <f t="shared" si="6"/>
        <v/>
      </c>
      <c r="O51" s="178" t="str">
        <f t="shared" si="7"/>
        <v/>
      </c>
      <c r="P51" s="178" t="str">
        <f t="shared" si="8"/>
        <v/>
      </c>
      <c r="Q51" s="178" t="str">
        <f t="shared" si="9"/>
        <v/>
      </c>
      <c r="R51" s="178" t="str">
        <f t="shared" si="10"/>
        <v/>
      </c>
      <c r="S51" s="178"/>
      <c r="T51" s="178" t="str">
        <f t="shared" si="11"/>
        <v/>
      </c>
      <c r="U51" s="178" t="str">
        <f t="shared" si="12"/>
        <v/>
      </c>
      <c r="V51" s="178" t="str">
        <f t="shared" si="13"/>
        <v/>
      </c>
      <c r="W51" s="178" t="str">
        <f t="shared" si="14"/>
        <v/>
      </c>
      <c r="X51" s="178" t="str">
        <f t="shared" si="15"/>
        <v/>
      </c>
      <c r="Y51" s="178" t="str">
        <f t="shared" si="16"/>
        <v/>
      </c>
      <c r="Z51" s="178" t="str">
        <f t="shared" si="17"/>
        <v/>
      </c>
      <c r="AA51" s="178" t="str">
        <f t="shared" si="18"/>
        <v/>
      </c>
      <c r="AB51" s="178" t="str">
        <f t="shared" si="19"/>
        <v/>
      </c>
      <c r="AC51" s="178" t="str">
        <f t="shared" si="20"/>
        <v/>
      </c>
      <c r="AD51" s="178" t="str">
        <f t="shared" si="21"/>
        <v/>
      </c>
      <c r="AE51" s="178" t="str">
        <f t="shared" si="22"/>
        <v/>
      </c>
      <c r="AF51" s="178" t="str">
        <f t="shared" si="23"/>
        <v/>
      </c>
      <c r="AG51" s="178" t="str">
        <f t="shared" si="24"/>
        <v/>
      </c>
      <c r="AH51" s="175"/>
      <c r="AI51" s="175"/>
      <c r="AJ51" s="175"/>
    </row>
    <row r="52" spans="1:37">
      <c r="A52" s="175"/>
      <c r="B52" s="176" t="s">
        <v>616</v>
      </c>
      <c r="C52" s="176">
        <f>'Nivel Central'!I33</f>
        <v>0</v>
      </c>
      <c r="D52" s="176">
        <f>'Nivel Central'!J77</f>
        <v>4</v>
      </c>
      <c r="E52" s="176" t="str">
        <f>'Nivel Central'!K77</f>
        <v>Mayor</v>
      </c>
      <c r="F52" s="177">
        <f t="shared" si="0"/>
        <v>0</v>
      </c>
      <c r="G52" s="176"/>
      <c r="H52" s="176"/>
      <c r="I52" s="176"/>
      <c r="J52" s="176"/>
      <c r="K52" s="176"/>
      <c r="L52" s="178"/>
      <c r="M52" s="178"/>
      <c r="N52" s="178"/>
      <c r="O52" s="178"/>
      <c r="P52" s="178"/>
      <c r="Q52" s="178"/>
      <c r="R52" s="178"/>
      <c r="S52" s="178"/>
      <c r="T52" s="178"/>
      <c r="U52" s="178"/>
      <c r="V52" s="178"/>
      <c r="W52" s="178"/>
      <c r="X52" s="178"/>
      <c r="Y52" s="178"/>
      <c r="Z52" s="178"/>
      <c r="AA52" s="178"/>
      <c r="AB52" s="178"/>
      <c r="AC52" s="178"/>
      <c r="AD52" s="178"/>
      <c r="AE52" s="178"/>
      <c r="AF52" s="178"/>
      <c r="AG52" s="178"/>
      <c r="AH52" s="175"/>
      <c r="AI52" s="175"/>
      <c r="AJ52" s="175"/>
    </row>
    <row r="53" spans="1:37">
      <c r="A53" s="175"/>
      <c r="B53" s="176" t="s">
        <v>617</v>
      </c>
      <c r="C53" s="176">
        <f>'Nivel Central'!I34</f>
        <v>0</v>
      </c>
      <c r="D53" s="176" t="e">
        <f>'Nivel Central'!#REF!</f>
        <v>#REF!</v>
      </c>
      <c r="E53" s="176" t="e">
        <f>'Nivel Central'!#REF!</f>
        <v>#REF!</v>
      </c>
      <c r="F53" s="177">
        <f t="shared" si="0"/>
        <v>0</v>
      </c>
      <c r="G53" s="176"/>
      <c r="H53" s="176"/>
      <c r="I53" s="176"/>
      <c r="J53" s="176"/>
      <c r="K53" s="176"/>
      <c r="L53" s="178"/>
      <c r="M53" s="178"/>
      <c r="N53" s="178"/>
      <c r="O53" s="178"/>
      <c r="P53" s="178"/>
      <c r="Q53" s="178"/>
      <c r="R53" s="178"/>
      <c r="S53" s="178"/>
      <c r="T53" s="178"/>
      <c r="U53" s="178"/>
      <c r="V53" s="178"/>
      <c r="W53" s="178"/>
      <c r="X53" s="178"/>
      <c r="Y53" s="178"/>
      <c r="Z53" s="178"/>
      <c r="AA53" s="178"/>
      <c r="AB53" s="178"/>
      <c r="AC53" s="178"/>
      <c r="AD53" s="178"/>
      <c r="AE53" s="178"/>
      <c r="AF53" s="178"/>
      <c r="AG53" s="178"/>
      <c r="AH53" s="175"/>
      <c r="AI53" s="175"/>
      <c r="AJ53" s="175"/>
    </row>
    <row r="54" spans="1:37">
      <c r="A54" s="175"/>
      <c r="B54" s="176" t="s">
        <v>618</v>
      </c>
      <c r="C54" s="176">
        <f>'Nivel Central'!I35</f>
        <v>0</v>
      </c>
      <c r="D54" s="176" t="e">
        <f>'Nivel Central'!#REF!</f>
        <v>#REF!</v>
      </c>
      <c r="E54" s="176" t="e">
        <f>'Nivel Central'!#REF!</f>
        <v>#REF!</v>
      </c>
      <c r="F54" s="177">
        <f t="shared" si="0"/>
        <v>0</v>
      </c>
      <c r="G54" s="176"/>
      <c r="H54" s="176"/>
      <c r="I54" s="176"/>
      <c r="J54" s="176"/>
      <c r="K54" s="176"/>
      <c r="L54" s="178"/>
      <c r="M54" s="178"/>
      <c r="N54" s="178"/>
      <c r="O54" s="178"/>
      <c r="P54" s="178"/>
      <c r="Q54" s="178"/>
      <c r="R54" s="178"/>
      <c r="S54" s="178"/>
      <c r="T54" s="178"/>
      <c r="U54" s="178"/>
      <c r="V54" s="178"/>
      <c r="W54" s="178"/>
      <c r="X54" s="178"/>
      <c r="Y54" s="178"/>
      <c r="Z54" s="178"/>
      <c r="AA54" s="178"/>
      <c r="AB54" s="178"/>
      <c r="AC54" s="178"/>
      <c r="AD54" s="178"/>
      <c r="AE54" s="178"/>
      <c r="AF54" s="178"/>
      <c r="AG54" s="178"/>
      <c r="AH54" s="175"/>
      <c r="AI54" s="175"/>
      <c r="AJ54" s="175"/>
    </row>
    <row r="55" spans="1:37">
      <c r="A55" s="175"/>
      <c r="B55" s="176" t="s">
        <v>619</v>
      </c>
      <c r="C55" s="176" t="str">
        <f>'Nivel Central'!I36</f>
        <v>Improbable</v>
      </c>
      <c r="D55" s="176" t="e">
        <f>'Nivel Central'!#REF!</f>
        <v>#REF!</v>
      </c>
      <c r="E55" s="176" t="e">
        <f>'Nivel Central'!#REF!</f>
        <v>#REF!</v>
      </c>
      <c r="F55" s="177">
        <f t="shared" si="0"/>
        <v>0</v>
      </c>
      <c r="G55" s="176"/>
      <c r="H55" s="176"/>
      <c r="I55" s="176" t="str">
        <f t="shared" si="1"/>
        <v/>
      </c>
      <c r="J55" s="176"/>
      <c r="K55" s="176"/>
      <c r="L55" s="178"/>
      <c r="M55" s="178"/>
      <c r="N55" s="178"/>
      <c r="O55" s="178"/>
      <c r="P55" s="178"/>
      <c r="Q55" s="178"/>
      <c r="R55" s="178"/>
      <c r="S55" s="178"/>
      <c r="T55" s="178"/>
      <c r="U55" s="178"/>
      <c r="V55" s="178"/>
      <c r="W55" s="178"/>
      <c r="X55" s="178"/>
      <c r="Y55" s="178"/>
      <c r="Z55" s="178"/>
      <c r="AA55" s="178"/>
      <c r="AB55" s="178"/>
      <c r="AC55" s="178"/>
      <c r="AD55" s="178"/>
      <c r="AE55" s="178"/>
      <c r="AF55" s="178"/>
      <c r="AG55" s="178"/>
      <c r="AH55" s="175"/>
      <c r="AI55" s="175"/>
      <c r="AJ55" s="175"/>
    </row>
    <row r="56" spans="1:37">
      <c r="A56" s="175"/>
      <c r="B56" s="176" t="s">
        <v>620</v>
      </c>
      <c r="C56" s="176">
        <f>'Nivel Central'!I37</f>
        <v>0</v>
      </c>
      <c r="D56" s="176" t="e">
        <f>'Nivel Central'!#REF!</f>
        <v>#REF!</v>
      </c>
      <c r="E56" s="176" t="e">
        <f>'Nivel Central'!#REF!</f>
        <v>#REF!</v>
      </c>
      <c r="F56" s="177">
        <f t="shared" si="0"/>
        <v>0</v>
      </c>
      <c r="G56" s="176"/>
      <c r="H56" s="176"/>
      <c r="I56" s="176" t="str">
        <f t="shared" si="1"/>
        <v/>
      </c>
      <c r="J56" s="176"/>
      <c r="K56" s="176"/>
      <c r="L56" s="178"/>
      <c r="M56" s="178"/>
      <c r="N56" s="178"/>
      <c r="O56" s="178"/>
      <c r="P56" s="178"/>
      <c r="Q56" s="178"/>
      <c r="R56" s="178"/>
      <c r="S56" s="178"/>
      <c r="T56" s="178"/>
      <c r="U56" s="178"/>
      <c r="V56" s="178"/>
      <c r="W56" s="178"/>
      <c r="X56" s="178"/>
      <c r="Y56" s="178"/>
      <c r="Z56" s="178"/>
      <c r="AA56" s="178"/>
      <c r="AB56" s="178"/>
      <c r="AC56" s="178"/>
      <c r="AD56" s="178"/>
      <c r="AE56" s="178"/>
      <c r="AF56" s="178"/>
      <c r="AG56" s="178"/>
      <c r="AH56" s="175"/>
      <c r="AI56" s="175"/>
      <c r="AJ56" s="175"/>
    </row>
    <row r="57" spans="1:37">
      <c r="A57" s="175"/>
      <c r="B57" s="176" t="s">
        <v>621</v>
      </c>
      <c r="C57" s="176">
        <f>'Nivel Central'!I38</f>
        <v>0</v>
      </c>
      <c r="D57" s="176" t="e">
        <f>'Nivel Central'!#REF!</f>
        <v>#REF!</v>
      </c>
      <c r="E57" s="176" t="e">
        <f t="shared" si="25"/>
        <v>#REF!</v>
      </c>
      <c r="F57" s="177">
        <f t="shared" ref="F57" si="26">H57*G57</f>
        <v>0</v>
      </c>
      <c r="G57" s="176"/>
      <c r="H57" s="176"/>
      <c r="I57" s="176" t="str">
        <f t="shared" si="1"/>
        <v/>
      </c>
      <c r="J57" s="176" t="str">
        <f t="shared" si="2"/>
        <v/>
      </c>
      <c r="K57" s="176" t="str">
        <f t="shared" si="3"/>
        <v/>
      </c>
      <c r="L57" s="178" t="str">
        <f t="shared" si="4"/>
        <v/>
      </c>
      <c r="M57" s="178" t="str">
        <f t="shared" si="5"/>
        <v/>
      </c>
      <c r="N57" s="178" t="str">
        <f t="shared" si="6"/>
        <v/>
      </c>
      <c r="O57" s="178" t="str">
        <f t="shared" si="7"/>
        <v/>
      </c>
      <c r="P57" s="178" t="str">
        <f t="shared" si="8"/>
        <v/>
      </c>
      <c r="Q57" s="178" t="str">
        <f t="shared" si="9"/>
        <v/>
      </c>
      <c r="R57" s="178" t="str">
        <f t="shared" si="10"/>
        <v/>
      </c>
      <c r="S57" s="178"/>
      <c r="T57" s="178" t="str">
        <f t="shared" si="11"/>
        <v/>
      </c>
      <c r="U57" s="178" t="str">
        <f t="shared" si="12"/>
        <v/>
      </c>
      <c r="V57" s="178" t="str">
        <f t="shared" si="13"/>
        <v/>
      </c>
      <c r="W57" s="178" t="str">
        <f t="shared" si="14"/>
        <v/>
      </c>
      <c r="X57" s="178" t="str">
        <f t="shared" si="15"/>
        <v/>
      </c>
      <c r="Y57" s="178" t="str">
        <f t="shared" si="16"/>
        <v/>
      </c>
      <c r="Z57" s="178" t="str">
        <f t="shared" si="17"/>
        <v/>
      </c>
      <c r="AA57" s="178" t="str">
        <f t="shared" si="18"/>
        <v/>
      </c>
      <c r="AB57" s="178" t="str">
        <f t="shared" si="19"/>
        <v/>
      </c>
      <c r="AC57" s="178" t="str">
        <f t="shared" si="20"/>
        <v/>
      </c>
      <c r="AD57" s="178" t="str">
        <f t="shared" si="21"/>
        <v/>
      </c>
      <c r="AE57" s="178" t="str">
        <f t="shared" si="22"/>
        <v/>
      </c>
      <c r="AF57" s="178" t="str">
        <f t="shared" si="23"/>
        <v/>
      </c>
      <c r="AG57" s="178" t="str">
        <f t="shared" si="24"/>
        <v/>
      </c>
      <c r="AH57" s="175"/>
      <c r="AI57" s="175"/>
      <c r="AJ57" s="175"/>
    </row>
    <row r="58" spans="1:37" ht="65.25" customHeight="1">
      <c r="A58" s="164"/>
      <c r="B58" s="176"/>
      <c r="C58" s="179"/>
      <c r="D58" s="179"/>
      <c r="E58" s="179"/>
      <c r="F58" s="179"/>
      <c r="G58" s="179"/>
      <c r="H58" s="179"/>
      <c r="I58" s="180" t="str">
        <f t="shared" ref="I58:AG58" si="27">TRIM(CONCATENATE(I43," ",I44," ",I45," ",I46," ",I47," ",I48," ",I49," ",I50," ",I51," ",I57))</f>
        <v/>
      </c>
      <c r="J58" s="180" t="str">
        <f t="shared" si="27"/>
        <v/>
      </c>
      <c r="K58" s="180" t="str">
        <f t="shared" si="27"/>
        <v/>
      </c>
      <c r="L58" s="180" t="str">
        <f t="shared" si="27"/>
        <v/>
      </c>
      <c r="M58" s="180" t="str">
        <f t="shared" si="27"/>
        <v/>
      </c>
      <c r="N58" s="180" t="str">
        <f t="shared" si="27"/>
        <v/>
      </c>
      <c r="O58" s="180" t="str">
        <f t="shared" si="27"/>
        <v/>
      </c>
      <c r="P58" s="180" t="str">
        <f t="shared" si="27"/>
        <v/>
      </c>
      <c r="Q58" s="180" t="str">
        <f t="shared" si="27"/>
        <v/>
      </c>
      <c r="R58" s="180" t="str">
        <f t="shared" si="27"/>
        <v/>
      </c>
      <c r="S58" s="180" t="str">
        <f t="shared" si="27"/>
        <v/>
      </c>
      <c r="T58" s="180" t="str">
        <f t="shared" si="27"/>
        <v/>
      </c>
      <c r="U58" s="180" t="str">
        <f t="shared" si="27"/>
        <v/>
      </c>
      <c r="V58" s="180" t="str">
        <f t="shared" si="27"/>
        <v/>
      </c>
      <c r="W58" s="180" t="str">
        <f t="shared" si="27"/>
        <v/>
      </c>
      <c r="X58" s="180" t="str">
        <f t="shared" si="27"/>
        <v/>
      </c>
      <c r="Y58" s="180" t="str">
        <f t="shared" si="27"/>
        <v/>
      </c>
      <c r="Z58" s="180" t="str">
        <f t="shared" si="27"/>
        <v/>
      </c>
      <c r="AA58" s="180" t="str">
        <f t="shared" si="27"/>
        <v/>
      </c>
      <c r="AB58" s="180" t="str">
        <f t="shared" si="27"/>
        <v/>
      </c>
      <c r="AC58" s="180" t="str">
        <f t="shared" si="27"/>
        <v/>
      </c>
      <c r="AD58" s="180" t="str">
        <f t="shared" si="27"/>
        <v/>
      </c>
      <c r="AE58" s="180" t="str">
        <f t="shared" si="27"/>
        <v/>
      </c>
      <c r="AF58" s="180" t="str">
        <f t="shared" si="27"/>
        <v/>
      </c>
      <c r="AG58" s="180" t="str">
        <f t="shared" si="27"/>
        <v/>
      </c>
      <c r="AH58" s="173"/>
      <c r="AI58" s="173"/>
      <c r="AJ58" s="173"/>
    </row>
    <row r="59" spans="1:37">
      <c r="A59" s="164"/>
      <c r="B59" s="164"/>
      <c r="C59" s="164"/>
      <c r="D59" s="164"/>
      <c r="E59" s="164"/>
      <c r="F59" s="164"/>
      <c r="G59" s="164"/>
      <c r="H59" s="164"/>
      <c r="I59" s="164"/>
      <c r="J59" s="164"/>
      <c r="K59" s="164"/>
      <c r="L59" s="175"/>
      <c r="M59" s="164"/>
      <c r="N59" s="164"/>
      <c r="O59" s="164"/>
      <c r="P59" s="164"/>
      <c r="Q59" s="164"/>
      <c r="R59" s="164"/>
      <c r="S59" s="164"/>
      <c r="T59" s="164"/>
      <c r="U59" s="164"/>
      <c r="V59" s="164"/>
      <c r="W59" s="164"/>
      <c r="X59" s="164"/>
      <c r="Y59" s="164"/>
      <c r="Z59" s="164"/>
      <c r="AA59" s="164"/>
      <c r="AB59" s="164"/>
      <c r="AC59" s="164"/>
      <c r="AD59" s="164"/>
      <c r="AE59" s="164"/>
      <c r="AF59" s="164"/>
      <c r="AG59" s="164"/>
      <c r="AH59" s="164"/>
      <c r="AI59" s="164"/>
      <c r="AJ59" s="164"/>
      <c r="AK59" s="164"/>
    </row>
    <row r="60" spans="1:37">
      <c r="A60" s="164"/>
      <c r="B60" s="164"/>
      <c r="C60" s="164"/>
      <c r="D60" s="164"/>
      <c r="E60" s="164"/>
      <c r="F60" s="164"/>
      <c r="G60" s="164"/>
      <c r="H60" s="164"/>
      <c r="I60" s="164"/>
      <c r="J60" s="164"/>
      <c r="K60" s="164"/>
      <c r="L60" s="175"/>
      <c r="M60" s="164"/>
      <c r="N60" s="164"/>
      <c r="O60" s="164"/>
      <c r="P60" s="164"/>
      <c r="Q60" s="164"/>
      <c r="R60" s="164"/>
      <c r="S60" s="164"/>
      <c r="T60" s="164"/>
      <c r="U60" s="164"/>
      <c r="V60" s="164"/>
      <c r="W60" s="164"/>
      <c r="X60" s="164"/>
      <c r="Y60" s="164"/>
      <c r="Z60" s="164"/>
      <c r="AA60" s="164"/>
      <c r="AB60" s="164"/>
      <c r="AC60" s="164"/>
      <c r="AD60" s="164"/>
      <c r="AE60" s="164"/>
      <c r="AF60" s="164"/>
      <c r="AG60" s="164"/>
      <c r="AH60" s="164"/>
      <c r="AI60" s="164"/>
      <c r="AJ60" s="164"/>
      <c r="AK60" s="164"/>
    </row>
    <row r="61" spans="1:37">
      <c r="A61" s="164"/>
      <c r="B61" s="164"/>
      <c r="C61" s="164"/>
      <c r="D61" s="164"/>
      <c r="E61" s="164"/>
      <c r="F61" s="164"/>
      <c r="G61" s="164"/>
      <c r="H61" s="164"/>
      <c r="I61" s="164"/>
      <c r="J61" s="164"/>
      <c r="K61" s="164"/>
      <c r="L61" s="175"/>
      <c r="M61" s="164"/>
      <c r="N61" s="164"/>
      <c r="O61" s="164"/>
      <c r="P61" s="164"/>
      <c r="Q61" s="164"/>
      <c r="R61" s="164"/>
      <c r="S61" s="164"/>
      <c r="T61" s="164"/>
      <c r="U61" s="164"/>
      <c r="V61" s="164"/>
      <c r="W61" s="164"/>
      <c r="X61" s="164"/>
      <c r="Y61" s="164"/>
      <c r="Z61" s="164"/>
      <c r="AA61" s="164"/>
      <c r="AB61" s="164"/>
      <c r="AC61" s="164"/>
      <c r="AD61" s="164"/>
      <c r="AE61" s="164"/>
      <c r="AF61" s="164"/>
      <c r="AG61" s="164"/>
      <c r="AH61" s="164"/>
      <c r="AI61" s="164"/>
      <c r="AJ61" s="164"/>
      <c r="AK61" s="164"/>
    </row>
    <row r="62" spans="1:37">
      <c r="A62" s="164"/>
      <c r="B62" s="164"/>
      <c r="C62" s="164"/>
      <c r="D62" s="164"/>
      <c r="E62" s="164"/>
      <c r="F62" s="164"/>
      <c r="G62" s="164"/>
      <c r="H62" s="164"/>
      <c r="I62" s="164"/>
      <c r="J62" s="164"/>
      <c r="K62" s="164"/>
      <c r="L62" s="175"/>
      <c r="M62" s="164"/>
      <c r="N62" s="164"/>
      <c r="O62" s="164"/>
      <c r="P62" s="164"/>
      <c r="Q62" s="164"/>
      <c r="R62" s="164"/>
      <c r="S62" s="164"/>
      <c r="T62" s="164"/>
      <c r="U62" s="164"/>
      <c r="V62" s="164"/>
      <c r="W62" s="164"/>
      <c r="X62" s="164"/>
      <c r="Y62" s="164"/>
      <c r="Z62" s="164"/>
      <c r="AA62" s="164"/>
      <c r="AB62" s="164"/>
      <c r="AC62" s="164"/>
      <c r="AD62" s="164"/>
      <c r="AE62" s="164"/>
      <c r="AF62" s="164"/>
      <c r="AG62" s="164"/>
      <c r="AH62" s="164"/>
      <c r="AI62" s="164"/>
      <c r="AJ62" s="164"/>
      <c r="AK62" s="164"/>
    </row>
    <row r="63" spans="1:37">
      <c r="A63" s="164"/>
      <c r="B63" s="164"/>
      <c r="C63" s="164"/>
      <c r="D63" s="164"/>
      <c r="E63" s="164"/>
      <c r="F63" s="164"/>
      <c r="G63" s="164"/>
      <c r="H63" s="164"/>
      <c r="I63" s="164"/>
      <c r="J63" s="164"/>
      <c r="K63" s="164"/>
      <c r="L63" s="175"/>
      <c r="M63" s="164"/>
      <c r="N63" s="164"/>
      <c r="O63" s="164"/>
      <c r="P63" s="164"/>
      <c r="Q63" s="164"/>
      <c r="R63" s="164"/>
      <c r="S63" s="164"/>
      <c r="T63" s="164"/>
      <c r="U63" s="164"/>
      <c r="V63" s="164"/>
      <c r="W63" s="164"/>
      <c r="X63" s="164"/>
      <c r="Y63" s="164"/>
      <c r="Z63" s="164"/>
      <c r="AA63" s="164"/>
      <c r="AB63" s="164"/>
      <c r="AC63" s="164"/>
      <c r="AD63" s="164"/>
      <c r="AE63" s="164"/>
      <c r="AF63" s="164"/>
      <c r="AG63" s="164"/>
      <c r="AH63" s="164"/>
      <c r="AI63" s="164"/>
      <c r="AJ63" s="164"/>
      <c r="AK63" s="164"/>
    </row>
    <row r="64" spans="1:37">
      <c r="A64" s="164"/>
      <c r="B64" s="164"/>
      <c r="C64" s="164"/>
      <c r="D64" s="164"/>
      <c r="E64" s="164"/>
      <c r="F64" s="164"/>
      <c r="G64" s="164"/>
      <c r="H64" s="164"/>
      <c r="I64" s="164"/>
      <c r="J64" s="164"/>
      <c r="K64" s="164"/>
      <c r="L64" s="175"/>
      <c r="M64" s="164"/>
      <c r="N64" s="164"/>
      <c r="O64" s="164"/>
      <c r="P64" s="164"/>
      <c r="Q64" s="164"/>
      <c r="R64" s="164"/>
      <c r="S64" s="164"/>
      <c r="T64" s="164"/>
      <c r="U64" s="164"/>
      <c r="V64" s="164"/>
      <c r="W64" s="164"/>
      <c r="X64" s="164"/>
      <c r="Y64" s="164"/>
      <c r="Z64" s="164"/>
      <c r="AA64" s="164"/>
      <c r="AB64" s="164"/>
      <c r="AC64" s="164"/>
      <c r="AD64" s="164"/>
      <c r="AE64" s="164"/>
      <c r="AF64" s="164"/>
      <c r="AG64" s="164"/>
      <c r="AH64" s="164"/>
      <c r="AI64" s="164"/>
      <c r="AJ64" s="164"/>
      <c r="AK64" s="164"/>
    </row>
    <row r="65" spans="1:37">
      <c r="A65" s="164"/>
      <c r="B65" s="164"/>
      <c r="C65" s="164"/>
      <c r="D65" s="164"/>
      <c r="E65" s="164"/>
      <c r="F65" s="164"/>
      <c r="G65" s="164"/>
      <c r="H65" s="164"/>
      <c r="I65" s="164"/>
      <c r="J65" s="164"/>
      <c r="K65" s="164"/>
      <c r="L65" s="175"/>
      <c r="M65" s="164"/>
      <c r="N65" s="164"/>
      <c r="O65" s="164"/>
      <c r="P65" s="164"/>
      <c r="Q65" s="164"/>
      <c r="R65" s="164"/>
      <c r="S65" s="164"/>
      <c r="T65" s="164"/>
      <c r="U65" s="164"/>
      <c r="V65" s="164"/>
      <c r="W65" s="164"/>
      <c r="X65" s="164"/>
      <c r="Y65" s="164"/>
      <c r="Z65" s="164"/>
      <c r="AA65" s="164"/>
      <c r="AB65" s="164"/>
      <c r="AC65" s="164"/>
      <c r="AD65" s="164"/>
      <c r="AE65" s="164"/>
      <c r="AF65" s="164"/>
      <c r="AG65" s="164"/>
      <c r="AH65" s="164"/>
      <c r="AI65" s="164"/>
      <c r="AJ65" s="164"/>
      <c r="AK65" s="164"/>
    </row>
    <row r="66" spans="1:37">
      <c r="A66" s="164"/>
      <c r="B66" s="164"/>
      <c r="C66" s="164"/>
      <c r="D66" s="164"/>
      <c r="E66" s="164"/>
      <c r="F66" s="164"/>
      <c r="G66" s="164"/>
      <c r="H66" s="164"/>
      <c r="I66" s="164"/>
      <c r="J66" s="164"/>
      <c r="K66" s="164"/>
      <c r="L66" s="175"/>
      <c r="M66" s="164"/>
      <c r="N66" s="164"/>
      <c r="O66" s="164"/>
      <c r="P66" s="164"/>
      <c r="Q66" s="164"/>
      <c r="R66" s="164"/>
      <c r="S66" s="164"/>
      <c r="T66" s="164"/>
      <c r="U66" s="164"/>
      <c r="V66" s="164"/>
      <c r="W66" s="164"/>
      <c r="X66" s="164"/>
      <c r="Y66" s="164"/>
      <c r="Z66" s="164"/>
      <c r="AA66" s="164"/>
      <c r="AB66" s="164"/>
      <c r="AC66" s="164"/>
      <c r="AD66" s="164"/>
      <c r="AE66" s="164"/>
      <c r="AF66" s="164"/>
      <c r="AG66" s="164"/>
      <c r="AH66" s="164"/>
      <c r="AI66" s="164"/>
      <c r="AJ66" s="164"/>
      <c r="AK66" s="164"/>
    </row>
    <row r="67" spans="1:37">
      <c r="A67" s="164"/>
      <c r="B67" s="164"/>
      <c r="C67" s="164"/>
      <c r="D67" s="164"/>
      <c r="E67" s="164"/>
      <c r="F67" s="164"/>
      <c r="G67" s="164"/>
      <c r="H67" s="164"/>
      <c r="I67" s="164"/>
      <c r="J67" s="164"/>
      <c r="K67" s="164"/>
      <c r="L67" s="175"/>
      <c r="M67" s="164"/>
      <c r="N67" s="164"/>
      <c r="O67" s="164"/>
      <c r="P67" s="164"/>
      <c r="Q67" s="164"/>
      <c r="R67" s="164"/>
      <c r="S67" s="164"/>
      <c r="T67" s="164"/>
      <c r="U67" s="164"/>
      <c r="V67" s="164"/>
      <c r="W67" s="164"/>
      <c r="X67" s="164"/>
      <c r="Y67" s="164"/>
      <c r="Z67" s="164"/>
      <c r="AA67" s="164"/>
      <c r="AB67" s="164"/>
      <c r="AC67" s="164"/>
      <c r="AD67" s="164"/>
      <c r="AE67" s="164"/>
      <c r="AF67" s="164"/>
      <c r="AG67" s="164"/>
      <c r="AH67" s="164"/>
      <c r="AI67" s="164"/>
      <c r="AJ67" s="164"/>
      <c r="AK67" s="164"/>
    </row>
    <row r="68" spans="1:37">
      <c r="A68" s="164"/>
      <c r="B68" s="164"/>
      <c r="C68" s="164"/>
      <c r="D68" s="164"/>
      <c r="E68" s="164"/>
      <c r="F68" s="164"/>
      <c r="G68" s="164"/>
      <c r="H68" s="164"/>
      <c r="I68" s="164"/>
      <c r="J68" s="164"/>
      <c r="K68" s="164"/>
      <c r="L68" s="175"/>
      <c r="M68" s="164"/>
      <c r="N68" s="164"/>
      <c r="O68" s="164"/>
      <c r="P68" s="164"/>
      <c r="Q68" s="164"/>
      <c r="R68" s="164"/>
      <c r="S68" s="164"/>
      <c r="T68" s="164"/>
      <c r="U68" s="164"/>
      <c r="V68" s="164"/>
      <c r="W68" s="164"/>
      <c r="X68" s="164"/>
      <c r="Y68" s="164"/>
      <c r="Z68" s="164"/>
      <c r="AA68" s="164"/>
      <c r="AB68" s="164"/>
      <c r="AC68" s="164"/>
      <c r="AD68" s="164"/>
      <c r="AE68" s="164"/>
      <c r="AF68" s="164"/>
      <c r="AG68" s="164"/>
      <c r="AH68" s="164"/>
      <c r="AI68" s="164"/>
      <c r="AJ68" s="164"/>
      <c r="AK68" s="164"/>
    </row>
    <row r="69" spans="1:37">
      <c r="A69" s="164"/>
      <c r="B69" s="164"/>
      <c r="C69" s="164"/>
      <c r="D69" s="164"/>
      <c r="E69" s="164"/>
      <c r="F69" s="164"/>
      <c r="G69" s="164"/>
      <c r="H69" s="164"/>
      <c r="I69" s="164"/>
      <c r="J69" s="164"/>
      <c r="K69" s="164"/>
      <c r="L69" s="164"/>
      <c r="M69" s="164"/>
      <c r="N69" s="164"/>
      <c r="O69" s="164"/>
      <c r="P69" s="164"/>
      <c r="Q69" s="164"/>
      <c r="R69" s="164"/>
      <c r="S69" s="164"/>
      <c r="T69" s="164"/>
      <c r="U69" s="164"/>
      <c r="V69" s="164"/>
      <c r="W69" s="164"/>
      <c r="X69" s="164"/>
      <c r="Y69" s="164"/>
      <c r="Z69" s="164"/>
      <c r="AA69" s="164"/>
      <c r="AB69" s="164"/>
      <c r="AC69" s="164"/>
      <c r="AD69" s="164"/>
      <c r="AE69" s="164"/>
      <c r="AF69" s="164"/>
      <c r="AG69" s="164"/>
      <c r="AH69" s="164"/>
      <c r="AI69" s="164"/>
      <c r="AJ69" s="164"/>
      <c r="AK69" s="164"/>
    </row>
    <row r="70" spans="1:37">
      <c r="A70" s="164"/>
      <c r="B70" s="164"/>
      <c r="C70" s="164"/>
      <c r="D70" s="164"/>
      <c r="E70" s="164"/>
      <c r="F70" s="164"/>
      <c r="G70" s="164"/>
      <c r="H70" s="164"/>
      <c r="I70" s="164"/>
      <c r="J70" s="164"/>
      <c r="K70" s="164"/>
      <c r="L70" s="164"/>
      <c r="M70" s="164"/>
      <c r="N70" s="164"/>
      <c r="O70" s="164"/>
      <c r="P70" s="164"/>
      <c r="Q70" s="164"/>
      <c r="R70" s="164"/>
      <c r="S70" s="164"/>
      <c r="T70" s="164"/>
      <c r="U70" s="164"/>
      <c r="V70" s="164"/>
      <c r="W70" s="164"/>
      <c r="X70" s="164"/>
      <c r="Y70" s="164"/>
      <c r="Z70" s="164"/>
      <c r="AA70" s="164"/>
      <c r="AB70" s="164"/>
      <c r="AC70" s="164"/>
      <c r="AD70" s="164"/>
      <c r="AE70" s="164"/>
      <c r="AF70" s="164"/>
      <c r="AG70" s="164"/>
      <c r="AH70" s="164"/>
      <c r="AI70" s="164"/>
      <c r="AJ70" s="164"/>
      <c r="AK70" s="164"/>
    </row>
    <row r="71" spans="1:37">
      <c r="A71" s="164"/>
      <c r="B71" s="164"/>
      <c r="C71" s="164"/>
      <c r="D71" s="164"/>
      <c r="E71" s="164"/>
      <c r="F71" s="164"/>
      <c r="G71" s="164"/>
      <c r="H71" s="164"/>
      <c r="I71" s="164"/>
      <c r="J71" s="164"/>
      <c r="K71" s="164"/>
      <c r="L71" s="164"/>
      <c r="M71" s="164"/>
      <c r="N71" s="164"/>
      <c r="O71" s="164"/>
      <c r="P71" s="164"/>
      <c r="Q71" s="164"/>
      <c r="R71" s="164"/>
      <c r="S71" s="164"/>
      <c r="T71" s="164"/>
      <c r="U71" s="164"/>
      <c r="V71" s="164"/>
      <c r="W71" s="164"/>
      <c r="X71" s="164"/>
      <c r="Y71" s="164"/>
      <c r="Z71" s="164"/>
      <c r="AA71" s="164"/>
      <c r="AB71" s="164"/>
      <c r="AC71" s="164"/>
      <c r="AD71" s="164"/>
      <c r="AE71" s="164"/>
      <c r="AF71" s="164"/>
      <c r="AG71" s="164"/>
      <c r="AH71" s="164"/>
      <c r="AI71" s="164"/>
      <c r="AJ71" s="164"/>
      <c r="AK71" s="164"/>
    </row>
    <row r="72" spans="1:37">
      <c r="A72" s="164"/>
      <c r="B72" s="164"/>
      <c r="C72" s="164"/>
      <c r="D72" s="164"/>
      <c r="E72" s="164"/>
      <c r="F72" s="164"/>
      <c r="G72" s="164"/>
      <c r="H72" s="164"/>
      <c r="I72" s="164"/>
      <c r="J72" s="164"/>
      <c r="K72" s="164"/>
      <c r="L72" s="164"/>
      <c r="M72" s="164"/>
      <c r="N72" s="164"/>
      <c r="O72" s="164"/>
      <c r="P72" s="164"/>
      <c r="Q72" s="164"/>
      <c r="R72" s="164"/>
      <c r="S72" s="164"/>
      <c r="T72" s="164"/>
      <c r="U72" s="164"/>
      <c r="V72" s="164"/>
      <c r="W72" s="164"/>
      <c r="X72" s="164"/>
      <c r="Y72" s="164"/>
      <c r="Z72" s="164"/>
      <c r="AA72" s="164"/>
      <c r="AB72" s="164"/>
      <c r="AC72" s="164"/>
      <c r="AD72" s="164"/>
      <c r="AE72" s="164"/>
      <c r="AF72" s="164"/>
      <c r="AG72" s="164"/>
      <c r="AH72" s="164"/>
      <c r="AI72" s="164"/>
      <c r="AJ72" s="164"/>
      <c r="AK72" s="164"/>
    </row>
    <row r="73" spans="1:37">
      <c r="A73" s="164"/>
      <c r="B73" s="164"/>
      <c r="C73" s="164"/>
      <c r="D73" s="164"/>
      <c r="E73" s="164"/>
      <c r="F73" s="164"/>
      <c r="G73" s="164"/>
      <c r="H73" s="164"/>
      <c r="I73" s="164"/>
      <c r="J73" s="164"/>
      <c r="K73" s="164"/>
      <c r="L73" s="164"/>
      <c r="M73" s="164"/>
      <c r="N73" s="164"/>
      <c r="O73" s="164"/>
      <c r="P73" s="164"/>
      <c r="Q73" s="164"/>
      <c r="R73" s="164"/>
      <c r="S73" s="164"/>
      <c r="T73" s="164"/>
      <c r="U73" s="164"/>
      <c r="V73" s="164"/>
      <c r="W73" s="164"/>
      <c r="X73" s="164"/>
      <c r="Y73" s="164"/>
      <c r="Z73" s="164"/>
      <c r="AA73" s="164"/>
      <c r="AB73" s="164"/>
      <c r="AC73" s="164"/>
      <c r="AD73" s="164"/>
      <c r="AE73" s="164"/>
      <c r="AF73" s="164"/>
      <c r="AG73" s="164"/>
      <c r="AH73" s="164"/>
      <c r="AI73" s="164"/>
      <c r="AJ73" s="164"/>
      <c r="AK73" s="164"/>
    </row>
    <row r="74" spans="1:37">
      <c r="A74" s="164"/>
      <c r="B74" s="164"/>
      <c r="C74" s="164"/>
      <c r="D74" s="164"/>
      <c r="E74" s="164"/>
      <c r="F74" s="164"/>
      <c r="G74" s="164"/>
      <c r="H74" s="164"/>
      <c r="I74" s="164"/>
      <c r="J74" s="164"/>
      <c r="K74" s="164"/>
      <c r="L74" s="164"/>
      <c r="M74" s="164"/>
      <c r="N74" s="164"/>
      <c r="O74" s="164"/>
      <c r="P74" s="164"/>
      <c r="Q74" s="164"/>
      <c r="R74" s="164"/>
      <c r="S74" s="164"/>
      <c r="T74" s="164"/>
      <c r="U74" s="164"/>
      <c r="V74" s="164"/>
      <c r="W74" s="164"/>
      <c r="X74" s="164"/>
      <c r="Y74" s="164"/>
      <c r="Z74" s="164"/>
      <c r="AA74" s="164"/>
      <c r="AB74" s="164"/>
      <c r="AC74" s="164"/>
      <c r="AD74" s="164"/>
      <c r="AE74" s="164"/>
      <c r="AF74" s="164"/>
      <c r="AG74" s="164"/>
      <c r="AH74" s="164"/>
      <c r="AI74" s="164"/>
      <c r="AJ74" s="164"/>
      <c r="AK74" s="164"/>
    </row>
    <row r="75" spans="1:37">
      <c r="A75" s="164"/>
      <c r="B75" s="164"/>
      <c r="C75" s="164"/>
      <c r="D75" s="164"/>
      <c r="E75" s="164"/>
      <c r="F75" s="164"/>
      <c r="G75" s="164"/>
      <c r="H75" s="164"/>
      <c r="I75" s="164"/>
      <c r="J75" s="164"/>
      <c r="K75" s="164"/>
      <c r="L75" s="164"/>
      <c r="M75" s="164"/>
      <c r="N75" s="164"/>
      <c r="O75" s="164"/>
      <c r="P75" s="164"/>
      <c r="Q75" s="164"/>
      <c r="R75" s="164"/>
      <c r="S75" s="164"/>
      <c r="T75" s="164"/>
      <c r="U75" s="164"/>
      <c r="V75" s="164"/>
      <c r="W75" s="164"/>
      <c r="X75" s="164"/>
      <c r="Y75" s="164"/>
      <c r="Z75" s="164"/>
      <c r="AA75" s="164"/>
      <c r="AB75" s="164"/>
      <c r="AC75" s="164"/>
      <c r="AD75" s="164"/>
      <c r="AE75" s="164"/>
      <c r="AF75" s="164"/>
      <c r="AG75" s="164"/>
      <c r="AH75" s="164"/>
      <c r="AI75" s="164"/>
      <c r="AJ75" s="164"/>
      <c r="AK75" s="164"/>
    </row>
    <row r="80" spans="1:37" s="164" customFormat="1"/>
    <row r="81" s="164" customFormat="1"/>
  </sheetData>
  <mergeCells count="43">
    <mergeCell ref="C38:E38"/>
    <mergeCell ref="F38:G38"/>
    <mergeCell ref="C39:E39"/>
    <mergeCell ref="F39:G39"/>
    <mergeCell ref="C30:C34"/>
    <mergeCell ref="D30:E34"/>
    <mergeCell ref="F30:G34"/>
    <mergeCell ref="J25:K29"/>
    <mergeCell ref="H30:I34"/>
    <mergeCell ref="J30:K34"/>
    <mergeCell ref="L30:M34"/>
    <mergeCell ref="J20:K24"/>
    <mergeCell ref="L20:M24"/>
    <mergeCell ref="L25:M29"/>
    <mergeCell ref="L10:M14"/>
    <mergeCell ref="C15:C19"/>
    <mergeCell ref="D15:E19"/>
    <mergeCell ref="F15:G19"/>
    <mergeCell ref="H15:I19"/>
    <mergeCell ref="J15:K19"/>
    <mergeCell ref="L15:M19"/>
    <mergeCell ref="J10:K14"/>
    <mergeCell ref="B10:B34"/>
    <mergeCell ref="C10:C14"/>
    <mergeCell ref="D10:E14"/>
    <mergeCell ref="F10:G14"/>
    <mergeCell ref="H10:I14"/>
    <mergeCell ref="C20:C24"/>
    <mergeCell ref="D20:E24"/>
    <mergeCell ref="F20:G24"/>
    <mergeCell ref="H20:I24"/>
    <mergeCell ref="C25:C29"/>
    <mergeCell ref="D25:E29"/>
    <mergeCell ref="F25:G29"/>
    <mergeCell ref="H25:I29"/>
    <mergeCell ref="A1:N4"/>
    <mergeCell ref="B6:M7"/>
    <mergeCell ref="B8:C9"/>
    <mergeCell ref="D8:E9"/>
    <mergeCell ref="F8:G9"/>
    <mergeCell ref="H8:I9"/>
    <mergeCell ref="J8:K9"/>
    <mergeCell ref="L8:M9"/>
  </mergeCells>
  <phoneticPr fontId="53" type="noConversion"/>
  <conditionalFormatting sqref="C39">
    <cfRule type="cellIs" dxfId="18" priority="1" stopIfTrue="1" operator="lessThan">
      <formula>3</formula>
    </cfRule>
    <cfRule type="cellIs" dxfId="17" priority="2" stopIfTrue="1" operator="between">
      <formula>3</formula>
      <formula>5.9</formula>
    </cfRule>
    <cfRule type="cellIs" dxfId="16" priority="3" stopIfTrue="1" operator="between">
      <formula>6</formula>
      <formula>9</formula>
    </cfRule>
  </conditionalFormatting>
  <pageMargins left="0.75" right="0.75" top="1" bottom="1" header="0" footer="0"/>
  <pageSetup orientation="portrait" horizontalDpi="4294967293" r:id="rId1"/>
  <headerFooter alignWithMargins="0"/>
</worksheet>
</file>

<file path=xl/worksheets/sheet5.xml><?xml version="1.0" encoding="utf-8"?>
<worksheet xmlns="http://schemas.openxmlformats.org/spreadsheetml/2006/main" xmlns:r="http://schemas.openxmlformats.org/officeDocument/2006/relationships">
  <sheetPr codeName="Hoja4"/>
  <dimension ref="A1:IV858"/>
  <sheetViews>
    <sheetView showGridLines="0" topLeftCell="A25" zoomScale="48" zoomScaleNormal="48" zoomScaleSheetLayoutView="50" workbookViewId="0">
      <selection activeCell="I9" sqref="I9"/>
    </sheetView>
  </sheetViews>
  <sheetFormatPr baseColWidth="10" defaultColWidth="11.42578125" defaultRowHeight="15"/>
  <cols>
    <col min="1" max="1" width="4.85546875" style="31" customWidth="1"/>
    <col min="2" max="2" width="28.85546875" style="32" customWidth="1"/>
    <col min="3" max="3" width="28.85546875" style="32" hidden="1" customWidth="1"/>
    <col min="4" max="5" width="28.85546875" style="32" customWidth="1"/>
    <col min="6" max="6" width="25.5703125" style="32" customWidth="1"/>
    <col min="7" max="7" width="25.5703125" style="32" hidden="1" customWidth="1"/>
    <col min="8" max="8" width="25.5703125" style="32" customWidth="1"/>
    <col min="9" max="9" width="27.28515625" style="32" customWidth="1"/>
    <col min="10" max="10" width="27.7109375" style="28" customWidth="1"/>
    <col min="11" max="11" width="10.85546875" style="33" customWidth="1"/>
    <col min="12" max="12" width="10.42578125" style="33" hidden="1" customWidth="1"/>
    <col min="13" max="13" width="12.42578125" style="33" customWidth="1"/>
    <col min="14" max="14" width="10.42578125" style="33" hidden="1" customWidth="1"/>
    <col min="15" max="15" width="10.140625" style="33" customWidth="1"/>
    <col min="16" max="16" width="24.28515625" style="28" customWidth="1"/>
    <col min="17" max="17" width="36.28515625" style="33" hidden="1" customWidth="1"/>
    <col min="18" max="18" width="36" style="33" customWidth="1"/>
    <col min="19" max="20" width="52.7109375" style="28" customWidth="1"/>
    <col min="21" max="21" width="31.140625" style="28" customWidth="1"/>
    <col min="22" max="22" width="20" style="28" customWidth="1"/>
    <col min="23" max="23" width="0.42578125" style="28" customWidth="1"/>
    <col min="24" max="24" width="22.85546875" style="28" customWidth="1"/>
    <col min="25" max="25" width="0.42578125" style="28" customWidth="1"/>
    <col min="26" max="26" width="28.140625" style="28" bestFit="1" customWidth="1"/>
    <col min="27" max="27" width="0.42578125" style="28" customWidth="1"/>
    <col min="28" max="28" width="34.7109375" style="28" bestFit="1" customWidth="1"/>
    <col min="29" max="29" width="0.7109375" style="28" customWidth="1"/>
    <col min="30" max="30" width="28.140625" style="28" customWidth="1"/>
    <col min="31" max="31" width="0.7109375" style="28" customWidth="1"/>
    <col min="32" max="32" width="27.85546875" style="28" bestFit="1" customWidth="1"/>
    <col min="33" max="33" width="0.5703125" style="28" customWidth="1"/>
    <col min="34" max="34" width="23.85546875" style="28" bestFit="1" customWidth="1"/>
    <col min="35" max="35" width="0.85546875" style="28" hidden="1" customWidth="1"/>
    <col min="36" max="36" width="15.85546875" style="28" customWidth="1"/>
    <col min="37" max="37" width="18.5703125" style="28" customWidth="1"/>
    <col min="38" max="43" width="20.5703125" style="28" hidden="1" customWidth="1"/>
    <col min="44" max="44" width="26.42578125" style="28" hidden="1" customWidth="1"/>
    <col min="45" max="46" width="20.5703125" style="28" hidden="1" customWidth="1"/>
    <col min="47" max="48" width="20.5703125" style="28" customWidth="1"/>
    <col min="49" max="53" width="15.5703125" style="28" customWidth="1"/>
    <col min="54" max="54" width="18.85546875" style="28" customWidth="1"/>
    <col min="55" max="56" width="15.5703125" style="28" customWidth="1"/>
    <col min="57" max="58" width="15.5703125" style="28" hidden="1" customWidth="1"/>
    <col min="59" max="59" width="22.28515625" style="33" customWidth="1"/>
    <col min="60" max="60" width="17.42578125" style="33" customWidth="1"/>
    <col min="61" max="61" width="19.42578125" style="28" customWidth="1"/>
    <col min="65" max="65" width="17.42578125" customWidth="1"/>
  </cols>
  <sheetData>
    <row r="1" spans="1:256" ht="129.75" customHeight="1">
      <c r="A1" s="342" t="s">
        <v>560</v>
      </c>
      <c r="B1" s="343"/>
      <c r="C1" s="343"/>
      <c r="D1" s="343"/>
      <c r="E1" s="343"/>
      <c r="F1" s="343"/>
      <c r="G1" s="343"/>
      <c r="H1" s="343"/>
      <c r="I1" s="343"/>
      <c r="J1" s="343"/>
      <c r="K1" s="343"/>
      <c r="L1" s="343"/>
      <c r="M1" s="343"/>
      <c r="N1" s="343"/>
      <c r="O1" s="343"/>
      <c r="P1" s="343"/>
      <c r="Q1" s="343"/>
      <c r="R1" s="343"/>
      <c r="S1" s="343"/>
      <c r="T1" s="343"/>
      <c r="U1" s="343"/>
      <c r="V1" s="343"/>
      <c r="W1" s="343"/>
      <c r="X1" s="343"/>
      <c r="Y1" s="343"/>
      <c r="Z1" s="343"/>
      <c r="AA1" s="343"/>
      <c r="AB1" s="343"/>
      <c r="AC1" s="343"/>
      <c r="AD1" s="343"/>
      <c r="AE1" s="343"/>
      <c r="AF1" s="343"/>
      <c r="AG1" s="343"/>
      <c r="AH1" s="343"/>
      <c r="AI1" s="343"/>
      <c r="AJ1" s="343"/>
      <c r="AK1" s="343"/>
      <c r="AL1" s="343"/>
      <c r="AM1" s="343"/>
      <c r="AN1" s="343"/>
      <c r="AO1" s="343"/>
      <c r="AP1" s="343"/>
      <c r="AQ1" s="343"/>
    </row>
    <row r="2" spans="1:256" ht="15.75">
      <c r="A2" s="86"/>
      <c r="B2" s="86"/>
      <c r="C2" s="86"/>
      <c r="D2" s="85"/>
      <c r="E2" s="85"/>
      <c r="F2" s="86"/>
      <c r="G2" s="86"/>
      <c r="H2" s="86"/>
      <c r="I2" s="86"/>
      <c r="J2" s="87"/>
      <c r="K2" s="87"/>
      <c r="L2" s="87"/>
      <c r="M2" s="87"/>
      <c r="N2" s="87"/>
      <c r="O2" s="87"/>
      <c r="P2" s="88"/>
      <c r="Q2" s="88"/>
      <c r="R2" s="88"/>
      <c r="S2" s="88"/>
      <c r="T2" s="89"/>
      <c r="U2" s="89"/>
      <c r="V2" s="89"/>
      <c r="W2" s="89"/>
      <c r="X2" s="89"/>
      <c r="Y2" s="89"/>
      <c r="Z2" s="89"/>
      <c r="AA2" s="89"/>
      <c r="AB2" s="89"/>
      <c r="AC2" s="89"/>
      <c r="AD2" s="89"/>
      <c r="AE2" s="89"/>
      <c r="AF2" s="89"/>
      <c r="AG2" s="85"/>
      <c r="AH2" s="85"/>
      <c r="AI2" s="85"/>
      <c r="AJ2" s="85"/>
      <c r="AK2" s="85"/>
      <c r="AL2" s="90"/>
      <c r="AM2" s="91"/>
      <c r="AN2" s="91"/>
      <c r="AO2" s="90"/>
      <c r="AP2" s="90"/>
      <c r="AQ2" s="92"/>
    </row>
    <row r="3" spans="1:256" ht="15.75">
      <c r="A3" s="86"/>
      <c r="B3" s="86"/>
      <c r="C3" s="86"/>
      <c r="D3" s="85"/>
      <c r="E3" s="85"/>
      <c r="F3" s="86"/>
      <c r="G3" s="86"/>
      <c r="H3" s="86"/>
      <c r="I3" s="86"/>
      <c r="J3" s="87"/>
      <c r="K3" s="87"/>
      <c r="L3" s="87"/>
      <c r="M3" s="87"/>
      <c r="N3" s="94"/>
      <c r="O3" s="87"/>
      <c r="P3" s="88"/>
      <c r="Q3" s="88"/>
      <c r="R3" s="88"/>
      <c r="S3" s="88"/>
      <c r="T3" s="89"/>
      <c r="U3" s="89"/>
      <c r="V3" s="89"/>
      <c r="W3" s="89"/>
      <c r="X3" s="89"/>
      <c r="Y3" s="89"/>
      <c r="Z3" s="89"/>
      <c r="AA3" s="89"/>
      <c r="AB3" s="89"/>
      <c r="AC3" s="89"/>
      <c r="AD3" s="89"/>
      <c r="AE3" s="89"/>
      <c r="AF3" s="89"/>
      <c r="AG3" s="85"/>
      <c r="AH3" s="85"/>
      <c r="AI3" s="85"/>
      <c r="AJ3" s="85"/>
      <c r="AK3" s="85"/>
      <c r="AL3" s="90"/>
      <c r="AM3" s="91"/>
      <c r="AN3" s="91"/>
      <c r="AO3" s="90"/>
      <c r="AP3" s="90"/>
      <c r="AQ3" s="92"/>
    </row>
    <row r="4" spans="1:256" ht="15.75">
      <c r="A4" s="86"/>
      <c r="B4" s="405"/>
      <c r="C4" s="405"/>
      <c r="D4" s="405"/>
      <c r="E4" s="155"/>
      <c r="F4" s="156"/>
      <c r="G4" s="156"/>
      <c r="H4" s="156"/>
      <c r="I4" s="156"/>
      <c r="J4" s="157"/>
      <c r="K4" s="87"/>
      <c r="L4" s="87"/>
      <c r="M4" s="87"/>
      <c r="N4" s="94"/>
      <c r="O4" s="87"/>
      <c r="P4" s="88"/>
      <c r="Q4" s="88"/>
      <c r="R4" s="88"/>
      <c r="S4" s="88"/>
      <c r="T4" s="89"/>
      <c r="U4" s="89"/>
      <c r="V4" s="89"/>
      <c r="W4" s="89"/>
      <c r="X4" s="89"/>
      <c r="Y4" s="89"/>
      <c r="Z4" s="89"/>
      <c r="AA4" s="89"/>
      <c r="AB4" s="89"/>
      <c r="AC4" s="85"/>
      <c r="AD4" s="85"/>
      <c r="AE4" s="85"/>
      <c r="AF4" s="85"/>
      <c r="AG4" s="85"/>
      <c r="AH4" s="85"/>
      <c r="AI4" s="95"/>
      <c r="AJ4" s="85"/>
      <c r="AK4" s="85"/>
      <c r="AL4" s="90"/>
      <c r="AM4" s="91"/>
      <c r="AN4" s="91"/>
      <c r="AO4" s="90"/>
      <c r="AP4" s="90"/>
      <c r="AQ4" s="92"/>
    </row>
    <row r="5" spans="1:256" s="35" customFormat="1" ht="18" customHeight="1" thickBot="1">
      <c r="A5" s="131"/>
      <c r="B5" s="154"/>
      <c r="C5" s="154"/>
      <c r="D5" s="154"/>
      <c r="E5" s="154"/>
      <c r="F5" s="154"/>
      <c r="G5" s="154"/>
      <c r="H5" s="154"/>
      <c r="I5" s="154"/>
      <c r="J5" s="154"/>
      <c r="K5" s="154"/>
      <c r="L5" s="154"/>
      <c r="M5" s="154"/>
      <c r="N5" s="154"/>
      <c r="O5" s="154"/>
      <c r="P5" s="154"/>
      <c r="Q5" s="154"/>
      <c r="R5" s="154"/>
      <c r="S5" s="154"/>
      <c r="T5" s="154"/>
      <c r="U5" s="154"/>
      <c r="V5" s="154"/>
      <c r="W5" s="154"/>
      <c r="X5" s="154"/>
      <c r="Y5" s="154"/>
      <c r="Z5" s="154"/>
      <c r="AA5" s="154"/>
      <c r="AB5" s="154"/>
      <c r="AC5" s="154"/>
      <c r="AD5" s="154"/>
      <c r="AE5" s="154"/>
      <c r="AF5" s="154"/>
      <c r="AG5" s="154"/>
      <c r="AH5" s="154"/>
      <c r="AI5" s="154"/>
      <c r="AJ5" s="154"/>
      <c r="AK5" s="154"/>
      <c r="AL5" s="154"/>
      <c r="AM5" s="154"/>
      <c r="AN5" s="154"/>
      <c r="AO5" s="154"/>
      <c r="AP5" s="154"/>
      <c r="AQ5" s="154"/>
      <c r="AR5" s="154"/>
      <c r="AS5" s="154"/>
      <c r="AT5" s="154"/>
      <c r="AU5" s="154"/>
      <c r="AV5" s="154"/>
      <c r="AW5" s="154"/>
      <c r="AX5" s="154"/>
      <c r="AY5" s="154"/>
      <c r="AZ5" s="154"/>
      <c r="BA5" s="154"/>
      <c r="BB5" s="154"/>
      <c r="BC5" s="154"/>
      <c r="BD5" s="154"/>
      <c r="BE5" s="154"/>
      <c r="BF5" s="154"/>
      <c r="BG5" s="154"/>
      <c r="BH5" s="154"/>
      <c r="BI5" s="154"/>
      <c r="BJ5" s="154"/>
      <c r="BK5" s="154"/>
      <c r="BL5" s="154"/>
      <c r="BM5" s="154"/>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c r="EJ5"/>
      <c r="EK5"/>
      <c r="EL5"/>
      <c r="EM5"/>
      <c r="EN5"/>
      <c r="EO5"/>
      <c r="EP5"/>
      <c r="EQ5"/>
      <c r="ER5"/>
      <c r="ES5"/>
      <c r="ET5"/>
      <c r="EU5"/>
      <c r="EV5"/>
      <c r="EW5"/>
      <c r="EX5"/>
      <c r="EY5"/>
      <c r="EZ5"/>
      <c r="FA5"/>
      <c r="FB5"/>
      <c r="FC5"/>
      <c r="FD5"/>
      <c r="FE5"/>
      <c r="FF5"/>
      <c r="FG5"/>
      <c r="FH5"/>
      <c r="FI5"/>
      <c r="FJ5"/>
      <c r="FK5"/>
      <c r="FL5"/>
      <c r="FM5"/>
      <c r="FN5"/>
      <c r="FO5"/>
      <c r="FP5"/>
      <c r="FQ5"/>
      <c r="FR5"/>
      <c r="FS5"/>
      <c r="FT5"/>
      <c r="FU5"/>
      <c r="FV5"/>
      <c r="FW5"/>
      <c r="FX5"/>
      <c r="FY5"/>
      <c r="FZ5"/>
      <c r="GA5"/>
      <c r="GB5"/>
      <c r="GC5"/>
      <c r="GD5"/>
      <c r="GE5"/>
      <c r="GF5"/>
      <c r="GG5"/>
      <c r="GH5"/>
      <c r="GI5"/>
      <c r="GJ5"/>
      <c r="GK5"/>
      <c r="GL5"/>
      <c r="GM5"/>
      <c r="GN5"/>
      <c r="GO5"/>
      <c r="GP5"/>
      <c r="GQ5"/>
      <c r="GR5"/>
      <c r="GS5"/>
      <c r="GT5"/>
      <c r="GU5"/>
      <c r="GV5"/>
      <c r="GW5"/>
      <c r="GX5"/>
      <c r="GY5"/>
      <c r="GZ5"/>
      <c r="HA5"/>
      <c r="HB5"/>
      <c r="HC5"/>
      <c r="HD5"/>
      <c r="HE5"/>
      <c r="HF5"/>
      <c r="HG5"/>
      <c r="HH5"/>
      <c r="HI5"/>
      <c r="HJ5"/>
      <c r="HK5"/>
      <c r="HL5"/>
      <c r="HM5"/>
      <c r="HN5"/>
      <c r="HO5"/>
      <c r="HP5"/>
      <c r="HQ5"/>
      <c r="HR5"/>
      <c r="HS5"/>
      <c r="HT5"/>
      <c r="HU5"/>
      <c r="HV5"/>
      <c r="HW5"/>
      <c r="HX5"/>
      <c r="HY5"/>
      <c r="HZ5"/>
      <c r="IA5"/>
      <c r="IB5"/>
      <c r="IC5"/>
      <c r="ID5"/>
      <c r="IE5"/>
      <c r="IF5"/>
      <c r="IG5"/>
      <c r="IH5"/>
      <c r="II5"/>
      <c r="IJ5"/>
      <c r="IK5"/>
      <c r="IL5"/>
      <c r="IM5"/>
      <c r="IN5"/>
      <c r="IO5"/>
      <c r="IP5"/>
      <c r="IQ5"/>
      <c r="IR5"/>
      <c r="IS5"/>
      <c r="IT5"/>
      <c r="IU5"/>
      <c r="IV5"/>
    </row>
    <row r="6" spans="1:256" ht="29.25" customHeight="1">
      <c r="A6" s="318" t="s">
        <v>90</v>
      </c>
      <c r="B6" s="319"/>
      <c r="C6" s="319"/>
      <c r="D6" s="319"/>
      <c r="E6" s="319"/>
      <c r="F6" s="319"/>
      <c r="G6" s="319"/>
      <c r="H6" s="319"/>
      <c r="I6" s="319"/>
      <c r="J6" s="319"/>
      <c r="K6" s="319"/>
      <c r="L6" s="319"/>
      <c r="M6" s="319"/>
      <c r="N6" s="319"/>
      <c r="O6" s="319"/>
      <c r="P6" s="319" t="s">
        <v>0</v>
      </c>
      <c r="Q6" s="319"/>
      <c r="R6" s="319"/>
      <c r="S6" s="319"/>
      <c r="T6" s="319"/>
      <c r="U6" s="319"/>
      <c r="V6" s="319"/>
      <c r="W6" s="319"/>
      <c r="X6" s="319"/>
      <c r="Y6" s="319"/>
      <c r="Z6" s="319"/>
      <c r="AA6" s="319"/>
      <c r="AB6" s="319"/>
      <c r="AC6" s="319"/>
      <c r="AD6" s="319"/>
      <c r="AE6" s="319"/>
      <c r="AF6" s="319"/>
      <c r="AG6" s="319"/>
      <c r="AH6" s="319"/>
      <c r="AI6" s="319"/>
      <c r="AJ6" s="319"/>
      <c r="AK6" s="319"/>
      <c r="AL6" s="319"/>
      <c r="AM6" s="319"/>
      <c r="AN6" s="319"/>
      <c r="AO6" s="319"/>
      <c r="AP6" s="319"/>
      <c r="AQ6" s="319"/>
      <c r="AR6" s="319"/>
      <c r="AS6" s="319"/>
      <c r="AT6" s="319"/>
      <c r="AU6" s="319"/>
      <c r="AV6" s="319"/>
      <c r="AW6" s="319"/>
      <c r="AX6" s="319"/>
      <c r="AY6" s="319"/>
      <c r="AZ6" s="319"/>
      <c r="BA6" s="319"/>
      <c r="BB6" s="319"/>
      <c r="BC6" s="319"/>
      <c r="BD6" s="319"/>
      <c r="BE6" s="319"/>
      <c r="BF6" s="319"/>
      <c r="BG6" s="319"/>
      <c r="BH6" s="319"/>
      <c r="BI6" s="319"/>
      <c r="BJ6" s="319" t="s">
        <v>524</v>
      </c>
      <c r="BK6" s="319"/>
      <c r="BL6" s="319"/>
      <c r="BM6" s="320"/>
    </row>
    <row r="7" spans="1:256" ht="40.5" customHeight="1">
      <c r="A7" s="403"/>
      <c r="B7" s="404"/>
      <c r="C7" s="404"/>
      <c r="D7" s="404"/>
      <c r="E7" s="404"/>
      <c r="F7" s="404"/>
      <c r="G7" s="404"/>
      <c r="H7" s="404"/>
      <c r="I7" s="404"/>
      <c r="J7" s="404"/>
      <c r="K7" s="317" t="s">
        <v>122</v>
      </c>
      <c r="L7" s="317"/>
      <c r="M7" s="317"/>
      <c r="N7" s="317"/>
      <c r="O7" s="317"/>
      <c r="P7" s="404"/>
      <c r="Q7" s="404"/>
      <c r="R7" s="404"/>
      <c r="S7" s="317" t="s">
        <v>164</v>
      </c>
      <c r="T7" s="317"/>
      <c r="U7" s="317"/>
      <c r="V7" s="317" t="s">
        <v>118</v>
      </c>
      <c r="W7" s="317"/>
      <c r="X7" s="317"/>
      <c r="Y7" s="317"/>
      <c r="Z7" s="317"/>
      <c r="AA7" s="317"/>
      <c r="AB7" s="317"/>
      <c r="AC7" s="317"/>
      <c r="AD7" s="317"/>
      <c r="AE7" s="317"/>
      <c r="AF7" s="317"/>
      <c r="AG7" s="317"/>
      <c r="AH7" s="317"/>
      <c r="AI7" s="317"/>
      <c r="AJ7" s="317"/>
      <c r="AK7" s="317"/>
      <c r="AL7" s="317" t="s">
        <v>111</v>
      </c>
      <c r="AM7" s="317"/>
      <c r="AN7" s="317"/>
      <c r="AO7" s="317"/>
      <c r="AP7" s="317"/>
      <c r="AQ7" s="317"/>
      <c r="AR7" s="317"/>
      <c r="AS7" s="317"/>
      <c r="AT7" s="317"/>
      <c r="AU7" s="317"/>
      <c r="AV7" s="317"/>
      <c r="AW7" s="317" t="s">
        <v>119</v>
      </c>
      <c r="AX7" s="317"/>
      <c r="AY7" s="317" t="s">
        <v>120</v>
      </c>
      <c r="AZ7" s="317"/>
      <c r="BA7" s="317"/>
      <c r="BB7" s="317"/>
      <c r="BC7" s="317"/>
      <c r="BD7" s="317"/>
      <c r="BE7" s="80"/>
      <c r="BF7" s="80"/>
      <c r="BG7" s="317" t="s">
        <v>121</v>
      </c>
      <c r="BH7" s="317"/>
      <c r="BI7" s="317"/>
      <c r="BJ7" s="404"/>
      <c r="BK7" s="404"/>
      <c r="BL7" s="404"/>
      <c r="BM7" s="321"/>
    </row>
    <row r="8" spans="1:256" ht="133.5" customHeight="1">
      <c r="A8" s="140" t="s">
        <v>92</v>
      </c>
      <c r="B8" s="135" t="s">
        <v>141</v>
      </c>
      <c r="C8" s="135" t="s">
        <v>346</v>
      </c>
      <c r="D8" s="135" t="s">
        <v>345</v>
      </c>
      <c r="E8" s="135" t="s">
        <v>199</v>
      </c>
      <c r="F8" s="135" t="s">
        <v>142</v>
      </c>
      <c r="G8" s="135" t="s">
        <v>358</v>
      </c>
      <c r="H8" s="135" t="s">
        <v>196</v>
      </c>
      <c r="I8" s="135" t="s">
        <v>359</v>
      </c>
      <c r="J8" s="135" t="s">
        <v>1</v>
      </c>
      <c r="K8" s="139" t="s">
        <v>2</v>
      </c>
      <c r="L8" s="139"/>
      <c r="M8" s="139" t="s">
        <v>3</v>
      </c>
      <c r="N8" s="139"/>
      <c r="O8" s="139" t="s">
        <v>4</v>
      </c>
      <c r="P8" s="135" t="s">
        <v>5</v>
      </c>
      <c r="Q8" s="135" t="s">
        <v>474</v>
      </c>
      <c r="R8" s="135" t="s">
        <v>164</v>
      </c>
      <c r="S8" s="135" t="s">
        <v>145</v>
      </c>
      <c r="T8" s="135" t="s">
        <v>521</v>
      </c>
      <c r="U8" s="135" t="s">
        <v>129</v>
      </c>
      <c r="V8" s="135" t="s">
        <v>138</v>
      </c>
      <c r="W8" s="135"/>
      <c r="X8" s="135" t="s">
        <v>139</v>
      </c>
      <c r="Y8" s="135"/>
      <c r="Z8" s="135" t="s">
        <v>130</v>
      </c>
      <c r="AA8" s="135"/>
      <c r="AB8" s="135" t="s">
        <v>131</v>
      </c>
      <c r="AC8" s="135"/>
      <c r="AD8" s="135" t="s">
        <v>132</v>
      </c>
      <c r="AE8" s="135"/>
      <c r="AF8" s="135" t="s">
        <v>133</v>
      </c>
      <c r="AG8" s="135"/>
      <c r="AH8" s="135" t="s">
        <v>134</v>
      </c>
      <c r="AI8" s="135"/>
      <c r="AJ8" s="135" t="s">
        <v>115</v>
      </c>
      <c r="AK8" s="135" t="s">
        <v>110</v>
      </c>
      <c r="AL8" s="135" t="s">
        <v>490</v>
      </c>
      <c r="AM8" s="135"/>
      <c r="AN8" s="135" t="s">
        <v>491</v>
      </c>
      <c r="AO8" s="135"/>
      <c r="AP8" s="135" t="s">
        <v>492</v>
      </c>
      <c r="AQ8" s="135"/>
      <c r="AR8" s="135" t="s">
        <v>493</v>
      </c>
      <c r="AS8" s="135"/>
      <c r="AT8" s="135"/>
      <c r="AU8" s="135" t="s">
        <v>672</v>
      </c>
      <c r="AV8" s="135" t="s">
        <v>163</v>
      </c>
      <c r="AW8" s="135" t="s">
        <v>114</v>
      </c>
      <c r="AX8" s="135" t="s">
        <v>116</v>
      </c>
      <c r="AY8" s="135" t="s">
        <v>676</v>
      </c>
      <c r="AZ8" s="182" t="s">
        <v>677</v>
      </c>
      <c r="BA8" s="182" t="s">
        <v>678</v>
      </c>
      <c r="BB8" s="135" t="s">
        <v>117</v>
      </c>
      <c r="BC8" s="135" t="s">
        <v>165</v>
      </c>
      <c r="BD8" s="135" t="s">
        <v>195</v>
      </c>
      <c r="BE8" s="135"/>
      <c r="BF8" s="135"/>
      <c r="BG8" s="135" t="s">
        <v>2</v>
      </c>
      <c r="BH8" s="135" t="s">
        <v>3</v>
      </c>
      <c r="BI8" s="135" t="s">
        <v>4</v>
      </c>
      <c r="BJ8" s="135" t="s">
        <v>513</v>
      </c>
      <c r="BK8" s="135" t="s">
        <v>514</v>
      </c>
      <c r="BL8" s="135" t="s">
        <v>515</v>
      </c>
      <c r="BM8" s="137" t="s">
        <v>516</v>
      </c>
    </row>
    <row r="9" spans="1:256" ht="65.099999999999994" customHeight="1">
      <c r="A9" s="399" t="s">
        <v>607</v>
      </c>
      <c r="B9" s="391"/>
      <c r="C9" s="391"/>
      <c r="D9" s="391"/>
      <c r="E9" s="391"/>
      <c r="F9" s="34"/>
      <c r="G9" s="34"/>
      <c r="H9" s="34"/>
      <c r="I9" s="36"/>
      <c r="J9" s="29"/>
      <c r="K9" s="402"/>
      <c r="L9" s="397"/>
      <c r="M9" s="390"/>
      <c r="N9" s="398" t="e">
        <f>+VLOOKUP(M9,Listados!$K$13:$L$17,2,0)</f>
        <v>#N/A</v>
      </c>
      <c r="O9" s="396" t="str">
        <f>IF(AND(K9&lt;&gt;"",M9&lt;&gt;""),VLOOKUP(K9&amp;M9,Listados!$M$3:$N$27,2,FALSE),"")</f>
        <v/>
      </c>
      <c r="P9" s="395" t="e">
        <f>+VLOOKUP(O9,Listados!$P$3:$Q$6,2,FALSE)</f>
        <v>#N/A</v>
      </c>
      <c r="Q9" s="83"/>
      <c r="R9" s="83"/>
      <c r="S9" s="53"/>
      <c r="T9" s="53"/>
      <c r="U9" s="54"/>
      <c r="V9" s="83"/>
      <c r="W9" s="83" t="str">
        <f>+IF(V9="si",15,"")</f>
        <v/>
      </c>
      <c r="X9" s="184"/>
      <c r="Y9" s="184" t="str">
        <f>+IF(X9="si",15,"")</f>
        <v/>
      </c>
      <c r="Z9" s="184"/>
      <c r="AA9" s="184" t="str">
        <f>+IF(Z9="si",15,"")</f>
        <v/>
      </c>
      <c r="AB9" s="184"/>
      <c r="AC9" s="184" t="str">
        <f>+IF(AB9="si",15,"")</f>
        <v/>
      </c>
      <c r="AD9" s="184"/>
      <c r="AE9" s="184" t="str">
        <f>+IF(AD9="si",15,"")</f>
        <v/>
      </c>
      <c r="AF9" s="184"/>
      <c r="AG9" s="184" t="str">
        <f>+IF(AF9="si",15,"")</f>
        <v/>
      </c>
      <c r="AH9" s="184"/>
      <c r="AI9" s="84" t="str">
        <f>+IF(AH9="Completa",10,IF(AH9="Incompleta",5,""))</f>
        <v/>
      </c>
      <c r="AJ9" s="82" t="str">
        <f>IF((SUM(W9,Y9,AA9,AC9,AE9,AG9,AI9)=0),"",(SUM(W9,Y9,AA9,AC9,AE9,AG9,AI9)))</f>
        <v/>
      </c>
      <c r="AK9" s="82" t="str">
        <f>IF(AJ9&lt;=85,"Débil",IF(AJ9&lt;=95,"Moderado",IF(AJ9=100,"Fuerte","")))</f>
        <v/>
      </c>
      <c r="AL9" s="197"/>
      <c r="AM9" s="197"/>
      <c r="AN9" s="197"/>
      <c r="AO9" s="197"/>
      <c r="AP9" s="197"/>
      <c r="AQ9" s="79"/>
      <c r="AR9" s="79"/>
      <c r="AS9" s="57" t="e">
        <f>#VALUE!</f>
        <v>#VALUE!</v>
      </c>
      <c r="AT9" s="57"/>
      <c r="AU9" s="30"/>
      <c r="AV9" s="56" t="str">
        <f>+IF(AU9="siempre","Fuerte",IF(AU9="Algunas veces","Moderado","Débil"))</f>
        <v>Débil</v>
      </c>
      <c r="AW9" s="56" t="str">
        <f>IF(AND(AK9="Fuerte",AV9="Fuerte"),"Fuerte",IF(AND(AK9="Fuerte",AV9="Moderado"),"Moderado",IF(AND(AK9="Moderado",AV9="Fuerte"),"Moderado",IF(AND(AK9="Moderado",AV9="Moderado"),"Moderado","Débil"))))</f>
        <v>Débil</v>
      </c>
      <c r="AX9" s="82">
        <f>IF(ISBLANK(AW9),"",IF(AW9="Débil", 0, IF(AW9="Moderado",50,100)))</f>
        <v>0</v>
      </c>
      <c r="AY9" s="389">
        <f>SUM(AX9:AX14)</f>
        <v>0</v>
      </c>
      <c r="AZ9" s="389"/>
      <c r="BA9" s="386" t="e">
        <f>AY9/AZ9</f>
        <v>#DIV/0!</v>
      </c>
      <c r="BB9" s="389" t="e">
        <f>IF(BA9&lt;=50, "Débil", IF(BA9&lt;=99,"Moderado","Fuerte"))</f>
        <v>#DIV/0!</v>
      </c>
      <c r="BC9" s="130" t="e">
        <f>+IF(AND(U9="Preventivo",BB9="Fuerte"),2,IF(AND(U9="Preventivo",BB9="Moderado"),1,0))</f>
        <v>#DIV/0!</v>
      </c>
      <c r="BD9" s="130" t="e">
        <f>+IF(AND(U9="Detectivo/Correctivo",$BB9="Fuerte"),2,IF(AND(U9="Detectivo/Correctivo",$BB9="Moderado"),1,IF(AND(U9="Preventivo",$BB9="Fuerte"),1,0)))</f>
        <v>#DIV/0!</v>
      </c>
      <c r="BE9" s="130" t="e">
        <f>+L9-BC9</f>
        <v>#DIV/0!</v>
      </c>
      <c r="BF9" s="130" t="e">
        <f>+N9-BD9</f>
        <v>#N/A</v>
      </c>
      <c r="BG9" s="395" t="e">
        <f>+VLOOKUP(MIN(BE9,BE10,BE11,BE12,BE13,BE14),Listados!$J$18:$K$24,2,TRUE)</f>
        <v>#DIV/0!</v>
      </c>
      <c r="BH9" s="395" t="e">
        <f>+VLOOKUP(MIN(BF9,BF10,BF11,BF12,BF13,BF14),Listados!$J$26:$K$32,2,TRUE)</f>
        <v>#N/A</v>
      </c>
      <c r="BI9" s="396" t="e">
        <f>IF(AND(BG9&lt;&gt;"",BH9&lt;&gt;""),VLOOKUP(BG9&amp;BH9,Listados!$M$3:$N$27,2,FALSE),"")</f>
        <v>#DIV/0!</v>
      </c>
      <c r="BJ9" s="393" t="e">
        <f>+IF($P9="Asumir el riesgo","NA","")</f>
        <v>#N/A</v>
      </c>
      <c r="BK9" s="393" t="e">
        <f>+IF($P9="Asumir el riesgo","NA","")</f>
        <v>#N/A</v>
      </c>
      <c r="BL9" s="393" t="e">
        <f>+IF($P9="Asumir el riesgo","NA","")</f>
        <v>#N/A</v>
      </c>
      <c r="BM9" s="394" t="e">
        <f>+IF($P9="Asumir el riesgo","NA","")</f>
        <v>#N/A</v>
      </c>
    </row>
    <row r="10" spans="1:256" ht="65.099999999999994" customHeight="1">
      <c r="A10" s="399"/>
      <c r="B10" s="391"/>
      <c r="C10" s="391"/>
      <c r="D10" s="391"/>
      <c r="E10" s="391"/>
      <c r="F10" s="34"/>
      <c r="G10" s="34"/>
      <c r="H10" s="34"/>
      <c r="I10" s="36"/>
      <c r="J10" s="29"/>
      <c r="K10" s="402"/>
      <c r="L10" s="397"/>
      <c r="M10" s="390"/>
      <c r="N10" s="398"/>
      <c r="O10" s="396"/>
      <c r="P10" s="395"/>
      <c r="Q10" s="83"/>
      <c r="R10" s="184"/>
      <c r="S10" s="53"/>
      <c r="T10" s="53"/>
      <c r="U10" s="54"/>
      <c r="V10" s="184"/>
      <c r="W10" s="184" t="str">
        <f t="shared" ref="W10:W73" si="0">+IF(V10="si",15,"")</f>
        <v/>
      </c>
      <c r="X10" s="184"/>
      <c r="Y10" s="184" t="str">
        <f t="shared" ref="Y10:Y73" si="1">+IF(X10="si",15,"")</f>
        <v/>
      </c>
      <c r="Z10" s="184"/>
      <c r="AA10" s="184" t="str">
        <f t="shared" ref="AA10:AA73" si="2">+IF(Z10="si",15,"")</f>
        <v/>
      </c>
      <c r="AB10" s="184"/>
      <c r="AC10" s="184" t="str">
        <f t="shared" ref="AC10:AC73" si="3">+IF(AB10="si",15,"")</f>
        <v/>
      </c>
      <c r="AD10" s="184"/>
      <c r="AE10" s="184" t="str">
        <f t="shared" ref="AE10:AE73" si="4">+IF(AD10="si",15,"")</f>
        <v/>
      </c>
      <c r="AF10" s="184"/>
      <c r="AG10" s="184" t="str">
        <f t="shared" ref="AG10:AG73" si="5">+IF(AF10="si",15,"")</f>
        <v/>
      </c>
      <c r="AH10" s="184"/>
      <c r="AI10" s="183" t="str">
        <f t="shared" ref="AI10:AI73" si="6">+IF(AH10="Completa",10,IF(AH10="Incompleta",5,""))</f>
        <v/>
      </c>
      <c r="AJ10" s="82" t="str">
        <f>IF((SUM(W10,Y10,AA10,AC10,AE10,AG10,AI10)=0),"",(SUM(W10,Y10,AA10,AC10,AE10,AG10,AI10)))</f>
        <v/>
      </c>
      <c r="AK10" s="82" t="str">
        <f>IF(AJ10&lt;=85,"Débil",IF(AJ10&lt;=95,"Moderado",IF(AJ10=100,"Fuerte","")))</f>
        <v/>
      </c>
      <c r="AL10" s="197"/>
      <c r="AM10" s="197"/>
      <c r="AN10" s="197"/>
      <c r="AO10" s="197"/>
      <c r="AP10" s="197"/>
      <c r="AQ10" s="79"/>
      <c r="AR10" s="79"/>
      <c r="AS10" s="57" t="e">
        <f>#VALUE!</f>
        <v>#VALUE!</v>
      </c>
      <c r="AT10" s="57"/>
      <c r="AU10" s="30"/>
      <c r="AV10" s="56" t="str">
        <f t="shared" ref="AV10:AV73" si="7">+IF(AU10="siempre","Fuerte",IF(AU10="Algunas veces","Moderado","Débil"))</f>
        <v>Débil</v>
      </c>
      <c r="AW10" s="56" t="str">
        <f t="shared" ref="AW10:AW73" si="8">IF(AND(AK10="Fuerte",AV10="Fuerte"),"Fuerte",IF(AND(AK10="Fuerte",AV10="Moderado"),"Moderado",IF(AND(AK10="Moderado",AV10="Fuerte"),"Moderado",IF(AND(AK10="Moderado",AV10="Moderado"),"Moderado","Débil"))))</f>
        <v>Débil</v>
      </c>
      <c r="AX10" s="82">
        <f>IF(ISBLANK(AW10),"",IF(AW10="Débil", 0, IF(AW10="Moderado",50,100)))</f>
        <v>0</v>
      </c>
      <c r="AY10" s="389"/>
      <c r="AZ10" s="389"/>
      <c r="BA10" s="387"/>
      <c r="BB10" s="389"/>
      <c r="BC10" s="130" t="e">
        <f>+IF(AND(U10="Preventivo",BB9="Fuerte"),2,IF(AND(U10="Preventivo",BB9="Moderado"),1,0))</f>
        <v>#DIV/0!</v>
      </c>
      <c r="BD10" s="130" t="e">
        <f>+IF(AND(U10="Detectivo/Correctivo",$BB9="Fuerte"),2,IF(AND(U10="Detectivo/Correctivo",$BB10="Moderado"),1,IF(AND(U10="Preventivo",$BB9="Fuerte"),1,0)))</f>
        <v>#DIV/0!</v>
      </c>
      <c r="BE10" s="130" t="e">
        <f>+L9-BC10</f>
        <v>#DIV/0!</v>
      </c>
      <c r="BF10" s="130" t="e">
        <f>+N9-BD10</f>
        <v>#N/A</v>
      </c>
      <c r="BG10" s="395"/>
      <c r="BH10" s="395"/>
      <c r="BI10" s="396"/>
      <c r="BJ10" s="393"/>
      <c r="BK10" s="393"/>
      <c r="BL10" s="393"/>
      <c r="BM10" s="394"/>
    </row>
    <row r="11" spans="1:256" ht="65.099999999999994" customHeight="1">
      <c r="A11" s="399"/>
      <c r="B11" s="391"/>
      <c r="C11" s="391"/>
      <c r="D11" s="391"/>
      <c r="E11" s="391"/>
      <c r="F11" s="34"/>
      <c r="G11" s="34"/>
      <c r="H11" s="34"/>
      <c r="I11" s="36"/>
      <c r="J11" s="29"/>
      <c r="K11" s="402"/>
      <c r="L11" s="397"/>
      <c r="M11" s="390"/>
      <c r="N11" s="398"/>
      <c r="O11" s="396"/>
      <c r="P11" s="395"/>
      <c r="Q11" s="83"/>
      <c r="R11" s="184"/>
      <c r="S11" s="53"/>
      <c r="T11" s="53"/>
      <c r="U11" s="54"/>
      <c r="V11" s="184"/>
      <c r="W11" s="184" t="str">
        <f t="shared" si="0"/>
        <v/>
      </c>
      <c r="X11" s="184"/>
      <c r="Y11" s="184" t="str">
        <f t="shared" si="1"/>
        <v/>
      </c>
      <c r="Z11" s="184"/>
      <c r="AA11" s="184" t="str">
        <f t="shared" si="2"/>
        <v/>
      </c>
      <c r="AB11" s="184"/>
      <c r="AC11" s="184" t="str">
        <f t="shared" si="3"/>
        <v/>
      </c>
      <c r="AD11" s="184"/>
      <c r="AE11" s="184" t="str">
        <f t="shared" si="4"/>
        <v/>
      </c>
      <c r="AF11" s="184"/>
      <c r="AG11" s="184" t="str">
        <f t="shared" si="5"/>
        <v/>
      </c>
      <c r="AH11" s="184"/>
      <c r="AI11" s="183" t="str">
        <f t="shared" si="6"/>
        <v/>
      </c>
      <c r="AJ11" s="82" t="str">
        <f>IF((SUM(W11,Y11,AA11,AC11,AE11,AG11,AI11)=0),"",(SUM(W11,Y11,AA11,AC11,AE11,AG11,AI11)))</f>
        <v/>
      </c>
      <c r="AK11" s="82" t="str">
        <f t="shared" ref="AK11:AK73" si="9">IF(AJ11&lt;=85,"Débil",IF(AJ11&lt;=95,"Moderado",IF(AJ11=100,"Fuerte","")))</f>
        <v/>
      </c>
      <c r="AL11" s="197"/>
      <c r="AM11" s="197"/>
      <c r="AN11" s="197"/>
      <c r="AO11" s="197"/>
      <c r="AP11" s="197"/>
      <c r="AQ11" s="79"/>
      <c r="AR11" s="79"/>
      <c r="AS11" s="57" t="e">
        <f>#VALUE!</f>
        <v>#VALUE!</v>
      </c>
      <c r="AT11" s="57"/>
      <c r="AU11" s="30"/>
      <c r="AV11" s="56" t="str">
        <f t="shared" si="7"/>
        <v>Débil</v>
      </c>
      <c r="AW11" s="56" t="str">
        <f t="shared" si="8"/>
        <v>Débil</v>
      </c>
      <c r="AX11" s="82">
        <f t="shared" ref="AX11:AX74" si="10">IF(ISBLANK(AW11),"",IF(AW11="Débil", 0, IF(AW11="Moderado",50,100)))</f>
        <v>0</v>
      </c>
      <c r="AY11" s="389"/>
      <c r="AZ11" s="389"/>
      <c r="BA11" s="387"/>
      <c r="BB11" s="389"/>
      <c r="BC11" s="130" t="e">
        <f>+IF(AND(U11="Preventivo",BB9="Fuerte"),2,IF(AND(U11="Preventivo",BB9="Moderado"),1,0))</f>
        <v>#DIV/0!</v>
      </c>
      <c r="BD11" s="130" t="e">
        <f>+IF(AND(U11="Detectivo/Correctivo",$BB9="Fuerte"),2,IF(AND(U11="Detectivo/Correctivo",$BB11="Moderado"),1,IF(AND(U11="Preventivo",$BB9="Fuerte"),1,0)))</f>
        <v>#DIV/0!</v>
      </c>
      <c r="BE11" s="130" t="e">
        <f>+L9-BC11</f>
        <v>#DIV/0!</v>
      </c>
      <c r="BF11" s="130" t="e">
        <f>+N9-BD11</f>
        <v>#N/A</v>
      </c>
      <c r="BG11" s="395"/>
      <c r="BH11" s="395"/>
      <c r="BI11" s="396"/>
      <c r="BJ11" s="393"/>
      <c r="BK11" s="393"/>
      <c r="BL11" s="393"/>
      <c r="BM11" s="394"/>
    </row>
    <row r="12" spans="1:256" ht="65.099999999999994" customHeight="1">
      <c r="A12" s="399"/>
      <c r="B12" s="391"/>
      <c r="C12" s="391"/>
      <c r="D12" s="391"/>
      <c r="E12" s="391"/>
      <c r="F12" s="34"/>
      <c r="G12" s="34"/>
      <c r="H12" s="34"/>
      <c r="I12" s="36"/>
      <c r="J12" s="29"/>
      <c r="K12" s="402"/>
      <c r="L12" s="397"/>
      <c r="M12" s="390"/>
      <c r="N12" s="398"/>
      <c r="O12" s="396"/>
      <c r="P12" s="395"/>
      <c r="Q12" s="83"/>
      <c r="R12" s="184"/>
      <c r="S12" s="53"/>
      <c r="T12" s="53"/>
      <c r="U12" s="54"/>
      <c r="V12" s="184"/>
      <c r="W12" s="184" t="str">
        <f t="shared" si="0"/>
        <v/>
      </c>
      <c r="X12" s="184"/>
      <c r="Y12" s="184" t="str">
        <f t="shared" si="1"/>
        <v/>
      </c>
      <c r="Z12" s="184"/>
      <c r="AA12" s="184" t="str">
        <f t="shared" si="2"/>
        <v/>
      </c>
      <c r="AB12" s="184"/>
      <c r="AC12" s="184" t="str">
        <f t="shared" si="3"/>
        <v/>
      </c>
      <c r="AD12" s="184"/>
      <c r="AE12" s="184" t="str">
        <f t="shared" si="4"/>
        <v/>
      </c>
      <c r="AF12" s="184"/>
      <c r="AG12" s="184" t="str">
        <f t="shared" si="5"/>
        <v/>
      </c>
      <c r="AH12" s="184"/>
      <c r="AI12" s="183" t="str">
        <f t="shared" si="6"/>
        <v/>
      </c>
      <c r="AJ12" s="82" t="str">
        <f t="shared" ref="AJ12:AJ73" si="11">IF((SUM(W12,Y12,AA12,AC12,AE12,AG12,AI12)=0),"",(SUM(W12,Y12,AA12,AC12,AE12,AG12,AI12)))</f>
        <v/>
      </c>
      <c r="AK12" s="82" t="str">
        <f t="shared" si="9"/>
        <v/>
      </c>
      <c r="AL12" s="197"/>
      <c r="AM12" s="197"/>
      <c r="AN12" s="197"/>
      <c r="AO12" s="197"/>
      <c r="AP12" s="197"/>
      <c r="AQ12" s="79"/>
      <c r="AR12" s="79"/>
      <c r="AS12" s="57" t="e">
        <f>#VALUE!</f>
        <v>#VALUE!</v>
      </c>
      <c r="AT12" s="57"/>
      <c r="AU12" s="30"/>
      <c r="AV12" s="56" t="str">
        <f t="shared" si="7"/>
        <v>Débil</v>
      </c>
      <c r="AW12" s="56" t="str">
        <f t="shared" si="8"/>
        <v>Débil</v>
      </c>
      <c r="AX12" s="82">
        <f t="shared" si="10"/>
        <v>0</v>
      </c>
      <c r="AY12" s="389"/>
      <c r="AZ12" s="389"/>
      <c r="BA12" s="387"/>
      <c r="BB12" s="389"/>
      <c r="BC12" s="130" t="e">
        <f>+IF(AND(U12="Preventivo",BB9="Fuerte"),2,IF(AND(U12="Preventivo",BB9="Moderado"),1,0))</f>
        <v>#DIV/0!</v>
      </c>
      <c r="BD12" s="130" t="e">
        <f>+IF(AND(U12="Detectivo/Correctivo",$BB9="Fuerte"),2,IF(AND(U12="Detectivo/Correctivo",$BB12="Moderado"),1,IF(AND(U12="Preventivo",$BB9="Fuerte"),1,0)))</f>
        <v>#DIV/0!</v>
      </c>
      <c r="BE12" s="130" t="e">
        <f>+L9-BC12</f>
        <v>#DIV/0!</v>
      </c>
      <c r="BF12" s="130" t="e">
        <f>+N9-BD12</f>
        <v>#N/A</v>
      </c>
      <c r="BG12" s="395"/>
      <c r="BH12" s="395"/>
      <c r="BI12" s="396"/>
      <c r="BJ12" s="393"/>
      <c r="BK12" s="393"/>
      <c r="BL12" s="393"/>
      <c r="BM12" s="394"/>
    </row>
    <row r="13" spans="1:256" ht="65.099999999999994" customHeight="1">
      <c r="A13" s="399"/>
      <c r="B13" s="391"/>
      <c r="C13" s="391"/>
      <c r="D13" s="391"/>
      <c r="E13" s="391"/>
      <c r="F13" s="34"/>
      <c r="G13" s="34"/>
      <c r="H13" s="34"/>
      <c r="I13" s="36"/>
      <c r="J13" s="29"/>
      <c r="K13" s="402"/>
      <c r="L13" s="397"/>
      <c r="M13" s="390"/>
      <c r="N13" s="398"/>
      <c r="O13" s="396"/>
      <c r="P13" s="395"/>
      <c r="Q13" s="83"/>
      <c r="R13" s="184"/>
      <c r="S13" s="53"/>
      <c r="T13" s="53"/>
      <c r="U13" s="54"/>
      <c r="V13" s="184"/>
      <c r="W13" s="184" t="str">
        <f t="shared" si="0"/>
        <v/>
      </c>
      <c r="X13" s="184"/>
      <c r="Y13" s="184" t="str">
        <f t="shared" si="1"/>
        <v/>
      </c>
      <c r="Z13" s="184"/>
      <c r="AA13" s="184" t="str">
        <f t="shared" si="2"/>
        <v/>
      </c>
      <c r="AB13" s="184"/>
      <c r="AC13" s="184" t="str">
        <f t="shared" si="3"/>
        <v/>
      </c>
      <c r="AD13" s="184"/>
      <c r="AE13" s="184" t="str">
        <f t="shared" si="4"/>
        <v/>
      </c>
      <c r="AF13" s="184"/>
      <c r="AG13" s="184" t="str">
        <f t="shared" si="5"/>
        <v/>
      </c>
      <c r="AH13" s="184"/>
      <c r="AI13" s="183" t="str">
        <f t="shared" si="6"/>
        <v/>
      </c>
      <c r="AJ13" s="82" t="str">
        <f t="shared" si="11"/>
        <v/>
      </c>
      <c r="AK13" s="82" t="str">
        <f t="shared" si="9"/>
        <v/>
      </c>
      <c r="AL13" s="197"/>
      <c r="AM13" s="197"/>
      <c r="AN13" s="197"/>
      <c r="AO13" s="197"/>
      <c r="AP13" s="197"/>
      <c r="AQ13" s="79"/>
      <c r="AR13" s="79"/>
      <c r="AS13" s="57" t="e">
        <f>#VALUE!</f>
        <v>#VALUE!</v>
      </c>
      <c r="AT13" s="57"/>
      <c r="AU13" s="30"/>
      <c r="AV13" s="56" t="str">
        <f t="shared" si="7"/>
        <v>Débil</v>
      </c>
      <c r="AW13" s="56" t="str">
        <f t="shared" si="8"/>
        <v>Débil</v>
      </c>
      <c r="AX13" s="82">
        <f t="shared" si="10"/>
        <v>0</v>
      </c>
      <c r="AY13" s="389"/>
      <c r="AZ13" s="389"/>
      <c r="BA13" s="387"/>
      <c r="BB13" s="389"/>
      <c r="BC13" s="130" t="e">
        <f>+IF(AND(U13="Preventivo",BB9="Fuerte"),2,IF(AND(U13="Preventivo",BB9="Moderado"),1,0))</f>
        <v>#DIV/0!</v>
      </c>
      <c r="BD13" s="130" t="e">
        <f>+IF(AND(U13="Detectivo/Correctivo",$BB9="Fuerte"),2,IF(AND(U13="Detectivo/Correctivo",$BB13="Moderado"),1,IF(AND(U13="Preventivo",$BB9="Fuerte"),1,0)))</f>
        <v>#DIV/0!</v>
      </c>
      <c r="BE13" s="130" t="e">
        <f>+L9-BC13</f>
        <v>#DIV/0!</v>
      </c>
      <c r="BF13" s="130" t="e">
        <f>+N9-BD13</f>
        <v>#N/A</v>
      </c>
      <c r="BG13" s="395"/>
      <c r="BH13" s="395"/>
      <c r="BI13" s="396"/>
      <c r="BJ13" s="393"/>
      <c r="BK13" s="393"/>
      <c r="BL13" s="393"/>
      <c r="BM13" s="394"/>
    </row>
    <row r="14" spans="1:256" ht="65.099999999999994" customHeight="1">
      <c r="A14" s="399"/>
      <c r="B14" s="391"/>
      <c r="C14" s="391"/>
      <c r="D14" s="391"/>
      <c r="E14" s="391"/>
      <c r="F14" s="34"/>
      <c r="G14" s="34"/>
      <c r="H14" s="34"/>
      <c r="I14" s="36"/>
      <c r="J14" s="29"/>
      <c r="K14" s="402"/>
      <c r="L14" s="397"/>
      <c r="M14" s="390"/>
      <c r="N14" s="398"/>
      <c r="O14" s="396"/>
      <c r="P14" s="395"/>
      <c r="Q14" s="83"/>
      <c r="R14" s="184"/>
      <c r="S14" s="53"/>
      <c r="T14" s="53"/>
      <c r="U14" s="54"/>
      <c r="V14" s="184"/>
      <c r="W14" s="184" t="str">
        <f t="shared" si="0"/>
        <v/>
      </c>
      <c r="X14" s="184"/>
      <c r="Y14" s="184" t="str">
        <f t="shared" si="1"/>
        <v/>
      </c>
      <c r="Z14" s="184"/>
      <c r="AA14" s="184" t="str">
        <f t="shared" si="2"/>
        <v/>
      </c>
      <c r="AB14" s="184"/>
      <c r="AC14" s="184" t="str">
        <f t="shared" si="3"/>
        <v/>
      </c>
      <c r="AD14" s="184"/>
      <c r="AE14" s="184" t="str">
        <f t="shared" si="4"/>
        <v/>
      </c>
      <c r="AF14" s="184"/>
      <c r="AG14" s="184" t="str">
        <f t="shared" si="5"/>
        <v/>
      </c>
      <c r="AH14" s="184"/>
      <c r="AI14" s="183" t="str">
        <f t="shared" si="6"/>
        <v/>
      </c>
      <c r="AJ14" s="82" t="str">
        <f t="shared" si="11"/>
        <v/>
      </c>
      <c r="AK14" s="82" t="str">
        <f t="shared" si="9"/>
        <v/>
      </c>
      <c r="AL14" s="197"/>
      <c r="AM14" s="197"/>
      <c r="AN14" s="197"/>
      <c r="AO14" s="197"/>
      <c r="AP14" s="197"/>
      <c r="AQ14" s="79"/>
      <c r="AR14" s="79"/>
      <c r="AS14" s="57" t="e">
        <f>#VALUE!</f>
        <v>#VALUE!</v>
      </c>
      <c r="AT14" s="57"/>
      <c r="AU14" s="30"/>
      <c r="AV14" s="56" t="str">
        <f t="shared" si="7"/>
        <v>Débil</v>
      </c>
      <c r="AW14" s="56" t="str">
        <f t="shared" si="8"/>
        <v>Débil</v>
      </c>
      <c r="AX14" s="82">
        <f t="shared" si="10"/>
        <v>0</v>
      </c>
      <c r="AY14" s="389"/>
      <c r="AZ14" s="389"/>
      <c r="BA14" s="388"/>
      <c r="BB14" s="389"/>
      <c r="BC14" s="130" t="e">
        <f>+IF(AND(U14="Preventivo",BB9="Fuerte"),2,IF(AND(U14="Preventivo",BB9="Moderado"),1,0))</f>
        <v>#DIV/0!</v>
      </c>
      <c r="BD14" s="130" t="e">
        <f>+IF(AND(U14="Detectivo/Correctivo",$BB9="Fuerte"),2,IF(AND(U14="Detectivo/Correctivo",$BB14="Moderado"),1,IF(AND(U14="Preventivo",$BB9="Fuerte"),1,0)))</f>
        <v>#DIV/0!</v>
      </c>
      <c r="BE14" s="130" t="e">
        <f>+L9-BC14</f>
        <v>#DIV/0!</v>
      </c>
      <c r="BF14" s="130" t="e">
        <f>+N9-BD14</f>
        <v>#N/A</v>
      </c>
      <c r="BG14" s="395"/>
      <c r="BH14" s="395"/>
      <c r="BI14" s="396"/>
      <c r="BJ14" s="393"/>
      <c r="BK14" s="393"/>
      <c r="BL14" s="393"/>
      <c r="BM14" s="394"/>
    </row>
    <row r="15" spans="1:256" ht="65.099999999999994" customHeight="1">
      <c r="A15" s="399" t="s">
        <v>608</v>
      </c>
      <c r="B15" s="391"/>
      <c r="C15" s="81"/>
      <c r="D15" s="391"/>
      <c r="E15" s="391"/>
      <c r="F15" s="34"/>
      <c r="G15" s="34"/>
      <c r="H15" s="34"/>
      <c r="I15" s="36"/>
      <c r="J15" s="29"/>
      <c r="K15" s="402"/>
      <c r="L15" s="397"/>
      <c r="M15" s="390"/>
      <c r="N15" s="398" t="e">
        <f>+VLOOKUP(M15,Listados!$K$13:$L$17,2,0)</f>
        <v>#N/A</v>
      </c>
      <c r="O15" s="396" t="str">
        <f>IF(AND(K15&lt;&gt;"",M15&lt;&gt;""),VLOOKUP(K15&amp;M15,Listados!$M$3:$N$27,2,FALSE),"")</f>
        <v/>
      </c>
      <c r="P15" s="395" t="e">
        <f>+VLOOKUP(O15,Listados!$P$3:$Q$6,2,FALSE)</f>
        <v>#N/A</v>
      </c>
      <c r="Q15" s="83"/>
      <c r="R15" s="184"/>
      <c r="S15" s="53"/>
      <c r="T15" s="53"/>
      <c r="U15" s="54"/>
      <c r="V15" s="184"/>
      <c r="W15" s="184" t="str">
        <f t="shared" si="0"/>
        <v/>
      </c>
      <c r="X15" s="184"/>
      <c r="Y15" s="184" t="str">
        <f t="shared" si="1"/>
        <v/>
      </c>
      <c r="Z15" s="184"/>
      <c r="AA15" s="184" t="str">
        <f t="shared" si="2"/>
        <v/>
      </c>
      <c r="AB15" s="184"/>
      <c r="AC15" s="184" t="str">
        <f t="shared" si="3"/>
        <v/>
      </c>
      <c r="AD15" s="184"/>
      <c r="AE15" s="184" t="str">
        <f t="shared" si="4"/>
        <v/>
      </c>
      <c r="AF15" s="184"/>
      <c r="AG15" s="184" t="str">
        <f t="shared" si="5"/>
        <v/>
      </c>
      <c r="AH15" s="184"/>
      <c r="AI15" s="183" t="str">
        <f t="shared" si="6"/>
        <v/>
      </c>
      <c r="AJ15" s="82" t="str">
        <f t="shared" si="11"/>
        <v/>
      </c>
      <c r="AK15" s="82" t="str">
        <f t="shared" si="9"/>
        <v/>
      </c>
      <c r="AL15" s="197"/>
      <c r="AM15" s="197"/>
      <c r="AN15" s="197"/>
      <c r="AO15" s="197"/>
      <c r="AP15" s="197"/>
      <c r="AQ15" s="79"/>
      <c r="AR15" s="79"/>
      <c r="AS15" s="57" t="e">
        <f>#VALUE!</f>
        <v>#VALUE!</v>
      </c>
      <c r="AT15" s="57"/>
      <c r="AU15" s="30"/>
      <c r="AV15" s="56" t="str">
        <f t="shared" si="7"/>
        <v>Débil</v>
      </c>
      <c r="AW15" s="56" t="str">
        <f t="shared" si="8"/>
        <v>Débil</v>
      </c>
      <c r="AX15" s="82">
        <f t="shared" si="10"/>
        <v>0</v>
      </c>
      <c r="AY15" s="389">
        <f t="shared" ref="AY15" si="12">SUM(AX15:AX20)</f>
        <v>0</v>
      </c>
      <c r="AZ15" s="389">
        <v>0</v>
      </c>
      <c r="BA15" s="386" t="e">
        <f>AY15/AZ15</f>
        <v>#DIV/0!</v>
      </c>
      <c r="BB15" s="389" t="e">
        <f t="shared" ref="BB15" si="13">IF(BA15&lt;=50, "Débil", IF(BA15&lt;=99,"Moderado","Fuerte"))</f>
        <v>#DIV/0!</v>
      </c>
      <c r="BC15" s="130" t="e">
        <f>+IF(AND(U15="Preventivo",BB15="Fuerte"),2,IF(AND(U15="Preventivo",BB15="Moderado"),1,0))</f>
        <v>#DIV/0!</v>
      </c>
      <c r="BD15" s="130" t="e">
        <f>+IF(AND(U15="Detectivo/Correctivo",$BB15="Fuerte"),2,IF(AND(U15="Detectivo/Correctivo",$BB15="Moderado"),1,IF(AND(U15="Preventivo",$BB15="Fuerte"),1,0)))</f>
        <v>#DIV/0!</v>
      </c>
      <c r="BE15" s="130" t="e">
        <f>+L15-BC15</f>
        <v>#DIV/0!</v>
      </c>
      <c r="BF15" s="130" t="e">
        <f>+N15-BD15</f>
        <v>#N/A</v>
      </c>
      <c r="BG15" s="395" t="e">
        <f>+VLOOKUP(MIN(BE15,BE16,BE17,BE18,BE19,BE20),Listados!$J$18:$K$24,2,TRUE)</f>
        <v>#DIV/0!</v>
      </c>
      <c r="BH15" s="395" t="e">
        <f>+VLOOKUP(MIN(BF15,BF16,BF17,BF18,BF19,BF20),Listados!$J$26:$K$32,2,TRUE)</f>
        <v>#N/A</v>
      </c>
      <c r="BI15" s="396" t="e">
        <f>IF(AND(BG15&lt;&gt;"",BH15&lt;&gt;""),VLOOKUP(BG15&amp;BH15,Listados!$M$3:$N$27,2,FALSE),"")</f>
        <v>#DIV/0!</v>
      </c>
      <c r="BJ15" s="393" t="e">
        <f>+IF($P15="Asumir el riesgo","NA","")</f>
        <v>#N/A</v>
      </c>
      <c r="BK15" s="393" t="e">
        <f>+IF($P15="Asumir el riesgo","NA","")</f>
        <v>#N/A</v>
      </c>
      <c r="BL15" s="393" t="e">
        <f>+IF($P15="Asumir el riesgo","NA","")</f>
        <v>#N/A</v>
      </c>
      <c r="BM15" s="394" t="e">
        <f>+IF($P15="Asumir el riesgo","NA","")</f>
        <v>#N/A</v>
      </c>
    </row>
    <row r="16" spans="1:256" ht="65.099999999999994" customHeight="1">
      <c r="A16" s="399"/>
      <c r="B16" s="391"/>
      <c r="C16" s="81"/>
      <c r="D16" s="391"/>
      <c r="E16" s="391"/>
      <c r="F16" s="34"/>
      <c r="G16" s="34"/>
      <c r="H16" s="34"/>
      <c r="I16" s="36"/>
      <c r="J16" s="29"/>
      <c r="K16" s="402"/>
      <c r="L16" s="397"/>
      <c r="M16" s="390"/>
      <c r="N16" s="398"/>
      <c r="O16" s="396"/>
      <c r="P16" s="395"/>
      <c r="Q16" s="83"/>
      <c r="R16" s="184"/>
      <c r="S16" s="53"/>
      <c r="T16" s="53"/>
      <c r="U16" s="54"/>
      <c r="V16" s="184"/>
      <c r="W16" s="184" t="str">
        <f t="shared" si="0"/>
        <v/>
      </c>
      <c r="X16" s="184"/>
      <c r="Y16" s="184" t="str">
        <f t="shared" si="1"/>
        <v/>
      </c>
      <c r="Z16" s="184"/>
      <c r="AA16" s="184" t="str">
        <f t="shared" si="2"/>
        <v/>
      </c>
      <c r="AB16" s="184"/>
      <c r="AC16" s="184" t="str">
        <f t="shared" si="3"/>
        <v/>
      </c>
      <c r="AD16" s="184"/>
      <c r="AE16" s="184" t="str">
        <f t="shared" si="4"/>
        <v/>
      </c>
      <c r="AF16" s="184"/>
      <c r="AG16" s="184" t="str">
        <f t="shared" si="5"/>
        <v/>
      </c>
      <c r="AH16" s="184"/>
      <c r="AI16" s="183" t="str">
        <f t="shared" si="6"/>
        <v/>
      </c>
      <c r="AJ16" s="82" t="str">
        <f t="shared" si="11"/>
        <v/>
      </c>
      <c r="AK16" s="82" t="str">
        <f t="shared" si="9"/>
        <v/>
      </c>
      <c r="AL16" s="197"/>
      <c r="AM16" s="197"/>
      <c r="AN16" s="197"/>
      <c r="AO16" s="197"/>
      <c r="AP16" s="197"/>
      <c r="AQ16" s="79"/>
      <c r="AR16" s="79"/>
      <c r="AS16" s="57" t="e">
        <f>#VALUE!</f>
        <v>#VALUE!</v>
      </c>
      <c r="AT16" s="57"/>
      <c r="AU16" s="30"/>
      <c r="AV16" s="56" t="str">
        <f t="shared" si="7"/>
        <v>Débil</v>
      </c>
      <c r="AW16" s="56" t="str">
        <f t="shared" si="8"/>
        <v>Débil</v>
      </c>
      <c r="AX16" s="82">
        <f t="shared" si="10"/>
        <v>0</v>
      </c>
      <c r="AY16" s="389"/>
      <c r="AZ16" s="389"/>
      <c r="BA16" s="387"/>
      <c r="BB16" s="389"/>
      <c r="BC16" s="130" t="e">
        <f>+IF(AND(U16="Preventivo",BB15="Fuerte"),2,IF(AND(U16="Preventivo",BB15="Moderado"),1,0))</f>
        <v>#DIV/0!</v>
      </c>
      <c r="BD16" s="130" t="e">
        <f>+IF(AND(U16="Detectivo/Correctivo",$BB15="Fuerte"),2,IF(AND(U16="Detectivo/Correctivo",$BB16="Moderado"),1,IF(AND(U16="Preventivo",$BB15="Fuerte"),1,0)))</f>
        <v>#DIV/0!</v>
      </c>
      <c r="BE16" s="130" t="e">
        <f>+L15-BC16</f>
        <v>#DIV/0!</v>
      </c>
      <c r="BF16" s="130" t="e">
        <f>+N15-BD16</f>
        <v>#N/A</v>
      </c>
      <c r="BG16" s="395"/>
      <c r="BH16" s="395"/>
      <c r="BI16" s="396"/>
      <c r="BJ16" s="393"/>
      <c r="BK16" s="393"/>
      <c r="BL16" s="393"/>
      <c r="BM16" s="394"/>
    </row>
    <row r="17" spans="1:65" ht="65.099999999999994" customHeight="1">
      <c r="A17" s="399"/>
      <c r="B17" s="391"/>
      <c r="C17" s="81"/>
      <c r="D17" s="391"/>
      <c r="E17" s="391"/>
      <c r="F17" s="34"/>
      <c r="G17" s="34"/>
      <c r="H17" s="34"/>
      <c r="I17" s="36"/>
      <c r="J17" s="29"/>
      <c r="K17" s="402"/>
      <c r="L17" s="397"/>
      <c r="M17" s="390"/>
      <c r="N17" s="398"/>
      <c r="O17" s="396"/>
      <c r="P17" s="395"/>
      <c r="Q17" s="83"/>
      <c r="R17" s="184"/>
      <c r="S17" s="53"/>
      <c r="T17" s="53"/>
      <c r="U17" s="54"/>
      <c r="V17" s="184"/>
      <c r="W17" s="184" t="str">
        <f t="shared" si="0"/>
        <v/>
      </c>
      <c r="X17" s="184"/>
      <c r="Y17" s="184" t="str">
        <f t="shared" si="1"/>
        <v/>
      </c>
      <c r="Z17" s="184"/>
      <c r="AA17" s="184" t="str">
        <f t="shared" si="2"/>
        <v/>
      </c>
      <c r="AB17" s="184"/>
      <c r="AC17" s="184" t="str">
        <f t="shared" si="3"/>
        <v/>
      </c>
      <c r="AD17" s="184"/>
      <c r="AE17" s="184" t="str">
        <f t="shared" si="4"/>
        <v/>
      </c>
      <c r="AF17" s="184"/>
      <c r="AG17" s="184" t="str">
        <f t="shared" si="5"/>
        <v/>
      </c>
      <c r="AH17" s="184"/>
      <c r="AI17" s="183" t="str">
        <f t="shared" si="6"/>
        <v/>
      </c>
      <c r="AJ17" s="82" t="str">
        <f t="shared" si="11"/>
        <v/>
      </c>
      <c r="AK17" s="82" t="str">
        <f t="shared" si="9"/>
        <v/>
      </c>
      <c r="AL17" s="197"/>
      <c r="AM17" s="197"/>
      <c r="AN17" s="197"/>
      <c r="AO17" s="197"/>
      <c r="AP17" s="197"/>
      <c r="AQ17" s="79"/>
      <c r="AR17" s="79"/>
      <c r="AS17" s="57" t="e">
        <f>#VALUE!</f>
        <v>#VALUE!</v>
      </c>
      <c r="AT17" s="57"/>
      <c r="AU17" s="30"/>
      <c r="AV17" s="56" t="str">
        <f t="shared" si="7"/>
        <v>Débil</v>
      </c>
      <c r="AW17" s="56" t="str">
        <f t="shared" si="8"/>
        <v>Débil</v>
      </c>
      <c r="AX17" s="82">
        <f t="shared" si="10"/>
        <v>0</v>
      </c>
      <c r="AY17" s="389"/>
      <c r="AZ17" s="389"/>
      <c r="BA17" s="387"/>
      <c r="BB17" s="389"/>
      <c r="BC17" s="130" t="e">
        <f>+IF(AND(U17="Preventivo",BB15="Fuerte"),2,IF(AND(U17="Preventivo",BB15="Moderado"),1,0))</f>
        <v>#DIV/0!</v>
      </c>
      <c r="BD17" s="130" t="e">
        <f>+IF(AND(U17="Detectivo/Correctivo",$BB15="Fuerte"),2,IF(AND(U17="Detectivo/Correctivo",$BB17="Moderado"),1,IF(AND(U17="Preventivo",$BB15="Fuerte"),1,0)))</f>
        <v>#DIV/0!</v>
      </c>
      <c r="BE17" s="130" t="e">
        <f>+L15-BC17</f>
        <v>#DIV/0!</v>
      </c>
      <c r="BF17" s="130" t="e">
        <f>+N15-BD17</f>
        <v>#N/A</v>
      </c>
      <c r="BG17" s="395"/>
      <c r="BH17" s="395"/>
      <c r="BI17" s="396"/>
      <c r="BJ17" s="393"/>
      <c r="BK17" s="393"/>
      <c r="BL17" s="393"/>
      <c r="BM17" s="394"/>
    </row>
    <row r="18" spans="1:65" ht="65.099999999999994" customHeight="1">
      <c r="A18" s="399"/>
      <c r="B18" s="391"/>
      <c r="C18" s="81"/>
      <c r="D18" s="391"/>
      <c r="E18" s="391"/>
      <c r="F18" s="34"/>
      <c r="G18" s="34"/>
      <c r="H18" s="34"/>
      <c r="I18" s="36"/>
      <c r="J18" s="29"/>
      <c r="K18" s="402"/>
      <c r="L18" s="397"/>
      <c r="M18" s="390"/>
      <c r="N18" s="398"/>
      <c r="O18" s="396"/>
      <c r="P18" s="395"/>
      <c r="Q18" s="83"/>
      <c r="R18" s="184"/>
      <c r="S18" s="53"/>
      <c r="T18" s="53"/>
      <c r="U18" s="54"/>
      <c r="V18" s="184"/>
      <c r="W18" s="184" t="str">
        <f t="shared" si="0"/>
        <v/>
      </c>
      <c r="X18" s="184"/>
      <c r="Y18" s="184" t="str">
        <f t="shared" si="1"/>
        <v/>
      </c>
      <c r="Z18" s="184"/>
      <c r="AA18" s="184" t="str">
        <f t="shared" si="2"/>
        <v/>
      </c>
      <c r="AB18" s="184"/>
      <c r="AC18" s="184" t="str">
        <f t="shared" si="3"/>
        <v/>
      </c>
      <c r="AD18" s="184"/>
      <c r="AE18" s="184" t="str">
        <f t="shared" si="4"/>
        <v/>
      </c>
      <c r="AF18" s="184"/>
      <c r="AG18" s="184" t="str">
        <f t="shared" si="5"/>
        <v/>
      </c>
      <c r="AH18" s="184"/>
      <c r="AI18" s="183" t="str">
        <f t="shared" si="6"/>
        <v/>
      </c>
      <c r="AJ18" s="82" t="str">
        <f t="shared" si="11"/>
        <v/>
      </c>
      <c r="AK18" s="82" t="str">
        <f t="shared" si="9"/>
        <v/>
      </c>
      <c r="AL18" s="197"/>
      <c r="AM18" s="197"/>
      <c r="AN18" s="197"/>
      <c r="AO18" s="197"/>
      <c r="AP18" s="197"/>
      <c r="AQ18" s="79"/>
      <c r="AR18" s="79"/>
      <c r="AS18" s="57" t="e">
        <f>#VALUE!</f>
        <v>#VALUE!</v>
      </c>
      <c r="AT18" s="57"/>
      <c r="AU18" s="30"/>
      <c r="AV18" s="56" t="str">
        <f t="shared" si="7"/>
        <v>Débil</v>
      </c>
      <c r="AW18" s="56" t="str">
        <f t="shared" si="8"/>
        <v>Débil</v>
      </c>
      <c r="AX18" s="82">
        <f t="shared" si="10"/>
        <v>0</v>
      </c>
      <c r="AY18" s="389"/>
      <c r="AZ18" s="389"/>
      <c r="BA18" s="387"/>
      <c r="BB18" s="389"/>
      <c r="BC18" s="130" t="e">
        <f>+IF(AND(U18="Preventivo",BB15="Fuerte"),2,IF(AND(U18="Preventivo",BB15="Moderado"),1,0))</f>
        <v>#DIV/0!</v>
      </c>
      <c r="BD18" s="130" t="e">
        <f>+IF(AND(U18="Detectivo/Correctivo",$BB15="Fuerte"),2,IF(AND(U18="Detectivo/Correctivo",$BB18="Moderado"),1,IF(AND(U18="Preventivo",$BB15="Fuerte"),1,0)))</f>
        <v>#DIV/0!</v>
      </c>
      <c r="BE18" s="130" t="e">
        <f>+L15-BC18</f>
        <v>#DIV/0!</v>
      </c>
      <c r="BF18" s="130" t="e">
        <f>+N15-BD18</f>
        <v>#N/A</v>
      </c>
      <c r="BG18" s="395"/>
      <c r="BH18" s="395"/>
      <c r="BI18" s="396"/>
      <c r="BJ18" s="393"/>
      <c r="BK18" s="393"/>
      <c r="BL18" s="393"/>
      <c r="BM18" s="394"/>
    </row>
    <row r="19" spans="1:65" ht="65.099999999999994" customHeight="1">
      <c r="A19" s="399"/>
      <c r="B19" s="391"/>
      <c r="C19" s="81"/>
      <c r="D19" s="391"/>
      <c r="E19" s="391"/>
      <c r="F19" s="34"/>
      <c r="G19" s="34"/>
      <c r="H19" s="34"/>
      <c r="I19" s="36"/>
      <c r="J19" s="29"/>
      <c r="K19" s="402"/>
      <c r="L19" s="397"/>
      <c r="M19" s="390"/>
      <c r="N19" s="398"/>
      <c r="O19" s="396"/>
      <c r="P19" s="395"/>
      <c r="Q19" s="83"/>
      <c r="R19" s="184"/>
      <c r="S19" s="53"/>
      <c r="T19" s="53"/>
      <c r="U19" s="54"/>
      <c r="V19" s="184"/>
      <c r="W19" s="184" t="str">
        <f t="shared" si="0"/>
        <v/>
      </c>
      <c r="X19" s="184"/>
      <c r="Y19" s="184" t="str">
        <f t="shared" si="1"/>
        <v/>
      </c>
      <c r="Z19" s="184"/>
      <c r="AA19" s="184" t="str">
        <f t="shared" si="2"/>
        <v/>
      </c>
      <c r="AB19" s="184"/>
      <c r="AC19" s="184" t="str">
        <f t="shared" si="3"/>
        <v/>
      </c>
      <c r="AD19" s="184"/>
      <c r="AE19" s="184" t="str">
        <f t="shared" si="4"/>
        <v/>
      </c>
      <c r="AF19" s="184"/>
      <c r="AG19" s="184" t="str">
        <f t="shared" si="5"/>
        <v/>
      </c>
      <c r="AH19" s="184"/>
      <c r="AI19" s="183" t="str">
        <f t="shared" si="6"/>
        <v/>
      </c>
      <c r="AJ19" s="82" t="str">
        <f t="shared" si="11"/>
        <v/>
      </c>
      <c r="AK19" s="82" t="str">
        <f t="shared" si="9"/>
        <v/>
      </c>
      <c r="AL19" s="197"/>
      <c r="AM19" s="197"/>
      <c r="AN19" s="197"/>
      <c r="AO19" s="197"/>
      <c r="AP19" s="197"/>
      <c r="AQ19" s="79"/>
      <c r="AR19" s="79"/>
      <c r="AS19" s="57" t="e">
        <f>#VALUE!</f>
        <v>#VALUE!</v>
      </c>
      <c r="AT19" s="57"/>
      <c r="AU19" s="30"/>
      <c r="AV19" s="56" t="str">
        <f t="shared" si="7"/>
        <v>Débil</v>
      </c>
      <c r="AW19" s="56" t="str">
        <f t="shared" si="8"/>
        <v>Débil</v>
      </c>
      <c r="AX19" s="82">
        <f t="shared" si="10"/>
        <v>0</v>
      </c>
      <c r="AY19" s="389"/>
      <c r="AZ19" s="389"/>
      <c r="BA19" s="387"/>
      <c r="BB19" s="389"/>
      <c r="BC19" s="130" t="e">
        <f>+IF(AND(U19="Preventivo",BB15="Fuerte"),2,IF(AND(U19="Preventivo",BB15="Moderado"),1,0))</f>
        <v>#DIV/0!</v>
      </c>
      <c r="BD19" s="130" t="e">
        <f>+IF(AND(U19="Detectivo/Correctivo",$BB15="Fuerte"),2,IF(AND(U19="Detectivo/Correctivo",$BB19="Moderado"),1,IF(AND(U19="Preventivo",$BB15="Fuerte"),1,0)))</f>
        <v>#DIV/0!</v>
      </c>
      <c r="BE19" s="130" t="e">
        <f>+L15-BC19</f>
        <v>#DIV/0!</v>
      </c>
      <c r="BF19" s="130" t="e">
        <f>+N15-BD19</f>
        <v>#N/A</v>
      </c>
      <c r="BG19" s="395"/>
      <c r="BH19" s="395"/>
      <c r="BI19" s="396"/>
      <c r="BJ19" s="393"/>
      <c r="BK19" s="393"/>
      <c r="BL19" s="393"/>
      <c r="BM19" s="394"/>
    </row>
    <row r="20" spans="1:65" ht="65.099999999999994" customHeight="1">
      <c r="A20" s="399"/>
      <c r="B20" s="391"/>
      <c r="C20" s="81"/>
      <c r="D20" s="391"/>
      <c r="E20" s="391"/>
      <c r="F20" s="34"/>
      <c r="G20" s="34"/>
      <c r="H20" s="34"/>
      <c r="I20" s="36"/>
      <c r="J20" s="29"/>
      <c r="K20" s="402"/>
      <c r="L20" s="397"/>
      <c r="M20" s="390"/>
      <c r="N20" s="398"/>
      <c r="O20" s="396"/>
      <c r="P20" s="395"/>
      <c r="Q20" s="83"/>
      <c r="R20" s="184"/>
      <c r="S20" s="53"/>
      <c r="T20" s="53"/>
      <c r="U20" s="54"/>
      <c r="V20" s="184"/>
      <c r="W20" s="184" t="str">
        <f t="shared" si="0"/>
        <v/>
      </c>
      <c r="X20" s="184"/>
      <c r="Y20" s="184" t="str">
        <f t="shared" si="1"/>
        <v/>
      </c>
      <c r="Z20" s="184"/>
      <c r="AA20" s="184" t="str">
        <f t="shared" si="2"/>
        <v/>
      </c>
      <c r="AB20" s="184"/>
      <c r="AC20" s="184" t="str">
        <f t="shared" si="3"/>
        <v/>
      </c>
      <c r="AD20" s="184"/>
      <c r="AE20" s="184" t="str">
        <f t="shared" si="4"/>
        <v/>
      </c>
      <c r="AF20" s="184"/>
      <c r="AG20" s="184" t="str">
        <f t="shared" si="5"/>
        <v/>
      </c>
      <c r="AH20" s="184"/>
      <c r="AI20" s="183" t="str">
        <f t="shared" si="6"/>
        <v/>
      </c>
      <c r="AJ20" s="82" t="str">
        <f t="shared" si="11"/>
        <v/>
      </c>
      <c r="AK20" s="82" t="str">
        <f t="shared" si="9"/>
        <v/>
      </c>
      <c r="AL20" s="197"/>
      <c r="AM20" s="197"/>
      <c r="AN20" s="197"/>
      <c r="AO20" s="197"/>
      <c r="AP20" s="197"/>
      <c r="AQ20" s="79"/>
      <c r="AR20" s="79"/>
      <c r="AS20" s="57" t="e">
        <f>#VALUE!</f>
        <v>#VALUE!</v>
      </c>
      <c r="AT20" s="57"/>
      <c r="AU20" s="30"/>
      <c r="AV20" s="56" t="str">
        <f t="shared" si="7"/>
        <v>Débil</v>
      </c>
      <c r="AW20" s="56" t="str">
        <f t="shared" si="8"/>
        <v>Débil</v>
      </c>
      <c r="AX20" s="82">
        <f t="shared" si="10"/>
        <v>0</v>
      </c>
      <c r="AY20" s="389"/>
      <c r="AZ20" s="389"/>
      <c r="BA20" s="388"/>
      <c r="BB20" s="389"/>
      <c r="BC20" s="130" t="e">
        <f>+IF(AND(U20="Preventivo",BB15="Fuerte"),2,IF(AND(U20="Preventivo",BB15="Moderado"),1,0))</f>
        <v>#DIV/0!</v>
      </c>
      <c r="BD20" s="130" t="e">
        <f>+IF(AND(U20="Detectivo/Correctivo",$BB15="Fuerte"),2,IF(AND(U20="Detectivo/Correctivo",$BB20="Moderado"),1,IF(AND(U20="Preventivo",$BB15="Fuerte"),1,0)))</f>
        <v>#DIV/0!</v>
      </c>
      <c r="BE20" s="130" t="e">
        <f>+L15-BC20</f>
        <v>#DIV/0!</v>
      </c>
      <c r="BF20" s="130" t="e">
        <f>+N15-BD20</f>
        <v>#N/A</v>
      </c>
      <c r="BG20" s="395"/>
      <c r="BH20" s="395"/>
      <c r="BI20" s="396"/>
      <c r="BJ20" s="393"/>
      <c r="BK20" s="393"/>
      <c r="BL20" s="393"/>
      <c r="BM20" s="394"/>
    </row>
    <row r="21" spans="1:65" ht="65.099999999999994" customHeight="1">
      <c r="A21" s="399" t="s">
        <v>609</v>
      </c>
      <c r="B21" s="391"/>
      <c r="C21" s="81"/>
      <c r="D21" s="391"/>
      <c r="E21" s="401"/>
      <c r="F21" s="34"/>
      <c r="G21" s="34"/>
      <c r="H21" s="34"/>
      <c r="I21" s="36"/>
      <c r="J21" s="29"/>
      <c r="K21" s="402"/>
      <c r="L21" s="397"/>
      <c r="M21" s="390"/>
      <c r="N21" s="398" t="e">
        <f>+VLOOKUP(M21,Listados!$K$13:$L$17,2,0)</f>
        <v>#N/A</v>
      </c>
      <c r="O21" s="396" t="str">
        <f>IF(AND(K21&lt;&gt;"",M21&lt;&gt;""),VLOOKUP(K21&amp;M21,Listados!$M$3:$N$27,2,FALSE),"")</f>
        <v/>
      </c>
      <c r="P21" s="395" t="e">
        <f>+VLOOKUP(O21,Listados!$P$3:$Q$6,2,FALSE)</f>
        <v>#N/A</v>
      </c>
      <c r="Q21" s="83"/>
      <c r="R21" s="184"/>
      <c r="S21" s="53"/>
      <c r="T21" s="53"/>
      <c r="U21" s="54"/>
      <c r="V21" s="184"/>
      <c r="W21" s="184" t="str">
        <f t="shared" si="0"/>
        <v/>
      </c>
      <c r="X21" s="184"/>
      <c r="Y21" s="184" t="str">
        <f t="shared" si="1"/>
        <v/>
      </c>
      <c r="Z21" s="184"/>
      <c r="AA21" s="184" t="str">
        <f t="shared" si="2"/>
        <v/>
      </c>
      <c r="AB21" s="184"/>
      <c r="AC21" s="184" t="str">
        <f t="shared" si="3"/>
        <v/>
      </c>
      <c r="AD21" s="184"/>
      <c r="AE21" s="184" t="str">
        <f t="shared" si="4"/>
        <v/>
      </c>
      <c r="AF21" s="184"/>
      <c r="AG21" s="184" t="str">
        <f t="shared" si="5"/>
        <v/>
      </c>
      <c r="AH21" s="184"/>
      <c r="AI21" s="183" t="str">
        <f t="shared" si="6"/>
        <v/>
      </c>
      <c r="AJ21" s="82" t="str">
        <f t="shared" si="11"/>
        <v/>
      </c>
      <c r="AK21" s="82" t="str">
        <f t="shared" si="9"/>
        <v/>
      </c>
      <c r="AL21" s="197"/>
      <c r="AM21" s="197"/>
      <c r="AN21" s="197"/>
      <c r="AO21" s="197"/>
      <c r="AP21" s="197"/>
      <c r="AQ21" s="79"/>
      <c r="AR21" s="79"/>
      <c r="AS21" s="57" t="e">
        <f>#VALUE!</f>
        <v>#VALUE!</v>
      </c>
      <c r="AT21" s="57"/>
      <c r="AU21" s="30"/>
      <c r="AV21" s="56" t="str">
        <f t="shared" si="7"/>
        <v>Débil</v>
      </c>
      <c r="AW21" s="56" t="str">
        <f t="shared" si="8"/>
        <v>Débil</v>
      </c>
      <c r="AX21" s="82">
        <f t="shared" si="10"/>
        <v>0</v>
      </c>
      <c r="AY21" s="389">
        <f t="shared" ref="AY21" si="14">SUM(AX21:AX26)</f>
        <v>0</v>
      </c>
      <c r="AZ21" s="389">
        <v>0</v>
      </c>
      <c r="BA21" s="386" t="e">
        <f t="shared" ref="BA21" si="15">AY21/AZ21</f>
        <v>#DIV/0!</v>
      </c>
      <c r="BB21" s="389" t="e">
        <f t="shared" ref="BB21" si="16">IF(BA21&lt;=50, "Débil", IF(BA21&lt;=99,"Moderado","Fuerte"))</f>
        <v>#DIV/0!</v>
      </c>
      <c r="BC21" s="130" t="e">
        <f>+IF(AND(U21="Preventivo",BB21="Fuerte"),2,IF(AND(U21="Preventivo",BB21="Moderado"),1,0))</f>
        <v>#DIV/0!</v>
      </c>
      <c r="BD21" s="130" t="e">
        <f>+IF(AND(U21="Detectivo/Correctivo",$BB21="Fuerte"),2,IF(AND(U21="Detectivo/Correctivo",$BB21="Moderado"),1,IF(AND(U21="Preventivo",$BB21="Fuerte"),1,0)))</f>
        <v>#DIV/0!</v>
      </c>
      <c r="BE21" s="130" t="e">
        <f>+L21-BC21</f>
        <v>#DIV/0!</v>
      </c>
      <c r="BF21" s="130" t="e">
        <f>+N21-BD21</f>
        <v>#N/A</v>
      </c>
      <c r="BG21" s="395" t="e">
        <f>+VLOOKUP(MIN(BE21,BE22,BE23,BE24,BE25,BE26),Listados!$J$18:$K$24,2,TRUE)</f>
        <v>#DIV/0!</v>
      </c>
      <c r="BH21" s="395" t="e">
        <f>+VLOOKUP(MIN(BF21,BF22,BF23,BF24,BF25,BF26),Listados!$J$26:$K$32,2,TRUE)</f>
        <v>#N/A</v>
      </c>
      <c r="BI21" s="396" t="e">
        <f>IF(AND(BG21&lt;&gt;"",BH21&lt;&gt;""),VLOOKUP(BG21&amp;BH21,Listados!$M$3:$N$27,2,FALSE),"")</f>
        <v>#DIV/0!</v>
      </c>
      <c r="BJ21" s="393" t="e">
        <f>+IF($P21="Asumir el riesgo","NA","")</f>
        <v>#N/A</v>
      </c>
      <c r="BK21" s="393" t="e">
        <f>+IF($P21="Asumir el riesgo","NA","")</f>
        <v>#N/A</v>
      </c>
      <c r="BL21" s="393" t="e">
        <f>+IF($P21="Asumir el riesgo","NA","")</f>
        <v>#N/A</v>
      </c>
      <c r="BM21" s="394" t="e">
        <f>+IF($P21="Asumir el riesgo","NA","")</f>
        <v>#N/A</v>
      </c>
    </row>
    <row r="22" spans="1:65" ht="65.099999999999994" customHeight="1">
      <c r="A22" s="399"/>
      <c r="B22" s="391"/>
      <c r="C22" s="81"/>
      <c r="D22" s="391"/>
      <c r="E22" s="401"/>
      <c r="F22" s="34"/>
      <c r="G22" s="34"/>
      <c r="H22" s="34"/>
      <c r="I22" s="36"/>
      <c r="J22" s="29"/>
      <c r="K22" s="402"/>
      <c r="L22" s="397"/>
      <c r="M22" s="390"/>
      <c r="N22" s="398"/>
      <c r="O22" s="396"/>
      <c r="P22" s="395"/>
      <c r="Q22" s="83"/>
      <c r="R22" s="184"/>
      <c r="S22" s="53"/>
      <c r="T22" s="53"/>
      <c r="U22" s="54"/>
      <c r="V22" s="184"/>
      <c r="W22" s="184" t="str">
        <f t="shared" si="0"/>
        <v/>
      </c>
      <c r="X22" s="184"/>
      <c r="Y22" s="184" t="str">
        <f t="shared" si="1"/>
        <v/>
      </c>
      <c r="Z22" s="184"/>
      <c r="AA22" s="184" t="str">
        <f t="shared" si="2"/>
        <v/>
      </c>
      <c r="AB22" s="184"/>
      <c r="AC22" s="184" t="str">
        <f t="shared" si="3"/>
        <v/>
      </c>
      <c r="AD22" s="184"/>
      <c r="AE22" s="184" t="str">
        <f t="shared" si="4"/>
        <v/>
      </c>
      <c r="AF22" s="184"/>
      <c r="AG22" s="184" t="str">
        <f t="shared" si="5"/>
        <v/>
      </c>
      <c r="AH22" s="184"/>
      <c r="AI22" s="183" t="str">
        <f t="shared" si="6"/>
        <v/>
      </c>
      <c r="AJ22" s="82" t="str">
        <f t="shared" si="11"/>
        <v/>
      </c>
      <c r="AK22" s="82" t="str">
        <f t="shared" si="9"/>
        <v/>
      </c>
      <c r="AL22" s="197"/>
      <c r="AM22" s="197"/>
      <c r="AN22" s="197"/>
      <c r="AO22" s="197"/>
      <c r="AP22" s="197"/>
      <c r="AQ22" s="79"/>
      <c r="AR22" s="79"/>
      <c r="AS22" s="57" t="e">
        <f>#VALUE!</f>
        <v>#VALUE!</v>
      </c>
      <c r="AT22" s="57"/>
      <c r="AU22" s="30"/>
      <c r="AV22" s="56" t="str">
        <f t="shared" si="7"/>
        <v>Débil</v>
      </c>
      <c r="AW22" s="56" t="str">
        <f t="shared" si="8"/>
        <v>Débil</v>
      </c>
      <c r="AX22" s="82">
        <f t="shared" si="10"/>
        <v>0</v>
      </c>
      <c r="AY22" s="389"/>
      <c r="AZ22" s="389"/>
      <c r="BA22" s="387"/>
      <c r="BB22" s="389"/>
      <c r="BC22" s="130" t="e">
        <f>+IF(AND(U22="Preventivo",BB21="Fuerte"),2,IF(AND(U22="Preventivo",BB21="Moderado"),1,0))</f>
        <v>#DIV/0!</v>
      </c>
      <c r="BD22" s="130" t="e">
        <f>+IF(AND(U22="Detectivo/Correctivo",$BB21="Fuerte"),2,IF(AND(U22="Detectivo/Correctivo",$BB22="Moderado"),1,IF(AND(U22="Preventivo",$BB21="Fuerte"),1,0)))</f>
        <v>#DIV/0!</v>
      </c>
      <c r="BE22" s="130" t="e">
        <f>+L21-BC22</f>
        <v>#DIV/0!</v>
      </c>
      <c r="BF22" s="130" t="e">
        <f>+N21-BD22</f>
        <v>#N/A</v>
      </c>
      <c r="BG22" s="395"/>
      <c r="BH22" s="395"/>
      <c r="BI22" s="396"/>
      <c r="BJ22" s="393"/>
      <c r="BK22" s="393"/>
      <c r="BL22" s="393"/>
      <c r="BM22" s="394"/>
    </row>
    <row r="23" spans="1:65" ht="65.099999999999994" customHeight="1">
      <c r="A23" s="399"/>
      <c r="B23" s="391"/>
      <c r="C23" s="81"/>
      <c r="D23" s="391"/>
      <c r="E23" s="401"/>
      <c r="F23" s="34"/>
      <c r="G23" s="34"/>
      <c r="H23" s="34"/>
      <c r="I23" s="36"/>
      <c r="J23" s="29"/>
      <c r="K23" s="402"/>
      <c r="L23" s="397"/>
      <c r="M23" s="390"/>
      <c r="N23" s="398"/>
      <c r="O23" s="396"/>
      <c r="P23" s="395"/>
      <c r="Q23" s="83"/>
      <c r="R23" s="184"/>
      <c r="S23" s="53"/>
      <c r="T23" s="53"/>
      <c r="U23" s="54"/>
      <c r="V23" s="184"/>
      <c r="W23" s="184" t="str">
        <f t="shared" si="0"/>
        <v/>
      </c>
      <c r="X23" s="184"/>
      <c r="Y23" s="184" t="str">
        <f t="shared" si="1"/>
        <v/>
      </c>
      <c r="Z23" s="184"/>
      <c r="AA23" s="184" t="str">
        <f t="shared" si="2"/>
        <v/>
      </c>
      <c r="AB23" s="184"/>
      <c r="AC23" s="184" t="str">
        <f t="shared" si="3"/>
        <v/>
      </c>
      <c r="AD23" s="184"/>
      <c r="AE23" s="184" t="str">
        <f t="shared" si="4"/>
        <v/>
      </c>
      <c r="AF23" s="184"/>
      <c r="AG23" s="184" t="str">
        <f t="shared" si="5"/>
        <v/>
      </c>
      <c r="AH23" s="184"/>
      <c r="AI23" s="183" t="str">
        <f t="shared" si="6"/>
        <v/>
      </c>
      <c r="AJ23" s="82" t="str">
        <f t="shared" si="11"/>
        <v/>
      </c>
      <c r="AK23" s="82" t="str">
        <f t="shared" si="9"/>
        <v/>
      </c>
      <c r="AL23" s="197"/>
      <c r="AM23" s="197"/>
      <c r="AN23" s="197"/>
      <c r="AO23" s="197"/>
      <c r="AP23" s="197"/>
      <c r="AQ23" s="79"/>
      <c r="AR23" s="79"/>
      <c r="AS23" s="57" t="e">
        <f>#VALUE!</f>
        <v>#VALUE!</v>
      </c>
      <c r="AT23" s="57"/>
      <c r="AU23" s="30"/>
      <c r="AV23" s="56" t="str">
        <f t="shared" si="7"/>
        <v>Débil</v>
      </c>
      <c r="AW23" s="56" t="str">
        <f t="shared" si="8"/>
        <v>Débil</v>
      </c>
      <c r="AX23" s="82">
        <f t="shared" si="10"/>
        <v>0</v>
      </c>
      <c r="AY23" s="389"/>
      <c r="AZ23" s="389"/>
      <c r="BA23" s="387"/>
      <c r="BB23" s="389"/>
      <c r="BC23" s="130" t="e">
        <f>+IF(AND(U23="Preventivo",BB21="Fuerte"),2,IF(AND(U23="Preventivo",BB21="Moderado"),1,0))</f>
        <v>#DIV/0!</v>
      </c>
      <c r="BD23" s="130" t="e">
        <f>+IF(AND(U23="Detectivo/Correctivo",$BB21="Fuerte"),2,IF(AND(U23="Detectivo/Correctivo",$BB23="Moderado"),1,IF(AND(U23="Preventivo",$BB21="Fuerte"),1,0)))</f>
        <v>#DIV/0!</v>
      </c>
      <c r="BE23" s="130" t="e">
        <f>+L21-BC23</f>
        <v>#DIV/0!</v>
      </c>
      <c r="BF23" s="130" t="e">
        <f>+N21-BD23</f>
        <v>#N/A</v>
      </c>
      <c r="BG23" s="395"/>
      <c r="BH23" s="395"/>
      <c r="BI23" s="396"/>
      <c r="BJ23" s="393"/>
      <c r="BK23" s="393"/>
      <c r="BL23" s="393"/>
      <c r="BM23" s="394"/>
    </row>
    <row r="24" spans="1:65" ht="65.099999999999994" customHeight="1">
      <c r="A24" s="399"/>
      <c r="B24" s="391"/>
      <c r="C24" s="81"/>
      <c r="D24" s="391"/>
      <c r="E24" s="401"/>
      <c r="F24" s="34"/>
      <c r="G24" s="34"/>
      <c r="H24" s="34"/>
      <c r="I24" s="36"/>
      <c r="J24" s="29"/>
      <c r="K24" s="402"/>
      <c r="L24" s="397"/>
      <c r="M24" s="390"/>
      <c r="N24" s="398"/>
      <c r="O24" s="396"/>
      <c r="P24" s="395"/>
      <c r="Q24" s="83"/>
      <c r="R24" s="184"/>
      <c r="S24" s="53"/>
      <c r="T24" s="53"/>
      <c r="U24" s="54"/>
      <c r="V24" s="184"/>
      <c r="W24" s="184" t="str">
        <f t="shared" si="0"/>
        <v/>
      </c>
      <c r="X24" s="184"/>
      <c r="Y24" s="184" t="str">
        <f t="shared" si="1"/>
        <v/>
      </c>
      <c r="Z24" s="184"/>
      <c r="AA24" s="184" t="str">
        <f t="shared" si="2"/>
        <v/>
      </c>
      <c r="AB24" s="184"/>
      <c r="AC24" s="184" t="str">
        <f t="shared" si="3"/>
        <v/>
      </c>
      <c r="AD24" s="184"/>
      <c r="AE24" s="184" t="str">
        <f t="shared" si="4"/>
        <v/>
      </c>
      <c r="AF24" s="184"/>
      <c r="AG24" s="184" t="str">
        <f t="shared" si="5"/>
        <v/>
      </c>
      <c r="AH24" s="184"/>
      <c r="AI24" s="183" t="str">
        <f t="shared" si="6"/>
        <v/>
      </c>
      <c r="AJ24" s="82" t="str">
        <f t="shared" si="11"/>
        <v/>
      </c>
      <c r="AK24" s="82" t="str">
        <f t="shared" si="9"/>
        <v/>
      </c>
      <c r="AL24" s="197"/>
      <c r="AM24" s="197"/>
      <c r="AN24" s="197"/>
      <c r="AO24" s="197"/>
      <c r="AP24" s="197"/>
      <c r="AQ24" s="79"/>
      <c r="AR24" s="79"/>
      <c r="AS24" s="57" t="e">
        <f>#VALUE!</f>
        <v>#VALUE!</v>
      </c>
      <c r="AT24" s="57"/>
      <c r="AU24" s="30"/>
      <c r="AV24" s="56" t="str">
        <f t="shared" si="7"/>
        <v>Débil</v>
      </c>
      <c r="AW24" s="56" t="str">
        <f t="shared" si="8"/>
        <v>Débil</v>
      </c>
      <c r="AX24" s="82">
        <f t="shared" si="10"/>
        <v>0</v>
      </c>
      <c r="AY24" s="389"/>
      <c r="AZ24" s="389"/>
      <c r="BA24" s="387"/>
      <c r="BB24" s="389"/>
      <c r="BC24" s="130" t="e">
        <f>+IF(AND(U24="Preventivo",BB21="Fuerte"),2,IF(AND(U24="Preventivo",BB21="Moderado"),1,0))</f>
        <v>#DIV/0!</v>
      </c>
      <c r="BD24" s="130" t="e">
        <f>+IF(AND(U24="Detectivo/Correctivo",$BB21="Fuerte"),2,IF(AND(U24="Detectivo/Correctivo",$BB24="Moderado"),1,IF(AND(U24="Preventivo",$BB21="Fuerte"),1,0)))</f>
        <v>#DIV/0!</v>
      </c>
      <c r="BE24" s="130" t="e">
        <f>+L21-BC24</f>
        <v>#DIV/0!</v>
      </c>
      <c r="BF24" s="130" t="e">
        <f>+N21-BD24</f>
        <v>#N/A</v>
      </c>
      <c r="BG24" s="395"/>
      <c r="BH24" s="395"/>
      <c r="BI24" s="396"/>
      <c r="BJ24" s="393"/>
      <c r="BK24" s="393"/>
      <c r="BL24" s="393"/>
      <c r="BM24" s="394"/>
    </row>
    <row r="25" spans="1:65" ht="65.099999999999994" customHeight="1">
      <c r="A25" s="399"/>
      <c r="B25" s="391"/>
      <c r="C25" s="81"/>
      <c r="D25" s="391"/>
      <c r="E25" s="401"/>
      <c r="F25" s="34"/>
      <c r="G25" s="34"/>
      <c r="H25" s="34"/>
      <c r="I25" s="36"/>
      <c r="J25" s="29"/>
      <c r="K25" s="402"/>
      <c r="L25" s="397"/>
      <c r="M25" s="390"/>
      <c r="N25" s="398"/>
      <c r="O25" s="396"/>
      <c r="P25" s="395"/>
      <c r="Q25" s="83"/>
      <c r="R25" s="184"/>
      <c r="S25" s="53"/>
      <c r="T25" s="53"/>
      <c r="U25" s="54"/>
      <c r="V25" s="184"/>
      <c r="W25" s="184" t="str">
        <f t="shared" si="0"/>
        <v/>
      </c>
      <c r="X25" s="184"/>
      <c r="Y25" s="184" t="str">
        <f t="shared" si="1"/>
        <v/>
      </c>
      <c r="Z25" s="184"/>
      <c r="AA25" s="184" t="str">
        <f t="shared" si="2"/>
        <v/>
      </c>
      <c r="AB25" s="184"/>
      <c r="AC25" s="184" t="str">
        <f t="shared" si="3"/>
        <v/>
      </c>
      <c r="AD25" s="184"/>
      <c r="AE25" s="184" t="str">
        <f t="shared" si="4"/>
        <v/>
      </c>
      <c r="AF25" s="184"/>
      <c r="AG25" s="184" t="str">
        <f t="shared" si="5"/>
        <v/>
      </c>
      <c r="AH25" s="184"/>
      <c r="AI25" s="183" t="str">
        <f t="shared" si="6"/>
        <v/>
      </c>
      <c r="AJ25" s="82" t="str">
        <f t="shared" si="11"/>
        <v/>
      </c>
      <c r="AK25" s="82" t="str">
        <f t="shared" si="9"/>
        <v/>
      </c>
      <c r="AL25" s="197"/>
      <c r="AM25" s="197"/>
      <c r="AN25" s="197"/>
      <c r="AO25" s="197"/>
      <c r="AP25" s="197"/>
      <c r="AQ25" s="79"/>
      <c r="AR25" s="79"/>
      <c r="AS25" s="57" t="e">
        <f>#VALUE!</f>
        <v>#VALUE!</v>
      </c>
      <c r="AT25" s="57"/>
      <c r="AU25" s="30"/>
      <c r="AV25" s="56" t="str">
        <f t="shared" si="7"/>
        <v>Débil</v>
      </c>
      <c r="AW25" s="56" t="str">
        <f t="shared" si="8"/>
        <v>Débil</v>
      </c>
      <c r="AX25" s="82">
        <f t="shared" si="10"/>
        <v>0</v>
      </c>
      <c r="AY25" s="389"/>
      <c r="AZ25" s="389"/>
      <c r="BA25" s="387"/>
      <c r="BB25" s="389"/>
      <c r="BC25" s="130" t="e">
        <f>+IF(AND(U25="Preventivo",BB21="Fuerte"),2,IF(AND(U25="Preventivo",BB21="Moderado"),1,0))</f>
        <v>#DIV/0!</v>
      </c>
      <c r="BD25" s="130" t="e">
        <f>+IF(AND(U25="Detectivo/Correctivo",$BB21="Fuerte"),2,IF(AND(U25="Detectivo/Correctivo",$BB25="Moderado"),1,IF(AND(U25="Preventivo",$BB21="Fuerte"),1,0)))</f>
        <v>#DIV/0!</v>
      </c>
      <c r="BE25" s="130" t="e">
        <f>+L21-BC25</f>
        <v>#DIV/0!</v>
      </c>
      <c r="BF25" s="130" t="e">
        <f>+N21-BD25</f>
        <v>#N/A</v>
      </c>
      <c r="BG25" s="395"/>
      <c r="BH25" s="395"/>
      <c r="BI25" s="396"/>
      <c r="BJ25" s="393"/>
      <c r="BK25" s="393"/>
      <c r="BL25" s="393"/>
      <c r="BM25" s="394"/>
    </row>
    <row r="26" spans="1:65" ht="65.099999999999994" customHeight="1">
      <c r="A26" s="399"/>
      <c r="B26" s="391"/>
      <c r="C26" s="81"/>
      <c r="D26" s="391"/>
      <c r="E26" s="401"/>
      <c r="F26" s="34"/>
      <c r="G26" s="34"/>
      <c r="H26" s="34"/>
      <c r="I26" s="36"/>
      <c r="J26" s="29"/>
      <c r="K26" s="402"/>
      <c r="L26" s="397"/>
      <c r="M26" s="390"/>
      <c r="N26" s="398"/>
      <c r="O26" s="396"/>
      <c r="P26" s="395"/>
      <c r="Q26" s="83"/>
      <c r="R26" s="184"/>
      <c r="S26" s="53"/>
      <c r="T26" s="53"/>
      <c r="U26" s="54"/>
      <c r="V26" s="184"/>
      <c r="W26" s="184" t="str">
        <f t="shared" si="0"/>
        <v/>
      </c>
      <c r="X26" s="184"/>
      <c r="Y26" s="184" t="str">
        <f t="shared" si="1"/>
        <v/>
      </c>
      <c r="Z26" s="184"/>
      <c r="AA26" s="184" t="str">
        <f t="shared" si="2"/>
        <v/>
      </c>
      <c r="AB26" s="184"/>
      <c r="AC26" s="184" t="str">
        <f t="shared" si="3"/>
        <v/>
      </c>
      <c r="AD26" s="184"/>
      <c r="AE26" s="184" t="str">
        <f t="shared" si="4"/>
        <v/>
      </c>
      <c r="AF26" s="184"/>
      <c r="AG26" s="184" t="str">
        <f t="shared" si="5"/>
        <v/>
      </c>
      <c r="AH26" s="184"/>
      <c r="AI26" s="183" t="str">
        <f t="shared" si="6"/>
        <v/>
      </c>
      <c r="AJ26" s="82" t="str">
        <f t="shared" si="11"/>
        <v/>
      </c>
      <c r="AK26" s="82" t="str">
        <f t="shared" si="9"/>
        <v/>
      </c>
      <c r="AL26" s="197"/>
      <c r="AM26" s="197"/>
      <c r="AN26" s="197"/>
      <c r="AO26" s="197"/>
      <c r="AP26" s="197"/>
      <c r="AQ26" s="79"/>
      <c r="AR26" s="79"/>
      <c r="AS26" s="57" t="e">
        <f>#VALUE!</f>
        <v>#VALUE!</v>
      </c>
      <c r="AT26" s="57"/>
      <c r="AU26" s="30"/>
      <c r="AV26" s="56" t="str">
        <f t="shared" si="7"/>
        <v>Débil</v>
      </c>
      <c r="AW26" s="56" t="str">
        <f t="shared" si="8"/>
        <v>Débil</v>
      </c>
      <c r="AX26" s="82">
        <f t="shared" si="10"/>
        <v>0</v>
      </c>
      <c r="AY26" s="389"/>
      <c r="AZ26" s="389"/>
      <c r="BA26" s="388"/>
      <c r="BB26" s="389"/>
      <c r="BC26" s="130" t="e">
        <f>+IF(AND(U26="Preventivo",BB21="Fuerte"),2,IF(AND(U26="Preventivo",BB21="Moderado"),1,0))</f>
        <v>#DIV/0!</v>
      </c>
      <c r="BD26" s="130" t="e">
        <f>+IF(AND(U26="Detectivo/Correctivo",$BB21="Fuerte"),2,IF(AND(U26="Detectivo/Correctivo",$BB26="Moderado"),1,IF(AND(U26="Preventivo",$BB21="Fuerte"),1,0)))</f>
        <v>#DIV/0!</v>
      </c>
      <c r="BE26" s="130" t="e">
        <f>+L21-BC26</f>
        <v>#DIV/0!</v>
      </c>
      <c r="BF26" s="130" t="e">
        <f>+N21-BD26</f>
        <v>#N/A</v>
      </c>
      <c r="BG26" s="395"/>
      <c r="BH26" s="395"/>
      <c r="BI26" s="396"/>
      <c r="BJ26" s="393"/>
      <c r="BK26" s="393"/>
      <c r="BL26" s="393"/>
      <c r="BM26" s="394"/>
    </row>
    <row r="27" spans="1:65" ht="65.099999999999994" customHeight="1">
      <c r="A27" s="399" t="s">
        <v>610</v>
      </c>
      <c r="B27" s="391"/>
      <c r="C27" s="81"/>
      <c r="D27" s="391"/>
      <c r="E27" s="401"/>
      <c r="F27" s="34"/>
      <c r="G27" s="34"/>
      <c r="H27" s="34"/>
      <c r="I27" s="36"/>
      <c r="J27" s="29"/>
      <c r="K27" s="402"/>
      <c r="L27" s="397"/>
      <c r="M27" s="390"/>
      <c r="N27" s="398" t="e">
        <f>+VLOOKUP(M27,Listados!$K$13:$L$17,2,0)</f>
        <v>#N/A</v>
      </c>
      <c r="O27" s="396" t="str">
        <f>IF(AND(K27&lt;&gt;"",M27&lt;&gt;""),VLOOKUP(K27&amp;M27,Listados!$M$3:$N$27,2,FALSE),"")</f>
        <v/>
      </c>
      <c r="P27" s="395" t="e">
        <f>+VLOOKUP(O27,Listados!$P$3:$Q$6,2,FALSE)</f>
        <v>#N/A</v>
      </c>
      <c r="Q27" s="83"/>
      <c r="R27" s="184"/>
      <c r="S27" s="53"/>
      <c r="T27" s="53"/>
      <c r="U27" s="54"/>
      <c r="V27" s="184"/>
      <c r="W27" s="184" t="str">
        <f t="shared" si="0"/>
        <v/>
      </c>
      <c r="X27" s="184"/>
      <c r="Y27" s="184" t="str">
        <f t="shared" si="1"/>
        <v/>
      </c>
      <c r="Z27" s="184"/>
      <c r="AA27" s="184" t="str">
        <f t="shared" si="2"/>
        <v/>
      </c>
      <c r="AB27" s="184"/>
      <c r="AC27" s="184" t="str">
        <f t="shared" si="3"/>
        <v/>
      </c>
      <c r="AD27" s="184"/>
      <c r="AE27" s="184" t="str">
        <f t="shared" si="4"/>
        <v/>
      </c>
      <c r="AF27" s="184"/>
      <c r="AG27" s="184" t="str">
        <f t="shared" si="5"/>
        <v/>
      </c>
      <c r="AH27" s="184"/>
      <c r="AI27" s="183" t="str">
        <f t="shared" si="6"/>
        <v/>
      </c>
      <c r="AJ27" s="82" t="str">
        <f t="shared" si="11"/>
        <v/>
      </c>
      <c r="AK27" s="82" t="str">
        <f t="shared" si="9"/>
        <v/>
      </c>
      <c r="AL27" s="197"/>
      <c r="AM27" s="197"/>
      <c r="AN27" s="197"/>
      <c r="AO27" s="197"/>
      <c r="AP27" s="197"/>
      <c r="AQ27" s="79"/>
      <c r="AR27" s="79"/>
      <c r="AS27" s="57" t="e">
        <f>#VALUE!</f>
        <v>#VALUE!</v>
      </c>
      <c r="AT27" s="57"/>
      <c r="AU27" s="30"/>
      <c r="AV27" s="56" t="str">
        <f t="shared" si="7"/>
        <v>Débil</v>
      </c>
      <c r="AW27" s="56" t="str">
        <f t="shared" si="8"/>
        <v>Débil</v>
      </c>
      <c r="AX27" s="82">
        <f t="shared" si="10"/>
        <v>0</v>
      </c>
      <c r="AY27" s="389">
        <f t="shared" ref="AY27" si="17">SUM(AX27:AX32)</f>
        <v>0</v>
      </c>
      <c r="AZ27" s="389">
        <v>0</v>
      </c>
      <c r="BA27" s="386" t="e">
        <f t="shared" ref="BA27" si="18">AY27/AZ27</f>
        <v>#DIV/0!</v>
      </c>
      <c r="BB27" s="389" t="e">
        <f t="shared" ref="BB27" si="19">IF(BA27&lt;=50, "Débil", IF(BA27&lt;=99,"Moderado","Fuerte"))</f>
        <v>#DIV/0!</v>
      </c>
      <c r="BC27" s="130" t="e">
        <f>+IF(AND(U27="Preventivo",BB27="Fuerte"),2,IF(AND(U27="Preventivo",BB27="Moderado"),1,0))</f>
        <v>#DIV/0!</v>
      </c>
      <c r="BD27" s="130" t="e">
        <f>+IF(AND(U27="Detectivo/Correctivo",$BB27="Fuerte"),2,IF(AND(U27="Detectivo/Correctivo",$BB27="Moderado"),1,IF(AND(U27="Preventivo",$BB27="Fuerte"),1,0)))</f>
        <v>#DIV/0!</v>
      </c>
      <c r="BE27" s="130" t="e">
        <f>+L27-BC27</f>
        <v>#DIV/0!</v>
      </c>
      <c r="BF27" s="130" t="e">
        <f>+N27-BD27</f>
        <v>#N/A</v>
      </c>
      <c r="BG27" s="395" t="e">
        <f>+VLOOKUP(MIN(BE27,BE28,BE29,BE30,BE31,BE32),Listados!$J$18:$K$24,2,TRUE)</f>
        <v>#DIV/0!</v>
      </c>
      <c r="BH27" s="395" t="e">
        <f>+VLOOKUP(MIN(BF27,BF28,BF29,BF30,BF31,BF32),Listados!$J$26:$K$32,2,TRUE)</f>
        <v>#N/A</v>
      </c>
      <c r="BI27" s="396" t="e">
        <f>IF(AND(BG27&lt;&gt;"",BH27&lt;&gt;""),VLOOKUP(BG27&amp;BH27,Listados!$M$3:$N$27,2,FALSE),"")</f>
        <v>#DIV/0!</v>
      </c>
      <c r="BJ27" s="393" t="e">
        <f>+IF($P27="Asumir el riesgo","NA","")</f>
        <v>#N/A</v>
      </c>
      <c r="BK27" s="393" t="e">
        <f>+IF($P27="Asumir el riesgo","NA","")</f>
        <v>#N/A</v>
      </c>
      <c r="BL27" s="393" t="e">
        <f>+IF($P27="Asumir el riesgo","NA","")</f>
        <v>#N/A</v>
      </c>
      <c r="BM27" s="394" t="e">
        <f>+IF($P27="Asumir el riesgo","NA","")</f>
        <v>#N/A</v>
      </c>
    </row>
    <row r="28" spans="1:65" ht="65.099999999999994" customHeight="1">
      <c r="A28" s="399"/>
      <c r="B28" s="391"/>
      <c r="C28" s="81"/>
      <c r="D28" s="391"/>
      <c r="E28" s="401"/>
      <c r="F28" s="34"/>
      <c r="G28" s="34"/>
      <c r="H28" s="34"/>
      <c r="I28" s="36"/>
      <c r="J28" s="29"/>
      <c r="K28" s="402"/>
      <c r="L28" s="397"/>
      <c r="M28" s="390"/>
      <c r="N28" s="398"/>
      <c r="O28" s="396"/>
      <c r="P28" s="395"/>
      <c r="Q28" s="83"/>
      <c r="R28" s="184"/>
      <c r="S28" s="53"/>
      <c r="T28" s="53"/>
      <c r="U28" s="54"/>
      <c r="V28" s="184"/>
      <c r="W28" s="184" t="str">
        <f t="shared" si="0"/>
        <v/>
      </c>
      <c r="X28" s="184"/>
      <c r="Y28" s="184" t="str">
        <f t="shared" si="1"/>
        <v/>
      </c>
      <c r="Z28" s="184"/>
      <c r="AA28" s="184" t="str">
        <f t="shared" si="2"/>
        <v/>
      </c>
      <c r="AB28" s="184"/>
      <c r="AC28" s="184" t="str">
        <f t="shared" si="3"/>
        <v/>
      </c>
      <c r="AD28" s="184"/>
      <c r="AE28" s="184" t="str">
        <f t="shared" si="4"/>
        <v/>
      </c>
      <c r="AF28" s="184"/>
      <c r="AG28" s="184" t="str">
        <f t="shared" si="5"/>
        <v/>
      </c>
      <c r="AH28" s="184"/>
      <c r="AI28" s="183" t="str">
        <f t="shared" si="6"/>
        <v/>
      </c>
      <c r="AJ28" s="82" t="str">
        <f t="shared" si="11"/>
        <v/>
      </c>
      <c r="AK28" s="82" t="str">
        <f t="shared" si="9"/>
        <v/>
      </c>
      <c r="AL28" s="197"/>
      <c r="AM28" s="197"/>
      <c r="AN28" s="197"/>
      <c r="AO28" s="197"/>
      <c r="AP28" s="197"/>
      <c r="AQ28" s="79"/>
      <c r="AR28" s="79"/>
      <c r="AS28" s="57" t="e">
        <f>#VALUE!</f>
        <v>#VALUE!</v>
      </c>
      <c r="AT28" s="57"/>
      <c r="AU28" s="30"/>
      <c r="AV28" s="56" t="str">
        <f t="shared" si="7"/>
        <v>Débil</v>
      </c>
      <c r="AW28" s="56" t="str">
        <f t="shared" si="8"/>
        <v>Débil</v>
      </c>
      <c r="AX28" s="82">
        <f t="shared" si="10"/>
        <v>0</v>
      </c>
      <c r="AY28" s="389"/>
      <c r="AZ28" s="389"/>
      <c r="BA28" s="387"/>
      <c r="BB28" s="389"/>
      <c r="BC28" s="130" t="e">
        <f>+IF(AND(U28="Preventivo",BB27="Fuerte"),2,IF(AND(U28="Preventivo",BB27="Moderado"),1,0))</f>
        <v>#DIV/0!</v>
      </c>
      <c r="BD28" s="130" t="e">
        <f>+IF(AND(U28="Detectivo/Correctivo",$BB27="Fuerte"),2,IF(AND(U28="Detectivo/Correctivo",$BB28="Moderado"),1,IF(AND(U28="Preventivo",$BB27="Fuerte"),1,0)))</f>
        <v>#DIV/0!</v>
      </c>
      <c r="BE28" s="130" t="e">
        <f>+L27-BC28</f>
        <v>#DIV/0!</v>
      </c>
      <c r="BF28" s="130" t="e">
        <f>+N27-BD28</f>
        <v>#N/A</v>
      </c>
      <c r="BG28" s="395"/>
      <c r="BH28" s="395"/>
      <c r="BI28" s="396"/>
      <c r="BJ28" s="393"/>
      <c r="BK28" s="393"/>
      <c r="BL28" s="393"/>
      <c r="BM28" s="394"/>
    </row>
    <row r="29" spans="1:65" ht="65.099999999999994" customHeight="1">
      <c r="A29" s="399"/>
      <c r="B29" s="391"/>
      <c r="C29" s="81"/>
      <c r="D29" s="391"/>
      <c r="E29" s="401"/>
      <c r="F29" s="34"/>
      <c r="G29" s="34"/>
      <c r="H29" s="34"/>
      <c r="I29" s="36"/>
      <c r="J29" s="29"/>
      <c r="K29" s="402"/>
      <c r="L29" s="397"/>
      <c r="M29" s="390"/>
      <c r="N29" s="398"/>
      <c r="O29" s="396"/>
      <c r="P29" s="395"/>
      <c r="Q29" s="83"/>
      <c r="R29" s="184"/>
      <c r="S29" s="53"/>
      <c r="T29" s="53"/>
      <c r="U29" s="54"/>
      <c r="V29" s="184"/>
      <c r="W29" s="184" t="str">
        <f t="shared" si="0"/>
        <v/>
      </c>
      <c r="X29" s="184"/>
      <c r="Y29" s="184" t="str">
        <f t="shared" si="1"/>
        <v/>
      </c>
      <c r="Z29" s="184"/>
      <c r="AA29" s="184" t="str">
        <f t="shared" si="2"/>
        <v/>
      </c>
      <c r="AB29" s="184"/>
      <c r="AC29" s="184" t="str">
        <f t="shared" si="3"/>
        <v/>
      </c>
      <c r="AD29" s="184"/>
      <c r="AE29" s="184" t="str">
        <f t="shared" si="4"/>
        <v/>
      </c>
      <c r="AF29" s="184"/>
      <c r="AG29" s="184" t="str">
        <f t="shared" si="5"/>
        <v/>
      </c>
      <c r="AH29" s="184"/>
      <c r="AI29" s="183" t="str">
        <f t="shared" si="6"/>
        <v/>
      </c>
      <c r="AJ29" s="82" t="str">
        <f t="shared" si="11"/>
        <v/>
      </c>
      <c r="AK29" s="82" t="str">
        <f t="shared" si="9"/>
        <v/>
      </c>
      <c r="AL29" s="197"/>
      <c r="AM29" s="197"/>
      <c r="AN29" s="197"/>
      <c r="AO29" s="197"/>
      <c r="AP29" s="197"/>
      <c r="AQ29" s="79"/>
      <c r="AR29" s="79"/>
      <c r="AS29" s="57" t="e">
        <f>#VALUE!</f>
        <v>#VALUE!</v>
      </c>
      <c r="AT29" s="57"/>
      <c r="AU29" s="30"/>
      <c r="AV29" s="56" t="str">
        <f t="shared" si="7"/>
        <v>Débil</v>
      </c>
      <c r="AW29" s="56" t="str">
        <f t="shared" si="8"/>
        <v>Débil</v>
      </c>
      <c r="AX29" s="82">
        <f t="shared" si="10"/>
        <v>0</v>
      </c>
      <c r="AY29" s="389"/>
      <c r="AZ29" s="389"/>
      <c r="BA29" s="387"/>
      <c r="BB29" s="389"/>
      <c r="BC29" s="130" t="e">
        <f>+IF(AND(U29="Preventivo",BB27="Fuerte"),2,IF(AND(U29="Preventivo",BB27="Moderado"),1,0))</f>
        <v>#DIV/0!</v>
      </c>
      <c r="BD29" s="130" t="e">
        <f>+IF(AND(U29="Detectivo/Correctivo",$BB27="Fuerte"),2,IF(AND(U29="Detectivo/Correctivo",$BB29="Moderado"),1,IF(AND(U29="Preventivo",$BB27="Fuerte"),1,0)))</f>
        <v>#DIV/0!</v>
      </c>
      <c r="BE29" s="130" t="e">
        <f>+L27-BC29</f>
        <v>#DIV/0!</v>
      </c>
      <c r="BF29" s="130" t="e">
        <f>+N27-BD29</f>
        <v>#N/A</v>
      </c>
      <c r="BG29" s="395"/>
      <c r="BH29" s="395"/>
      <c r="BI29" s="396"/>
      <c r="BJ29" s="393"/>
      <c r="BK29" s="393"/>
      <c r="BL29" s="393"/>
      <c r="BM29" s="394"/>
    </row>
    <row r="30" spans="1:65" ht="65.099999999999994" customHeight="1">
      <c r="A30" s="399"/>
      <c r="B30" s="391"/>
      <c r="C30" s="81"/>
      <c r="D30" s="391"/>
      <c r="E30" s="401"/>
      <c r="F30" s="34"/>
      <c r="G30" s="34"/>
      <c r="H30" s="34"/>
      <c r="I30" s="36"/>
      <c r="J30" s="29"/>
      <c r="K30" s="402"/>
      <c r="L30" s="397"/>
      <c r="M30" s="390"/>
      <c r="N30" s="398"/>
      <c r="O30" s="396"/>
      <c r="P30" s="395"/>
      <c r="Q30" s="83"/>
      <c r="R30" s="184"/>
      <c r="S30" s="53"/>
      <c r="T30" s="53"/>
      <c r="U30" s="54"/>
      <c r="V30" s="184"/>
      <c r="W30" s="184" t="str">
        <f t="shared" si="0"/>
        <v/>
      </c>
      <c r="X30" s="184"/>
      <c r="Y30" s="184" t="str">
        <f t="shared" si="1"/>
        <v/>
      </c>
      <c r="Z30" s="184"/>
      <c r="AA30" s="184" t="str">
        <f t="shared" si="2"/>
        <v/>
      </c>
      <c r="AB30" s="184"/>
      <c r="AC30" s="184" t="str">
        <f t="shared" si="3"/>
        <v/>
      </c>
      <c r="AD30" s="184"/>
      <c r="AE30" s="184" t="str">
        <f t="shared" si="4"/>
        <v/>
      </c>
      <c r="AF30" s="184"/>
      <c r="AG30" s="184" t="str">
        <f t="shared" si="5"/>
        <v/>
      </c>
      <c r="AH30" s="184"/>
      <c r="AI30" s="183" t="str">
        <f t="shared" si="6"/>
        <v/>
      </c>
      <c r="AJ30" s="82" t="str">
        <f t="shared" si="11"/>
        <v/>
      </c>
      <c r="AK30" s="82" t="str">
        <f t="shared" si="9"/>
        <v/>
      </c>
      <c r="AL30" s="197"/>
      <c r="AM30" s="197"/>
      <c r="AN30" s="197"/>
      <c r="AO30" s="197"/>
      <c r="AP30" s="197"/>
      <c r="AQ30" s="79"/>
      <c r="AR30" s="79"/>
      <c r="AS30" s="57" t="e">
        <f>#VALUE!</f>
        <v>#VALUE!</v>
      </c>
      <c r="AT30" s="57"/>
      <c r="AU30" s="30"/>
      <c r="AV30" s="56" t="str">
        <f t="shared" si="7"/>
        <v>Débil</v>
      </c>
      <c r="AW30" s="56" t="str">
        <f t="shared" si="8"/>
        <v>Débil</v>
      </c>
      <c r="AX30" s="82">
        <f t="shared" si="10"/>
        <v>0</v>
      </c>
      <c r="AY30" s="389"/>
      <c r="AZ30" s="389"/>
      <c r="BA30" s="387"/>
      <c r="BB30" s="389"/>
      <c r="BC30" s="130" t="e">
        <f>+IF(AND(U30="Preventivo",BB27="Fuerte"),2,IF(AND(U30="Preventivo",BB27="Moderado"),1,0))</f>
        <v>#DIV/0!</v>
      </c>
      <c r="BD30" s="130" t="e">
        <f>+IF(AND(U30="Detectivo/Correctivo",$BB27="Fuerte"),2,IF(AND(U30="Detectivo/Correctivo",$BB30="Moderado"),1,IF(AND(U30="Preventivo",$BB27="Fuerte"),1,0)))</f>
        <v>#DIV/0!</v>
      </c>
      <c r="BE30" s="130" t="e">
        <f>+L27-BC30</f>
        <v>#DIV/0!</v>
      </c>
      <c r="BF30" s="130" t="e">
        <f>+N27-BD30</f>
        <v>#N/A</v>
      </c>
      <c r="BG30" s="395"/>
      <c r="BH30" s="395"/>
      <c r="BI30" s="396"/>
      <c r="BJ30" s="393"/>
      <c r="BK30" s="393"/>
      <c r="BL30" s="393"/>
      <c r="BM30" s="394"/>
    </row>
    <row r="31" spans="1:65" ht="65.099999999999994" customHeight="1">
      <c r="A31" s="399"/>
      <c r="B31" s="391"/>
      <c r="C31" s="81"/>
      <c r="D31" s="391"/>
      <c r="E31" s="401"/>
      <c r="F31" s="34"/>
      <c r="G31" s="34"/>
      <c r="H31" s="34"/>
      <c r="I31" s="36"/>
      <c r="J31" s="29"/>
      <c r="K31" s="402"/>
      <c r="L31" s="397"/>
      <c r="M31" s="390"/>
      <c r="N31" s="398"/>
      <c r="O31" s="396"/>
      <c r="P31" s="395"/>
      <c r="Q31" s="83"/>
      <c r="R31" s="184"/>
      <c r="S31" s="53"/>
      <c r="T31" s="53"/>
      <c r="U31" s="54"/>
      <c r="V31" s="184"/>
      <c r="W31" s="184" t="str">
        <f t="shared" si="0"/>
        <v/>
      </c>
      <c r="X31" s="184"/>
      <c r="Y31" s="184" t="str">
        <f t="shared" si="1"/>
        <v/>
      </c>
      <c r="Z31" s="184"/>
      <c r="AA31" s="184" t="str">
        <f t="shared" si="2"/>
        <v/>
      </c>
      <c r="AB31" s="184"/>
      <c r="AC31" s="184" t="str">
        <f t="shared" si="3"/>
        <v/>
      </c>
      <c r="AD31" s="184"/>
      <c r="AE31" s="184" t="str">
        <f t="shared" si="4"/>
        <v/>
      </c>
      <c r="AF31" s="184"/>
      <c r="AG31" s="184" t="str">
        <f t="shared" si="5"/>
        <v/>
      </c>
      <c r="AH31" s="184"/>
      <c r="AI31" s="183" t="str">
        <f t="shared" si="6"/>
        <v/>
      </c>
      <c r="AJ31" s="82" t="str">
        <f t="shared" si="11"/>
        <v/>
      </c>
      <c r="AK31" s="82" t="str">
        <f t="shared" si="9"/>
        <v/>
      </c>
      <c r="AL31" s="197"/>
      <c r="AM31" s="197"/>
      <c r="AN31" s="197"/>
      <c r="AO31" s="197"/>
      <c r="AP31" s="197"/>
      <c r="AQ31" s="79"/>
      <c r="AR31" s="79"/>
      <c r="AS31" s="57" t="e">
        <f>#VALUE!</f>
        <v>#VALUE!</v>
      </c>
      <c r="AT31" s="57"/>
      <c r="AU31" s="30"/>
      <c r="AV31" s="56" t="str">
        <f t="shared" si="7"/>
        <v>Débil</v>
      </c>
      <c r="AW31" s="56" t="str">
        <f t="shared" si="8"/>
        <v>Débil</v>
      </c>
      <c r="AX31" s="82">
        <f t="shared" si="10"/>
        <v>0</v>
      </c>
      <c r="AY31" s="389"/>
      <c r="AZ31" s="389"/>
      <c r="BA31" s="387"/>
      <c r="BB31" s="389"/>
      <c r="BC31" s="130" t="e">
        <f>+IF(AND(U31="Preventivo",BB27="Fuerte"),2,IF(AND(U31="Preventivo",BB27="Moderado"),1,0))</f>
        <v>#DIV/0!</v>
      </c>
      <c r="BD31" s="130" t="e">
        <f>+IF(AND(U31="Detectivo/Correctivo",$BB27="Fuerte"),2,IF(AND(U31="Detectivo/Correctivo",$BB31="Moderado"),1,IF(AND(U31="Preventivo",$BB27="Fuerte"),1,0)))</f>
        <v>#DIV/0!</v>
      </c>
      <c r="BE31" s="130" t="e">
        <f>+L27-BC31</f>
        <v>#DIV/0!</v>
      </c>
      <c r="BF31" s="130" t="e">
        <f>+N27-BD31</f>
        <v>#N/A</v>
      </c>
      <c r="BG31" s="395"/>
      <c r="BH31" s="395"/>
      <c r="BI31" s="396"/>
      <c r="BJ31" s="393"/>
      <c r="BK31" s="393"/>
      <c r="BL31" s="393"/>
      <c r="BM31" s="394"/>
    </row>
    <row r="32" spans="1:65" ht="65.099999999999994" customHeight="1">
      <c r="A32" s="399"/>
      <c r="B32" s="391"/>
      <c r="C32" s="81"/>
      <c r="D32" s="391"/>
      <c r="E32" s="401"/>
      <c r="F32" s="34"/>
      <c r="G32" s="34"/>
      <c r="H32" s="34"/>
      <c r="I32" s="36"/>
      <c r="J32" s="29"/>
      <c r="K32" s="402"/>
      <c r="L32" s="397"/>
      <c r="M32" s="390"/>
      <c r="N32" s="398"/>
      <c r="O32" s="396"/>
      <c r="P32" s="395"/>
      <c r="Q32" s="83"/>
      <c r="R32" s="184"/>
      <c r="S32" s="53"/>
      <c r="T32" s="53"/>
      <c r="U32" s="54"/>
      <c r="V32" s="184"/>
      <c r="W32" s="184" t="str">
        <f t="shared" si="0"/>
        <v/>
      </c>
      <c r="X32" s="184"/>
      <c r="Y32" s="184" t="str">
        <f t="shared" si="1"/>
        <v/>
      </c>
      <c r="Z32" s="184"/>
      <c r="AA32" s="184" t="str">
        <f t="shared" si="2"/>
        <v/>
      </c>
      <c r="AB32" s="184"/>
      <c r="AC32" s="184" t="str">
        <f t="shared" si="3"/>
        <v/>
      </c>
      <c r="AD32" s="184"/>
      <c r="AE32" s="184" t="str">
        <f t="shared" si="4"/>
        <v/>
      </c>
      <c r="AF32" s="184"/>
      <c r="AG32" s="184" t="str">
        <f t="shared" si="5"/>
        <v/>
      </c>
      <c r="AH32" s="184"/>
      <c r="AI32" s="183" t="str">
        <f t="shared" si="6"/>
        <v/>
      </c>
      <c r="AJ32" s="82" t="str">
        <f t="shared" si="11"/>
        <v/>
      </c>
      <c r="AK32" s="82" t="str">
        <f t="shared" si="9"/>
        <v/>
      </c>
      <c r="AL32" s="197"/>
      <c r="AM32" s="197"/>
      <c r="AN32" s="197"/>
      <c r="AO32" s="197"/>
      <c r="AP32" s="197"/>
      <c r="AQ32" s="79"/>
      <c r="AR32" s="79"/>
      <c r="AS32" s="57" t="e">
        <f>#VALUE!</f>
        <v>#VALUE!</v>
      </c>
      <c r="AT32" s="57"/>
      <c r="AU32" s="30"/>
      <c r="AV32" s="56" t="str">
        <f t="shared" si="7"/>
        <v>Débil</v>
      </c>
      <c r="AW32" s="56" t="str">
        <f t="shared" si="8"/>
        <v>Débil</v>
      </c>
      <c r="AX32" s="82">
        <f t="shared" si="10"/>
        <v>0</v>
      </c>
      <c r="AY32" s="389"/>
      <c r="AZ32" s="389"/>
      <c r="BA32" s="388"/>
      <c r="BB32" s="389"/>
      <c r="BC32" s="130" t="e">
        <f>+IF(AND(U32="Preventivo",BB27="Fuerte"),2,IF(AND(U32="Preventivo",BB27="Moderado"),1,0))</f>
        <v>#DIV/0!</v>
      </c>
      <c r="BD32" s="130" t="e">
        <f>+IF(AND(U32="Detectivo/Correctivo",$BB27="Fuerte"),2,IF(AND(U32="Detectivo/Correctivo",$BB32="Moderado"),1,IF(AND(U32="Preventivo",$BB27="Fuerte"),1,0)))</f>
        <v>#DIV/0!</v>
      </c>
      <c r="BE32" s="130" t="e">
        <f>+L27-BC32</f>
        <v>#DIV/0!</v>
      </c>
      <c r="BF32" s="130" t="e">
        <f>+N27-BD32</f>
        <v>#N/A</v>
      </c>
      <c r="BG32" s="395"/>
      <c r="BH32" s="395"/>
      <c r="BI32" s="396"/>
      <c r="BJ32" s="393"/>
      <c r="BK32" s="393"/>
      <c r="BL32" s="393"/>
      <c r="BM32" s="394"/>
    </row>
    <row r="33" spans="1:65" ht="65.099999999999994" customHeight="1">
      <c r="A33" s="399" t="s">
        <v>611</v>
      </c>
      <c r="B33" s="391"/>
      <c r="C33" s="81"/>
      <c r="D33" s="391"/>
      <c r="E33" s="401"/>
      <c r="F33" s="34"/>
      <c r="G33" s="34"/>
      <c r="H33" s="34"/>
      <c r="I33" s="36"/>
      <c r="J33" s="29"/>
      <c r="K33" s="402"/>
      <c r="L33" s="397"/>
      <c r="M33" s="390"/>
      <c r="N33" s="398" t="e">
        <f>+VLOOKUP(M33,Listados!$K$13:$L$17,2,0)</f>
        <v>#N/A</v>
      </c>
      <c r="O33" s="396" t="str">
        <f>IF(AND(K33&lt;&gt;"",M33&lt;&gt;""),VLOOKUP(K33&amp;M33,Listados!$M$3:$N$27,2,FALSE),"")</f>
        <v/>
      </c>
      <c r="P33" s="395" t="e">
        <f>+VLOOKUP(O33,Listados!$P$3:$Q$6,2,FALSE)</f>
        <v>#N/A</v>
      </c>
      <c r="Q33" s="83"/>
      <c r="R33" s="184"/>
      <c r="S33" s="53"/>
      <c r="T33" s="55"/>
      <c r="U33" s="54"/>
      <c r="V33" s="184"/>
      <c r="W33" s="184" t="str">
        <f t="shared" si="0"/>
        <v/>
      </c>
      <c r="X33" s="184"/>
      <c r="Y33" s="184" t="str">
        <f t="shared" si="1"/>
        <v/>
      </c>
      <c r="Z33" s="184"/>
      <c r="AA33" s="184" t="str">
        <f t="shared" si="2"/>
        <v/>
      </c>
      <c r="AB33" s="184"/>
      <c r="AC33" s="184" t="str">
        <f t="shared" si="3"/>
        <v/>
      </c>
      <c r="AD33" s="184"/>
      <c r="AE33" s="184" t="str">
        <f t="shared" si="4"/>
        <v/>
      </c>
      <c r="AF33" s="184"/>
      <c r="AG33" s="184" t="str">
        <f t="shared" si="5"/>
        <v/>
      </c>
      <c r="AH33" s="184"/>
      <c r="AI33" s="183" t="str">
        <f t="shared" si="6"/>
        <v/>
      </c>
      <c r="AJ33" s="82" t="str">
        <f t="shared" si="11"/>
        <v/>
      </c>
      <c r="AK33" s="82" t="str">
        <f t="shared" si="9"/>
        <v/>
      </c>
      <c r="AL33" s="197"/>
      <c r="AM33" s="197"/>
      <c r="AN33" s="197"/>
      <c r="AO33" s="197"/>
      <c r="AP33" s="197"/>
      <c r="AQ33" s="79"/>
      <c r="AR33" s="79"/>
      <c r="AS33" s="57" t="e">
        <f>#VALUE!</f>
        <v>#VALUE!</v>
      </c>
      <c r="AT33" s="57"/>
      <c r="AU33" s="30"/>
      <c r="AV33" s="56" t="str">
        <f t="shared" si="7"/>
        <v>Débil</v>
      </c>
      <c r="AW33" s="56" t="str">
        <f t="shared" si="8"/>
        <v>Débil</v>
      </c>
      <c r="AX33" s="82">
        <f t="shared" si="10"/>
        <v>0</v>
      </c>
      <c r="AY33" s="389">
        <f t="shared" ref="AY33" si="20">SUM(AX33:AX38)</f>
        <v>0</v>
      </c>
      <c r="AZ33" s="389">
        <v>0</v>
      </c>
      <c r="BA33" s="386" t="e">
        <f t="shared" ref="BA33" si="21">AY33/AZ33</f>
        <v>#DIV/0!</v>
      </c>
      <c r="BB33" s="389" t="e">
        <f t="shared" ref="BB33" si="22">IF(BA33&lt;=50, "Débil", IF(BA33&lt;=99,"Moderado","Fuerte"))</f>
        <v>#DIV/0!</v>
      </c>
      <c r="BC33" s="130" t="e">
        <f>+IF(AND(U33="Preventivo",BB33="Fuerte"),2,IF(AND(U33="Preventivo",BB33="Moderado"),1,0))</f>
        <v>#DIV/0!</v>
      </c>
      <c r="BD33" s="130" t="e">
        <f>+IF(AND(U33="Detectivo/Correctivo",$BB33="Fuerte"),2,IF(AND(U33="Detectivo/Correctivo",$BB33="Moderado"),1,IF(AND(U33="Preventivo",$BB33="Fuerte"),1,0)))</f>
        <v>#DIV/0!</v>
      </c>
      <c r="BE33" s="130" t="e">
        <f>+L33-BC33</f>
        <v>#DIV/0!</v>
      </c>
      <c r="BF33" s="130" t="e">
        <f>+N33-BD33</f>
        <v>#N/A</v>
      </c>
      <c r="BG33" s="395" t="e">
        <f>+VLOOKUP(MIN(BE33,BE34,BE35,BE36,BE37,BE38),Listados!$J$18:$K$24,2,TRUE)</f>
        <v>#DIV/0!</v>
      </c>
      <c r="BH33" s="395" t="e">
        <f>+VLOOKUP(MIN(BF33,BF34,BF35,BF36,BF37,BF38),Listados!$J$26:$K$32,2,TRUE)</f>
        <v>#N/A</v>
      </c>
      <c r="BI33" s="396" t="e">
        <f>IF(AND(BG33&lt;&gt;"",BH33&lt;&gt;""),VLOOKUP(BG33&amp;BH33,Listados!$M$3:$N$27,2,FALSE),"")</f>
        <v>#DIV/0!</v>
      </c>
      <c r="BJ33" s="393" t="e">
        <f>+IF($P33="Asumir el riesgo","NA","")</f>
        <v>#N/A</v>
      </c>
      <c r="BK33" s="393" t="e">
        <f>+IF($P33="Asumir el riesgo","NA","")</f>
        <v>#N/A</v>
      </c>
      <c r="BL33" s="393" t="e">
        <f>+IF($P33="Asumir el riesgo","NA","")</f>
        <v>#N/A</v>
      </c>
      <c r="BM33" s="394" t="e">
        <f>+IF($P33="Asumir el riesgo","NA","")</f>
        <v>#N/A</v>
      </c>
    </row>
    <row r="34" spans="1:65" ht="65.099999999999994" customHeight="1">
      <c r="A34" s="399"/>
      <c r="B34" s="391"/>
      <c r="C34" s="81"/>
      <c r="D34" s="391"/>
      <c r="E34" s="401"/>
      <c r="F34" s="34"/>
      <c r="G34" s="34"/>
      <c r="H34" s="34"/>
      <c r="I34" s="36"/>
      <c r="J34" s="29"/>
      <c r="K34" s="402"/>
      <c r="L34" s="397"/>
      <c r="M34" s="390"/>
      <c r="N34" s="398"/>
      <c r="O34" s="396"/>
      <c r="P34" s="395"/>
      <c r="Q34" s="83"/>
      <c r="R34" s="184"/>
      <c r="S34" s="53"/>
      <c r="T34" s="55"/>
      <c r="U34" s="54"/>
      <c r="V34" s="184"/>
      <c r="W34" s="184" t="str">
        <f t="shared" si="0"/>
        <v/>
      </c>
      <c r="X34" s="184"/>
      <c r="Y34" s="184" t="str">
        <f t="shared" si="1"/>
        <v/>
      </c>
      <c r="Z34" s="184"/>
      <c r="AA34" s="184" t="str">
        <f t="shared" si="2"/>
        <v/>
      </c>
      <c r="AB34" s="184"/>
      <c r="AC34" s="184" t="str">
        <f t="shared" si="3"/>
        <v/>
      </c>
      <c r="AD34" s="184"/>
      <c r="AE34" s="184" t="str">
        <f t="shared" si="4"/>
        <v/>
      </c>
      <c r="AF34" s="184"/>
      <c r="AG34" s="184" t="str">
        <f t="shared" si="5"/>
        <v/>
      </c>
      <c r="AH34" s="184"/>
      <c r="AI34" s="183" t="str">
        <f t="shared" si="6"/>
        <v/>
      </c>
      <c r="AJ34" s="82" t="str">
        <f t="shared" si="11"/>
        <v/>
      </c>
      <c r="AK34" s="82" t="str">
        <f t="shared" si="9"/>
        <v/>
      </c>
      <c r="AL34" s="197"/>
      <c r="AM34" s="197"/>
      <c r="AN34" s="197"/>
      <c r="AO34" s="197"/>
      <c r="AP34" s="197"/>
      <c r="AQ34" s="79"/>
      <c r="AR34" s="79"/>
      <c r="AS34" s="57" t="e">
        <f>#VALUE!</f>
        <v>#VALUE!</v>
      </c>
      <c r="AT34" s="57"/>
      <c r="AU34" s="30"/>
      <c r="AV34" s="56" t="str">
        <f t="shared" si="7"/>
        <v>Débil</v>
      </c>
      <c r="AW34" s="56" t="str">
        <f t="shared" si="8"/>
        <v>Débil</v>
      </c>
      <c r="AX34" s="82">
        <f t="shared" si="10"/>
        <v>0</v>
      </c>
      <c r="AY34" s="389"/>
      <c r="AZ34" s="389"/>
      <c r="BA34" s="387"/>
      <c r="BB34" s="389"/>
      <c r="BC34" s="130" t="e">
        <f>+IF(AND(U34="Preventivo",BB33="Fuerte"),2,IF(AND(U34="Preventivo",BB33="Moderado"),1,0))</f>
        <v>#DIV/0!</v>
      </c>
      <c r="BD34" s="130" t="e">
        <f>+IF(AND(U34="Detectivo/Correctivo",$BB33="Fuerte"),2,IF(AND(U34="Detectivo/Correctivo",$BB34="Moderado"),1,IF(AND(U34="Preventivo",$BB33="Fuerte"),1,0)))</f>
        <v>#DIV/0!</v>
      </c>
      <c r="BE34" s="130" t="e">
        <f>+L33-BC34</f>
        <v>#DIV/0!</v>
      </c>
      <c r="BF34" s="130" t="e">
        <f>+N33-BD34</f>
        <v>#N/A</v>
      </c>
      <c r="BG34" s="395"/>
      <c r="BH34" s="395"/>
      <c r="BI34" s="396"/>
      <c r="BJ34" s="393"/>
      <c r="BK34" s="393"/>
      <c r="BL34" s="393"/>
      <c r="BM34" s="394"/>
    </row>
    <row r="35" spans="1:65" ht="65.099999999999994" customHeight="1">
      <c r="A35" s="399"/>
      <c r="B35" s="391"/>
      <c r="C35" s="81"/>
      <c r="D35" s="391"/>
      <c r="E35" s="401"/>
      <c r="F35" s="34"/>
      <c r="G35" s="34"/>
      <c r="H35" s="34"/>
      <c r="I35" s="36"/>
      <c r="J35" s="29"/>
      <c r="K35" s="402"/>
      <c r="L35" s="397"/>
      <c r="M35" s="390"/>
      <c r="N35" s="398"/>
      <c r="O35" s="396"/>
      <c r="P35" s="395"/>
      <c r="Q35" s="83"/>
      <c r="R35" s="184"/>
      <c r="S35" s="53"/>
      <c r="T35" s="55"/>
      <c r="U35" s="54"/>
      <c r="V35" s="184"/>
      <c r="W35" s="184" t="str">
        <f t="shared" si="0"/>
        <v/>
      </c>
      <c r="X35" s="184"/>
      <c r="Y35" s="184" t="str">
        <f t="shared" si="1"/>
        <v/>
      </c>
      <c r="Z35" s="184"/>
      <c r="AA35" s="184" t="str">
        <f t="shared" si="2"/>
        <v/>
      </c>
      <c r="AB35" s="184"/>
      <c r="AC35" s="184" t="str">
        <f t="shared" si="3"/>
        <v/>
      </c>
      <c r="AD35" s="184"/>
      <c r="AE35" s="184" t="str">
        <f t="shared" si="4"/>
        <v/>
      </c>
      <c r="AF35" s="184"/>
      <c r="AG35" s="184" t="str">
        <f t="shared" si="5"/>
        <v/>
      </c>
      <c r="AH35" s="184"/>
      <c r="AI35" s="183" t="str">
        <f t="shared" si="6"/>
        <v/>
      </c>
      <c r="AJ35" s="82" t="str">
        <f t="shared" si="11"/>
        <v/>
      </c>
      <c r="AK35" s="82" t="str">
        <f t="shared" si="9"/>
        <v/>
      </c>
      <c r="AL35" s="197"/>
      <c r="AM35" s="197"/>
      <c r="AN35" s="197"/>
      <c r="AO35" s="197"/>
      <c r="AP35" s="197"/>
      <c r="AQ35" s="79"/>
      <c r="AR35" s="79"/>
      <c r="AS35" s="57" t="e">
        <f>#VALUE!</f>
        <v>#VALUE!</v>
      </c>
      <c r="AT35" s="57"/>
      <c r="AU35" s="30"/>
      <c r="AV35" s="56" t="str">
        <f t="shared" si="7"/>
        <v>Débil</v>
      </c>
      <c r="AW35" s="56" t="str">
        <f t="shared" si="8"/>
        <v>Débil</v>
      </c>
      <c r="AX35" s="82">
        <f t="shared" si="10"/>
        <v>0</v>
      </c>
      <c r="AY35" s="389"/>
      <c r="AZ35" s="389"/>
      <c r="BA35" s="387"/>
      <c r="BB35" s="389"/>
      <c r="BC35" s="130" t="e">
        <f>+IF(AND(U35="Preventivo",BB33="Fuerte"),2,IF(AND(U35="Preventivo",BB33="Moderado"),1,0))</f>
        <v>#DIV/0!</v>
      </c>
      <c r="BD35" s="130" t="e">
        <f>+IF(AND(U35="Detectivo/Correctivo",$BB33="Fuerte"),2,IF(AND(U35="Detectivo/Correctivo",$BB35="Moderado"),1,IF(AND(U35="Preventivo",$BB33="Fuerte"),1,0)))</f>
        <v>#DIV/0!</v>
      </c>
      <c r="BE35" s="130" t="e">
        <f>+L33-BC35</f>
        <v>#DIV/0!</v>
      </c>
      <c r="BF35" s="130" t="e">
        <f>+N33-BD35</f>
        <v>#N/A</v>
      </c>
      <c r="BG35" s="395"/>
      <c r="BH35" s="395"/>
      <c r="BI35" s="396"/>
      <c r="BJ35" s="393"/>
      <c r="BK35" s="393"/>
      <c r="BL35" s="393"/>
      <c r="BM35" s="394"/>
    </row>
    <row r="36" spans="1:65" ht="65.099999999999994" customHeight="1">
      <c r="A36" s="399"/>
      <c r="B36" s="391"/>
      <c r="C36" s="81"/>
      <c r="D36" s="391"/>
      <c r="E36" s="401"/>
      <c r="F36" s="34"/>
      <c r="G36" s="34"/>
      <c r="H36" s="34"/>
      <c r="I36" s="36"/>
      <c r="J36" s="29"/>
      <c r="K36" s="402"/>
      <c r="L36" s="397"/>
      <c r="M36" s="390"/>
      <c r="N36" s="398"/>
      <c r="O36" s="396"/>
      <c r="P36" s="395"/>
      <c r="Q36" s="83"/>
      <c r="R36" s="184"/>
      <c r="S36" s="53"/>
      <c r="T36" s="55"/>
      <c r="U36" s="54"/>
      <c r="V36" s="184"/>
      <c r="W36" s="184" t="str">
        <f t="shared" si="0"/>
        <v/>
      </c>
      <c r="X36" s="184"/>
      <c r="Y36" s="184" t="str">
        <f t="shared" si="1"/>
        <v/>
      </c>
      <c r="Z36" s="184"/>
      <c r="AA36" s="184" t="str">
        <f t="shared" si="2"/>
        <v/>
      </c>
      <c r="AB36" s="184"/>
      <c r="AC36" s="184" t="str">
        <f t="shared" si="3"/>
        <v/>
      </c>
      <c r="AD36" s="184"/>
      <c r="AE36" s="184" t="str">
        <f t="shared" si="4"/>
        <v/>
      </c>
      <c r="AF36" s="184"/>
      <c r="AG36" s="184" t="str">
        <f t="shared" si="5"/>
        <v/>
      </c>
      <c r="AH36" s="184"/>
      <c r="AI36" s="183" t="str">
        <f t="shared" si="6"/>
        <v/>
      </c>
      <c r="AJ36" s="82" t="str">
        <f t="shared" si="11"/>
        <v/>
      </c>
      <c r="AK36" s="82" t="str">
        <f t="shared" si="9"/>
        <v/>
      </c>
      <c r="AL36" s="197"/>
      <c r="AM36" s="197"/>
      <c r="AN36" s="197"/>
      <c r="AO36" s="197"/>
      <c r="AP36" s="197"/>
      <c r="AQ36" s="79"/>
      <c r="AR36" s="79"/>
      <c r="AS36" s="57" t="e">
        <f>#VALUE!</f>
        <v>#VALUE!</v>
      </c>
      <c r="AT36" s="57"/>
      <c r="AU36" s="30"/>
      <c r="AV36" s="56" t="str">
        <f t="shared" si="7"/>
        <v>Débil</v>
      </c>
      <c r="AW36" s="56" t="str">
        <f t="shared" si="8"/>
        <v>Débil</v>
      </c>
      <c r="AX36" s="82">
        <f t="shared" si="10"/>
        <v>0</v>
      </c>
      <c r="AY36" s="389"/>
      <c r="AZ36" s="389"/>
      <c r="BA36" s="387"/>
      <c r="BB36" s="389"/>
      <c r="BC36" s="130" t="e">
        <f>+IF(AND(U36="Preventivo",BB33="Fuerte"),2,IF(AND(U36="Preventivo",BB33="Moderado"),1,0))</f>
        <v>#DIV/0!</v>
      </c>
      <c r="BD36" s="130" t="e">
        <f>+IF(AND(U36="Detectivo/Correctivo",$BB33="Fuerte"),2,IF(AND(U36="Detectivo/Correctivo",$BB36="Moderado"),1,IF(AND(U36="Preventivo",$BB33="Fuerte"),1,0)))</f>
        <v>#DIV/0!</v>
      </c>
      <c r="BE36" s="130" t="e">
        <f>+L33-BC36</f>
        <v>#DIV/0!</v>
      </c>
      <c r="BF36" s="130" t="e">
        <f>+N33-BD36</f>
        <v>#N/A</v>
      </c>
      <c r="BG36" s="395"/>
      <c r="BH36" s="395"/>
      <c r="BI36" s="396"/>
      <c r="BJ36" s="393"/>
      <c r="BK36" s="393"/>
      <c r="BL36" s="393"/>
      <c r="BM36" s="394"/>
    </row>
    <row r="37" spans="1:65" ht="65.099999999999994" customHeight="1">
      <c r="A37" s="399"/>
      <c r="B37" s="391"/>
      <c r="C37" s="81"/>
      <c r="D37" s="391"/>
      <c r="E37" s="401"/>
      <c r="F37" s="34"/>
      <c r="G37" s="34"/>
      <c r="H37" s="34"/>
      <c r="I37" s="36"/>
      <c r="J37" s="29"/>
      <c r="K37" s="402"/>
      <c r="L37" s="397"/>
      <c r="M37" s="390"/>
      <c r="N37" s="398"/>
      <c r="O37" s="396"/>
      <c r="P37" s="395"/>
      <c r="Q37" s="83"/>
      <c r="R37" s="184"/>
      <c r="S37" s="53"/>
      <c r="T37" s="55"/>
      <c r="U37" s="54"/>
      <c r="V37" s="184"/>
      <c r="W37" s="184" t="str">
        <f t="shared" si="0"/>
        <v/>
      </c>
      <c r="X37" s="184"/>
      <c r="Y37" s="184" t="str">
        <f t="shared" si="1"/>
        <v/>
      </c>
      <c r="Z37" s="184"/>
      <c r="AA37" s="184" t="str">
        <f t="shared" si="2"/>
        <v/>
      </c>
      <c r="AB37" s="184"/>
      <c r="AC37" s="184" t="str">
        <f t="shared" si="3"/>
        <v/>
      </c>
      <c r="AD37" s="184"/>
      <c r="AE37" s="184" t="str">
        <f t="shared" si="4"/>
        <v/>
      </c>
      <c r="AF37" s="184"/>
      <c r="AG37" s="184" t="str">
        <f t="shared" si="5"/>
        <v/>
      </c>
      <c r="AH37" s="184"/>
      <c r="AI37" s="183" t="str">
        <f t="shared" si="6"/>
        <v/>
      </c>
      <c r="AJ37" s="82" t="str">
        <f t="shared" si="11"/>
        <v/>
      </c>
      <c r="AK37" s="82" t="str">
        <f t="shared" si="9"/>
        <v/>
      </c>
      <c r="AL37" s="197"/>
      <c r="AM37" s="197"/>
      <c r="AN37" s="197"/>
      <c r="AO37" s="197"/>
      <c r="AP37" s="197"/>
      <c r="AQ37" s="79"/>
      <c r="AR37" s="79"/>
      <c r="AS37" s="57" t="e">
        <f>#VALUE!</f>
        <v>#VALUE!</v>
      </c>
      <c r="AT37" s="57"/>
      <c r="AU37" s="30"/>
      <c r="AV37" s="56" t="str">
        <f t="shared" si="7"/>
        <v>Débil</v>
      </c>
      <c r="AW37" s="56" t="str">
        <f t="shared" si="8"/>
        <v>Débil</v>
      </c>
      <c r="AX37" s="82">
        <f t="shared" si="10"/>
        <v>0</v>
      </c>
      <c r="AY37" s="389"/>
      <c r="AZ37" s="389"/>
      <c r="BA37" s="387"/>
      <c r="BB37" s="389"/>
      <c r="BC37" s="130" t="e">
        <f>+IF(AND(U37="Preventivo",BB33="Fuerte"),2,IF(AND(U37="Preventivo",BB33="Moderado"),1,0))</f>
        <v>#DIV/0!</v>
      </c>
      <c r="BD37" s="130" t="e">
        <f>+IF(AND(U37="Detectivo/Correctivo",$BB33="Fuerte"),2,IF(AND(U37="Detectivo/Correctivo",$BB37="Moderado"),1,IF(AND(U37="Preventivo",$BB33="Fuerte"),1,0)))</f>
        <v>#DIV/0!</v>
      </c>
      <c r="BE37" s="130" t="e">
        <f>+L33-BC37</f>
        <v>#DIV/0!</v>
      </c>
      <c r="BF37" s="130" t="e">
        <f>+N33-BD37</f>
        <v>#N/A</v>
      </c>
      <c r="BG37" s="395"/>
      <c r="BH37" s="395"/>
      <c r="BI37" s="396"/>
      <c r="BJ37" s="393"/>
      <c r="BK37" s="393"/>
      <c r="BL37" s="393"/>
      <c r="BM37" s="394"/>
    </row>
    <row r="38" spans="1:65" ht="65.099999999999994" customHeight="1">
      <c r="A38" s="399"/>
      <c r="B38" s="391"/>
      <c r="C38" s="81"/>
      <c r="D38" s="391"/>
      <c r="E38" s="401"/>
      <c r="F38" s="34"/>
      <c r="G38" s="34"/>
      <c r="H38" s="34"/>
      <c r="I38" s="36"/>
      <c r="J38" s="29"/>
      <c r="K38" s="402"/>
      <c r="L38" s="397"/>
      <c r="M38" s="390"/>
      <c r="N38" s="398"/>
      <c r="O38" s="396"/>
      <c r="P38" s="395"/>
      <c r="Q38" s="83"/>
      <c r="R38" s="184"/>
      <c r="S38" s="53"/>
      <c r="T38" s="55"/>
      <c r="U38" s="54"/>
      <c r="V38" s="184"/>
      <c r="W38" s="184" t="str">
        <f t="shared" si="0"/>
        <v/>
      </c>
      <c r="X38" s="184"/>
      <c r="Y38" s="184" t="str">
        <f t="shared" si="1"/>
        <v/>
      </c>
      <c r="Z38" s="184"/>
      <c r="AA38" s="184" t="str">
        <f t="shared" si="2"/>
        <v/>
      </c>
      <c r="AB38" s="184"/>
      <c r="AC38" s="184" t="str">
        <f t="shared" si="3"/>
        <v/>
      </c>
      <c r="AD38" s="184"/>
      <c r="AE38" s="184" t="str">
        <f t="shared" si="4"/>
        <v/>
      </c>
      <c r="AF38" s="184"/>
      <c r="AG38" s="184" t="str">
        <f t="shared" si="5"/>
        <v/>
      </c>
      <c r="AH38" s="184"/>
      <c r="AI38" s="183" t="str">
        <f t="shared" si="6"/>
        <v/>
      </c>
      <c r="AJ38" s="82" t="str">
        <f t="shared" si="11"/>
        <v/>
      </c>
      <c r="AK38" s="82" t="str">
        <f t="shared" si="9"/>
        <v/>
      </c>
      <c r="AL38" s="197"/>
      <c r="AM38" s="197"/>
      <c r="AN38" s="197"/>
      <c r="AO38" s="197"/>
      <c r="AP38" s="197"/>
      <c r="AQ38" s="79"/>
      <c r="AR38" s="79"/>
      <c r="AS38" s="57" t="e">
        <f>#VALUE!</f>
        <v>#VALUE!</v>
      </c>
      <c r="AT38" s="57"/>
      <c r="AU38" s="30"/>
      <c r="AV38" s="56" t="str">
        <f t="shared" si="7"/>
        <v>Débil</v>
      </c>
      <c r="AW38" s="56" t="str">
        <f t="shared" si="8"/>
        <v>Débil</v>
      </c>
      <c r="AX38" s="82">
        <f t="shared" si="10"/>
        <v>0</v>
      </c>
      <c r="AY38" s="389"/>
      <c r="AZ38" s="389"/>
      <c r="BA38" s="388"/>
      <c r="BB38" s="389"/>
      <c r="BC38" s="130" t="e">
        <f>+IF(AND(U38="Preventivo",BB33="Fuerte"),2,IF(AND(U38="Preventivo",BB33="Moderado"),1,0))</f>
        <v>#DIV/0!</v>
      </c>
      <c r="BD38" s="130" t="e">
        <f>+IF(AND(U38="Detectivo/Correctivo",$BB33="Fuerte"),2,IF(AND(U38="Detectivo/Correctivo",$BB38="Moderado"),1,IF(AND(U38="Preventivo",$BB33="Fuerte"),1,0)))</f>
        <v>#DIV/0!</v>
      </c>
      <c r="BE38" s="130" t="e">
        <f>+L33-BC38</f>
        <v>#DIV/0!</v>
      </c>
      <c r="BF38" s="130" t="e">
        <f>+N33-BD38</f>
        <v>#N/A</v>
      </c>
      <c r="BG38" s="395"/>
      <c r="BH38" s="395"/>
      <c r="BI38" s="396"/>
      <c r="BJ38" s="393"/>
      <c r="BK38" s="393"/>
      <c r="BL38" s="393"/>
      <c r="BM38" s="394"/>
    </row>
    <row r="39" spans="1:65" ht="65.099999999999994" customHeight="1">
      <c r="A39" s="399" t="s">
        <v>612</v>
      </c>
      <c r="B39" s="391"/>
      <c r="C39" s="81"/>
      <c r="D39" s="391"/>
      <c r="E39" s="401"/>
      <c r="F39" s="34"/>
      <c r="G39" s="34"/>
      <c r="H39" s="34"/>
      <c r="I39" s="36"/>
      <c r="J39" s="29"/>
      <c r="K39" s="402"/>
      <c r="L39" s="397"/>
      <c r="M39" s="390"/>
      <c r="N39" s="398" t="e">
        <f>+VLOOKUP(M39,Listados!$K$13:$L$17,2,0)</f>
        <v>#N/A</v>
      </c>
      <c r="O39" s="396" t="str">
        <f>IF(AND(K39&lt;&gt;"",M39&lt;&gt;""),VLOOKUP(K39&amp;M39,Listados!$M$3:$N$27,2,FALSE),"")</f>
        <v/>
      </c>
      <c r="P39" s="395" t="e">
        <f>+VLOOKUP(O39,Listados!$P$3:$Q$6,2,FALSE)</f>
        <v>#N/A</v>
      </c>
      <c r="Q39" s="83"/>
      <c r="R39" s="184"/>
      <c r="S39" s="53"/>
      <c r="T39" s="55"/>
      <c r="U39" s="54"/>
      <c r="V39" s="184"/>
      <c r="W39" s="184" t="str">
        <f t="shared" si="0"/>
        <v/>
      </c>
      <c r="X39" s="184"/>
      <c r="Y39" s="184" t="str">
        <f t="shared" si="1"/>
        <v/>
      </c>
      <c r="Z39" s="184"/>
      <c r="AA39" s="184" t="str">
        <f t="shared" si="2"/>
        <v/>
      </c>
      <c r="AB39" s="184"/>
      <c r="AC39" s="184" t="str">
        <f t="shared" si="3"/>
        <v/>
      </c>
      <c r="AD39" s="184"/>
      <c r="AE39" s="184" t="str">
        <f t="shared" si="4"/>
        <v/>
      </c>
      <c r="AF39" s="184"/>
      <c r="AG39" s="184" t="str">
        <f t="shared" si="5"/>
        <v/>
      </c>
      <c r="AH39" s="184"/>
      <c r="AI39" s="183" t="str">
        <f t="shared" si="6"/>
        <v/>
      </c>
      <c r="AJ39" s="82" t="str">
        <f t="shared" si="11"/>
        <v/>
      </c>
      <c r="AK39" s="82" t="str">
        <f t="shared" si="9"/>
        <v/>
      </c>
      <c r="AL39" s="197"/>
      <c r="AM39" s="197"/>
      <c r="AN39" s="197"/>
      <c r="AO39" s="197"/>
      <c r="AP39" s="197"/>
      <c r="AQ39" s="79"/>
      <c r="AR39" s="79"/>
      <c r="AS39" s="57" t="e">
        <f>#VALUE!</f>
        <v>#VALUE!</v>
      </c>
      <c r="AT39" s="57"/>
      <c r="AU39" s="30"/>
      <c r="AV39" s="56" t="str">
        <f t="shared" si="7"/>
        <v>Débil</v>
      </c>
      <c r="AW39" s="56" t="str">
        <f t="shared" si="8"/>
        <v>Débil</v>
      </c>
      <c r="AX39" s="82">
        <f t="shared" si="10"/>
        <v>0</v>
      </c>
      <c r="AY39" s="389">
        <f t="shared" ref="AY39" si="23">SUM(AX39:AX44)</f>
        <v>0</v>
      </c>
      <c r="AZ39" s="389">
        <v>0</v>
      </c>
      <c r="BA39" s="386" t="e">
        <f t="shared" ref="BA39" si="24">AY39/AZ39</f>
        <v>#DIV/0!</v>
      </c>
      <c r="BB39" s="389" t="e">
        <f t="shared" ref="BB39" si="25">IF(BA39&lt;=50, "Débil", IF(BA39&lt;=99,"Moderado","Fuerte"))</f>
        <v>#DIV/0!</v>
      </c>
      <c r="BC39" s="130" t="e">
        <f>+IF(AND(U39="Preventivo",BB39="Fuerte"),2,IF(AND(U39="Preventivo",BB39="Moderado"),1,0))</f>
        <v>#DIV/0!</v>
      </c>
      <c r="BD39" s="130" t="e">
        <f>+IF(AND(U39="Detectivo/Correctivo",$BB39="Fuerte"),2,IF(AND(U39="Detectivo/Correctivo",$BB39="Moderado"),1,IF(AND(U39="Preventivo",$BB39="Fuerte"),1,0)))</f>
        <v>#DIV/0!</v>
      </c>
      <c r="BE39" s="130" t="e">
        <f>+L39-BC39</f>
        <v>#DIV/0!</v>
      </c>
      <c r="BF39" s="130" t="e">
        <f>+N39-BD39</f>
        <v>#N/A</v>
      </c>
      <c r="BG39" s="395" t="e">
        <f>+VLOOKUP(MIN(BE39,BE40,BE41,BE42,BE43,BE44),Listados!$J$18:$K$24,2,TRUE)</f>
        <v>#DIV/0!</v>
      </c>
      <c r="BH39" s="395" t="e">
        <f>+VLOOKUP(MIN(BF39,BF40,BF41,BF42,BF43,BF44),Listados!$J$26:$K$32,2,TRUE)</f>
        <v>#N/A</v>
      </c>
      <c r="BI39" s="396" t="e">
        <f>IF(AND(BG39&lt;&gt;"",BH39&lt;&gt;""),VLOOKUP(BG39&amp;BH39,Listados!$M$3:$N$27,2,FALSE),"")</f>
        <v>#DIV/0!</v>
      </c>
      <c r="BJ39" s="393" t="e">
        <f>+IF($P39="Asumir el riesgo","NA","")</f>
        <v>#N/A</v>
      </c>
      <c r="BK39" s="393" t="e">
        <f>+IF($P39="Asumir el riesgo","NA","")</f>
        <v>#N/A</v>
      </c>
      <c r="BL39" s="393" t="e">
        <f>+IF($P39="Asumir el riesgo","NA","")</f>
        <v>#N/A</v>
      </c>
      <c r="BM39" s="394" t="e">
        <f>+IF($P39="Asumir el riesgo","NA","")</f>
        <v>#N/A</v>
      </c>
    </row>
    <row r="40" spans="1:65" ht="65.099999999999994" customHeight="1">
      <c r="A40" s="399"/>
      <c r="B40" s="391"/>
      <c r="C40" s="81"/>
      <c r="D40" s="391"/>
      <c r="E40" s="401"/>
      <c r="F40" s="34"/>
      <c r="G40" s="34"/>
      <c r="H40" s="34"/>
      <c r="I40" s="36"/>
      <c r="J40" s="29"/>
      <c r="K40" s="402"/>
      <c r="L40" s="397"/>
      <c r="M40" s="390"/>
      <c r="N40" s="398"/>
      <c r="O40" s="396"/>
      <c r="P40" s="395"/>
      <c r="Q40" s="83"/>
      <c r="R40" s="184"/>
      <c r="S40" s="53"/>
      <c r="T40" s="55"/>
      <c r="U40" s="54"/>
      <c r="V40" s="184"/>
      <c r="W40" s="184" t="str">
        <f t="shared" si="0"/>
        <v/>
      </c>
      <c r="X40" s="184"/>
      <c r="Y40" s="184" t="str">
        <f t="shared" si="1"/>
        <v/>
      </c>
      <c r="Z40" s="184"/>
      <c r="AA40" s="184" t="str">
        <f t="shared" si="2"/>
        <v/>
      </c>
      <c r="AB40" s="184"/>
      <c r="AC40" s="184" t="str">
        <f t="shared" si="3"/>
        <v/>
      </c>
      <c r="AD40" s="184"/>
      <c r="AE40" s="184" t="str">
        <f t="shared" si="4"/>
        <v/>
      </c>
      <c r="AF40" s="184"/>
      <c r="AG40" s="184" t="str">
        <f t="shared" si="5"/>
        <v/>
      </c>
      <c r="AH40" s="184"/>
      <c r="AI40" s="183" t="str">
        <f t="shared" si="6"/>
        <v/>
      </c>
      <c r="AJ40" s="82" t="str">
        <f t="shared" si="11"/>
        <v/>
      </c>
      <c r="AK40" s="82" t="str">
        <f t="shared" si="9"/>
        <v/>
      </c>
      <c r="AL40" s="197"/>
      <c r="AM40" s="197"/>
      <c r="AN40" s="197"/>
      <c r="AO40" s="197"/>
      <c r="AP40" s="197"/>
      <c r="AQ40" s="79"/>
      <c r="AR40" s="79"/>
      <c r="AS40" s="57" t="e">
        <f>#VALUE!</f>
        <v>#VALUE!</v>
      </c>
      <c r="AT40" s="57"/>
      <c r="AU40" s="30"/>
      <c r="AV40" s="56" t="str">
        <f t="shared" si="7"/>
        <v>Débil</v>
      </c>
      <c r="AW40" s="56" t="str">
        <f t="shared" si="8"/>
        <v>Débil</v>
      </c>
      <c r="AX40" s="82">
        <f t="shared" si="10"/>
        <v>0</v>
      </c>
      <c r="AY40" s="389"/>
      <c r="AZ40" s="389"/>
      <c r="BA40" s="387"/>
      <c r="BB40" s="389"/>
      <c r="BC40" s="130" t="e">
        <f>+IF(AND(U40="Preventivo",BB39="Fuerte"),2,IF(AND(U40="Preventivo",BB39="Moderado"),1,0))</f>
        <v>#DIV/0!</v>
      </c>
      <c r="BD40" s="130" t="e">
        <f>+IF(AND(U40="Detectivo/Correctivo",$BB39="Fuerte"),2,IF(AND(U40="Detectivo/Correctivo",$BB40="Moderado"),1,IF(AND(U40="Preventivo",$BB39="Fuerte"),1,0)))</f>
        <v>#DIV/0!</v>
      </c>
      <c r="BE40" s="130" t="e">
        <f>+L39-BC40</f>
        <v>#DIV/0!</v>
      </c>
      <c r="BF40" s="130" t="e">
        <f>+N39-BD40</f>
        <v>#N/A</v>
      </c>
      <c r="BG40" s="395"/>
      <c r="BH40" s="395"/>
      <c r="BI40" s="396"/>
      <c r="BJ40" s="393"/>
      <c r="BK40" s="393"/>
      <c r="BL40" s="393"/>
      <c r="BM40" s="394"/>
    </row>
    <row r="41" spans="1:65" ht="65.099999999999994" customHeight="1">
      <c r="A41" s="399"/>
      <c r="B41" s="391"/>
      <c r="C41" s="81"/>
      <c r="D41" s="391"/>
      <c r="E41" s="401"/>
      <c r="F41" s="34"/>
      <c r="G41" s="34"/>
      <c r="H41" s="34"/>
      <c r="I41" s="36"/>
      <c r="J41" s="29"/>
      <c r="K41" s="402"/>
      <c r="L41" s="397"/>
      <c r="M41" s="390"/>
      <c r="N41" s="398"/>
      <c r="O41" s="396"/>
      <c r="P41" s="395"/>
      <c r="Q41" s="83"/>
      <c r="R41" s="184"/>
      <c r="S41" s="53"/>
      <c r="T41" s="55"/>
      <c r="U41" s="54"/>
      <c r="V41" s="184"/>
      <c r="W41" s="184" t="str">
        <f t="shared" si="0"/>
        <v/>
      </c>
      <c r="X41" s="184"/>
      <c r="Y41" s="184" t="str">
        <f t="shared" si="1"/>
        <v/>
      </c>
      <c r="Z41" s="184"/>
      <c r="AA41" s="184" t="str">
        <f t="shared" si="2"/>
        <v/>
      </c>
      <c r="AB41" s="184"/>
      <c r="AC41" s="184" t="str">
        <f t="shared" si="3"/>
        <v/>
      </c>
      <c r="AD41" s="184"/>
      <c r="AE41" s="184" t="str">
        <f t="shared" si="4"/>
        <v/>
      </c>
      <c r="AF41" s="184"/>
      <c r="AG41" s="184" t="str">
        <f t="shared" si="5"/>
        <v/>
      </c>
      <c r="AH41" s="184"/>
      <c r="AI41" s="183" t="str">
        <f t="shared" si="6"/>
        <v/>
      </c>
      <c r="AJ41" s="82" t="str">
        <f t="shared" si="11"/>
        <v/>
      </c>
      <c r="AK41" s="82" t="str">
        <f t="shared" si="9"/>
        <v/>
      </c>
      <c r="AL41" s="197"/>
      <c r="AM41" s="197"/>
      <c r="AN41" s="197"/>
      <c r="AO41" s="197"/>
      <c r="AP41" s="197"/>
      <c r="AQ41" s="79"/>
      <c r="AR41" s="79"/>
      <c r="AS41" s="57" t="e">
        <f>#VALUE!</f>
        <v>#VALUE!</v>
      </c>
      <c r="AT41" s="57"/>
      <c r="AU41" s="30"/>
      <c r="AV41" s="56" t="str">
        <f t="shared" si="7"/>
        <v>Débil</v>
      </c>
      <c r="AW41" s="56" t="str">
        <f t="shared" si="8"/>
        <v>Débil</v>
      </c>
      <c r="AX41" s="82">
        <f t="shared" si="10"/>
        <v>0</v>
      </c>
      <c r="AY41" s="389"/>
      <c r="AZ41" s="389"/>
      <c r="BA41" s="387"/>
      <c r="BB41" s="389"/>
      <c r="BC41" s="130" t="e">
        <f>+IF(AND(U41="Preventivo",BB39="Fuerte"),2,IF(AND(U41="Preventivo",BB39="Moderado"),1,0))</f>
        <v>#DIV/0!</v>
      </c>
      <c r="BD41" s="130" t="e">
        <f>+IF(AND(U41="Detectivo/Correctivo",$BB39="Fuerte"),2,IF(AND(U41="Detectivo/Correctivo",$BB41="Moderado"),1,IF(AND(U41="Preventivo",$BB39="Fuerte"),1,0)))</f>
        <v>#DIV/0!</v>
      </c>
      <c r="BE41" s="130" t="e">
        <f>+L39-BC41</f>
        <v>#DIV/0!</v>
      </c>
      <c r="BF41" s="130" t="e">
        <f>+N39-BD41</f>
        <v>#N/A</v>
      </c>
      <c r="BG41" s="395"/>
      <c r="BH41" s="395"/>
      <c r="BI41" s="396"/>
      <c r="BJ41" s="393"/>
      <c r="BK41" s="393"/>
      <c r="BL41" s="393"/>
      <c r="BM41" s="394"/>
    </row>
    <row r="42" spans="1:65" ht="65.099999999999994" customHeight="1">
      <c r="A42" s="399"/>
      <c r="B42" s="391"/>
      <c r="C42" s="81"/>
      <c r="D42" s="391"/>
      <c r="E42" s="401"/>
      <c r="F42" s="34"/>
      <c r="G42" s="34"/>
      <c r="H42" s="34"/>
      <c r="I42" s="36"/>
      <c r="J42" s="29"/>
      <c r="K42" s="402"/>
      <c r="L42" s="397"/>
      <c r="M42" s="390"/>
      <c r="N42" s="398"/>
      <c r="O42" s="396"/>
      <c r="P42" s="395"/>
      <c r="Q42" s="83"/>
      <c r="R42" s="184"/>
      <c r="S42" s="53"/>
      <c r="T42" s="55"/>
      <c r="U42" s="54"/>
      <c r="V42" s="184"/>
      <c r="W42" s="184" t="str">
        <f t="shared" si="0"/>
        <v/>
      </c>
      <c r="X42" s="184"/>
      <c r="Y42" s="184" t="str">
        <f t="shared" si="1"/>
        <v/>
      </c>
      <c r="Z42" s="184"/>
      <c r="AA42" s="184" t="str">
        <f t="shared" si="2"/>
        <v/>
      </c>
      <c r="AB42" s="184"/>
      <c r="AC42" s="184" t="str">
        <f t="shared" si="3"/>
        <v/>
      </c>
      <c r="AD42" s="184"/>
      <c r="AE42" s="184" t="str">
        <f t="shared" si="4"/>
        <v/>
      </c>
      <c r="AF42" s="184"/>
      <c r="AG42" s="184" t="str">
        <f t="shared" si="5"/>
        <v/>
      </c>
      <c r="AH42" s="184"/>
      <c r="AI42" s="183" t="str">
        <f t="shared" si="6"/>
        <v/>
      </c>
      <c r="AJ42" s="82" t="str">
        <f t="shared" si="11"/>
        <v/>
      </c>
      <c r="AK42" s="82" t="str">
        <f t="shared" si="9"/>
        <v/>
      </c>
      <c r="AL42" s="197"/>
      <c r="AM42" s="197"/>
      <c r="AN42" s="197"/>
      <c r="AO42" s="197"/>
      <c r="AP42" s="197"/>
      <c r="AQ42" s="79"/>
      <c r="AR42" s="79"/>
      <c r="AS42" s="57" t="e">
        <f>#VALUE!</f>
        <v>#VALUE!</v>
      </c>
      <c r="AT42" s="57"/>
      <c r="AU42" s="30"/>
      <c r="AV42" s="56" t="str">
        <f t="shared" si="7"/>
        <v>Débil</v>
      </c>
      <c r="AW42" s="56" t="str">
        <f t="shared" si="8"/>
        <v>Débil</v>
      </c>
      <c r="AX42" s="82">
        <f t="shared" si="10"/>
        <v>0</v>
      </c>
      <c r="AY42" s="389"/>
      <c r="AZ42" s="389"/>
      <c r="BA42" s="387"/>
      <c r="BB42" s="389"/>
      <c r="BC42" s="130" t="e">
        <f>+IF(AND(U42="Preventivo",BB39="Fuerte"),2,IF(AND(U42="Preventivo",BB39="Moderado"),1,0))</f>
        <v>#DIV/0!</v>
      </c>
      <c r="BD42" s="130" t="e">
        <f>+IF(AND(U42="Detectivo/Correctivo",$BB39="Fuerte"),2,IF(AND(U42="Detectivo/Correctivo",$BB42="Moderado"),1,IF(AND(U42="Preventivo",$BB39="Fuerte"),1,0)))</f>
        <v>#DIV/0!</v>
      </c>
      <c r="BE42" s="130" t="e">
        <f>+L39-BC42</f>
        <v>#DIV/0!</v>
      </c>
      <c r="BF42" s="130" t="e">
        <f>+N39-BD42</f>
        <v>#N/A</v>
      </c>
      <c r="BG42" s="395"/>
      <c r="BH42" s="395"/>
      <c r="BI42" s="396"/>
      <c r="BJ42" s="393"/>
      <c r="BK42" s="393"/>
      <c r="BL42" s="393"/>
      <c r="BM42" s="394"/>
    </row>
    <row r="43" spans="1:65" ht="65.099999999999994" customHeight="1">
      <c r="A43" s="399"/>
      <c r="B43" s="391"/>
      <c r="C43" s="81"/>
      <c r="D43" s="391"/>
      <c r="E43" s="401"/>
      <c r="F43" s="34"/>
      <c r="G43" s="34"/>
      <c r="H43" s="34"/>
      <c r="I43" s="36"/>
      <c r="J43" s="29"/>
      <c r="K43" s="402"/>
      <c r="L43" s="397"/>
      <c r="M43" s="390"/>
      <c r="N43" s="398"/>
      <c r="O43" s="396"/>
      <c r="P43" s="395"/>
      <c r="Q43" s="83"/>
      <c r="R43" s="184"/>
      <c r="S43" s="53"/>
      <c r="T43" s="55"/>
      <c r="U43" s="54"/>
      <c r="V43" s="184"/>
      <c r="W43" s="184" t="str">
        <f t="shared" si="0"/>
        <v/>
      </c>
      <c r="X43" s="184"/>
      <c r="Y43" s="184" t="str">
        <f t="shared" si="1"/>
        <v/>
      </c>
      <c r="Z43" s="184"/>
      <c r="AA43" s="184" t="str">
        <f t="shared" si="2"/>
        <v/>
      </c>
      <c r="AB43" s="184"/>
      <c r="AC43" s="184" t="str">
        <f t="shared" si="3"/>
        <v/>
      </c>
      <c r="AD43" s="184"/>
      <c r="AE43" s="184" t="str">
        <f t="shared" si="4"/>
        <v/>
      </c>
      <c r="AF43" s="184"/>
      <c r="AG43" s="184" t="str">
        <f t="shared" si="5"/>
        <v/>
      </c>
      <c r="AH43" s="184"/>
      <c r="AI43" s="183" t="str">
        <f t="shared" si="6"/>
        <v/>
      </c>
      <c r="AJ43" s="82" t="str">
        <f t="shared" si="11"/>
        <v/>
      </c>
      <c r="AK43" s="82" t="str">
        <f t="shared" si="9"/>
        <v/>
      </c>
      <c r="AL43" s="197"/>
      <c r="AM43" s="197"/>
      <c r="AN43" s="197"/>
      <c r="AO43" s="197"/>
      <c r="AP43" s="197"/>
      <c r="AQ43" s="79"/>
      <c r="AR43" s="79"/>
      <c r="AS43" s="57" t="e">
        <f>#VALUE!</f>
        <v>#VALUE!</v>
      </c>
      <c r="AT43" s="57"/>
      <c r="AU43" s="30"/>
      <c r="AV43" s="56" t="str">
        <f t="shared" si="7"/>
        <v>Débil</v>
      </c>
      <c r="AW43" s="56" t="str">
        <f t="shared" si="8"/>
        <v>Débil</v>
      </c>
      <c r="AX43" s="82">
        <f t="shared" si="10"/>
        <v>0</v>
      </c>
      <c r="AY43" s="389"/>
      <c r="AZ43" s="389"/>
      <c r="BA43" s="387"/>
      <c r="BB43" s="389"/>
      <c r="BC43" s="130" t="e">
        <f>+IF(AND(U43="Preventivo",BB39="Fuerte"),2,IF(AND(U43="Preventivo",BB39="Moderado"),1,0))</f>
        <v>#DIV/0!</v>
      </c>
      <c r="BD43" s="130" t="e">
        <f>+IF(AND(U43="Detectivo/Correctivo",$BB39="Fuerte"),2,IF(AND(U43="Detectivo/Correctivo",$BB43="Moderado"),1,IF(AND(U43="Preventivo",$BB39="Fuerte"),1,0)))</f>
        <v>#DIV/0!</v>
      </c>
      <c r="BE43" s="130" t="e">
        <f>+L39-BC43</f>
        <v>#DIV/0!</v>
      </c>
      <c r="BF43" s="130" t="e">
        <f>+N39-BD43</f>
        <v>#N/A</v>
      </c>
      <c r="BG43" s="395"/>
      <c r="BH43" s="395"/>
      <c r="BI43" s="396"/>
      <c r="BJ43" s="393"/>
      <c r="BK43" s="393"/>
      <c r="BL43" s="393"/>
      <c r="BM43" s="394"/>
    </row>
    <row r="44" spans="1:65" ht="65.099999999999994" customHeight="1">
      <c r="A44" s="399"/>
      <c r="B44" s="391"/>
      <c r="C44" s="81"/>
      <c r="D44" s="391"/>
      <c r="E44" s="401"/>
      <c r="F44" s="34"/>
      <c r="G44" s="34"/>
      <c r="H44" s="34"/>
      <c r="I44" s="36"/>
      <c r="J44" s="29"/>
      <c r="K44" s="402"/>
      <c r="L44" s="397"/>
      <c r="M44" s="390"/>
      <c r="N44" s="398"/>
      <c r="O44" s="396"/>
      <c r="P44" s="395"/>
      <c r="Q44" s="83"/>
      <c r="R44" s="184"/>
      <c r="S44" s="53"/>
      <c r="T44" s="55"/>
      <c r="U44" s="54"/>
      <c r="V44" s="184"/>
      <c r="W44" s="184" t="str">
        <f t="shared" si="0"/>
        <v/>
      </c>
      <c r="X44" s="184"/>
      <c r="Y44" s="184" t="str">
        <f t="shared" si="1"/>
        <v/>
      </c>
      <c r="Z44" s="184"/>
      <c r="AA44" s="184" t="str">
        <f t="shared" si="2"/>
        <v/>
      </c>
      <c r="AB44" s="184"/>
      <c r="AC44" s="184" t="str">
        <f t="shared" si="3"/>
        <v/>
      </c>
      <c r="AD44" s="184"/>
      <c r="AE44" s="184" t="str">
        <f t="shared" si="4"/>
        <v/>
      </c>
      <c r="AF44" s="184"/>
      <c r="AG44" s="184" t="str">
        <f t="shared" si="5"/>
        <v/>
      </c>
      <c r="AH44" s="184"/>
      <c r="AI44" s="183" t="str">
        <f t="shared" si="6"/>
        <v/>
      </c>
      <c r="AJ44" s="82" t="str">
        <f t="shared" si="11"/>
        <v/>
      </c>
      <c r="AK44" s="82" t="str">
        <f t="shared" si="9"/>
        <v/>
      </c>
      <c r="AL44" s="197"/>
      <c r="AM44" s="197"/>
      <c r="AN44" s="197"/>
      <c r="AO44" s="197"/>
      <c r="AP44" s="197"/>
      <c r="AQ44" s="79"/>
      <c r="AR44" s="79"/>
      <c r="AS44" s="57" t="e">
        <f>#VALUE!</f>
        <v>#VALUE!</v>
      </c>
      <c r="AT44" s="57"/>
      <c r="AU44" s="30"/>
      <c r="AV44" s="56" t="str">
        <f t="shared" si="7"/>
        <v>Débil</v>
      </c>
      <c r="AW44" s="56" t="str">
        <f t="shared" si="8"/>
        <v>Débil</v>
      </c>
      <c r="AX44" s="82">
        <f t="shared" si="10"/>
        <v>0</v>
      </c>
      <c r="AY44" s="389"/>
      <c r="AZ44" s="389"/>
      <c r="BA44" s="388"/>
      <c r="BB44" s="389"/>
      <c r="BC44" s="130" t="e">
        <f>+IF(AND(U44="Preventivo",BB39="Fuerte"),2,IF(AND(U44="Preventivo",BB39="Moderado"),1,0))</f>
        <v>#DIV/0!</v>
      </c>
      <c r="BD44" s="130" t="e">
        <f>+IF(AND(U44="Detectivo/Correctivo",$BB39="Fuerte"),2,IF(AND(U44="Detectivo/Correctivo",$BB44="Moderado"),1,IF(AND(U44="Preventivo",$BB39="Fuerte"),1,0)))</f>
        <v>#DIV/0!</v>
      </c>
      <c r="BE44" s="130" t="e">
        <f>+L39-BC44</f>
        <v>#DIV/0!</v>
      </c>
      <c r="BF44" s="130" t="e">
        <f>+N39-BD44</f>
        <v>#N/A</v>
      </c>
      <c r="BG44" s="395"/>
      <c r="BH44" s="395"/>
      <c r="BI44" s="396"/>
      <c r="BJ44" s="393"/>
      <c r="BK44" s="393"/>
      <c r="BL44" s="393"/>
      <c r="BM44" s="394"/>
    </row>
    <row r="45" spans="1:65" ht="65.099999999999994" customHeight="1">
      <c r="A45" s="399" t="s">
        <v>613</v>
      </c>
      <c r="B45" s="391"/>
      <c r="C45" s="81"/>
      <c r="D45" s="391"/>
      <c r="E45" s="401"/>
      <c r="F45" s="34"/>
      <c r="G45" s="34"/>
      <c r="H45" s="34"/>
      <c r="I45" s="36"/>
      <c r="J45" s="29"/>
      <c r="K45" s="402"/>
      <c r="L45" s="397"/>
      <c r="M45" s="390"/>
      <c r="N45" s="398" t="e">
        <f>+VLOOKUP(M45,Listados!$K$13:$L$17,2,0)</f>
        <v>#N/A</v>
      </c>
      <c r="O45" s="396" t="str">
        <f>IF(AND(K45&lt;&gt;"",M45&lt;&gt;""),VLOOKUP(K45&amp;M45,Listados!$M$3:$N$27,2,FALSE),"")</f>
        <v/>
      </c>
      <c r="P45" s="395" t="e">
        <f>+VLOOKUP(O45,Listados!$P$3:$Q$6,2,FALSE)</f>
        <v>#N/A</v>
      </c>
      <c r="Q45" s="83"/>
      <c r="R45" s="184"/>
      <c r="S45" s="53"/>
      <c r="T45" s="55"/>
      <c r="U45" s="54"/>
      <c r="V45" s="184"/>
      <c r="W45" s="184" t="str">
        <f t="shared" si="0"/>
        <v/>
      </c>
      <c r="X45" s="184"/>
      <c r="Y45" s="184" t="str">
        <f t="shared" si="1"/>
        <v/>
      </c>
      <c r="Z45" s="184"/>
      <c r="AA45" s="184" t="str">
        <f t="shared" si="2"/>
        <v/>
      </c>
      <c r="AB45" s="184"/>
      <c r="AC45" s="184" t="str">
        <f t="shared" si="3"/>
        <v/>
      </c>
      <c r="AD45" s="184"/>
      <c r="AE45" s="184" t="str">
        <f t="shared" si="4"/>
        <v/>
      </c>
      <c r="AF45" s="184"/>
      <c r="AG45" s="184" t="str">
        <f t="shared" si="5"/>
        <v/>
      </c>
      <c r="AH45" s="184"/>
      <c r="AI45" s="183" t="str">
        <f t="shared" si="6"/>
        <v/>
      </c>
      <c r="AJ45" s="82" t="str">
        <f t="shared" si="11"/>
        <v/>
      </c>
      <c r="AK45" s="82" t="str">
        <f t="shared" si="9"/>
        <v/>
      </c>
      <c r="AL45" s="197"/>
      <c r="AM45" s="197"/>
      <c r="AN45" s="197"/>
      <c r="AO45" s="197"/>
      <c r="AP45" s="197"/>
      <c r="AQ45" s="79"/>
      <c r="AR45" s="79"/>
      <c r="AS45" s="57" t="e">
        <f>#VALUE!</f>
        <v>#VALUE!</v>
      </c>
      <c r="AT45" s="57"/>
      <c r="AU45" s="30"/>
      <c r="AV45" s="56" t="str">
        <f t="shared" si="7"/>
        <v>Débil</v>
      </c>
      <c r="AW45" s="56" t="str">
        <f t="shared" si="8"/>
        <v>Débil</v>
      </c>
      <c r="AX45" s="82">
        <f t="shared" si="10"/>
        <v>0</v>
      </c>
      <c r="AY45" s="389">
        <f t="shared" ref="AY45" si="26">SUM(AX45:AX50)</f>
        <v>0</v>
      </c>
      <c r="AZ45" s="389">
        <v>0</v>
      </c>
      <c r="BA45" s="386" t="e">
        <f t="shared" ref="BA45" si="27">AY45/AZ45</f>
        <v>#DIV/0!</v>
      </c>
      <c r="BB45" s="389" t="e">
        <f t="shared" ref="BB45" si="28">IF(BA45&lt;=50, "Débil", IF(BA45&lt;=99,"Moderado","Fuerte"))</f>
        <v>#DIV/0!</v>
      </c>
      <c r="BC45" s="130" t="e">
        <f>+IF(AND(U45="Preventivo",BB45="Fuerte"),2,IF(AND(U45="Preventivo",BB45="Moderado"),1,0))</f>
        <v>#DIV/0!</v>
      </c>
      <c r="BD45" s="130" t="e">
        <f>+IF(AND(U45="Detectivo/Correctivo",$BB45="Fuerte"),2,IF(AND(U45="Detectivo/Correctivo",$BB45="Moderado"),1,IF(AND(U45="Preventivo",$BB45="Fuerte"),1,0)))</f>
        <v>#DIV/0!</v>
      </c>
      <c r="BE45" s="130" t="e">
        <f>+L45-BC45</f>
        <v>#DIV/0!</v>
      </c>
      <c r="BF45" s="130" t="e">
        <f>+N45-BD45</f>
        <v>#N/A</v>
      </c>
      <c r="BG45" s="395" t="e">
        <f>+VLOOKUP(MIN(BE45,BE46,BE47,BE48,BE49,BE50),Listados!$J$18:$K$24,2,TRUE)</f>
        <v>#DIV/0!</v>
      </c>
      <c r="BH45" s="395" t="e">
        <f>+VLOOKUP(MIN(BF45,BF46,BF47,BF48,BF49,BF50),Listados!$J$26:$K$32,2,TRUE)</f>
        <v>#N/A</v>
      </c>
      <c r="BI45" s="396" t="e">
        <f>IF(AND(BG45&lt;&gt;"",BH45&lt;&gt;""),VLOOKUP(BG45&amp;BH45,Listados!$M$3:$N$27,2,FALSE),"")</f>
        <v>#DIV/0!</v>
      </c>
      <c r="BJ45" s="393" t="e">
        <f>+IF($P45="Asumir el riesgo","NA","")</f>
        <v>#N/A</v>
      </c>
      <c r="BK45" s="393" t="e">
        <f>+IF($P45="Asumir el riesgo","NA","")</f>
        <v>#N/A</v>
      </c>
      <c r="BL45" s="393" t="e">
        <f>+IF($P45="Asumir el riesgo","NA","")</f>
        <v>#N/A</v>
      </c>
      <c r="BM45" s="394" t="e">
        <f>+IF($P45="Asumir el riesgo","NA","")</f>
        <v>#N/A</v>
      </c>
    </row>
    <row r="46" spans="1:65" ht="65.099999999999994" customHeight="1">
      <c r="A46" s="399"/>
      <c r="B46" s="391"/>
      <c r="C46" s="81"/>
      <c r="D46" s="391"/>
      <c r="E46" s="401"/>
      <c r="F46" s="34"/>
      <c r="G46" s="34"/>
      <c r="H46" s="34"/>
      <c r="I46" s="36"/>
      <c r="J46" s="29"/>
      <c r="K46" s="402"/>
      <c r="L46" s="397"/>
      <c r="M46" s="390"/>
      <c r="N46" s="398"/>
      <c r="O46" s="396"/>
      <c r="P46" s="395"/>
      <c r="Q46" s="83"/>
      <c r="R46" s="184"/>
      <c r="S46" s="53"/>
      <c r="T46" s="55"/>
      <c r="U46" s="54"/>
      <c r="V46" s="184"/>
      <c r="W46" s="184" t="str">
        <f t="shared" si="0"/>
        <v/>
      </c>
      <c r="X46" s="184"/>
      <c r="Y46" s="184" t="str">
        <f t="shared" si="1"/>
        <v/>
      </c>
      <c r="Z46" s="184"/>
      <c r="AA46" s="184" t="str">
        <f t="shared" si="2"/>
        <v/>
      </c>
      <c r="AB46" s="184"/>
      <c r="AC46" s="184" t="str">
        <f t="shared" si="3"/>
        <v/>
      </c>
      <c r="AD46" s="184"/>
      <c r="AE46" s="184" t="str">
        <f t="shared" si="4"/>
        <v/>
      </c>
      <c r="AF46" s="184"/>
      <c r="AG46" s="184" t="str">
        <f t="shared" si="5"/>
        <v/>
      </c>
      <c r="AH46" s="184"/>
      <c r="AI46" s="183" t="str">
        <f t="shared" si="6"/>
        <v/>
      </c>
      <c r="AJ46" s="82" t="str">
        <f t="shared" si="11"/>
        <v/>
      </c>
      <c r="AK46" s="82" t="str">
        <f t="shared" si="9"/>
        <v/>
      </c>
      <c r="AL46" s="197"/>
      <c r="AM46" s="197"/>
      <c r="AN46" s="197"/>
      <c r="AO46" s="197"/>
      <c r="AP46" s="197"/>
      <c r="AQ46" s="79"/>
      <c r="AR46" s="79"/>
      <c r="AS46" s="57" t="e">
        <f>#VALUE!</f>
        <v>#VALUE!</v>
      </c>
      <c r="AT46" s="57"/>
      <c r="AU46" s="30"/>
      <c r="AV46" s="56" t="str">
        <f t="shared" si="7"/>
        <v>Débil</v>
      </c>
      <c r="AW46" s="56" t="str">
        <f t="shared" si="8"/>
        <v>Débil</v>
      </c>
      <c r="AX46" s="82">
        <f t="shared" si="10"/>
        <v>0</v>
      </c>
      <c r="AY46" s="389"/>
      <c r="AZ46" s="389"/>
      <c r="BA46" s="387"/>
      <c r="BB46" s="389"/>
      <c r="BC46" s="130" t="e">
        <f>+IF(AND(U46="Preventivo",BB45="Fuerte"),2,IF(AND(U46="Preventivo",BB45="Moderado"),1,0))</f>
        <v>#DIV/0!</v>
      </c>
      <c r="BD46" s="130" t="e">
        <f>+IF(AND(U46="Detectivo/Correctivo",$BB45="Fuerte"),2,IF(AND(U46="Detectivo/Correctivo",$BB46="Moderado"),1,IF(AND(U46="Preventivo",$BB45="Fuerte"),1,0)))</f>
        <v>#DIV/0!</v>
      </c>
      <c r="BE46" s="130" t="e">
        <f>+L45-BC46</f>
        <v>#DIV/0!</v>
      </c>
      <c r="BF46" s="130" t="e">
        <f>+N45-BD46</f>
        <v>#N/A</v>
      </c>
      <c r="BG46" s="395"/>
      <c r="BH46" s="395"/>
      <c r="BI46" s="396"/>
      <c r="BJ46" s="393"/>
      <c r="BK46" s="393"/>
      <c r="BL46" s="393"/>
      <c r="BM46" s="394"/>
    </row>
    <row r="47" spans="1:65" ht="65.099999999999994" customHeight="1">
      <c r="A47" s="399"/>
      <c r="B47" s="391"/>
      <c r="C47" s="81"/>
      <c r="D47" s="391"/>
      <c r="E47" s="401"/>
      <c r="F47" s="34"/>
      <c r="G47" s="34"/>
      <c r="H47" s="34"/>
      <c r="I47" s="36"/>
      <c r="J47" s="29"/>
      <c r="K47" s="402"/>
      <c r="L47" s="397"/>
      <c r="M47" s="390"/>
      <c r="N47" s="398"/>
      <c r="O47" s="396"/>
      <c r="P47" s="395"/>
      <c r="Q47" s="83"/>
      <c r="R47" s="184"/>
      <c r="S47" s="53"/>
      <c r="T47" s="55"/>
      <c r="U47" s="54"/>
      <c r="V47" s="184"/>
      <c r="W47" s="184" t="str">
        <f t="shared" si="0"/>
        <v/>
      </c>
      <c r="X47" s="184"/>
      <c r="Y47" s="184" t="str">
        <f t="shared" si="1"/>
        <v/>
      </c>
      <c r="Z47" s="184"/>
      <c r="AA47" s="184" t="str">
        <f t="shared" si="2"/>
        <v/>
      </c>
      <c r="AB47" s="184"/>
      <c r="AC47" s="184" t="str">
        <f t="shared" si="3"/>
        <v/>
      </c>
      <c r="AD47" s="184"/>
      <c r="AE47" s="184" t="str">
        <f t="shared" si="4"/>
        <v/>
      </c>
      <c r="AF47" s="184"/>
      <c r="AG47" s="184" t="str">
        <f t="shared" si="5"/>
        <v/>
      </c>
      <c r="AH47" s="184"/>
      <c r="AI47" s="183" t="str">
        <f t="shared" si="6"/>
        <v/>
      </c>
      <c r="AJ47" s="82" t="str">
        <f t="shared" si="11"/>
        <v/>
      </c>
      <c r="AK47" s="82" t="str">
        <f t="shared" si="9"/>
        <v/>
      </c>
      <c r="AL47" s="197"/>
      <c r="AM47" s="197"/>
      <c r="AN47" s="197"/>
      <c r="AO47" s="197"/>
      <c r="AP47" s="197"/>
      <c r="AQ47" s="79"/>
      <c r="AR47" s="79"/>
      <c r="AS47" s="57" t="e">
        <f>#VALUE!</f>
        <v>#VALUE!</v>
      </c>
      <c r="AT47" s="57"/>
      <c r="AU47" s="30"/>
      <c r="AV47" s="56" t="str">
        <f t="shared" si="7"/>
        <v>Débil</v>
      </c>
      <c r="AW47" s="56" t="str">
        <f t="shared" si="8"/>
        <v>Débil</v>
      </c>
      <c r="AX47" s="82">
        <f t="shared" si="10"/>
        <v>0</v>
      </c>
      <c r="AY47" s="389"/>
      <c r="AZ47" s="389"/>
      <c r="BA47" s="387"/>
      <c r="BB47" s="389"/>
      <c r="BC47" s="130" t="e">
        <f>+IF(AND(U47="Preventivo",BB45="Fuerte"),2,IF(AND(U47="Preventivo",BB45="Moderado"),1,0))</f>
        <v>#DIV/0!</v>
      </c>
      <c r="BD47" s="130" t="e">
        <f>+IF(AND(U47="Detectivo/Correctivo",$BB45="Fuerte"),2,IF(AND(U47="Detectivo/Correctivo",$BB47="Moderado"),1,IF(AND(U47="Preventivo",$BB45="Fuerte"),1,0)))</f>
        <v>#DIV/0!</v>
      </c>
      <c r="BE47" s="130" t="e">
        <f>+L45-BC47</f>
        <v>#DIV/0!</v>
      </c>
      <c r="BF47" s="130" t="e">
        <f>+N45-BD47</f>
        <v>#N/A</v>
      </c>
      <c r="BG47" s="395"/>
      <c r="BH47" s="395"/>
      <c r="BI47" s="396"/>
      <c r="BJ47" s="393"/>
      <c r="BK47" s="393"/>
      <c r="BL47" s="393"/>
      <c r="BM47" s="394"/>
    </row>
    <row r="48" spans="1:65" ht="65.099999999999994" customHeight="1">
      <c r="A48" s="399"/>
      <c r="B48" s="391"/>
      <c r="C48" s="81"/>
      <c r="D48" s="391"/>
      <c r="E48" s="401"/>
      <c r="F48" s="34"/>
      <c r="G48" s="34"/>
      <c r="H48" s="34"/>
      <c r="I48" s="36"/>
      <c r="J48" s="29"/>
      <c r="K48" s="402"/>
      <c r="L48" s="397"/>
      <c r="M48" s="390"/>
      <c r="N48" s="398"/>
      <c r="O48" s="396"/>
      <c r="P48" s="395"/>
      <c r="Q48" s="83"/>
      <c r="R48" s="184"/>
      <c r="S48" s="53"/>
      <c r="T48" s="55"/>
      <c r="U48" s="54"/>
      <c r="V48" s="184"/>
      <c r="W48" s="184" t="str">
        <f t="shared" si="0"/>
        <v/>
      </c>
      <c r="X48" s="184"/>
      <c r="Y48" s="184" t="str">
        <f t="shared" si="1"/>
        <v/>
      </c>
      <c r="Z48" s="184"/>
      <c r="AA48" s="184" t="str">
        <f t="shared" si="2"/>
        <v/>
      </c>
      <c r="AB48" s="184"/>
      <c r="AC48" s="184" t="str">
        <f t="shared" si="3"/>
        <v/>
      </c>
      <c r="AD48" s="184"/>
      <c r="AE48" s="184" t="str">
        <f t="shared" si="4"/>
        <v/>
      </c>
      <c r="AF48" s="184"/>
      <c r="AG48" s="184" t="str">
        <f t="shared" si="5"/>
        <v/>
      </c>
      <c r="AH48" s="184"/>
      <c r="AI48" s="183" t="str">
        <f t="shared" si="6"/>
        <v/>
      </c>
      <c r="AJ48" s="82" t="str">
        <f t="shared" si="11"/>
        <v/>
      </c>
      <c r="AK48" s="82" t="str">
        <f t="shared" si="9"/>
        <v/>
      </c>
      <c r="AL48" s="197"/>
      <c r="AM48" s="197"/>
      <c r="AN48" s="197"/>
      <c r="AO48" s="197"/>
      <c r="AP48" s="197"/>
      <c r="AQ48" s="79"/>
      <c r="AR48" s="79"/>
      <c r="AS48" s="57" t="e">
        <f>#VALUE!</f>
        <v>#VALUE!</v>
      </c>
      <c r="AT48" s="57"/>
      <c r="AU48" s="30"/>
      <c r="AV48" s="56" t="str">
        <f t="shared" si="7"/>
        <v>Débil</v>
      </c>
      <c r="AW48" s="56" t="str">
        <f t="shared" si="8"/>
        <v>Débil</v>
      </c>
      <c r="AX48" s="82">
        <f t="shared" si="10"/>
        <v>0</v>
      </c>
      <c r="AY48" s="389"/>
      <c r="AZ48" s="389"/>
      <c r="BA48" s="387"/>
      <c r="BB48" s="389"/>
      <c r="BC48" s="130" t="e">
        <f>+IF(AND(U48="Preventivo",BB45="Fuerte"),2,IF(AND(U48="Preventivo",BB45="Moderado"),1,0))</f>
        <v>#DIV/0!</v>
      </c>
      <c r="BD48" s="130" t="e">
        <f>+IF(AND(U48="Detectivo/Correctivo",$BB45="Fuerte"),2,IF(AND(U48="Detectivo/Correctivo",$BB48="Moderado"),1,IF(AND(U48="Preventivo",$BB45="Fuerte"),1,0)))</f>
        <v>#DIV/0!</v>
      </c>
      <c r="BE48" s="130" t="e">
        <f>+L45-BC48</f>
        <v>#DIV/0!</v>
      </c>
      <c r="BF48" s="130" t="e">
        <f>+N45-BD48</f>
        <v>#N/A</v>
      </c>
      <c r="BG48" s="395"/>
      <c r="BH48" s="395"/>
      <c r="BI48" s="396"/>
      <c r="BJ48" s="393"/>
      <c r="BK48" s="393"/>
      <c r="BL48" s="393"/>
      <c r="BM48" s="394"/>
    </row>
    <row r="49" spans="1:65" ht="65.099999999999994" customHeight="1">
      <c r="A49" s="399"/>
      <c r="B49" s="391"/>
      <c r="C49" s="81"/>
      <c r="D49" s="391"/>
      <c r="E49" s="401"/>
      <c r="F49" s="34"/>
      <c r="G49" s="34"/>
      <c r="H49" s="34"/>
      <c r="I49" s="36"/>
      <c r="J49" s="29"/>
      <c r="K49" s="402"/>
      <c r="L49" s="397"/>
      <c r="M49" s="390"/>
      <c r="N49" s="398"/>
      <c r="O49" s="396"/>
      <c r="P49" s="395"/>
      <c r="Q49" s="83"/>
      <c r="R49" s="184"/>
      <c r="S49" s="53"/>
      <c r="T49" s="55"/>
      <c r="U49" s="54"/>
      <c r="V49" s="184"/>
      <c r="W49" s="184" t="str">
        <f t="shared" si="0"/>
        <v/>
      </c>
      <c r="X49" s="184"/>
      <c r="Y49" s="184" t="str">
        <f t="shared" si="1"/>
        <v/>
      </c>
      <c r="Z49" s="184"/>
      <c r="AA49" s="184" t="str">
        <f t="shared" si="2"/>
        <v/>
      </c>
      <c r="AB49" s="184"/>
      <c r="AC49" s="184" t="str">
        <f t="shared" si="3"/>
        <v/>
      </c>
      <c r="AD49" s="184"/>
      <c r="AE49" s="184" t="str">
        <f t="shared" si="4"/>
        <v/>
      </c>
      <c r="AF49" s="184"/>
      <c r="AG49" s="184" t="str">
        <f t="shared" si="5"/>
        <v/>
      </c>
      <c r="AH49" s="184"/>
      <c r="AI49" s="183" t="str">
        <f t="shared" si="6"/>
        <v/>
      </c>
      <c r="AJ49" s="82" t="str">
        <f t="shared" si="11"/>
        <v/>
      </c>
      <c r="AK49" s="82" t="str">
        <f t="shared" si="9"/>
        <v/>
      </c>
      <c r="AL49" s="197"/>
      <c r="AM49" s="197"/>
      <c r="AN49" s="197"/>
      <c r="AO49" s="197"/>
      <c r="AP49" s="197"/>
      <c r="AQ49" s="79"/>
      <c r="AR49" s="79"/>
      <c r="AS49" s="57" t="e">
        <f>#VALUE!</f>
        <v>#VALUE!</v>
      </c>
      <c r="AT49" s="57"/>
      <c r="AU49" s="30"/>
      <c r="AV49" s="56" t="str">
        <f t="shared" si="7"/>
        <v>Débil</v>
      </c>
      <c r="AW49" s="56" t="str">
        <f t="shared" si="8"/>
        <v>Débil</v>
      </c>
      <c r="AX49" s="82">
        <f t="shared" si="10"/>
        <v>0</v>
      </c>
      <c r="AY49" s="389"/>
      <c r="AZ49" s="389"/>
      <c r="BA49" s="387"/>
      <c r="BB49" s="389"/>
      <c r="BC49" s="130" t="e">
        <f>+IF(AND(U49="Preventivo",BB45="Fuerte"),2,IF(AND(U49="Preventivo",BB45="Moderado"),1,0))</f>
        <v>#DIV/0!</v>
      </c>
      <c r="BD49" s="130" t="e">
        <f>+IF(AND(U49="Detectivo/Correctivo",$BB45="Fuerte"),2,IF(AND(U49="Detectivo/Correctivo",$BB49="Moderado"),1,IF(AND(U49="Preventivo",$BB45="Fuerte"),1,0)))</f>
        <v>#DIV/0!</v>
      </c>
      <c r="BE49" s="130" t="e">
        <f>+L45-BC49</f>
        <v>#DIV/0!</v>
      </c>
      <c r="BF49" s="130" t="e">
        <f>+N45-BD49</f>
        <v>#N/A</v>
      </c>
      <c r="BG49" s="395"/>
      <c r="BH49" s="395"/>
      <c r="BI49" s="396"/>
      <c r="BJ49" s="393"/>
      <c r="BK49" s="393"/>
      <c r="BL49" s="393"/>
      <c r="BM49" s="394"/>
    </row>
    <row r="50" spans="1:65" ht="65.099999999999994" customHeight="1">
      <c r="A50" s="399"/>
      <c r="B50" s="391"/>
      <c r="C50" s="81"/>
      <c r="D50" s="391"/>
      <c r="E50" s="401"/>
      <c r="F50" s="34"/>
      <c r="G50" s="34"/>
      <c r="H50" s="34"/>
      <c r="I50" s="36"/>
      <c r="J50" s="29"/>
      <c r="K50" s="402"/>
      <c r="L50" s="397"/>
      <c r="M50" s="390"/>
      <c r="N50" s="398"/>
      <c r="O50" s="396"/>
      <c r="P50" s="395"/>
      <c r="Q50" s="83"/>
      <c r="R50" s="184"/>
      <c r="S50" s="53"/>
      <c r="T50" s="55"/>
      <c r="U50" s="54"/>
      <c r="V50" s="184"/>
      <c r="W50" s="184" t="str">
        <f t="shared" si="0"/>
        <v/>
      </c>
      <c r="X50" s="184"/>
      <c r="Y50" s="184" t="str">
        <f t="shared" si="1"/>
        <v/>
      </c>
      <c r="Z50" s="184"/>
      <c r="AA50" s="184" t="str">
        <f t="shared" si="2"/>
        <v/>
      </c>
      <c r="AB50" s="184"/>
      <c r="AC50" s="184" t="str">
        <f t="shared" si="3"/>
        <v/>
      </c>
      <c r="AD50" s="184"/>
      <c r="AE50" s="184" t="str">
        <f t="shared" si="4"/>
        <v/>
      </c>
      <c r="AF50" s="184"/>
      <c r="AG50" s="184" t="str">
        <f t="shared" si="5"/>
        <v/>
      </c>
      <c r="AH50" s="184"/>
      <c r="AI50" s="183" t="str">
        <f t="shared" si="6"/>
        <v/>
      </c>
      <c r="AJ50" s="82" t="str">
        <f t="shared" si="11"/>
        <v/>
      </c>
      <c r="AK50" s="82" t="str">
        <f t="shared" si="9"/>
        <v/>
      </c>
      <c r="AL50" s="197"/>
      <c r="AM50" s="197"/>
      <c r="AN50" s="197"/>
      <c r="AO50" s="197"/>
      <c r="AP50" s="197"/>
      <c r="AQ50" s="79"/>
      <c r="AR50" s="79"/>
      <c r="AS50" s="57" t="e">
        <f>#VALUE!</f>
        <v>#VALUE!</v>
      </c>
      <c r="AT50" s="57"/>
      <c r="AU50" s="30"/>
      <c r="AV50" s="56" t="str">
        <f t="shared" si="7"/>
        <v>Débil</v>
      </c>
      <c r="AW50" s="56" t="str">
        <f t="shared" si="8"/>
        <v>Débil</v>
      </c>
      <c r="AX50" s="82">
        <f t="shared" si="10"/>
        <v>0</v>
      </c>
      <c r="AY50" s="389"/>
      <c r="AZ50" s="389"/>
      <c r="BA50" s="388"/>
      <c r="BB50" s="389"/>
      <c r="BC50" s="130" t="e">
        <f>+IF(AND(U50="Preventivo",BB45="Fuerte"),2,IF(AND(U50="Preventivo",BB45="Moderado"),1,0))</f>
        <v>#DIV/0!</v>
      </c>
      <c r="BD50" s="130" t="e">
        <f>+IF(AND(U50="Detectivo/Correctivo",$BB45="Fuerte"),2,IF(AND(U50="Detectivo/Correctivo",$BB50="Moderado"),1,IF(AND(U50="Preventivo",$BB45="Fuerte"),1,0)))</f>
        <v>#DIV/0!</v>
      </c>
      <c r="BE50" s="130" t="e">
        <f>+L45-BC50</f>
        <v>#DIV/0!</v>
      </c>
      <c r="BF50" s="130" t="e">
        <f>+N45-BD50</f>
        <v>#N/A</v>
      </c>
      <c r="BG50" s="395"/>
      <c r="BH50" s="395"/>
      <c r="BI50" s="396"/>
      <c r="BJ50" s="393"/>
      <c r="BK50" s="393"/>
      <c r="BL50" s="393"/>
      <c r="BM50" s="394"/>
    </row>
    <row r="51" spans="1:65" ht="65.099999999999994" customHeight="1">
      <c r="A51" s="399" t="s">
        <v>614</v>
      </c>
      <c r="B51" s="391"/>
      <c r="C51" s="81"/>
      <c r="D51" s="391"/>
      <c r="E51" s="401"/>
      <c r="F51" s="34"/>
      <c r="G51" s="34"/>
      <c r="H51" s="34"/>
      <c r="I51" s="36"/>
      <c r="J51" s="29"/>
      <c r="K51" s="402"/>
      <c r="L51" s="397"/>
      <c r="M51" s="390"/>
      <c r="N51" s="398" t="e">
        <f>+VLOOKUP(M51,Listados!$K$13:$L$17,2,0)</f>
        <v>#N/A</v>
      </c>
      <c r="O51" s="396" t="str">
        <f>IF(AND(K51&lt;&gt;"",M51&lt;&gt;""),VLOOKUP(K51&amp;M51,Listados!$M$3:$N$27,2,FALSE),"")</f>
        <v/>
      </c>
      <c r="P51" s="395" t="e">
        <f>+VLOOKUP(O51,Listados!$P$3:$Q$6,2,FALSE)</f>
        <v>#N/A</v>
      </c>
      <c r="Q51" s="83"/>
      <c r="R51" s="184"/>
      <c r="S51" s="53"/>
      <c r="T51" s="55"/>
      <c r="U51" s="54"/>
      <c r="V51" s="184"/>
      <c r="W51" s="184" t="str">
        <f t="shared" si="0"/>
        <v/>
      </c>
      <c r="X51" s="184"/>
      <c r="Y51" s="184" t="str">
        <f t="shared" si="1"/>
        <v/>
      </c>
      <c r="Z51" s="184"/>
      <c r="AA51" s="184" t="str">
        <f t="shared" si="2"/>
        <v/>
      </c>
      <c r="AB51" s="184"/>
      <c r="AC51" s="184" t="str">
        <f t="shared" si="3"/>
        <v/>
      </c>
      <c r="AD51" s="184"/>
      <c r="AE51" s="184" t="str">
        <f t="shared" si="4"/>
        <v/>
      </c>
      <c r="AF51" s="184"/>
      <c r="AG51" s="184" t="str">
        <f t="shared" si="5"/>
        <v/>
      </c>
      <c r="AH51" s="184"/>
      <c r="AI51" s="183" t="str">
        <f t="shared" si="6"/>
        <v/>
      </c>
      <c r="AJ51" s="82" t="str">
        <f t="shared" si="11"/>
        <v/>
      </c>
      <c r="AK51" s="82" t="str">
        <f t="shared" si="9"/>
        <v/>
      </c>
      <c r="AL51" s="197"/>
      <c r="AM51" s="197"/>
      <c r="AN51" s="197"/>
      <c r="AO51" s="197"/>
      <c r="AP51" s="197"/>
      <c r="AQ51" s="79"/>
      <c r="AR51" s="79"/>
      <c r="AS51" s="57" t="e">
        <f>#VALUE!</f>
        <v>#VALUE!</v>
      </c>
      <c r="AT51" s="57"/>
      <c r="AU51" s="30"/>
      <c r="AV51" s="56" t="str">
        <f t="shared" si="7"/>
        <v>Débil</v>
      </c>
      <c r="AW51" s="56" t="str">
        <f t="shared" si="8"/>
        <v>Débil</v>
      </c>
      <c r="AX51" s="82">
        <f t="shared" si="10"/>
        <v>0</v>
      </c>
      <c r="AY51" s="389">
        <f t="shared" ref="AY51" si="29">SUM(AX51:AX56)</f>
        <v>0</v>
      </c>
      <c r="AZ51" s="389">
        <v>0</v>
      </c>
      <c r="BA51" s="386" t="e">
        <f t="shared" ref="BA51" si="30">AY51/AZ51</f>
        <v>#DIV/0!</v>
      </c>
      <c r="BB51" s="389" t="e">
        <f t="shared" ref="BB51" si="31">IF(BA51&lt;=50, "Débil", IF(BA51&lt;=99,"Moderado","Fuerte"))</f>
        <v>#DIV/0!</v>
      </c>
      <c r="BC51" s="130" t="e">
        <f>+IF(AND(U51="Preventivo",BB51="Fuerte"),2,IF(AND(U51="Preventivo",BB51="Moderado"),1,0))</f>
        <v>#DIV/0!</v>
      </c>
      <c r="BD51" s="130" t="e">
        <f>+IF(AND(U51="Detectivo/Correctivo",$BB51="Fuerte"),2,IF(AND(U51="Detectivo/Correctivo",$BB51="Moderado"),1,IF(AND(U51="Preventivo",$BB51="Fuerte"),1,0)))</f>
        <v>#DIV/0!</v>
      </c>
      <c r="BE51" s="130" t="e">
        <f>+L51-BC51</f>
        <v>#DIV/0!</v>
      </c>
      <c r="BF51" s="130" t="e">
        <f>+N51-BD51</f>
        <v>#N/A</v>
      </c>
      <c r="BG51" s="395" t="e">
        <f>+VLOOKUP(MIN(BE51,BE52,BE53,BE54,BE55,BE56),Listados!$J$18:$K$24,2,TRUE)</f>
        <v>#DIV/0!</v>
      </c>
      <c r="BH51" s="395" t="e">
        <f>+VLOOKUP(MIN(BF51,BF52,BF53,BF54,BF55,BF56),Listados!$J$27:$K$32,2,TRUE)</f>
        <v>#N/A</v>
      </c>
      <c r="BI51" s="396" t="e">
        <f>IF(AND(BG51&lt;&gt;"",BH51&lt;&gt;""),VLOOKUP(BG51&amp;BH51,Listados!$M$3:$N$27,2,FALSE),"")</f>
        <v>#DIV/0!</v>
      </c>
      <c r="BJ51" s="393" t="e">
        <f>+IF($P51="Asumir el riesgo","NA","")</f>
        <v>#N/A</v>
      </c>
      <c r="BK51" s="393" t="e">
        <f>+IF($P51="Asumir el riesgo","NA","")</f>
        <v>#N/A</v>
      </c>
      <c r="BL51" s="393" t="e">
        <f>+IF($P51="Asumir el riesgo","NA","")</f>
        <v>#N/A</v>
      </c>
      <c r="BM51" s="394" t="e">
        <f>+IF($P51="Asumir el riesgo","NA","")</f>
        <v>#N/A</v>
      </c>
    </row>
    <row r="52" spans="1:65" ht="65.099999999999994" customHeight="1">
      <c r="A52" s="399"/>
      <c r="B52" s="391"/>
      <c r="C52" s="81"/>
      <c r="D52" s="391"/>
      <c r="E52" s="401"/>
      <c r="F52" s="34"/>
      <c r="G52" s="34"/>
      <c r="H52" s="34"/>
      <c r="I52" s="36"/>
      <c r="J52" s="29"/>
      <c r="K52" s="402"/>
      <c r="L52" s="397"/>
      <c r="M52" s="390"/>
      <c r="N52" s="398"/>
      <c r="O52" s="396"/>
      <c r="P52" s="395"/>
      <c r="Q52" s="83"/>
      <c r="R52" s="184"/>
      <c r="S52" s="53"/>
      <c r="T52" s="55"/>
      <c r="U52" s="54"/>
      <c r="V52" s="184"/>
      <c r="W52" s="184" t="str">
        <f t="shared" si="0"/>
        <v/>
      </c>
      <c r="X52" s="184"/>
      <c r="Y52" s="184" t="str">
        <f t="shared" si="1"/>
        <v/>
      </c>
      <c r="Z52" s="184"/>
      <c r="AA52" s="184" t="str">
        <f t="shared" si="2"/>
        <v/>
      </c>
      <c r="AB52" s="184"/>
      <c r="AC52" s="184" t="str">
        <f t="shared" si="3"/>
        <v/>
      </c>
      <c r="AD52" s="184"/>
      <c r="AE52" s="184" t="str">
        <f t="shared" si="4"/>
        <v/>
      </c>
      <c r="AF52" s="184"/>
      <c r="AG52" s="184" t="str">
        <f t="shared" si="5"/>
        <v/>
      </c>
      <c r="AH52" s="184"/>
      <c r="AI52" s="183" t="str">
        <f t="shared" si="6"/>
        <v/>
      </c>
      <c r="AJ52" s="82" t="str">
        <f t="shared" si="11"/>
        <v/>
      </c>
      <c r="AK52" s="82" t="str">
        <f t="shared" si="9"/>
        <v/>
      </c>
      <c r="AL52" s="197"/>
      <c r="AM52" s="197"/>
      <c r="AN52" s="197"/>
      <c r="AO52" s="197"/>
      <c r="AP52" s="197"/>
      <c r="AQ52" s="79"/>
      <c r="AR52" s="79"/>
      <c r="AS52" s="57" t="e">
        <f>#VALUE!</f>
        <v>#VALUE!</v>
      </c>
      <c r="AT52" s="57"/>
      <c r="AU52" s="30"/>
      <c r="AV52" s="56" t="str">
        <f t="shared" si="7"/>
        <v>Débil</v>
      </c>
      <c r="AW52" s="56" t="str">
        <f t="shared" si="8"/>
        <v>Débil</v>
      </c>
      <c r="AX52" s="82">
        <f t="shared" si="10"/>
        <v>0</v>
      </c>
      <c r="AY52" s="389"/>
      <c r="AZ52" s="389"/>
      <c r="BA52" s="387"/>
      <c r="BB52" s="389"/>
      <c r="BC52" s="130" t="e">
        <f>+IF(AND(U52="Preventivo",BB51="Fuerte"),2,IF(AND(U52="Preventivo",BB51="Moderado"),1,0))</f>
        <v>#DIV/0!</v>
      </c>
      <c r="BD52" s="130" t="e">
        <f>+IF(AND(U52="Detectivo/Correctivo",$BB51="Fuerte"),2,IF(AND(U52="Detectivo/Correctivo",$BB52="Moderado"),1,IF(AND(U52="Preventivo",$BB51="Fuerte"),1,0)))</f>
        <v>#DIV/0!</v>
      </c>
      <c r="BE52" s="130" t="e">
        <f>+L51-BC52</f>
        <v>#DIV/0!</v>
      </c>
      <c r="BF52" s="130" t="e">
        <f>+N51-BD52</f>
        <v>#N/A</v>
      </c>
      <c r="BG52" s="395"/>
      <c r="BH52" s="395"/>
      <c r="BI52" s="396"/>
      <c r="BJ52" s="393"/>
      <c r="BK52" s="393"/>
      <c r="BL52" s="393"/>
      <c r="BM52" s="394"/>
    </row>
    <row r="53" spans="1:65" ht="65.099999999999994" customHeight="1">
      <c r="A53" s="399"/>
      <c r="B53" s="391"/>
      <c r="C53" s="81"/>
      <c r="D53" s="391"/>
      <c r="E53" s="401"/>
      <c r="F53" s="34"/>
      <c r="G53" s="34"/>
      <c r="H53" s="34"/>
      <c r="I53" s="36"/>
      <c r="J53" s="29"/>
      <c r="K53" s="402"/>
      <c r="L53" s="397"/>
      <c r="M53" s="390"/>
      <c r="N53" s="398"/>
      <c r="O53" s="396"/>
      <c r="P53" s="395"/>
      <c r="Q53" s="83"/>
      <c r="R53" s="184"/>
      <c r="S53" s="53"/>
      <c r="T53" s="55"/>
      <c r="U53" s="54"/>
      <c r="V53" s="184"/>
      <c r="W53" s="184" t="str">
        <f t="shared" si="0"/>
        <v/>
      </c>
      <c r="X53" s="184"/>
      <c r="Y53" s="184" t="str">
        <f t="shared" si="1"/>
        <v/>
      </c>
      <c r="Z53" s="184"/>
      <c r="AA53" s="184" t="str">
        <f t="shared" si="2"/>
        <v/>
      </c>
      <c r="AB53" s="184"/>
      <c r="AC53" s="184" t="str">
        <f t="shared" si="3"/>
        <v/>
      </c>
      <c r="AD53" s="184"/>
      <c r="AE53" s="184" t="str">
        <f t="shared" si="4"/>
        <v/>
      </c>
      <c r="AF53" s="184"/>
      <c r="AG53" s="184" t="str">
        <f t="shared" si="5"/>
        <v/>
      </c>
      <c r="AH53" s="184"/>
      <c r="AI53" s="183" t="str">
        <f t="shared" si="6"/>
        <v/>
      </c>
      <c r="AJ53" s="82" t="str">
        <f t="shared" si="11"/>
        <v/>
      </c>
      <c r="AK53" s="82" t="str">
        <f t="shared" si="9"/>
        <v/>
      </c>
      <c r="AL53" s="197"/>
      <c r="AM53" s="197"/>
      <c r="AN53" s="197"/>
      <c r="AO53" s="197"/>
      <c r="AP53" s="197"/>
      <c r="AQ53" s="79"/>
      <c r="AR53" s="79"/>
      <c r="AS53" s="57" t="e">
        <f>#VALUE!</f>
        <v>#VALUE!</v>
      </c>
      <c r="AT53" s="57"/>
      <c r="AU53" s="30"/>
      <c r="AV53" s="56" t="str">
        <f t="shared" si="7"/>
        <v>Débil</v>
      </c>
      <c r="AW53" s="56" t="str">
        <f t="shared" si="8"/>
        <v>Débil</v>
      </c>
      <c r="AX53" s="82">
        <f t="shared" si="10"/>
        <v>0</v>
      </c>
      <c r="AY53" s="389"/>
      <c r="AZ53" s="389"/>
      <c r="BA53" s="387"/>
      <c r="BB53" s="389"/>
      <c r="BC53" s="130" t="e">
        <f>+IF(AND(U53="Preventivo",BB51="Fuerte"),2,IF(AND(U53="Preventivo",BB51="Moderado"),1,0))</f>
        <v>#DIV/0!</v>
      </c>
      <c r="BD53" s="130" t="e">
        <f>+IF(AND(U53="Detectivo/Correctivo",$BB51="Fuerte"),2,IF(AND(U53="Detectivo/Correctivo",$BB53="Moderado"),1,IF(AND(U53="Preventivo",$BB51="Fuerte"),1,0)))</f>
        <v>#DIV/0!</v>
      </c>
      <c r="BE53" s="130" t="e">
        <f>+L51-BC53</f>
        <v>#DIV/0!</v>
      </c>
      <c r="BF53" s="130" t="e">
        <f>+N51-BD53</f>
        <v>#N/A</v>
      </c>
      <c r="BG53" s="395"/>
      <c r="BH53" s="395"/>
      <c r="BI53" s="396"/>
      <c r="BJ53" s="393"/>
      <c r="BK53" s="393"/>
      <c r="BL53" s="393"/>
      <c r="BM53" s="394"/>
    </row>
    <row r="54" spans="1:65" ht="65.099999999999994" customHeight="1">
      <c r="A54" s="399"/>
      <c r="B54" s="391"/>
      <c r="C54" s="81"/>
      <c r="D54" s="391"/>
      <c r="E54" s="401"/>
      <c r="F54" s="34"/>
      <c r="G54" s="34"/>
      <c r="H54" s="34"/>
      <c r="I54" s="36"/>
      <c r="J54" s="29"/>
      <c r="K54" s="402"/>
      <c r="L54" s="397"/>
      <c r="M54" s="390"/>
      <c r="N54" s="398"/>
      <c r="O54" s="396"/>
      <c r="P54" s="395"/>
      <c r="Q54" s="83"/>
      <c r="R54" s="184"/>
      <c r="S54" s="53"/>
      <c r="T54" s="55"/>
      <c r="U54" s="54"/>
      <c r="V54" s="184"/>
      <c r="W54" s="184" t="str">
        <f t="shared" si="0"/>
        <v/>
      </c>
      <c r="X54" s="184"/>
      <c r="Y54" s="184" t="str">
        <f t="shared" si="1"/>
        <v/>
      </c>
      <c r="Z54" s="184"/>
      <c r="AA54" s="184" t="str">
        <f t="shared" si="2"/>
        <v/>
      </c>
      <c r="AB54" s="184"/>
      <c r="AC54" s="184" t="str">
        <f t="shared" si="3"/>
        <v/>
      </c>
      <c r="AD54" s="184"/>
      <c r="AE54" s="184" t="str">
        <f t="shared" si="4"/>
        <v/>
      </c>
      <c r="AF54" s="184"/>
      <c r="AG54" s="184" t="str">
        <f t="shared" si="5"/>
        <v/>
      </c>
      <c r="AH54" s="184"/>
      <c r="AI54" s="183" t="str">
        <f t="shared" si="6"/>
        <v/>
      </c>
      <c r="AJ54" s="82" t="str">
        <f t="shared" si="11"/>
        <v/>
      </c>
      <c r="AK54" s="82" t="str">
        <f t="shared" si="9"/>
        <v/>
      </c>
      <c r="AL54" s="197"/>
      <c r="AM54" s="197"/>
      <c r="AN54" s="197"/>
      <c r="AO54" s="197"/>
      <c r="AP54" s="197"/>
      <c r="AQ54" s="79"/>
      <c r="AR54" s="79"/>
      <c r="AS54" s="57" t="e">
        <f>#VALUE!</f>
        <v>#VALUE!</v>
      </c>
      <c r="AT54" s="57"/>
      <c r="AU54" s="30"/>
      <c r="AV54" s="56" t="str">
        <f t="shared" si="7"/>
        <v>Débil</v>
      </c>
      <c r="AW54" s="56" t="str">
        <f t="shared" si="8"/>
        <v>Débil</v>
      </c>
      <c r="AX54" s="82">
        <f t="shared" si="10"/>
        <v>0</v>
      </c>
      <c r="AY54" s="389"/>
      <c r="AZ54" s="389"/>
      <c r="BA54" s="387"/>
      <c r="BB54" s="389"/>
      <c r="BC54" s="130" t="e">
        <f>+IF(AND(U54="Preventivo",BB51="Fuerte"),2,IF(AND(U54="Preventivo",BB51="Moderado"),1,0))</f>
        <v>#DIV/0!</v>
      </c>
      <c r="BD54" s="130" t="e">
        <f>+IF(AND(U54="Detectivo/Correctivo",$BB51="Fuerte"),2,IF(AND(U54="Detectivo/Correctivo",$BB54="Moderado"),1,IF(AND(U54="Preventivo",$BB51="Fuerte"),1,0)))</f>
        <v>#DIV/0!</v>
      </c>
      <c r="BE54" s="130" t="e">
        <f>+L51-BC54</f>
        <v>#DIV/0!</v>
      </c>
      <c r="BF54" s="130" t="e">
        <f>+N51-BD54</f>
        <v>#N/A</v>
      </c>
      <c r="BG54" s="395"/>
      <c r="BH54" s="395"/>
      <c r="BI54" s="396"/>
      <c r="BJ54" s="393"/>
      <c r="BK54" s="393"/>
      <c r="BL54" s="393"/>
      <c r="BM54" s="394"/>
    </row>
    <row r="55" spans="1:65" ht="65.099999999999994" customHeight="1">
      <c r="A55" s="399"/>
      <c r="B55" s="391"/>
      <c r="C55" s="81"/>
      <c r="D55" s="391"/>
      <c r="E55" s="401"/>
      <c r="F55" s="34"/>
      <c r="G55" s="34"/>
      <c r="H55" s="34"/>
      <c r="I55" s="36"/>
      <c r="J55" s="29"/>
      <c r="K55" s="402"/>
      <c r="L55" s="397"/>
      <c r="M55" s="390"/>
      <c r="N55" s="398"/>
      <c r="O55" s="396"/>
      <c r="P55" s="395"/>
      <c r="Q55" s="83"/>
      <c r="R55" s="184"/>
      <c r="S55" s="53"/>
      <c r="T55" s="55"/>
      <c r="U55" s="54"/>
      <c r="V55" s="184"/>
      <c r="W55" s="184" t="str">
        <f t="shared" si="0"/>
        <v/>
      </c>
      <c r="X55" s="184"/>
      <c r="Y55" s="184" t="str">
        <f t="shared" si="1"/>
        <v/>
      </c>
      <c r="Z55" s="184"/>
      <c r="AA55" s="184" t="str">
        <f t="shared" si="2"/>
        <v/>
      </c>
      <c r="AB55" s="184"/>
      <c r="AC55" s="184" t="str">
        <f t="shared" si="3"/>
        <v/>
      </c>
      <c r="AD55" s="184"/>
      <c r="AE55" s="184" t="str">
        <f t="shared" si="4"/>
        <v/>
      </c>
      <c r="AF55" s="184"/>
      <c r="AG55" s="184" t="str">
        <f t="shared" si="5"/>
        <v/>
      </c>
      <c r="AH55" s="184"/>
      <c r="AI55" s="183" t="str">
        <f t="shared" si="6"/>
        <v/>
      </c>
      <c r="AJ55" s="82" t="str">
        <f t="shared" si="11"/>
        <v/>
      </c>
      <c r="AK55" s="82" t="str">
        <f t="shared" si="9"/>
        <v/>
      </c>
      <c r="AL55" s="197"/>
      <c r="AM55" s="197"/>
      <c r="AN55" s="197"/>
      <c r="AO55" s="197"/>
      <c r="AP55" s="197"/>
      <c r="AQ55" s="79"/>
      <c r="AR55" s="79"/>
      <c r="AS55" s="57" t="e">
        <f>#VALUE!</f>
        <v>#VALUE!</v>
      </c>
      <c r="AT55" s="57"/>
      <c r="AU55" s="30"/>
      <c r="AV55" s="56" t="str">
        <f t="shared" si="7"/>
        <v>Débil</v>
      </c>
      <c r="AW55" s="56" t="str">
        <f t="shared" si="8"/>
        <v>Débil</v>
      </c>
      <c r="AX55" s="82">
        <f t="shared" si="10"/>
        <v>0</v>
      </c>
      <c r="AY55" s="389"/>
      <c r="AZ55" s="389"/>
      <c r="BA55" s="387"/>
      <c r="BB55" s="389"/>
      <c r="BC55" s="130" t="e">
        <f>+IF(AND(U55="Preventivo",BB51="Fuerte"),2,IF(AND(U55="Preventivo",BB51="Moderado"),1,0))</f>
        <v>#DIV/0!</v>
      </c>
      <c r="BD55" s="130" t="e">
        <f>+IF(AND(U55="Detectivo/Correctivo",$BB51="Fuerte"),2,IF(AND(U55="Detectivo/Correctivo",$BB55="Moderado"),1,IF(AND(U55="Preventivo",$BB51="Fuerte"),1,0)))</f>
        <v>#DIV/0!</v>
      </c>
      <c r="BE55" s="130" t="e">
        <f>+L51-BC55</f>
        <v>#DIV/0!</v>
      </c>
      <c r="BF55" s="130" t="e">
        <f>+N51-BD55</f>
        <v>#N/A</v>
      </c>
      <c r="BG55" s="395"/>
      <c r="BH55" s="395"/>
      <c r="BI55" s="396"/>
      <c r="BJ55" s="393"/>
      <c r="BK55" s="393"/>
      <c r="BL55" s="393"/>
      <c r="BM55" s="394"/>
    </row>
    <row r="56" spans="1:65" ht="65.099999999999994" customHeight="1">
      <c r="A56" s="399"/>
      <c r="B56" s="391"/>
      <c r="C56" s="81"/>
      <c r="D56" s="391"/>
      <c r="E56" s="401"/>
      <c r="F56" s="34"/>
      <c r="G56" s="34"/>
      <c r="H56" s="34"/>
      <c r="I56" s="36"/>
      <c r="J56" s="29"/>
      <c r="K56" s="402"/>
      <c r="L56" s="397"/>
      <c r="M56" s="390"/>
      <c r="N56" s="398"/>
      <c r="O56" s="396"/>
      <c r="P56" s="395"/>
      <c r="Q56" s="83"/>
      <c r="R56" s="184"/>
      <c r="S56" s="53"/>
      <c r="T56" s="55"/>
      <c r="U56" s="54"/>
      <c r="V56" s="184"/>
      <c r="W56" s="184" t="str">
        <f t="shared" si="0"/>
        <v/>
      </c>
      <c r="X56" s="184"/>
      <c r="Y56" s="184" t="str">
        <f t="shared" si="1"/>
        <v/>
      </c>
      <c r="Z56" s="184"/>
      <c r="AA56" s="184" t="str">
        <f t="shared" si="2"/>
        <v/>
      </c>
      <c r="AB56" s="184"/>
      <c r="AC56" s="184" t="str">
        <f t="shared" si="3"/>
        <v/>
      </c>
      <c r="AD56" s="184"/>
      <c r="AE56" s="184" t="str">
        <f t="shared" si="4"/>
        <v/>
      </c>
      <c r="AF56" s="184"/>
      <c r="AG56" s="184" t="str">
        <f t="shared" si="5"/>
        <v/>
      </c>
      <c r="AH56" s="184"/>
      <c r="AI56" s="183" t="str">
        <f t="shared" si="6"/>
        <v/>
      </c>
      <c r="AJ56" s="82" t="str">
        <f t="shared" si="11"/>
        <v/>
      </c>
      <c r="AK56" s="82" t="str">
        <f t="shared" si="9"/>
        <v/>
      </c>
      <c r="AL56" s="197"/>
      <c r="AM56" s="197"/>
      <c r="AN56" s="197"/>
      <c r="AO56" s="197"/>
      <c r="AP56" s="197"/>
      <c r="AQ56" s="79"/>
      <c r="AR56" s="79"/>
      <c r="AS56" s="57" t="e">
        <f>#VALUE!</f>
        <v>#VALUE!</v>
      </c>
      <c r="AT56" s="57"/>
      <c r="AU56" s="30"/>
      <c r="AV56" s="56" t="str">
        <f t="shared" si="7"/>
        <v>Débil</v>
      </c>
      <c r="AW56" s="56" t="str">
        <f t="shared" si="8"/>
        <v>Débil</v>
      </c>
      <c r="AX56" s="82">
        <f t="shared" si="10"/>
        <v>0</v>
      </c>
      <c r="AY56" s="389"/>
      <c r="AZ56" s="389"/>
      <c r="BA56" s="388"/>
      <c r="BB56" s="389"/>
      <c r="BC56" s="130" t="e">
        <f>+IF(AND(U56="Preventivo",BB51="Fuerte"),2,IF(AND(U56="Preventivo",BB51="Moderado"),1,0))</f>
        <v>#DIV/0!</v>
      </c>
      <c r="BD56" s="130" t="e">
        <f>+IF(AND(U56="Detectivo/Correctivo",$BB51="Fuerte"),2,IF(AND(U56="Detectivo/Correctivo",$BB56="Moderado"),1,IF(AND(U56="Preventivo",$BB51="Fuerte"),1,0)))</f>
        <v>#DIV/0!</v>
      </c>
      <c r="BE56" s="130" t="e">
        <f>+L51-BC56</f>
        <v>#DIV/0!</v>
      </c>
      <c r="BF56" s="130" t="e">
        <f>+N51-BD56</f>
        <v>#N/A</v>
      </c>
      <c r="BG56" s="395"/>
      <c r="BH56" s="395"/>
      <c r="BI56" s="396"/>
      <c r="BJ56" s="393"/>
      <c r="BK56" s="393"/>
      <c r="BL56" s="393"/>
      <c r="BM56" s="394"/>
    </row>
    <row r="57" spans="1:65" ht="65.099999999999994" customHeight="1">
      <c r="A57" s="399" t="s">
        <v>615</v>
      </c>
      <c r="B57" s="391"/>
      <c r="C57" s="81"/>
      <c r="D57" s="391"/>
      <c r="E57" s="401"/>
      <c r="F57" s="34"/>
      <c r="G57" s="34"/>
      <c r="H57" s="34"/>
      <c r="I57" s="36"/>
      <c r="J57" s="29"/>
      <c r="K57" s="402"/>
      <c r="L57" s="397"/>
      <c r="M57" s="390"/>
      <c r="N57" s="398" t="e">
        <f>+VLOOKUP(M57,Listados!$K$13:$L$17,2,0)</f>
        <v>#N/A</v>
      </c>
      <c r="O57" s="396" t="str">
        <f>IF(AND(K57&lt;&gt;"",M57&lt;&gt;""),VLOOKUP(K57&amp;M57,Listados!$M$3:$N$27,2,FALSE),"")</f>
        <v/>
      </c>
      <c r="P57" s="395" t="e">
        <f>+VLOOKUP(O57,Listados!$P$3:$Q$6,2,FALSE)</f>
        <v>#N/A</v>
      </c>
      <c r="Q57" s="83"/>
      <c r="R57" s="184"/>
      <c r="S57" s="53"/>
      <c r="T57" s="55"/>
      <c r="U57" s="54"/>
      <c r="V57" s="184"/>
      <c r="W57" s="184" t="str">
        <f t="shared" si="0"/>
        <v/>
      </c>
      <c r="X57" s="184"/>
      <c r="Y57" s="184" t="str">
        <f t="shared" si="1"/>
        <v/>
      </c>
      <c r="Z57" s="184"/>
      <c r="AA57" s="184" t="str">
        <f t="shared" si="2"/>
        <v/>
      </c>
      <c r="AB57" s="184"/>
      <c r="AC57" s="184" t="str">
        <f t="shared" si="3"/>
        <v/>
      </c>
      <c r="AD57" s="184"/>
      <c r="AE57" s="184" t="str">
        <f t="shared" si="4"/>
        <v/>
      </c>
      <c r="AF57" s="184"/>
      <c r="AG57" s="184" t="str">
        <f t="shared" si="5"/>
        <v/>
      </c>
      <c r="AH57" s="184"/>
      <c r="AI57" s="183" t="str">
        <f t="shared" si="6"/>
        <v/>
      </c>
      <c r="AJ57" s="82" t="str">
        <f t="shared" si="11"/>
        <v/>
      </c>
      <c r="AK57" s="82" t="str">
        <f t="shared" si="9"/>
        <v/>
      </c>
      <c r="AL57" s="197"/>
      <c r="AM57" s="197"/>
      <c r="AN57" s="197"/>
      <c r="AO57" s="197"/>
      <c r="AP57" s="197"/>
      <c r="AQ57" s="79"/>
      <c r="AR57" s="79"/>
      <c r="AS57" s="57" t="e">
        <f>#VALUE!</f>
        <v>#VALUE!</v>
      </c>
      <c r="AT57" s="57"/>
      <c r="AU57" s="30"/>
      <c r="AV57" s="56" t="str">
        <f t="shared" si="7"/>
        <v>Débil</v>
      </c>
      <c r="AW57" s="56" t="str">
        <f t="shared" si="8"/>
        <v>Débil</v>
      </c>
      <c r="AX57" s="82">
        <f t="shared" si="10"/>
        <v>0</v>
      </c>
      <c r="AY57" s="389">
        <f t="shared" ref="AY57" si="32">SUM(AX57:AX62)</f>
        <v>0</v>
      </c>
      <c r="AZ57" s="389">
        <v>0</v>
      </c>
      <c r="BA57" s="386" t="e">
        <f t="shared" ref="BA57" si="33">AY57/AZ57</f>
        <v>#DIV/0!</v>
      </c>
      <c r="BB57" s="389" t="e">
        <f t="shared" ref="BB57" si="34">IF(BA57&lt;=50, "Débil", IF(BA57&lt;=99,"Moderado","Fuerte"))</f>
        <v>#DIV/0!</v>
      </c>
      <c r="BC57" s="130" t="e">
        <f>+IF(AND(U57="Preventivo",BB57="Fuerte"),2,IF(AND(U57="Preventivo",BB57="Moderado"),1,0))</f>
        <v>#DIV/0!</v>
      </c>
      <c r="BD57" s="130" t="e">
        <f>+IF(AND(U57="Detectivo/Correctivo",$BB57="Fuerte"),2,IF(AND(U57="Detectivo/Correctivo",$BB57="Moderado"),1,IF(AND(U57="Preventivo",$BB57="Fuerte"),1,0)))</f>
        <v>#DIV/0!</v>
      </c>
      <c r="BE57" s="130" t="e">
        <f>+L57-BC57</f>
        <v>#DIV/0!</v>
      </c>
      <c r="BF57" s="130" t="e">
        <f>+N57-BD57</f>
        <v>#N/A</v>
      </c>
      <c r="BG57" s="395" t="e">
        <f>+VLOOKUP(MIN(BE57,BE58,BE59,BE60,BE61,BE62),Listados!$J$18:$K$24,2,TRUE)</f>
        <v>#DIV/0!</v>
      </c>
      <c r="BH57" s="395" t="e">
        <f>+VLOOKUP(MIN(BF57,BF58,BF59,BF60,BF61,BF62),Listados!$J$27:$K$32,2,TRUE)</f>
        <v>#N/A</v>
      </c>
      <c r="BI57" s="396" t="e">
        <f>IF(AND(BG57&lt;&gt;"",BH57&lt;&gt;""),VLOOKUP(BG57&amp;BH57,Listados!$M$3:$N$27,2,FALSE),"")</f>
        <v>#DIV/0!</v>
      </c>
      <c r="BJ57" s="393" t="e">
        <f>+IF($P57="Asumir el riesgo","NA","")</f>
        <v>#N/A</v>
      </c>
      <c r="BK57" s="393" t="e">
        <f>+IF($P57="Asumir el riesgo","NA","")</f>
        <v>#N/A</v>
      </c>
      <c r="BL57" s="393" t="e">
        <f>+IF($P57="Asumir el riesgo","NA","")</f>
        <v>#N/A</v>
      </c>
      <c r="BM57" s="394" t="e">
        <f>+IF($P57="Asumir el riesgo","NA","")</f>
        <v>#N/A</v>
      </c>
    </row>
    <row r="58" spans="1:65" ht="65.099999999999994" customHeight="1">
      <c r="A58" s="399"/>
      <c r="B58" s="391"/>
      <c r="C58" s="81"/>
      <c r="D58" s="391"/>
      <c r="E58" s="401"/>
      <c r="F58" s="34"/>
      <c r="G58" s="34"/>
      <c r="H58" s="34"/>
      <c r="I58" s="36"/>
      <c r="J58" s="29"/>
      <c r="K58" s="402"/>
      <c r="L58" s="397"/>
      <c r="M58" s="390"/>
      <c r="N58" s="398"/>
      <c r="O58" s="396"/>
      <c r="P58" s="395"/>
      <c r="Q58" s="83"/>
      <c r="R58" s="184"/>
      <c r="S58" s="53"/>
      <c r="T58" s="55"/>
      <c r="U58" s="54"/>
      <c r="V58" s="184"/>
      <c r="W58" s="184" t="str">
        <f t="shared" si="0"/>
        <v/>
      </c>
      <c r="X58" s="184"/>
      <c r="Y58" s="184" t="str">
        <f t="shared" si="1"/>
        <v/>
      </c>
      <c r="Z58" s="184"/>
      <c r="AA58" s="184" t="str">
        <f t="shared" si="2"/>
        <v/>
      </c>
      <c r="AB58" s="184"/>
      <c r="AC58" s="184" t="str">
        <f t="shared" si="3"/>
        <v/>
      </c>
      <c r="AD58" s="184"/>
      <c r="AE58" s="184" t="str">
        <f t="shared" si="4"/>
        <v/>
      </c>
      <c r="AF58" s="184"/>
      <c r="AG58" s="184" t="str">
        <f t="shared" si="5"/>
        <v/>
      </c>
      <c r="AH58" s="184"/>
      <c r="AI58" s="183" t="str">
        <f t="shared" si="6"/>
        <v/>
      </c>
      <c r="AJ58" s="82" t="str">
        <f t="shared" si="11"/>
        <v/>
      </c>
      <c r="AK58" s="82" t="str">
        <f t="shared" si="9"/>
        <v/>
      </c>
      <c r="AL58" s="197"/>
      <c r="AM58" s="197"/>
      <c r="AN58" s="197"/>
      <c r="AO58" s="197"/>
      <c r="AP58" s="197"/>
      <c r="AQ58" s="79"/>
      <c r="AR58" s="79"/>
      <c r="AS58" s="57" t="e">
        <f>#VALUE!</f>
        <v>#VALUE!</v>
      </c>
      <c r="AT58" s="57"/>
      <c r="AU58" s="30"/>
      <c r="AV58" s="56" t="str">
        <f t="shared" si="7"/>
        <v>Débil</v>
      </c>
      <c r="AW58" s="56" t="str">
        <f t="shared" si="8"/>
        <v>Débil</v>
      </c>
      <c r="AX58" s="82">
        <f t="shared" si="10"/>
        <v>0</v>
      </c>
      <c r="AY58" s="389"/>
      <c r="AZ58" s="389"/>
      <c r="BA58" s="387"/>
      <c r="BB58" s="389"/>
      <c r="BC58" s="130" t="e">
        <f>+IF(AND(U58="Preventivo",BB57="Fuerte"),2,IF(AND(U58="Preventivo",BB57="Moderado"),1,0))</f>
        <v>#DIV/0!</v>
      </c>
      <c r="BD58" s="130" t="e">
        <f>+IF(AND(U58="Detectivo/Correctivo",$BB57="Fuerte"),2,IF(AND(U58="Detectivo/Correctivo",$BB58="Moderado"),1,IF(AND(U58="Preventivo",$BB57="Fuerte"),1,0)))</f>
        <v>#DIV/0!</v>
      </c>
      <c r="BE58" s="130" t="e">
        <f>+L57-BC58</f>
        <v>#DIV/0!</v>
      </c>
      <c r="BF58" s="130" t="e">
        <f>+N57-BD58</f>
        <v>#N/A</v>
      </c>
      <c r="BG58" s="395"/>
      <c r="BH58" s="395"/>
      <c r="BI58" s="396"/>
      <c r="BJ58" s="393"/>
      <c r="BK58" s="393"/>
      <c r="BL58" s="393"/>
      <c r="BM58" s="394"/>
    </row>
    <row r="59" spans="1:65" ht="65.099999999999994" customHeight="1">
      <c r="A59" s="399"/>
      <c r="B59" s="391"/>
      <c r="C59" s="81"/>
      <c r="D59" s="391"/>
      <c r="E59" s="401"/>
      <c r="F59" s="34"/>
      <c r="G59" s="34"/>
      <c r="H59" s="34"/>
      <c r="I59" s="36"/>
      <c r="J59" s="29"/>
      <c r="K59" s="402"/>
      <c r="L59" s="397"/>
      <c r="M59" s="390"/>
      <c r="N59" s="398"/>
      <c r="O59" s="396"/>
      <c r="P59" s="395"/>
      <c r="Q59" s="83"/>
      <c r="R59" s="184"/>
      <c r="S59" s="53"/>
      <c r="T59" s="55"/>
      <c r="U59" s="54"/>
      <c r="V59" s="184"/>
      <c r="W59" s="184" t="str">
        <f t="shared" si="0"/>
        <v/>
      </c>
      <c r="X59" s="184"/>
      <c r="Y59" s="184" t="str">
        <f t="shared" si="1"/>
        <v/>
      </c>
      <c r="Z59" s="184"/>
      <c r="AA59" s="184" t="str">
        <f t="shared" si="2"/>
        <v/>
      </c>
      <c r="AB59" s="184"/>
      <c r="AC59" s="184" t="str">
        <f t="shared" si="3"/>
        <v/>
      </c>
      <c r="AD59" s="184"/>
      <c r="AE59" s="184" t="str">
        <f t="shared" si="4"/>
        <v/>
      </c>
      <c r="AF59" s="184"/>
      <c r="AG59" s="184" t="str">
        <f t="shared" si="5"/>
        <v/>
      </c>
      <c r="AH59" s="184"/>
      <c r="AI59" s="183" t="str">
        <f t="shared" si="6"/>
        <v/>
      </c>
      <c r="AJ59" s="82" t="str">
        <f t="shared" si="11"/>
        <v/>
      </c>
      <c r="AK59" s="82" t="str">
        <f t="shared" si="9"/>
        <v/>
      </c>
      <c r="AL59" s="197"/>
      <c r="AM59" s="197"/>
      <c r="AN59" s="197"/>
      <c r="AO59" s="197"/>
      <c r="AP59" s="197"/>
      <c r="AQ59" s="79"/>
      <c r="AR59" s="79"/>
      <c r="AS59" s="57" t="e">
        <f>#VALUE!</f>
        <v>#VALUE!</v>
      </c>
      <c r="AT59" s="57"/>
      <c r="AU59" s="30"/>
      <c r="AV59" s="56" t="str">
        <f t="shared" si="7"/>
        <v>Débil</v>
      </c>
      <c r="AW59" s="56" t="str">
        <f t="shared" si="8"/>
        <v>Débil</v>
      </c>
      <c r="AX59" s="82">
        <f t="shared" si="10"/>
        <v>0</v>
      </c>
      <c r="AY59" s="389"/>
      <c r="AZ59" s="389"/>
      <c r="BA59" s="387"/>
      <c r="BB59" s="389"/>
      <c r="BC59" s="130" t="e">
        <f>+IF(AND(U59="Preventivo",BB57="Fuerte"),2,IF(AND(U59="Preventivo",BB57="Moderado"),1,0))</f>
        <v>#DIV/0!</v>
      </c>
      <c r="BD59" s="130" t="e">
        <f>+IF(AND(U59="Detectivo/Correctivo",$BB57="Fuerte"),2,IF(AND(U59="Detectivo/Correctivo",$BB59="Moderado"),1,IF(AND(U59="Preventivo",$BB57="Fuerte"),1,0)))</f>
        <v>#DIV/0!</v>
      </c>
      <c r="BE59" s="130" t="e">
        <f>+L57-BC59</f>
        <v>#DIV/0!</v>
      </c>
      <c r="BF59" s="130" t="e">
        <f>+N57-BD59</f>
        <v>#N/A</v>
      </c>
      <c r="BG59" s="395"/>
      <c r="BH59" s="395"/>
      <c r="BI59" s="396"/>
      <c r="BJ59" s="393"/>
      <c r="BK59" s="393"/>
      <c r="BL59" s="393"/>
      <c r="BM59" s="394"/>
    </row>
    <row r="60" spans="1:65" ht="65.099999999999994" customHeight="1">
      <c r="A60" s="399"/>
      <c r="B60" s="391"/>
      <c r="C60" s="81"/>
      <c r="D60" s="391"/>
      <c r="E60" s="401"/>
      <c r="F60" s="34"/>
      <c r="G60" s="34"/>
      <c r="H60" s="34"/>
      <c r="I60" s="36"/>
      <c r="J60" s="29"/>
      <c r="K60" s="402"/>
      <c r="L60" s="397"/>
      <c r="M60" s="390"/>
      <c r="N60" s="398"/>
      <c r="O60" s="396"/>
      <c r="P60" s="395"/>
      <c r="Q60" s="83"/>
      <c r="R60" s="184"/>
      <c r="S60" s="53"/>
      <c r="T60" s="55"/>
      <c r="U60" s="54"/>
      <c r="V60" s="184"/>
      <c r="W60" s="184" t="str">
        <f t="shared" si="0"/>
        <v/>
      </c>
      <c r="X60" s="184"/>
      <c r="Y60" s="184" t="str">
        <f t="shared" si="1"/>
        <v/>
      </c>
      <c r="Z60" s="184"/>
      <c r="AA60" s="184" t="str">
        <f t="shared" si="2"/>
        <v/>
      </c>
      <c r="AB60" s="184"/>
      <c r="AC60" s="184" t="str">
        <f t="shared" si="3"/>
        <v/>
      </c>
      <c r="AD60" s="184"/>
      <c r="AE60" s="184" t="str">
        <f t="shared" si="4"/>
        <v/>
      </c>
      <c r="AF60" s="184"/>
      <c r="AG60" s="184" t="str">
        <f t="shared" si="5"/>
        <v/>
      </c>
      <c r="AH60" s="184"/>
      <c r="AI60" s="183" t="str">
        <f t="shared" si="6"/>
        <v/>
      </c>
      <c r="AJ60" s="82" t="str">
        <f t="shared" si="11"/>
        <v/>
      </c>
      <c r="AK60" s="82" t="str">
        <f t="shared" si="9"/>
        <v/>
      </c>
      <c r="AL60" s="197"/>
      <c r="AM60" s="197"/>
      <c r="AN60" s="197"/>
      <c r="AO60" s="197"/>
      <c r="AP60" s="197"/>
      <c r="AQ60" s="79"/>
      <c r="AR60" s="79"/>
      <c r="AS60" s="57" t="e">
        <f>#VALUE!</f>
        <v>#VALUE!</v>
      </c>
      <c r="AT60" s="57"/>
      <c r="AU60" s="30"/>
      <c r="AV60" s="56" t="str">
        <f t="shared" si="7"/>
        <v>Débil</v>
      </c>
      <c r="AW60" s="56" t="str">
        <f t="shared" si="8"/>
        <v>Débil</v>
      </c>
      <c r="AX60" s="82">
        <f t="shared" si="10"/>
        <v>0</v>
      </c>
      <c r="AY60" s="389"/>
      <c r="AZ60" s="389"/>
      <c r="BA60" s="387"/>
      <c r="BB60" s="389"/>
      <c r="BC60" s="130" t="e">
        <f>+IF(AND(U60="Preventivo",BB57="Fuerte"),2,IF(AND(U60="Preventivo",BB57="Moderado"),1,0))</f>
        <v>#DIV/0!</v>
      </c>
      <c r="BD60" s="130" t="e">
        <f>+IF(AND(U60="Detectivo/Correctivo",$BB57="Fuerte"),2,IF(AND(U60="Detectivo/Correctivo",$BB60="Moderado"),1,IF(AND(U60="Preventivo",$BB57="Fuerte"),1,0)))</f>
        <v>#DIV/0!</v>
      </c>
      <c r="BE60" s="130" t="e">
        <f>+L57-BC60</f>
        <v>#DIV/0!</v>
      </c>
      <c r="BF60" s="130" t="e">
        <f>+N57-BD60</f>
        <v>#N/A</v>
      </c>
      <c r="BG60" s="395"/>
      <c r="BH60" s="395"/>
      <c r="BI60" s="396"/>
      <c r="BJ60" s="393"/>
      <c r="BK60" s="393"/>
      <c r="BL60" s="393"/>
      <c r="BM60" s="394"/>
    </row>
    <row r="61" spans="1:65" ht="65.099999999999994" customHeight="1">
      <c r="A61" s="399"/>
      <c r="B61" s="391"/>
      <c r="C61" s="81"/>
      <c r="D61" s="391"/>
      <c r="E61" s="401"/>
      <c r="F61" s="34"/>
      <c r="G61" s="34"/>
      <c r="H61" s="34"/>
      <c r="I61" s="36"/>
      <c r="J61" s="29"/>
      <c r="K61" s="402"/>
      <c r="L61" s="397"/>
      <c r="M61" s="390"/>
      <c r="N61" s="398"/>
      <c r="O61" s="396"/>
      <c r="P61" s="395"/>
      <c r="Q61" s="83"/>
      <c r="R61" s="184"/>
      <c r="S61" s="53"/>
      <c r="T61" s="55"/>
      <c r="U61" s="54"/>
      <c r="V61" s="184"/>
      <c r="W61" s="184" t="str">
        <f t="shared" si="0"/>
        <v/>
      </c>
      <c r="X61" s="184"/>
      <c r="Y61" s="184" t="str">
        <f t="shared" si="1"/>
        <v/>
      </c>
      <c r="Z61" s="184"/>
      <c r="AA61" s="184" t="str">
        <f t="shared" si="2"/>
        <v/>
      </c>
      <c r="AB61" s="184"/>
      <c r="AC61" s="184" t="str">
        <f t="shared" si="3"/>
        <v/>
      </c>
      <c r="AD61" s="184"/>
      <c r="AE61" s="184" t="str">
        <f t="shared" si="4"/>
        <v/>
      </c>
      <c r="AF61" s="184"/>
      <c r="AG61" s="184" t="str">
        <f t="shared" si="5"/>
        <v/>
      </c>
      <c r="AH61" s="184"/>
      <c r="AI61" s="183" t="str">
        <f t="shared" si="6"/>
        <v/>
      </c>
      <c r="AJ61" s="82" t="str">
        <f t="shared" si="11"/>
        <v/>
      </c>
      <c r="AK61" s="82" t="str">
        <f t="shared" si="9"/>
        <v/>
      </c>
      <c r="AL61" s="197"/>
      <c r="AM61" s="197"/>
      <c r="AN61" s="197"/>
      <c r="AO61" s="197"/>
      <c r="AP61" s="197"/>
      <c r="AQ61" s="79"/>
      <c r="AR61" s="79"/>
      <c r="AS61" s="57" t="e">
        <f>#VALUE!</f>
        <v>#VALUE!</v>
      </c>
      <c r="AT61" s="57"/>
      <c r="AU61" s="30"/>
      <c r="AV61" s="56" t="str">
        <f t="shared" si="7"/>
        <v>Débil</v>
      </c>
      <c r="AW61" s="56" t="str">
        <f t="shared" si="8"/>
        <v>Débil</v>
      </c>
      <c r="AX61" s="82">
        <f t="shared" si="10"/>
        <v>0</v>
      </c>
      <c r="AY61" s="389"/>
      <c r="AZ61" s="389"/>
      <c r="BA61" s="387"/>
      <c r="BB61" s="389"/>
      <c r="BC61" s="130" t="e">
        <f>+IF(AND(U61="Preventivo",BB57="Fuerte"),2,IF(AND(U61="Preventivo",BB57="Moderado"),1,0))</f>
        <v>#DIV/0!</v>
      </c>
      <c r="BD61" s="130" t="e">
        <f>+IF(AND(U61="Detectivo/Correctivo",$BB57="Fuerte"),2,IF(AND(U61="Detectivo/Correctivo",$BB61="Moderado"),1,IF(AND(U61="Preventivo",$BB57="Fuerte"),1,0)))</f>
        <v>#DIV/0!</v>
      </c>
      <c r="BE61" s="130" t="e">
        <f>+L57-BC61</f>
        <v>#DIV/0!</v>
      </c>
      <c r="BF61" s="130" t="e">
        <f>+N57-BD61</f>
        <v>#N/A</v>
      </c>
      <c r="BG61" s="395"/>
      <c r="BH61" s="395"/>
      <c r="BI61" s="396"/>
      <c r="BJ61" s="393"/>
      <c r="BK61" s="393"/>
      <c r="BL61" s="393"/>
      <c r="BM61" s="394"/>
    </row>
    <row r="62" spans="1:65" ht="65.099999999999994" customHeight="1">
      <c r="A62" s="399"/>
      <c r="B62" s="391"/>
      <c r="C62" s="81"/>
      <c r="D62" s="391"/>
      <c r="E62" s="401"/>
      <c r="F62" s="34"/>
      <c r="G62" s="34"/>
      <c r="H62" s="34"/>
      <c r="I62" s="36"/>
      <c r="J62" s="29"/>
      <c r="K62" s="402"/>
      <c r="L62" s="397"/>
      <c r="M62" s="390"/>
      <c r="N62" s="398"/>
      <c r="O62" s="396"/>
      <c r="P62" s="395"/>
      <c r="Q62" s="83"/>
      <c r="R62" s="184"/>
      <c r="S62" s="53"/>
      <c r="T62" s="55"/>
      <c r="U62" s="54"/>
      <c r="V62" s="184"/>
      <c r="W62" s="184" t="str">
        <f t="shared" si="0"/>
        <v/>
      </c>
      <c r="X62" s="184"/>
      <c r="Y62" s="184" t="str">
        <f t="shared" si="1"/>
        <v/>
      </c>
      <c r="Z62" s="184"/>
      <c r="AA62" s="184" t="str">
        <f t="shared" si="2"/>
        <v/>
      </c>
      <c r="AB62" s="184"/>
      <c r="AC62" s="184" t="str">
        <f t="shared" si="3"/>
        <v/>
      </c>
      <c r="AD62" s="184"/>
      <c r="AE62" s="184" t="str">
        <f t="shared" si="4"/>
        <v/>
      </c>
      <c r="AF62" s="184"/>
      <c r="AG62" s="184" t="str">
        <f t="shared" si="5"/>
        <v/>
      </c>
      <c r="AH62" s="184"/>
      <c r="AI62" s="183" t="str">
        <f t="shared" si="6"/>
        <v/>
      </c>
      <c r="AJ62" s="82" t="str">
        <f t="shared" si="11"/>
        <v/>
      </c>
      <c r="AK62" s="82" t="str">
        <f t="shared" si="9"/>
        <v/>
      </c>
      <c r="AL62" s="197"/>
      <c r="AM62" s="197"/>
      <c r="AN62" s="197"/>
      <c r="AO62" s="197"/>
      <c r="AP62" s="197"/>
      <c r="AQ62" s="79"/>
      <c r="AR62" s="79"/>
      <c r="AS62" s="57" t="e">
        <f>#VALUE!</f>
        <v>#VALUE!</v>
      </c>
      <c r="AT62" s="57"/>
      <c r="AU62" s="30"/>
      <c r="AV62" s="56" t="str">
        <f t="shared" si="7"/>
        <v>Débil</v>
      </c>
      <c r="AW62" s="56" t="str">
        <f t="shared" si="8"/>
        <v>Débil</v>
      </c>
      <c r="AX62" s="82">
        <f t="shared" si="10"/>
        <v>0</v>
      </c>
      <c r="AY62" s="389"/>
      <c r="AZ62" s="389"/>
      <c r="BA62" s="388"/>
      <c r="BB62" s="389"/>
      <c r="BC62" s="130" t="e">
        <f>+IF(AND(U62="Preventivo",BB57="Fuerte"),2,IF(AND(U62="Preventivo",BB57="Moderado"),1,0))</f>
        <v>#DIV/0!</v>
      </c>
      <c r="BD62" s="130" t="e">
        <f>+IF(AND(U62="Detectivo/Correctivo",$BB57="Fuerte"),2,IF(AND(U62="Detectivo/Correctivo",$BB62="Moderado"),1,IF(AND(U62="Preventivo",$BB57="Fuerte"),1,0)))</f>
        <v>#DIV/0!</v>
      </c>
      <c r="BE62" s="130" t="e">
        <f>+L57-BC62</f>
        <v>#DIV/0!</v>
      </c>
      <c r="BF62" s="130" t="e">
        <f>+N57-BD62</f>
        <v>#N/A</v>
      </c>
      <c r="BG62" s="395"/>
      <c r="BH62" s="395"/>
      <c r="BI62" s="396"/>
      <c r="BJ62" s="393"/>
      <c r="BK62" s="393"/>
      <c r="BL62" s="393"/>
      <c r="BM62" s="394"/>
    </row>
    <row r="63" spans="1:65" ht="65.099999999999994" customHeight="1">
      <c r="A63" s="399" t="s">
        <v>616</v>
      </c>
      <c r="B63" s="391"/>
      <c r="C63" s="81"/>
      <c r="D63" s="391"/>
      <c r="E63" s="401"/>
      <c r="F63" s="34"/>
      <c r="G63" s="34"/>
      <c r="H63" s="34"/>
      <c r="I63" s="36"/>
      <c r="J63" s="29"/>
      <c r="K63" s="402"/>
      <c r="L63" s="397"/>
      <c r="M63" s="390"/>
      <c r="N63" s="398" t="e">
        <f>+VLOOKUP(M63,Listados!$K$13:$L$17,2,0)</f>
        <v>#N/A</v>
      </c>
      <c r="O63" s="396" t="str">
        <f>IF(AND(K63&lt;&gt;"",M63&lt;&gt;""),VLOOKUP(K63&amp;M63,Listados!$M$3:$N$27,2,FALSE),"")</f>
        <v/>
      </c>
      <c r="P63" s="395" t="e">
        <f>+VLOOKUP(O63,Listados!$P$3:$Q$6,2,FALSE)</f>
        <v>#N/A</v>
      </c>
      <c r="Q63" s="83"/>
      <c r="R63" s="184"/>
      <c r="S63" s="53"/>
      <c r="T63" s="55"/>
      <c r="U63" s="54"/>
      <c r="V63" s="184"/>
      <c r="W63" s="184" t="str">
        <f t="shared" si="0"/>
        <v/>
      </c>
      <c r="X63" s="184"/>
      <c r="Y63" s="184" t="str">
        <f t="shared" si="1"/>
        <v/>
      </c>
      <c r="Z63" s="184"/>
      <c r="AA63" s="184" t="str">
        <f t="shared" si="2"/>
        <v/>
      </c>
      <c r="AB63" s="184"/>
      <c r="AC63" s="184" t="str">
        <f t="shared" si="3"/>
        <v/>
      </c>
      <c r="AD63" s="184"/>
      <c r="AE63" s="184" t="str">
        <f t="shared" si="4"/>
        <v/>
      </c>
      <c r="AF63" s="184"/>
      <c r="AG63" s="184" t="str">
        <f t="shared" si="5"/>
        <v/>
      </c>
      <c r="AH63" s="184"/>
      <c r="AI63" s="183" t="str">
        <f t="shared" si="6"/>
        <v/>
      </c>
      <c r="AJ63" s="82" t="str">
        <f t="shared" si="11"/>
        <v/>
      </c>
      <c r="AK63" s="82" t="str">
        <f t="shared" si="9"/>
        <v/>
      </c>
      <c r="AL63" s="197"/>
      <c r="AM63" s="197"/>
      <c r="AN63" s="197"/>
      <c r="AO63" s="197"/>
      <c r="AP63" s="197"/>
      <c r="AQ63" s="79"/>
      <c r="AR63" s="79"/>
      <c r="AS63" s="57" t="e">
        <f>#VALUE!</f>
        <v>#VALUE!</v>
      </c>
      <c r="AT63" s="57"/>
      <c r="AU63" s="30"/>
      <c r="AV63" s="56" t="str">
        <f t="shared" si="7"/>
        <v>Débil</v>
      </c>
      <c r="AW63" s="56" t="str">
        <f t="shared" si="8"/>
        <v>Débil</v>
      </c>
      <c r="AX63" s="82">
        <f t="shared" si="10"/>
        <v>0</v>
      </c>
      <c r="AY63" s="389">
        <f t="shared" ref="AY63" si="35">SUM(AX63:AX68)</f>
        <v>0</v>
      </c>
      <c r="AZ63" s="389">
        <v>0</v>
      </c>
      <c r="BA63" s="386" t="e">
        <f t="shared" ref="BA63" si="36">AY63/AZ63</f>
        <v>#DIV/0!</v>
      </c>
      <c r="BB63" s="389" t="e">
        <f t="shared" ref="BB63" si="37">IF(BA63&lt;=50, "Débil", IF(BA63&lt;=99,"Moderado","Fuerte"))</f>
        <v>#DIV/0!</v>
      </c>
      <c r="BC63" s="130" t="e">
        <f>+IF(AND(U63="Preventivo",BB63="Fuerte"),2,IF(AND(U63="Preventivo",BB63="Moderado"),1,0))</f>
        <v>#DIV/0!</v>
      </c>
      <c r="BD63" s="130" t="e">
        <f>+IF(AND(U63="Detectivo/Correctivo",$BB63="Fuerte"),2,IF(AND(U63="Detectivo/Correctivo",$BB63="Moderado"),1,IF(AND(U63="Preventivo",$BB63="Fuerte"),1,0)))</f>
        <v>#DIV/0!</v>
      </c>
      <c r="BE63" s="130" t="e">
        <f>+L63-BC63</f>
        <v>#DIV/0!</v>
      </c>
      <c r="BF63" s="130" t="e">
        <f>+N63-BD63</f>
        <v>#N/A</v>
      </c>
      <c r="BG63" s="395" t="e">
        <f>+VLOOKUP(MIN(BE63,BE64,BE65,BE66,BE67,BE68),Listados!$J$18:$K$24,2,TRUE)</f>
        <v>#DIV/0!</v>
      </c>
      <c r="BH63" s="395" t="e">
        <f>+VLOOKUP(MIN(BF63,BF64,BF65,BF66,BF67,BF68),Listados!$J$27:$K$32,2,TRUE)</f>
        <v>#N/A</v>
      </c>
      <c r="BI63" s="396" t="e">
        <f>IF(AND(BG63&lt;&gt;"",BH63&lt;&gt;""),VLOOKUP(BG63&amp;BH63,Listados!$M$3:$N$27,2,FALSE),"")</f>
        <v>#DIV/0!</v>
      </c>
      <c r="BJ63" s="393" t="e">
        <f>+IF($P63="Asumir el riesgo","NA","")</f>
        <v>#N/A</v>
      </c>
      <c r="BK63" s="393" t="e">
        <f>+IF($P63="Asumir el riesgo","NA","")</f>
        <v>#N/A</v>
      </c>
      <c r="BL63" s="393" t="e">
        <f>+IF($P63="Asumir el riesgo","NA","")</f>
        <v>#N/A</v>
      </c>
      <c r="BM63" s="394" t="e">
        <f>+IF($P63="Asumir el riesgo","NA","")</f>
        <v>#N/A</v>
      </c>
    </row>
    <row r="64" spans="1:65" ht="65.099999999999994" customHeight="1">
      <c r="A64" s="399"/>
      <c r="B64" s="391"/>
      <c r="C64" s="81"/>
      <c r="D64" s="391"/>
      <c r="E64" s="401"/>
      <c r="F64" s="34"/>
      <c r="G64" s="34"/>
      <c r="H64" s="34"/>
      <c r="I64" s="36"/>
      <c r="J64" s="29"/>
      <c r="K64" s="402"/>
      <c r="L64" s="397"/>
      <c r="M64" s="390"/>
      <c r="N64" s="398"/>
      <c r="O64" s="396"/>
      <c r="P64" s="395"/>
      <c r="Q64" s="83"/>
      <c r="R64" s="184"/>
      <c r="S64" s="53"/>
      <c r="T64" s="55"/>
      <c r="U64" s="54"/>
      <c r="V64" s="184"/>
      <c r="W64" s="184" t="str">
        <f t="shared" si="0"/>
        <v/>
      </c>
      <c r="X64" s="184"/>
      <c r="Y64" s="184" t="str">
        <f t="shared" si="1"/>
        <v/>
      </c>
      <c r="Z64" s="184"/>
      <c r="AA64" s="184" t="str">
        <f t="shared" si="2"/>
        <v/>
      </c>
      <c r="AB64" s="184"/>
      <c r="AC64" s="184" t="str">
        <f t="shared" si="3"/>
        <v/>
      </c>
      <c r="AD64" s="184"/>
      <c r="AE64" s="184" t="str">
        <f t="shared" si="4"/>
        <v/>
      </c>
      <c r="AF64" s="184"/>
      <c r="AG64" s="184" t="str">
        <f t="shared" si="5"/>
        <v/>
      </c>
      <c r="AH64" s="184"/>
      <c r="AI64" s="183" t="str">
        <f t="shared" si="6"/>
        <v/>
      </c>
      <c r="AJ64" s="82" t="str">
        <f t="shared" si="11"/>
        <v/>
      </c>
      <c r="AK64" s="82" t="str">
        <f t="shared" si="9"/>
        <v/>
      </c>
      <c r="AL64" s="197"/>
      <c r="AM64" s="197"/>
      <c r="AN64" s="197"/>
      <c r="AO64" s="197"/>
      <c r="AP64" s="197"/>
      <c r="AQ64" s="79"/>
      <c r="AR64" s="79"/>
      <c r="AS64" s="57" t="e">
        <f>#VALUE!</f>
        <v>#VALUE!</v>
      </c>
      <c r="AT64" s="57"/>
      <c r="AU64" s="30"/>
      <c r="AV64" s="56" t="str">
        <f t="shared" si="7"/>
        <v>Débil</v>
      </c>
      <c r="AW64" s="56" t="str">
        <f t="shared" si="8"/>
        <v>Débil</v>
      </c>
      <c r="AX64" s="82">
        <f t="shared" si="10"/>
        <v>0</v>
      </c>
      <c r="AY64" s="389"/>
      <c r="AZ64" s="389"/>
      <c r="BA64" s="387"/>
      <c r="BB64" s="389"/>
      <c r="BC64" s="130" t="e">
        <f>+IF(AND(U64="Preventivo",BB63="Fuerte"),2,IF(AND(U64="Preventivo",BB63="Moderado"),1,0))</f>
        <v>#DIV/0!</v>
      </c>
      <c r="BD64" s="130" t="e">
        <f>+IF(AND(U64="Detectivo/Correctivo",$BB63="Fuerte"),2,IF(AND(U64="Detectivo/Correctivo",$BB64="Moderado"),1,IF(AND(U64="Preventivo",$BB63="Fuerte"),1,0)))</f>
        <v>#DIV/0!</v>
      </c>
      <c r="BE64" s="130" t="e">
        <f>+L63-BC64</f>
        <v>#DIV/0!</v>
      </c>
      <c r="BF64" s="130" t="e">
        <f>+N63-BD64</f>
        <v>#N/A</v>
      </c>
      <c r="BG64" s="395"/>
      <c r="BH64" s="395"/>
      <c r="BI64" s="396"/>
      <c r="BJ64" s="393"/>
      <c r="BK64" s="393"/>
      <c r="BL64" s="393"/>
      <c r="BM64" s="394"/>
    </row>
    <row r="65" spans="1:65" ht="65.099999999999994" customHeight="1">
      <c r="A65" s="399"/>
      <c r="B65" s="391"/>
      <c r="C65" s="81"/>
      <c r="D65" s="391"/>
      <c r="E65" s="401"/>
      <c r="F65" s="34"/>
      <c r="G65" s="34"/>
      <c r="H65" s="34"/>
      <c r="I65" s="36"/>
      <c r="J65" s="29"/>
      <c r="K65" s="402"/>
      <c r="L65" s="397"/>
      <c r="M65" s="390"/>
      <c r="N65" s="398"/>
      <c r="O65" s="396"/>
      <c r="P65" s="395"/>
      <c r="Q65" s="83"/>
      <c r="R65" s="184"/>
      <c r="S65" s="53"/>
      <c r="T65" s="55"/>
      <c r="U65" s="54"/>
      <c r="V65" s="184"/>
      <c r="W65" s="184" t="str">
        <f t="shared" si="0"/>
        <v/>
      </c>
      <c r="X65" s="184"/>
      <c r="Y65" s="184" t="str">
        <f t="shared" si="1"/>
        <v/>
      </c>
      <c r="Z65" s="184"/>
      <c r="AA65" s="184" t="str">
        <f t="shared" si="2"/>
        <v/>
      </c>
      <c r="AB65" s="184"/>
      <c r="AC65" s="184" t="str">
        <f t="shared" si="3"/>
        <v/>
      </c>
      <c r="AD65" s="184"/>
      <c r="AE65" s="184" t="str">
        <f t="shared" si="4"/>
        <v/>
      </c>
      <c r="AF65" s="184"/>
      <c r="AG65" s="184" t="str">
        <f t="shared" si="5"/>
        <v/>
      </c>
      <c r="AH65" s="184"/>
      <c r="AI65" s="183" t="str">
        <f t="shared" si="6"/>
        <v/>
      </c>
      <c r="AJ65" s="82" t="str">
        <f t="shared" si="11"/>
        <v/>
      </c>
      <c r="AK65" s="82" t="str">
        <f t="shared" si="9"/>
        <v/>
      </c>
      <c r="AL65" s="197"/>
      <c r="AM65" s="197"/>
      <c r="AN65" s="197"/>
      <c r="AO65" s="197"/>
      <c r="AP65" s="197"/>
      <c r="AQ65" s="79"/>
      <c r="AR65" s="79"/>
      <c r="AS65" s="57" t="e">
        <f>#VALUE!</f>
        <v>#VALUE!</v>
      </c>
      <c r="AT65" s="57"/>
      <c r="AU65" s="30"/>
      <c r="AV65" s="56" t="str">
        <f t="shared" si="7"/>
        <v>Débil</v>
      </c>
      <c r="AW65" s="56" t="str">
        <f t="shared" si="8"/>
        <v>Débil</v>
      </c>
      <c r="AX65" s="82">
        <f t="shared" si="10"/>
        <v>0</v>
      </c>
      <c r="AY65" s="389"/>
      <c r="AZ65" s="389"/>
      <c r="BA65" s="387"/>
      <c r="BB65" s="389"/>
      <c r="BC65" s="130" t="e">
        <f>+IF(AND(U65="Preventivo",BB63="Fuerte"),2,IF(AND(U65="Preventivo",BB63="Moderado"),1,0))</f>
        <v>#DIV/0!</v>
      </c>
      <c r="BD65" s="130" t="e">
        <f>+IF(AND(U65="Detectivo/Correctivo",$BB63="Fuerte"),2,IF(AND(U65="Detectivo/Correctivo",$BB65="Moderado"),1,IF(AND(U65="Preventivo",$BB63="Fuerte"),1,0)))</f>
        <v>#DIV/0!</v>
      </c>
      <c r="BE65" s="130" t="e">
        <f>+L63-BC65</f>
        <v>#DIV/0!</v>
      </c>
      <c r="BF65" s="130" t="e">
        <f>+N63-BD65</f>
        <v>#N/A</v>
      </c>
      <c r="BG65" s="395"/>
      <c r="BH65" s="395"/>
      <c r="BI65" s="396"/>
      <c r="BJ65" s="393"/>
      <c r="BK65" s="393"/>
      <c r="BL65" s="393"/>
      <c r="BM65" s="394"/>
    </row>
    <row r="66" spans="1:65" ht="65.099999999999994" customHeight="1">
      <c r="A66" s="399"/>
      <c r="B66" s="391"/>
      <c r="C66" s="81"/>
      <c r="D66" s="391"/>
      <c r="E66" s="401"/>
      <c r="F66" s="34"/>
      <c r="G66" s="34"/>
      <c r="H66" s="34"/>
      <c r="I66" s="36"/>
      <c r="J66" s="29"/>
      <c r="K66" s="402"/>
      <c r="L66" s="397"/>
      <c r="M66" s="390"/>
      <c r="N66" s="398"/>
      <c r="O66" s="396"/>
      <c r="P66" s="395"/>
      <c r="Q66" s="83"/>
      <c r="R66" s="184"/>
      <c r="S66" s="53"/>
      <c r="T66" s="55"/>
      <c r="U66" s="54"/>
      <c r="V66" s="184"/>
      <c r="W66" s="184" t="str">
        <f t="shared" si="0"/>
        <v/>
      </c>
      <c r="X66" s="184"/>
      <c r="Y66" s="184" t="str">
        <f t="shared" si="1"/>
        <v/>
      </c>
      <c r="Z66" s="184"/>
      <c r="AA66" s="184" t="str">
        <f t="shared" si="2"/>
        <v/>
      </c>
      <c r="AB66" s="184"/>
      <c r="AC66" s="184" t="str">
        <f t="shared" si="3"/>
        <v/>
      </c>
      <c r="AD66" s="184"/>
      <c r="AE66" s="184" t="str">
        <f t="shared" si="4"/>
        <v/>
      </c>
      <c r="AF66" s="184"/>
      <c r="AG66" s="184" t="str">
        <f t="shared" si="5"/>
        <v/>
      </c>
      <c r="AH66" s="184"/>
      <c r="AI66" s="183" t="str">
        <f t="shared" si="6"/>
        <v/>
      </c>
      <c r="AJ66" s="82" t="str">
        <f t="shared" si="11"/>
        <v/>
      </c>
      <c r="AK66" s="82" t="str">
        <f t="shared" si="9"/>
        <v/>
      </c>
      <c r="AL66" s="197"/>
      <c r="AM66" s="197"/>
      <c r="AN66" s="197"/>
      <c r="AO66" s="197"/>
      <c r="AP66" s="197"/>
      <c r="AQ66" s="79"/>
      <c r="AR66" s="79"/>
      <c r="AS66" s="57" t="e">
        <f>#VALUE!</f>
        <v>#VALUE!</v>
      </c>
      <c r="AT66" s="57"/>
      <c r="AU66" s="30"/>
      <c r="AV66" s="56" t="str">
        <f t="shared" si="7"/>
        <v>Débil</v>
      </c>
      <c r="AW66" s="56" t="str">
        <f t="shared" si="8"/>
        <v>Débil</v>
      </c>
      <c r="AX66" s="82">
        <f t="shared" si="10"/>
        <v>0</v>
      </c>
      <c r="AY66" s="389"/>
      <c r="AZ66" s="389"/>
      <c r="BA66" s="387"/>
      <c r="BB66" s="389"/>
      <c r="BC66" s="130" t="e">
        <f>+IF(AND(U66="Preventivo",BB63="Fuerte"),2,IF(AND(U66="Preventivo",BB63="Moderado"),1,0))</f>
        <v>#DIV/0!</v>
      </c>
      <c r="BD66" s="130" t="e">
        <f>+IF(AND(U66="Detectivo/Correctivo",$BB63="Fuerte"),2,IF(AND(U66="Detectivo/Correctivo",$BB66="Moderado"),1,IF(AND(U66="Preventivo",$BB63="Fuerte"),1,0)))</f>
        <v>#DIV/0!</v>
      </c>
      <c r="BE66" s="130" t="e">
        <f>+L63-BC66</f>
        <v>#DIV/0!</v>
      </c>
      <c r="BF66" s="130" t="e">
        <f>+N63-BD66</f>
        <v>#N/A</v>
      </c>
      <c r="BG66" s="395"/>
      <c r="BH66" s="395"/>
      <c r="BI66" s="396"/>
      <c r="BJ66" s="393"/>
      <c r="BK66" s="393"/>
      <c r="BL66" s="393"/>
      <c r="BM66" s="394"/>
    </row>
    <row r="67" spans="1:65" ht="65.099999999999994" customHeight="1">
      <c r="A67" s="399"/>
      <c r="B67" s="391"/>
      <c r="C67" s="81"/>
      <c r="D67" s="391"/>
      <c r="E67" s="401"/>
      <c r="F67" s="34"/>
      <c r="G67" s="34"/>
      <c r="H67" s="34"/>
      <c r="I67" s="36"/>
      <c r="J67" s="29"/>
      <c r="K67" s="402"/>
      <c r="L67" s="397"/>
      <c r="M67" s="390"/>
      <c r="N67" s="398"/>
      <c r="O67" s="396"/>
      <c r="P67" s="395"/>
      <c r="Q67" s="83"/>
      <c r="R67" s="184"/>
      <c r="S67" s="53"/>
      <c r="T67" s="55"/>
      <c r="U67" s="54"/>
      <c r="V67" s="184"/>
      <c r="W67" s="184" t="str">
        <f t="shared" si="0"/>
        <v/>
      </c>
      <c r="X67" s="184"/>
      <c r="Y67" s="184" t="str">
        <f t="shared" si="1"/>
        <v/>
      </c>
      <c r="Z67" s="184"/>
      <c r="AA67" s="184" t="str">
        <f t="shared" si="2"/>
        <v/>
      </c>
      <c r="AB67" s="184"/>
      <c r="AC67" s="184" t="str">
        <f t="shared" si="3"/>
        <v/>
      </c>
      <c r="AD67" s="184"/>
      <c r="AE67" s="184" t="str">
        <f t="shared" si="4"/>
        <v/>
      </c>
      <c r="AF67" s="184"/>
      <c r="AG67" s="184" t="str">
        <f t="shared" si="5"/>
        <v/>
      </c>
      <c r="AH67" s="184"/>
      <c r="AI67" s="183" t="str">
        <f t="shared" si="6"/>
        <v/>
      </c>
      <c r="AJ67" s="82" t="str">
        <f t="shared" si="11"/>
        <v/>
      </c>
      <c r="AK67" s="82" t="str">
        <f t="shared" si="9"/>
        <v/>
      </c>
      <c r="AL67" s="197"/>
      <c r="AM67" s="197"/>
      <c r="AN67" s="197"/>
      <c r="AO67" s="197"/>
      <c r="AP67" s="197"/>
      <c r="AQ67" s="79"/>
      <c r="AR67" s="79"/>
      <c r="AS67" s="57" t="e">
        <f>#VALUE!</f>
        <v>#VALUE!</v>
      </c>
      <c r="AT67" s="57"/>
      <c r="AU67" s="30"/>
      <c r="AV67" s="56" t="str">
        <f t="shared" si="7"/>
        <v>Débil</v>
      </c>
      <c r="AW67" s="56" t="str">
        <f t="shared" si="8"/>
        <v>Débil</v>
      </c>
      <c r="AX67" s="82">
        <f t="shared" si="10"/>
        <v>0</v>
      </c>
      <c r="AY67" s="389"/>
      <c r="AZ67" s="389"/>
      <c r="BA67" s="387"/>
      <c r="BB67" s="389"/>
      <c r="BC67" s="130" t="e">
        <f>+IF(AND(U67="Preventivo",BB63="Fuerte"),2,IF(AND(U67="Preventivo",BB63="Moderado"),1,0))</f>
        <v>#DIV/0!</v>
      </c>
      <c r="BD67" s="130" t="e">
        <f>+IF(AND(U67="Detectivo/Correctivo",$BB63="Fuerte"),2,IF(AND(U67="Detectivo/Correctivo",$BB67="Moderado"),1,IF(AND(U67="Preventivo",$BB63="Fuerte"),1,0)))</f>
        <v>#DIV/0!</v>
      </c>
      <c r="BE67" s="130" t="e">
        <f>+L63-BC67</f>
        <v>#DIV/0!</v>
      </c>
      <c r="BF67" s="130" t="e">
        <f>+N63-BD67</f>
        <v>#N/A</v>
      </c>
      <c r="BG67" s="395"/>
      <c r="BH67" s="395"/>
      <c r="BI67" s="396"/>
      <c r="BJ67" s="393"/>
      <c r="BK67" s="393"/>
      <c r="BL67" s="393"/>
      <c r="BM67" s="394"/>
    </row>
    <row r="68" spans="1:65" ht="65.099999999999994" customHeight="1">
      <c r="A68" s="399"/>
      <c r="B68" s="391"/>
      <c r="C68" s="81"/>
      <c r="D68" s="391"/>
      <c r="E68" s="401"/>
      <c r="F68" s="34"/>
      <c r="G68" s="34"/>
      <c r="H68" s="34"/>
      <c r="I68" s="36"/>
      <c r="J68" s="29"/>
      <c r="K68" s="402"/>
      <c r="L68" s="397"/>
      <c r="M68" s="390"/>
      <c r="N68" s="398"/>
      <c r="O68" s="396"/>
      <c r="P68" s="395"/>
      <c r="Q68" s="83"/>
      <c r="R68" s="184"/>
      <c r="S68" s="53"/>
      <c r="T68" s="55"/>
      <c r="U68" s="54"/>
      <c r="V68" s="184"/>
      <c r="W68" s="184" t="str">
        <f t="shared" si="0"/>
        <v/>
      </c>
      <c r="X68" s="184"/>
      <c r="Y68" s="184" t="str">
        <f t="shared" si="1"/>
        <v/>
      </c>
      <c r="Z68" s="184"/>
      <c r="AA68" s="184" t="str">
        <f t="shared" si="2"/>
        <v/>
      </c>
      <c r="AB68" s="184"/>
      <c r="AC68" s="184" t="str">
        <f t="shared" si="3"/>
        <v/>
      </c>
      <c r="AD68" s="184"/>
      <c r="AE68" s="184" t="str">
        <f t="shared" si="4"/>
        <v/>
      </c>
      <c r="AF68" s="184"/>
      <c r="AG68" s="184" t="str">
        <f t="shared" si="5"/>
        <v/>
      </c>
      <c r="AH68" s="184"/>
      <c r="AI68" s="183" t="str">
        <f t="shared" si="6"/>
        <v/>
      </c>
      <c r="AJ68" s="82" t="str">
        <f t="shared" si="11"/>
        <v/>
      </c>
      <c r="AK68" s="82" t="str">
        <f t="shared" si="9"/>
        <v/>
      </c>
      <c r="AL68" s="197"/>
      <c r="AM68" s="197"/>
      <c r="AN68" s="197"/>
      <c r="AO68" s="197"/>
      <c r="AP68" s="197"/>
      <c r="AQ68" s="79"/>
      <c r="AR68" s="79"/>
      <c r="AS68" s="57" t="e">
        <f>#VALUE!</f>
        <v>#VALUE!</v>
      </c>
      <c r="AT68" s="57"/>
      <c r="AU68" s="30"/>
      <c r="AV68" s="56" t="str">
        <f t="shared" si="7"/>
        <v>Débil</v>
      </c>
      <c r="AW68" s="56" t="str">
        <f t="shared" si="8"/>
        <v>Débil</v>
      </c>
      <c r="AX68" s="82">
        <f t="shared" si="10"/>
        <v>0</v>
      </c>
      <c r="AY68" s="389"/>
      <c r="AZ68" s="389"/>
      <c r="BA68" s="388"/>
      <c r="BB68" s="389"/>
      <c r="BC68" s="130" t="e">
        <f>+IF(AND(U68="Preventivo",BB63="Fuerte"),2,IF(AND(U68="Preventivo",BB63="Moderado"),1,0))</f>
        <v>#DIV/0!</v>
      </c>
      <c r="BD68" s="130" t="e">
        <f>+IF(AND(U68="Detectivo/Correctivo",$BB63="Fuerte"),2,IF(AND(U68="Detectivo/Correctivo",$BB68="Moderado"),1,IF(AND(U68="Preventivo",$BB63="Fuerte"),1,0)))</f>
        <v>#DIV/0!</v>
      </c>
      <c r="BE68" s="130" t="e">
        <f>+L63-BC68</f>
        <v>#DIV/0!</v>
      </c>
      <c r="BF68" s="130" t="e">
        <f>+N63-BD68</f>
        <v>#N/A</v>
      </c>
      <c r="BG68" s="395"/>
      <c r="BH68" s="395"/>
      <c r="BI68" s="396"/>
      <c r="BJ68" s="393"/>
      <c r="BK68" s="393"/>
      <c r="BL68" s="393"/>
      <c r="BM68" s="394"/>
    </row>
    <row r="69" spans="1:65" ht="65.099999999999994" customHeight="1">
      <c r="A69" s="399" t="s">
        <v>617</v>
      </c>
      <c r="B69" s="391"/>
      <c r="C69" s="81"/>
      <c r="D69" s="391"/>
      <c r="E69" s="401"/>
      <c r="F69" s="34"/>
      <c r="G69" s="34"/>
      <c r="H69" s="34"/>
      <c r="I69" s="36"/>
      <c r="J69" s="29"/>
      <c r="K69" s="402"/>
      <c r="L69" s="397"/>
      <c r="M69" s="390"/>
      <c r="N69" s="398" t="e">
        <f>+VLOOKUP(M69,Listados!$K$13:$L$17,2,0)</f>
        <v>#N/A</v>
      </c>
      <c r="O69" s="396" t="str">
        <f>IF(AND(K69&lt;&gt;"",M69&lt;&gt;""),VLOOKUP(K69&amp;M69,Listados!$M$3:$N$27,2,FALSE),"")</f>
        <v/>
      </c>
      <c r="P69" s="395" t="e">
        <f>+VLOOKUP(O69,Listados!$P$3:$Q$6,2,FALSE)</f>
        <v>#N/A</v>
      </c>
      <c r="Q69" s="83"/>
      <c r="R69" s="184"/>
      <c r="S69" s="53"/>
      <c r="T69" s="55"/>
      <c r="U69" s="54"/>
      <c r="V69" s="184"/>
      <c r="W69" s="184" t="str">
        <f t="shared" si="0"/>
        <v/>
      </c>
      <c r="X69" s="184"/>
      <c r="Y69" s="184" t="str">
        <f t="shared" si="1"/>
        <v/>
      </c>
      <c r="Z69" s="184"/>
      <c r="AA69" s="184" t="str">
        <f t="shared" si="2"/>
        <v/>
      </c>
      <c r="AB69" s="184"/>
      <c r="AC69" s="184" t="str">
        <f t="shared" si="3"/>
        <v/>
      </c>
      <c r="AD69" s="184"/>
      <c r="AE69" s="184" t="str">
        <f t="shared" si="4"/>
        <v/>
      </c>
      <c r="AF69" s="184"/>
      <c r="AG69" s="184" t="str">
        <f t="shared" si="5"/>
        <v/>
      </c>
      <c r="AH69" s="184"/>
      <c r="AI69" s="183" t="str">
        <f t="shared" si="6"/>
        <v/>
      </c>
      <c r="AJ69" s="82" t="str">
        <f t="shared" si="11"/>
        <v/>
      </c>
      <c r="AK69" s="82" t="str">
        <f t="shared" si="9"/>
        <v/>
      </c>
      <c r="AL69" s="197"/>
      <c r="AM69" s="197"/>
      <c r="AN69" s="197"/>
      <c r="AO69" s="197"/>
      <c r="AP69" s="197"/>
      <c r="AQ69" s="79"/>
      <c r="AR69" s="79"/>
      <c r="AS69" s="57" t="e">
        <f>#VALUE!</f>
        <v>#VALUE!</v>
      </c>
      <c r="AT69" s="57"/>
      <c r="AU69" s="30"/>
      <c r="AV69" s="56" t="str">
        <f t="shared" si="7"/>
        <v>Débil</v>
      </c>
      <c r="AW69" s="56" t="str">
        <f t="shared" si="8"/>
        <v>Débil</v>
      </c>
      <c r="AX69" s="82">
        <f t="shared" si="10"/>
        <v>0</v>
      </c>
      <c r="AY69" s="389">
        <f t="shared" ref="AY69" si="38">SUM(AX69:AX74)</f>
        <v>0</v>
      </c>
      <c r="AZ69" s="389">
        <v>0</v>
      </c>
      <c r="BA69" s="386" t="e">
        <f t="shared" ref="BA69" si="39">AY69/AZ69</f>
        <v>#DIV/0!</v>
      </c>
      <c r="BB69" s="389" t="e">
        <f t="shared" ref="BB69" si="40">IF(BA69&lt;=50, "Débil", IF(BA69&lt;=99,"Moderado","Fuerte"))</f>
        <v>#DIV/0!</v>
      </c>
      <c r="BC69" s="130" t="e">
        <f>+IF(AND(U69="Preventivo",BB69="Fuerte"),2,IF(AND(U69="Preventivo",BB69="Moderado"),1,0))</f>
        <v>#DIV/0!</v>
      </c>
      <c r="BD69" s="130" t="e">
        <f>+IF(AND(U69="Detectivo/Correctivo",$BB69="Fuerte"),2,IF(AND(U69="Detectivo/Correctivo",$BB69="Moderado"),1,IF(AND(U69="Preventivo",$BB69="Fuerte"),1,0)))</f>
        <v>#DIV/0!</v>
      </c>
      <c r="BE69" s="130" t="e">
        <f>+L69-BC69</f>
        <v>#DIV/0!</v>
      </c>
      <c r="BF69" s="130" t="e">
        <f>+N69-BD69</f>
        <v>#N/A</v>
      </c>
      <c r="BG69" s="395" t="e">
        <f>+VLOOKUP(MIN(BE69,BE70,BE71,BE72,BE73,BE74),Listados!$J$18:$K$24,2,TRUE)</f>
        <v>#DIV/0!</v>
      </c>
      <c r="BH69" s="395" t="e">
        <f>+VLOOKUP(MIN(BF69,BF70,BF71,BF72,BF73,BF74),Listados!$J$27:$K$32,2,TRUE)</f>
        <v>#N/A</v>
      </c>
      <c r="BI69" s="396" t="e">
        <f>IF(AND(BG69&lt;&gt;"",BH69&lt;&gt;""),VLOOKUP(BG69&amp;BH69,Listados!$M$3:$N$27,2,FALSE),"")</f>
        <v>#DIV/0!</v>
      </c>
      <c r="BJ69" s="393" t="e">
        <f>+IF($P69="Asumir el riesgo","NA","")</f>
        <v>#N/A</v>
      </c>
      <c r="BK69" s="393" t="e">
        <f>+IF($P69="Asumir el riesgo","NA","")</f>
        <v>#N/A</v>
      </c>
      <c r="BL69" s="393" t="e">
        <f>+IF($P69="Asumir el riesgo","NA","")</f>
        <v>#N/A</v>
      </c>
      <c r="BM69" s="394" t="e">
        <f>+IF($P69="Asumir el riesgo","NA","")</f>
        <v>#N/A</v>
      </c>
    </row>
    <row r="70" spans="1:65" ht="65.099999999999994" customHeight="1">
      <c r="A70" s="399"/>
      <c r="B70" s="391"/>
      <c r="C70" s="81"/>
      <c r="D70" s="391"/>
      <c r="E70" s="401"/>
      <c r="F70" s="34"/>
      <c r="G70" s="34"/>
      <c r="H70" s="34"/>
      <c r="I70" s="36"/>
      <c r="J70" s="29"/>
      <c r="K70" s="402"/>
      <c r="L70" s="397"/>
      <c r="M70" s="390"/>
      <c r="N70" s="398"/>
      <c r="O70" s="396"/>
      <c r="P70" s="395"/>
      <c r="Q70" s="83"/>
      <c r="R70" s="184"/>
      <c r="S70" s="53"/>
      <c r="T70" s="55"/>
      <c r="U70" s="54"/>
      <c r="V70" s="184"/>
      <c r="W70" s="184" t="str">
        <f t="shared" si="0"/>
        <v/>
      </c>
      <c r="X70" s="184"/>
      <c r="Y70" s="184" t="str">
        <f t="shared" si="1"/>
        <v/>
      </c>
      <c r="Z70" s="184"/>
      <c r="AA70" s="184" t="str">
        <f t="shared" si="2"/>
        <v/>
      </c>
      <c r="AB70" s="184"/>
      <c r="AC70" s="184" t="str">
        <f t="shared" si="3"/>
        <v/>
      </c>
      <c r="AD70" s="184"/>
      <c r="AE70" s="184" t="str">
        <f t="shared" si="4"/>
        <v/>
      </c>
      <c r="AF70" s="184"/>
      <c r="AG70" s="184" t="str">
        <f t="shared" si="5"/>
        <v/>
      </c>
      <c r="AH70" s="184"/>
      <c r="AI70" s="183" t="str">
        <f t="shared" si="6"/>
        <v/>
      </c>
      <c r="AJ70" s="82" t="str">
        <f t="shared" si="11"/>
        <v/>
      </c>
      <c r="AK70" s="82" t="str">
        <f t="shared" si="9"/>
        <v/>
      </c>
      <c r="AL70" s="197"/>
      <c r="AM70" s="197"/>
      <c r="AN70" s="197"/>
      <c r="AO70" s="197"/>
      <c r="AP70" s="197"/>
      <c r="AQ70" s="79"/>
      <c r="AR70" s="79"/>
      <c r="AS70" s="57" t="e">
        <f>#VALUE!</f>
        <v>#VALUE!</v>
      </c>
      <c r="AT70" s="57"/>
      <c r="AU70" s="30"/>
      <c r="AV70" s="56" t="str">
        <f t="shared" si="7"/>
        <v>Débil</v>
      </c>
      <c r="AW70" s="56" t="str">
        <f t="shared" si="8"/>
        <v>Débil</v>
      </c>
      <c r="AX70" s="82">
        <f t="shared" si="10"/>
        <v>0</v>
      </c>
      <c r="AY70" s="389"/>
      <c r="AZ70" s="389"/>
      <c r="BA70" s="387"/>
      <c r="BB70" s="389"/>
      <c r="BC70" s="130" t="e">
        <f>+IF(AND(U70="Preventivo",BB69="Fuerte"),2,IF(AND(U70="Preventivo",BB69="Moderado"),1,0))</f>
        <v>#DIV/0!</v>
      </c>
      <c r="BD70" s="130" t="e">
        <f>+IF(AND(U70="Detectivo/Correctivo",$BB69="Fuerte"),2,IF(AND(U70="Detectivo/Correctivo",$BB70="Moderado"),1,IF(AND(U70="Preventivo",$BB69="Fuerte"),1,0)))</f>
        <v>#DIV/0!</v>
      </c>
      <c r="BE70" s="130" t="e">
        <f>+L69-BC70</f>
        <v>#DIV/0!</v>
      </c>
      <c r="BF70" s="130" t="e">
        <f>+N69-BD70</f>
        <v>#N/A</v>
      </c>
      <c r="BG70" s="395"/>
      <c r="BH70" s="395"/>
      <c r="BI70" s="396"/>
      <c r="BJ70" s="393"/>
      <c r="BK70" s="393"/>
      <c r="BL70" s="393"/>
      <c r="BM70" s="394"/>
    </row>
    <row r="71" spans="1:65" ht="65.099999999999994" customHeight="1">
      <c r="A71" s="399"/>
      <c r="B71" s="391"/>
      <c r="C71" s="81"/>
      <c r="D71" s="391"/>
      <c r="E71" s="401"/>
      <c r="F71" s="34"/>
      <c r="G71" s="34"/>
      <c r="H71" s="34"/>
      <c r="I71" s="36"/>
      <c r="J71" s="29"/>
      <c r="K71" s="402"/>
      <c r="L71" s="397"/>
      <c r="M71" s="390"/>
      <c r="N71" s="398"/>
      <c r="O71" s="396"/>
      <c r="P71" s="395"/>
      <c r="Q71" s="83"/>
      <c r="R71" s="184"/>
      <c r="S71" s="53"/>
      <c r="T71" s="55"/>
      <c r="U71" s="54"/>
      <c r="V71" s="184"/>
      <c r="W71" s="184" t="str">
        <f t="shared" si="0"/>
        <v/>
      </c>
      <c r="X71" s="184"/>
      <c r="Y71" s="184" t="str">
        <f t="shared" si="1"/>
        <v/>
      </c>
      <c r="Z71" s="184"/>
      <c r="AA71" s="184" t="str">
        <f t="shared" si="2"/>
        <v/>
      </c>
      <c r="AB71" s="184"/>
      <c r="AC71" s="184" t="str">
        <f t="shared" si="3"/>
        <v/>
      </c>
      <c r="AD71" s="184"/>
      <c r="AE71" s="184" t="str">
        <f t="shared" si="4"/>
        <v/>
      </c>
      <c r="AF71" s="184"/>
      <c r="AG71" s="184" t="str">
        <f t="shared" si="5"/>
        <v/>
      </c>
      <c r="AH71" s="184"/>
      <c r="AI71" s="183" t="str">
        <f t="shared" si="6"/>
        <v/>
      </c>
      <c r="AJ71" s="82" t="str">
        <f t="shared" si="11"/>
        <v/>
      </c>
      <c r="AK71" s="82" t="str">
        <f t="shared" si="9"/>
        <v/>
      </c>
      <c r="AL71" s="197"/>
      <c r="AM71" s="197"/>
      <c r="AN71" s="197"/>
      <c r="AO71" s="197"/>
      <c r="AP71" s="197"/>
      <c r="AQ71" s="79"/>
      <c r="AR71" s="79"/>
      <c r="AS71" s="57" t="e">
        <f>#VALUE!</f>
        <v>#VALUE!</v>
      </c>
      <c r="AT71" s="57"/>
      <c r="AU71" s="30"/>
      <c r="AV71" s="56" t="str">
        <f t="shared" si="7"/>
        <v>Débil</v>
      </c>
      <c r="AW71" s="56" t="str">
        <f t="shared" si="8"/>
        <v>Débil</v>
      </c>
      <c r="AX71" s="82">
        <f t="shared" si="10"/>
        <v>0</v>
      </c>
      <c r="AY71" s="389"/>
      <c r="AZ71" s="389"/>
      <c r="BA71" s="387"/>
      <c r="BB71" s="389"/>
      <c r="BC71" s="130" t="e">
        <f>+IF(AND(U71="Preventivo",BB69="Fuerte"),2,IF(AND(U71="Preventivo",BB69="Moderado"),1,0))</f>
        <v>#DIV/0!</v>
      </c>
      <c r="BD71" s="130" t="e">
        <f>+IF(AND(U71="Detectivo/Correctivo",$BB69="Fuerte"),2,IF(AND(U71="Detectivo/Correctivo",$BB71="Moderado"),1,IF(AND(U71="Preventivo",$BB69="Fuerte"),1,0)))</f>
        <v>#DIV/0!</v>
      </c>
      <c r="BE71" s="130" t="e">
        <f>+L69-BC71</f>
        <v>#DIV/0!</v>
      </c>
      <c r="BF71" s="130" t="e">
        <f>+N69-BD71</f>
        <v>#N/A</v>
      </c>
      <c r="BG71" s="395"/>
      <c r="BH71" s="395"/>
      <c r="BI71" s="396"/>
      <c r="BJ71" s="393"/>
      <c r="BK71" s="393"/>
      <c r="BL71" s="393"/>
      <c r="BM71" s="394"/>
    </row>
    <row r="72" spans="1:65" ht="65.099999999999994" customHeight="1">
      <c r="A72" s="399"/>
      <c r="B72" s="391"/>
      <c r="C72" s="81"/>
      <c r="D72" s="391"/>
      <c r="E72" s="401"/>
      <c r="F72" s="34"/>
      <c r="G72" s="34"/>
      <c r="H72" s="34"/>
      <c r="I72" s="36"/>
      <c r="J72" s="29"/>
      <c r="K72" s="402"/>
      <c r="L72" s="397"/>
      <c r="M72" s="390"/>
      <c r="N72" s="398"/>
      <c r="O72" s="396"/>
      <c r="P72" s="395"/>
      <c r="Q72" s="83"/>
      <c r="R72" s="184"/>
      <c r="S72" s="53"/>
      <c r="T72" s="55"/>
      <c r="U72" s="54"/>
      <c r="V72" s="184"/>
      <c r="W72" s="184" t="str">
        <f t="shared" si="0"/>
        <v/>
      </c>
      <c r="X72" s="184"/>
      <c r="Y72" s="184" t="str">
        <f t="shared" si="1"/>
        <v/>
      </c>
      <c r="Z72" s="184"/>
      <c r="AA72" s="184" t="str">
        <f t="shared" si="2"/>
        <v/>
      </c>
      <c r="AB72" s="184"/>
      <c r="AC72" s="184" t="str">
        <f t="shared" si="3"/>
        <v/>
      </c>
      <c r="AD72" s="184"/>
      <c r="AE72" s="184" t="str">
        <f t="shared" si="4"/>
        <v/>
      </c>
      <c r="AF72" s="184"/>
      <c r="AG72" s="184" t="str">
        <f t="shared" si="5"/>
        <v/>
      </c>
      <c r="AH72" s="184"/>
      <c r="AI72" s="183" t="str">
        <f t="shared" si="6"/>
        <v/>
      </c>
      <c r="AJ72" s="82" t="str">
        <f t="shared" si="11"/>
        <v/>
      </c>
      <c r="AK72" s="82" t="str">
        <f t="shared" si="9"/>
        <v/>
      </c>
      <c r="AL72" s="197"/>
      <c r="AM72" s="197"/>
      <c r="AN72" s="197"/>
      <c r="AO72" s="197"/>
      <c r="AP72" s="197"/>
      <c r="AQ72" s="79"/>
      <c r="AR72" s="79"/>
      <c r="AS72" s="57" t="e">
        <f>#VALUE!</f>
        <v>#VALUE!</v>
      </c>
      <c r="AT72" s="57"/>
      <c r="AU72" s="30"/>
      <c r="AV72" s="56" t="str">
        <f t="shared" si="7"/>
        <v>Débil</v>
      </c>
      <c r="AW72" s="56" t="str">
        <f t="shared" si="8"/>
        <v>Débil</v>
      </c>
      <c r="AX72" s="82">
        <f t="shared" si="10"/>
        <v>0</v>
      </c>
      <c r="AY72" s="389"/>
      <c r="AZ72" s="389"/>
      <c r="BA72" s="387"/>
      <c r="BB72" s="389"/>
      <c r="BC72" s="130" t="e">
        <f>+IF(AND(U72="Preventivo",BB69="Fuerte"),2,IF(AND(U72="Preventivo",BB69="Moderado"),1,0))</f>
        <v>#DIV/0!</v>
      </c>
      <c r="BD72" s="130" t="e">
        <f>+IF(AND(U72="Detectivo/Correctivo",$BB69="Fuerte"),2,IF(AND(U72="Detectivo/Correctivo",$BB72="Moderado"),1,IF(AND(U72="Preventivo",$BB69="Fuerte"),1,0)))</f>
        <v>#DIV/0!</v>
      </c>
      <c r="BE72" s="130" t="e">
        <f>+L69-BC72</f>
        <v>#DIV/0!</v>
      </c>
      <c r="BF72" s="130" t="e">
        <f>+N69-BD72</f>
        <v>#N/A</v>
      </c>
      <c r="BG72" s="395"/>
      <c r="BH72" s="395"/>
      <c r="BI72" s="396"/>
      <c r="BJ72" s="393"/>
      <c r="BK72" s="393"/>
      <c r="BL72" s="393"/>
      <c r="BM72" s="394"/>
    </row>
    <row r="73" spans="1:65" ht="65.099999999999994" customHeight="1">
      <c r="A73" s="399"/>
      <c r="B73" s="391"/>
      <c r="C73" s="81"/>
      <c r="D73" s="391"/>
      <c r="E73" s="401"/>
      <c r="F73" s="34"/>
      <c r="G73" s="34"/>
      <c r="H73" s="34"/>
      <c r="I73" s="36"/>
      <c r="J73" s="29"/>
      <c r="K73" s="402"/>
      <c r="L73" s="397"/>
      <c r="M73" s="390"/>
      <c r="N73" s="398"/>
      <c r="O73" s="396"/>
      <c r="P73" s="395"/>
      <c r="Q73" s="83"/>
      <c r="R73" s="184"/>
      <c r="S73" s="53"/>
      <c r="T73" s="55"/>
      <c r="U73" s="54"/>
      <c r="V73" s="184"/>
      <c r="W73" s="184" t="str">
        <f t="shared" si="0"/>
        <v/>
      </c>
      <c r="X73" s="184"/>
      <c r="Y73" s="184" t="str">
        <f t="shared" si="1"/>
        <v/>
      </c>
      <c r="Z73" s="184"/>
      <c r="AA73" s="184" t="str">
        <f t="shared" si="2"/>
        <v/>
      </c>
      <c r="AB73" s="184"/>
      <c r="AC73" s="184" t="str">
        <f t="shared" si="3"/>
        <v/>
      </c>
      <c r="AD73" s="184"/>
      <c r="AE73" s="184" t="str">
        <f t="shared" si="4"/>
        <v/>
      </c>
      <c r="AF73" s="184"/>
      <c r="AG73" s="184" t="str">
        <f t="shared" si="5"/>
        <v/>
      </c>
      <c r="AH73" s="184"/>
      <c r="AI73" s="183" t="str">
        <f t="shared" si="6"/>
        <v/>
      </c>
      <c r="AJ73" s="82" t="str">
        <f t="shared" si="11"/>
        <v/>
      </c>
      <c r="AK73" s="82" t="str">
        <f t="shared" si="9"/>
        <v/>
      </c>
      <c r="AL73" s="197"/>
      <c r="AM73" s="197"/>
      <c r="AN73" s="197"/>
      <c r="AO73" s="197"/>
      <c r="AP73" s="197"/>
      <c r="AQ73" s="79"/>
      <c r="AR73" s="79"/>
      <c r="AS73" s="57" t="e">
        <f>#VALUE!</f>
        <v>#VALUE!</v>
      </c>
      <c r="AT73" s="57"/>
      <c r="AU73" s="30"/>
      <c r="AV73" s="56" t="str">
        <f t="shared" si="7"/>
        <v>Débil</v>
      </c>
      <c r="AW73" s="56" t="str">
        <f t="shared" si="8"/>
        <v>Débil</v>
      </c>
      <c r="AX73" s="82">
        <f t="shared" si="10"/>
        <v>0</v>
      </c>
      <c r="AY73" s="389"/>
      <c r="AZ73" s="389"/>
      <c r="BA73" s="387"/>
      <c r="BB73" s="389"/>
      <c r="BC73" s="130" t="e">
        <f>+IF(AND(U73="Preventivo",BB69="Fuerte"),2,IF(AND(U73="Preventivo",BB69="Moderado"),1,0))</f>
        <v>#DIV/0!</v>
      </c>
      <c r="BD73" s="130" t="e">
        <f>+IF(AND(U73="Detectivo/Correctivo",$BB69="Fuerte"),2,IF(AND(U73="Detectivo/Correctivo",$BB73="Moderado"),1,IF(AND(U73="Preventivo",$BB69="Fuerte"),1,0)))</f>
        <v>#DIV/0!</v>
      </c>
      <c r="BE73" s="130" t="e">
        <f>+L69-BC73</f>
        <v>#DIV/0!</v>
      </c>
      <c r="BF73" s="130" t="e">
        <f>+N69-BD73</f>
        <v>#N/A</v>
      </c>
      <c r="BG73" s="395"/>
      <c r="BH73" s="395"/>
      <c r="BI73" s="396"/>
      <c r="BJ73" s="393"/>
      <c r="BK73" s="393"/>
      <c r="BL73" s="393"/>
      <c r="BM73" s="394"/>
    </row>
    <row r="74" spans="1:65" ht="65.099999999999994" customHeight="1">
      <c r="A74" s="399"/>
      <c r="B74" s="391"/>
      <c r="C74" s="81"/>
      <c r="D74" s="391"/>
      <c r="E74" s="401"/>
      <c r="F74" s="34"/>
      <c r="G74" s="34"/>
      <c r="H74" s="34"/>
      <c r="I74" s="36"/>
      <c r="J74" s="29"/>
      <c r="K74" s="402"/>
      <c r="L74" s="397"/>
      <c r="M74" s="390"/>
      <c r="N74" s="398"/>
      <c r="O74" s="396"/>
      <c r="P74" s="395"/>
      <c r="Q74" s="83"/>
      <c r="R74" s="184"/>
      <c r="S74" s="53"/>
      <c r="T74" s="55"/>
      <c r="U74" s="54"/>
      <c r="V74" s="184"/>
      <c r="W74" s="184" t="str">
        <f t="shared" ref="W74:W137" si="41">+IF(V74="si",15,"")</f>
        <v/>
      </c>
      <c r="X74" s="184"/>
      <c r="Y74" s="184" t="str">
        <f t="shared" ref="Y74:Y137" si="42">+IF(X74="si",15,"")</f>
        <v/>
      </c>
      <c r="Z74" s="184"/>
      <c r="AA74" s="184" t="str">
        <f t="shared" ref="AA74:AA137" si="43">+IF(Z74="si",15,"")</f>
        <v/>
      </c>
      <c r="AB74" s="184"/>
      <c r="AC74" s="184" t="str">
        <f t="shared" ref="AC74:AC137" si="44">+IF(AB74="si",15,"")</f>
        <v/>
      </c>
      <c r="AD74" s="184"/>
      <c r="AE74" s="184" t="str">
        <f t="shared" ref="AE74:AE137" si="45">+IF(AD74="si",15,"")</f>
        <v/>
      </c>
      <c r="AF74" s="184"/>
      <c r="AG74" s="184" t="str">
        <f t="shared" ref="AG74:AG137" si="46">+IF(AF74="si",15,"")</f>
        <v/>
      </c>
      <c r="AH74" s="184"/>
      <c r="AI74" s="183" t="str">
        <f t="shared" ref="AI74:AI137" si="47">+IF(AH74="Completa",10,IF(AH74="Incompleta",5,""))</f>
        <v/>
      </c>
      <c r="AJ74" s="82" t="str">
        <f t="shared" ref="AJ74:AJ137" si="48">IF((SUM(W74,Y74,AA74,AC74,AE74,AG74,AI74)=0),"",(SUM(W74,Y74,AA74,AC74,AE74,AG74,AI74)))</f>
        <v/>
      </c>
      <c r="AK74" s="82" t="str">
        <f t="shared" ref="AK74:AK137" si="49">IF(AJ74&lt;=85,"Débil",IF(AJ74&lt;=95,"Moderado",IF(AJ74=100,"Fuerte","")))</f>
        <v/>
      </c>
      <c r="AL74" s="197"/>
      <c r="AM74" s="197"/>
      <c r="AN74" s="197"/>
      <c r="AO74" s="197"/>
      <c r="AP74" s="197"/>
      <c r="AQ74" s="79"/>
      <c r="AR74" s="79"/>
      <c r="AS74" s="57" t="e">
        <f>#VALUE!</f>
        <v>#VALUE!</v>
      </c>
      <c r="AT74" s="57"/>
      <c r="AU74" s="30"/>
      <c r="AV74" s="56" t="str">
        <f t="shared" ref="AV74:AV137" si="50">+IF(AU74="siempre","Fuerte",IF(AU74="Algunas veces","Moderado","Débil"))</f>
        <v>Débil</v>
      </c>
      <c r="AW74" s="56" t="str">
        <f t="shared" ref="AW74:AW137" si="51">IF(AND(AK74="Fuerte",AV74="Fuerte"),"Fuerte",IF(AND(AK74="Fuerte",AV74="Moderado"),"Moderado",IF(AND(AK74="Moderado",AV74="Fuerte"),"Moderado",IF(AND(AK74="Moderado",AV74="Moderado"),"Moderado","Débil"))))</f>
        <v>Débil</v>
      </c>
      <c r="AX74" s="82">
        <f t="shared" si="10"/>
        <v>0</v>
      </c>
      <c r="AY74" s="389"/>
      <c r="AZ74" s="389"/>
      <c r="BA74" s="388"/>
      <c r="BB74" s="389"/>
      <c r="BC74" s="130" t="e">
        <f>+IF(AND(U74="Preventivo",BB69="Fuerte"),2,IF(AND(U74="Preventivo",BB69="Moderado"),1,0))</f>
        <v>#DIV/0!</v>
      </c>
      <c r="BD74" s="130" t="e">
        <f>+IF(AND(U74="Detectivo/Correctivo",$BB69="Fuerte"),2,IF(AND(U74="Detectivo/Correctivo",$BB74="Moderado"),1,IF(AND(U74="Preventivo",$BB69="Fuerte"),1,0)))</f>
        <v>#DIV/0!</v>
      </c>
      <c r="BE74" s="130" t="e">
        <f>+L69-BC74</f>
        <v>#DIV/0!</v>
      </c>
      <c r="BF74" s="130" t="e">
        <f>+N69-BD74</f>
        <v>#N/A</v>
      </c>
      <c r="BG74" s="395"/>
      <c r="BH74" s="395"/>
      <c r="BI74" s="396"/>
      <c r="BJ74" s="393"/>
      <c r="BK74" s="393"/>
      <c r="BL74" s="393"/>
      <c r="BM74" s="394"/>
    </row>
    <row r="75" spans="1:65" ht="65.099999999999994" customHeight="1">
      <c r="A75" s="399" t="s">
        <v>618</v>
      </c>
      <c r="B75" s="391"/>
      <c r="C75" s="81"/>
      <c r="D75" s="391"/>
      <c r="E75" s="401"/>
      <c r="F75" s="34"/>
      <c r="G75" s="34"/>
      <c r="H75" s="34"/>
      <c r="I75" s="36"/>
      <c r="J75" s="29"/>
      <c r="K75" s="402"/>
      <c r="L75" s="397"/>
      <c r="M75" s="390"/>
      <c r="N75" s="398" t="e">
        <f>+VLOOKUP(M75,Listados!$K$13:$L$17,2,0)</f>
        <v>#N/A</v>
      </c>
      <c r="O75" s="396" t="str">
        <f>IF(AND(K75&lt;&gt;"",M75&lt;&gt;""),VLOOKUP(K75&amp;M75,Listados!$M$3:$N$27,2,FALSE),"")</f>
        <v/>
      </c>
      <c r="P75" s="395" t="e">
        <f>+VLOOKUP(O75,Listados!$P$3:$Q$6,2,FALSE)</f>
        <v>#N/A</v>
      </c>
      <c r="Q75" s="83"/>
      <c r="R75" s="184"/>
      <c r="S75" s="53"/>
      <c r="T75" s="55"/>
      <c r="U75" s="54"/>
      <c r="V75" s="184"/>
      <c r="W75" s="184" t="str">
        <f t="shared" si="41"/>
        <v/>
      </c>
      <c r="X75" s="184"/>
      <c r="Y75" s="184" t="str">
        <f t="shared" si="42"/>
        <v/>
      </c>
      <c r="Z75" s="184"/>
      <c r="AA75" s="184" t="str">
        <f t="shared" si="43"/>
        <v/>
      </c>
      <c r="AB75" s="184"/>
      <c r="AC75" s="184" t="str">
        <f t="shared" si="44"/>
        <v/>
      </c>
      <c r="AD75" s="184"/>
      <c r="AE75" s="184" t="str">
        <f t="shared" si="45"/>
        <v/>
      </c>
      <c r="AF75" s="184"/>
      <c r="AG75" s="184" t="str">
        <f t="shared" si="46"/>
        <v/>
      </c>
      <c r="AH75" s="184"/>
      <c r="AI75" s="183" t="str">
        <f t="shared" si="47"/>
        <v/>
      </c>
      <c r="AJ75" s="82" t="str">
        <f t="shared" si="48"/>
        <v/>
      </c>
      <c r="AK75" s="82" t="str">
        <f t="shared" si="49"/>
        <v/>
      </c>
      <c r="AL75" s="197"/>
      <c r="AM75" s="197"/>
      <c r="AN75" s="197"/>
      <c r="AO75" s="197"/>
      <c r="AP75" s="197"/>
      <c r="AQ75" s="79"/>
      <c r="AR75" s="79"/>
      <c r="AS75" s="57" t="e">
        <f>#VALUE!</f>
        <v>#VALUE!</v>
      </c>
      <c r="AT75" s="57"/>
      <c r="AU75" s="30"/>
      <c r="AV75" s="56" t="str">
        <f t="shared" si="50"/>
        <v>Débil</v>
      </c>
      <c r="AW75" s="56" t="str">
        <f t="shared" si="51"/>
        <v>Débil</v>
      </c>
      <c r="AX75" s="82">
        <f t="shared" ref="AX75:AX138" si="52">IF(ISBLANK(AW75),"",IF(AW75="Débil", 0, IF(AW75="Moderado",50,100)))</f>
        <v>0</v>
      </c>
      <c r="AY75" s="389">
        <f t="shared" ref="AY75" si="53">SUM(AX75:AX80)</f>
        <v>0</v>
      </c>
      <c r="AZ75" s="389">
        <v>0</v>
      </c>
      <c r="BA75" s="386" t="e">
        <f t="shared" ref="BA75" si="54">AY75/AZ75</f>
        <v>#DIV/0!</v>
      </c>
      <c r="BB75" s="389" t="e">
        <f t="shared" ref="BB75" si="55">IF(BA75&lt;=50, "Débil", IF(BA75&lt;=99,"Moderado","Fuerte"))</f>
        <v>#DIV/0!</v>
      </c>
      <c r="BC75" s="130" t="e">
        <f>+IF(AND(U75="Preventivo",BB75="Fuerte"),2,IF(AND(U75="Preventivo",BB75="Moderado"),1,0))</f>
        <v>#DIV/0!</v>
      </c>
      <c r="BD75" s="130" t="e">
        <f>+IF(AND(U75="Detectivo/Correctivo",$BB75="Fuerte"),2,IF(AND(U75="Detectivo/Correctivo",$BB75="Moderado"),1,IF(AND(U75="Preventivo",$BB75="Fuerte"),1,0)))</f>
        <v>#DIV/0!</v>
      </c>
      <c r="BE75" s="130" t="e">
        <f>+L75-BC75</f>
        <v>#DIV/0!</v>
      </c>
      <c r="BF75" s="130" t="e">
        <f>+N75-BD75</f>
        <v>#N/A</v>
      </c>
      <c r="BG75" s="395" t="e">
        <f>+VLOOKUP(MIN(BE75,BE76,BE77,BE78,BE79,BE80),Listados!$J$18:$K$24,2,TRUE)</f>
        <v>#DIV/0!</v>
      </c>
      <c r="BH75" s="395" t="e">
        <f>+VLOOKUP(MIN(BF75,BF76,BF77,BF78,BF79,BF80),Listados!$J$27:$K$32,2,TRUE)</f>
        <v>#N/A</v>
      </c>
      <c r="BI75" s="396" t="e">
        <f>IF(AND(BG75&lt;&gt;"",BH75&lt;&gt;""),VLOOKUP(BG75&amp;BH75,Listados!$M$3:$N$27,2,FALSE),"")</f>
        <v>#DIV/0!</v>
      </c>
      <c r="BJ75" s="393" t="e">
        <f>+IF($P75="Asumir el riesgo","NA","")</f>
        <v>#N/A</v>
      </c>
      <c r="BK75" s="393" t="e">
        <f>+IF($P75="Asumir el riesgo","NA","")</f>
        <v>#N/A</v>
      </c>
      <c r="BL75" s="393" t="e">
        <f>+IF($P75="Asumir el riesgo","NA","")</f>
        <v>#N/A</v>
      </c>
      <c r="BM75" s="394" t="e">
        <f>+IF($P75="Asumir el riesgo","NA","")</f>
        <v>#N/A</v>
      </c>
    </row>
    <row r="76" spans="1:65" ht="65.099999999999994" customHeight="1">
      <c r="A76" s="399"/>
      <c r="B76" s="391"/>
      <c r="C76" s="81"/>
      <c r="D76" s="391"/>
      <c r="E76" s="401"/>
      <c r="F76" s="34"/>
      <c r="G76" s="34"/>
      <c r="H76" s="34"/>
      <c r="I76" s="36"/>
      <c r="J76" s="29"/>
      <c r="K76" s="402"/>
      <c r="L76" s="397"/>
      <c r="M76" s="390"/>
      <c r="N76" s="398"/>
      <c r="O76" s="396"/>
      <c r="P76" s="395"/>
      <c r="Q76" s="83"/>
      <c r="R76" s="184"/>
      <c r="S76" s="53"/>
      <c r="T76" s="55"/>
      <c r="U76" s="54"/>
      <c r="V76" s="184"/>
      <c r="W76" s="184" t="str">
        <f t="shared" si="41"/>
        <v/>
      </c>
      <c r="X76" s="184"/>
      <c r="Y76" s="184" t="str">
        <f t="shared" si="42"/>
        <v/>
      </c>
      <c r="Z76" s="184"/>
      <c r="AA76" s="184" t="str">
        <f t="shared" si="43"/>
        <v/>
      </c>
      <c r="AB76" s="184"/>
      <c r="AC76" s="184" t="str">
        <f t="shared" si="44"/>
        <v/>
      </c>
      <c r="AD76" s="184"/>
      <c r="AE76" s="184" t="str">
        <f t="shared" si="45"/>
        <v/>
      </c>
      <c r="AF76" s="184"/>
      <c r="AG76" s="184" t="str">
        <f t="shared" si="46"/>
        <v/>
      </c>
      <c r="AH76" s="184"/>
      <c r="AI76" s="183" t="str">
        <f t="shared" si="47"/>
        <v/>
      </c>
      <c r="AJ76" s="82" t="str">
        <f t="shared" si="48"/>
        <v/>
      </c>
      <c r="AK76" s="82" t="str">
        <f t="shared" si="49"/>
        <v/>
      </c>
      <c r="AL76" s="197"/>
      <c r="AM76" s="197"/>
      <c r="AN76" s="197"/>
      <c r="AO76" s="197"/>
      <c r="AP76" s="197"/>
      <c r="AQ76" s="79"/>
      <c r="AR76" s="79"/>
      <c r="AS76" s="57" t="e">
        <f>#VALUE!</f>
        <v>#VALUE!</v>
      </c>
      <c r="AT76" s="57"/>
      <c r="AU76" s="30"/>
      <c r="AV76" s="56" t="str">
        <f t="shared" si="50"/>
        <v>Débil</v>
      </c>
      <c r="AW76" s="56" t="str">
        <f t="shared" si="51"/>
        <v>Débil</v>
      </c>
      <c r="AX76" s="82">
        <f t="shared" si="52"/>
        <v>0</v>
      </c>
      <c r="AY76" s="389"/>
      <c r="AZ76" s="389"/>
      <c r="BA76" s="387"/>
      <c r="BB76" s="389"/>
      <c r="BC76" s="130" t="e">
        <f>+IF(AND(U76="Preventivo",BB75="Fuerte"),2,IF(AND(U76="Preventivo",BB75="Moderado"),1,0))</f>
        <v>#DIV/0!</v>
      </c>
      <c r="BD76" s="130" t="e">
        <f>+IF(AND(U76="Detectivo/Correctivo",$BB75="Fuerte"),2,IF(AND(U76="Detectivo/Correctivo",$BB76="Moderado"),1,IF(AND(U76="Preventivo",$BB75="Fuerte"),1,0)))</f>
        <v>#DIV/0!</v>
      </c>
      <c r="BE76" s="130" t="e">
        <f>+L75-BC76</f>
        <v>#DIV/0!</v>
      </c>
      <c r="BF76" s="130" t="e">
        <f>+N75-BD76</f>
        <v>#N/A</v>
      </c>
      <c r="BG76" s="395"/>
      <c r="BH76" s="395"/>
      <c r="BI76" s="396"/>
      <c r="BJ76" s="393"/>
      <c r="BK76" s="393"/>
      <c r="BL76" s="393"/>
      <c r="BM76" s="394"/>
    </row>
    <row r="77" spans="1:65" ht="65.099999999999994" customHeight="1">
      <c r="A77" s="399"/>
      <c r="B77" s="391"/>
      <c r="C77" s="81"/>
      <c r="D77" s="391"/>
      <c r="E77" s="401"/>
      <c r="F77" s="34"/>
      <c r="G77" s="34"/>
      <c r="H77" s="34"/>
      <c r="I77" s="36"/>
      <c r="J77" s="29"/>
      <c r="K77" s="402"/>
      <c r="L77" s="397"/>
      <c r="M77" s="390"/>
      <c r="N77" s="398"/>
      <c r="O77" s="396"/>
      <c r="P77" s="395"/>
      <c r="Q77" s="83"/>
      <c r="R77" s="184"/>
      <c r="S77" s="53"/>
      <c r="T77" s="55"/>
      <c r="U77" s="54"/>
      <c r="V77" s="184"/>
      <c r="W77" s="184" t="str">
        <f t="shared" si="41"/>
        <v/>
      </c>
      <c r="X77" s="184"/>
      <c r="Y77" s="184" t="str">
        <f t="shared" si="42"/>
        <v/>
      </c>
      <c r="Z77" s="184"/>
      <c r="AA77" s="184" t="str">
        <f t="shared" si="43"/>
        <v/>
      </c>
      <c r="AB77" s="184"/>
      <c r="AC77" s="184" t="str">
        <f t="shared" si="44"/>
        <v/>
      </c>
      <c r="AD77" s="184"/>
      <c r="AE77" s="184" t="str">
        <f t="shared" si="45"/>
        <v/>
      </c>
      <c r="AF77" s="184"/>
      <c r="AG77" s="184" t="str">
        <f t="shared" si="46"/>
        <v/>
      </c>
      <c r="AH77" s="184"/>
      <c r="AI77" s="183" t="str">
        <f t="shared" si="47"/>
        <v/>
      </c>
      <c r="AJ77" s="82" t="str">
        <f t="shared" si="48"/>
        <v/>
      </c>
      <c r="AK77" s="82" t="str">
        <f t="shared" si="49"/>
        <v/>
      </c>
      <c r="AL77" s="197"/>
      <c r="AM77" s="197"/>
      <c r="AN77" s="197"/>
      <c r="AO77" s="197"/>
      <c r="AP77" s="197"/>
      <c r="AQ77" s="79"/>
      <c r="AR77" s="79"/>
      <c r="AS77" s="57" t="e">
        <f>#VALUE!</f>
        <v>#VALUE!</v>
      </c>
      <c r="AT77" s="57"/>
      <c r="AU77" s="30"/>
      <c r="AV77" s="56" t="str">
        <f t="shared" si="50"/>
        <v>Débil</v>
      </c>
      <c r="AW77" s="56" t="str">
        <f t="shared" si="51"/>
        <v>Débil</v>
      </c>
      <c r="AX77" s="82">
        <f t="shared" si="52"/>
        <v>0</v>
      </c>
      <c r="AY77" s="389"/>
      <c r="AZ77" s="389"/>
      <c r="BA77" s="387"/>
      <c r="BB77" s="389"/>
      <c r="BC77" s="130" t="e">
        <f>+IF(AND(U77="Preventivo",BB75="Fuerte"),2,IF(AND(U77="Preventivo",BB75="Moderado"),1,0))</f>
        <v>#DIV/0!</v>
      </c>
      <c r="BD77" s="130" t="e">
        <f>+IF(AND(U77="Detectivo/Correctivo",$BB75="Fuerte"),2,IF(AND(U77="Detectivo/Correctivo",$BB77="Moderado"),1,IF(AND(U77="Preventivo",$BB75="Fuerte"),1,0)))</f>
        <v>#DIV/0!</v>
      </c>
      <c r="BE77" s="130" t="e">
        <f>+L75-BC77</f>
        <v>#DIV/0!</v>
      </c>
      <c r="BF77" s="130" t="e">
        <f>+N75-BD77</f>
        <v>#N/A</v>
      </c>
      <c r="BG77" s="395"/>
      <c r="BH77" s="395"/>
      <c r="BI77" s="396"/>
      <c r="BJ77" s="393"/>
      <c r="BK77" s="393"/>
      <c r="BL77" s="393"/>
      <c r="BM77" s="394"/>
    </row>
    <row r="78" spans="1:65" ht="65.099999999999994" customHeight="1">
      <c r="A78" s="399"/>
      <c r="B78" s="391"/>
      <c r="C78" s="81"/>
      <c r="D78" s="391"/>
      <c r="E78" s="401"/>
      <c r="F78" s="34"/>
      <c r="G78" s="34"/>
      <c r="H78" s="34"/>
      <c r="I78" s="36"/>
      <c r="J78" s="29"/>
      <c r="K78" s="402"/>
      <c r="L78" s="397"/>
      <c r="M78" s="390"/>
      <c r="N78" s="398"/>
      <c r="O78" s="396"/>
      <c r="P78" s="395"/>
      <c r="Q78" s="83"/>
      <c r="R78" s="184"/>
      <c r="S78" s="53"/>
      <c r="T78" s="55"/>
      <c r="U78" s="54"/>
      <c r="V78" s="184"/>
      <c r="W78" s="184" t="str">
        <f t="shared" si="41"/>
        <v/>
      </c>
      <c r="X78" s="184"/>
      <c r="Y78" s="184" t="str">
        <f t="shared" si="42"/>
        <v/>
      </c>
      <c r="Z78" s="184"/>
      <c r="AA78" s="184" t="str">
        <f t="shared" si="43"/>
        <v/>
      </c>
      <c r="AB78" s="184"/>
      <c r="AC78" s="184" t="str">
        <f t="shared" si="44"/>
        <v/>
      </c>
      <c r="AD78" s="184"/>
      <c r="AE78" s="184" t="str">
        <f t="shared" si="45"/>
        <v/>
      </c>
      <c r="AF78" s="184"/>
      <c r="AG78" s="184" t="str">
        <f t="shared" si="46"/>
        <v/>
      </c>
      <c r="AH78" s="184"/>
      <c r="AI78" s="183" t="str">
        <f t="shared" si="47"/>
        <v/>
      </c>
      <c r="AJ78" s="82" t="str">
        <f t="shared" si="48"/>
        <v/>
      </c>
      <c r="AK78" s="82" t="str">
        <f t="shared" si="49"/>
        <v/>
      </c>
      <c r="AL78" s="197"/>
      <c r="AM78" s="197"/>
      <c r="AN78" s="197"/>
      <c r="AO78" s="197"/>
      <c r="AP78" s="197"/>
      <c r="AQ78" s="79"/>
      <c r="AR78" s="79"/>
      <c r="AS78" s="57" t="e">
        <f>#VALUE!</f>
        <v>#VALUE!</v>
      </c>
      <c r="AT78" s="57"/>
      <c r="AU78" s="30"/>
      <c r="AV78" s="56" t="str">
        <f t="shared" si="50"/>
        <v>Débil</v>
      </c>
      <c r="AW78" s="56" t="str">
        <f t="shared" si="51"/>
        <v>Débil</v>
      </c>
      <c r="AX78" s="82">
        <f t="shared" si="52"/>
        <v>0</v>
      </c>
      <c r="AY78" s="389"/>
      <c r="AZ78" s="389"/>
      <c r="BA78" s="387"/>
      <c r="BB78" s="389"/>
      <c r="BC78" s="130" t="e">
        <f>+IF(AND(U78="Preventivo",BB75="Fuerte"),2,IF(AND(U78="Preventivo",BB75="Moderado"),1,0))</f>
        <v>#DIV/0!</v>
      </c>
      <c r="BD78" s="130" t="e">
        <f>+IF(AND(U78="Detectivo/Correctivo",$BB75="Fuerte"),2,IF(AND(U78="Detectivo/Correctivo",$BB78="Moderado"),1,IF(AND(U78="Preventivo",$BB75="Fuerte"),1,0)))</f>
        <v>#DIV/0!</v>
      </c>
      <c r="BE78" s="130" t="e">
        <f>+L75-BC78</f>
        <v>#DIV/0!</v>
      </c>
      <c r="BF78" s="130" t="e">
        <f>+N75-BD78</f>
        <v>#N/A</v>
      </c>
      <c r="BG78" s="395"/>
      <c r="BH78" s="395"/>
      <c r="BI78" s="396"/>
      <c r="BJ78" s="393"/>
      <c r="BK78" s="393"/>
      <c r="BL78" s="393"/>
      <c r="BM78" s="394"/>
    </row>
    <row r="79" spans="1:65" ht="65.099999999999994" customHeight="1">
      <c r="A79" s="399"/>
      <c r="B79" s="391"/>
      <c r="C79" s="81"/>
      <c r="D79" s="391"/>
      <c r="E79" s="401"/>
      <c r="F79" s="34"/>
      <c r="G79" s="34"/>
      <c r="H79" s="34"/>
      <c r="I79" s="36"/>
      <c r="J79" s="29"/>
      <c r="K79" s="402"/>
      <c r="L79" s="397"/>
      <c r="M79" s="390"/>
      <c r="N79" s="398"/>
      <c r="O79" s="396"/>
      <c r="P79" s="395"/>
      <c r="Q79" s="83"/>
      <c r="R79" s="184"/>
      <c r="S79" s="53"/>
      <c r="T79" s="55"/>
      <c r="U79" s="54"/>
      <c r="V79" s="184"/>
      <c r="W79" s="184" t="str">
        <f t="shared" si="41"/>
        <v/>
      </c>
      <c r="X79" s="184"/>
      <c r="Y79" s="184" t="str">
        <f t="shared" si="42"/>
        <v/>
      </c>
      <c r="Z79" s="184"/>
      <c r="AA79" s="184" t="str">
        <f t="shared" si="43"/>
        <v/>
      </c>
      <c r="AB79" s="184"/>
      <c r="AC79" s="184" t="str">
        <f t="shared" si="44"/>
        <v/>
      </c>
      <c r="AD79" s="184"/>
      <c r="AE79" s="184" t="str">
        <f t="shared" si="45"/>
        <v/>
      </c>
      <c r="AF79" s="184"/>
      <c r="AG79" s="184" t="str">
        <f t="shared" si="46"/>
        <v/>
      </c>
      <c r="AH79" s="184"/>
      <c r="AI79" s="183" t="str">
        <f t="shared" si="47"/>
        <v/>
      </c>
      <c r="AJ79" s="82" t="str">
        <f t="shared" si="48"/>
        <v/>
      </c>
      <c r="AK79" s="82" t="str">
        <f t="shared" si="49"/>
        <v/>
      </c>
      <c r="AL79" s="197"/>
      <c r="AM79" s="197"/>
      <c r="AN79" s="197"/>
      <c r="AO79" s="197"/>
      <c r="AP79" s="197"/>
      <c r="AQ79" s="79"/>
      <c r="AR79" s="79"/>
      <c r="AS79" s="57" t="e">
        <f>#VALUE!</f>
        <v>#VALUE!</v>
      </c>
      <c r="AT79" s="57"/>
      <c r="AU79" s="30"/>
      <c r="AV79" s="56" t="str">
        <f t="shared" si="50"/>
        <v>Débil</v>
      </c>
      <c r="AW79" s="56" t="str">
        <f t="shared" si="51"/>
        <v>Débil</v>
      </c>
      <c r="AX79" s="82">
        <f t="shared" si="52"/>
        <v>0</v>
      </c>
      <c r="AY79" s="389"/>
      <c r="AZ79" s="389"/>
      <c r="BA79" s="387"/>
      <c r="BB79" s="389"/>
      <c r="BC79" s="130" t="e">
        <f>+IF(AND(U79="Preventivo",BB75="Fuerte"),2,IF(AND(U79="Preventivo",BB75="Moderado"),1,0))</f>
        <v>#DIV/0!</v>
      </c>
      <c r="BD79" s="130" t="e">
        <f>+IF(AND(U79="Detectivo/Correctivo",$BB75="Fuerte"),2,IF(AND(U79="Detectivo/Correctivo",$BB79="Moderado"),1,IF(AND(U79="Preventivo",$BB75="Fuerte"),1,0)))</f>
        <v>#DIV/0!</v>
      </c>
      <c r="BE79" s="130" t="e">
        <f>+L75-BC79</f>
        <v>#DIV/0!</v>
      </c>
      <c r="BF79" s="130" t="e">
        <f>+N75-BD79</f>
        <v>#N/A</v>
      </c>
      <c r="BG79" s="395"/>
      <c r="BH79" s="395"/>
      <c r="BI79" s="396"/>
      <c r="BJ79" s="393"/>
      <c r="BK79" s="393"/>
      <c r="BL79" s="393"/>
      <c r="BM79" s="394"/>
    </row>
    <row r="80" spans="1:65" ht="65.099999999999994" customHeight="1">
      <c r="A80" s="399"/>
      <c r="B80" s="391"/>
      <c r="C80" s="81"/>
      <c r="D80" s="391"/>
      <c r="E80" s="401"/>
      <c r="F80" s="34"/>
      <c r="G80" s="34"/>
      <c r="H80" s="34"/>
      <c r="I80" s="36"/>
      <c r="J80" s="29"/>
      <c r="K80" s="402"/>
      <c r="L80" s="397"/>
      <c r="M80" s="390"/>
      <c r="N80" s="398"/>
      <c r="O80" s="396"/>
      <c r="P80" s="395"/>
      <c r="Q80" s="83"/>
      <c r="R80" s="184"/>
      <c r="S80" s="53"/>
      <c r="T80" s="55"/>
      <c r="U80" s="54"/>
      <c r="V80" s="184"/>
      <c r="W80" s="184" t="str">
        <f t="shared" si="41"/>
        <v/>
      </c>
      <c r="X80" s="184"/>
      <c r="Y80" s="184" t="str">
        <f t="shared" si="42"/>
        <v/>
      </c>
      <c r="Z80" s="184"/>
      <c r="AA80" s="184" t="str">
        <f t="shared" si="43"/>
        <v/>
      </c>
      <c r="AB80" s="184"/>
      <c r="AC80" s="184" t="str">
        <f t="shared" si="44"/>
        <v/>
      </c>
      <c r="AD80" s="184"/>
      <c r="AE80" s="184" t="str">
        <f t="shared" si="45"/>
        <v/>
      </c>
      <c r="AF80" s="184"/>
      <c r="AG80" s="184" t="str">
        <f t="shared" si="46"/>
        <v/>
      </c>
      <c r="AH80" s="184"/>
      <c r="AI80" s="183" t="str">
        <f t="shared" si="47"/>
        <v/>
      </c>
      <c r="AJ80" s="82" t="str">
        <f t="shared" si="48"/>
        <v/>
      </c>
      <c r="AK80" s="82" t="str">
        <f t="shared" si="49"/>
        <v/>
      </c>
      <c r="AL80" s="197"/>
      <c r="AM80" s="197"/>
      <c r="AN80" s="197"/>
      <c r="AO80" s="197"/>
      <c r="AP80" s="197"/>
      <c r="AQ80" s="79"/>
      <c r="AR80" s="79"/>
      <c r="AS80" s="57" t="e">
        <f>#VALUE!</f>
        <v>#VALUE!</v>
      </c>
      <c r="AT80" s="57"/>
      <c r="AU80" s="30"/>
      <c r="AV80" s="56" t="str">
        <f t="shared" si="50"/>
        <v>Débil</v>
      </c>
      <c r="AW80" s="56" t="str">
        <f t="shared" si="51"/>
        <v>Débil</v>
      </c>
      <c r="AX80" s="82">
        <f t="shared" si="52"/>
        <v>0</v>
      </c>
      <c r="AY80" s="389"/>
      <c r="AZ80" s="389"/>
      <c r="BA80" s="388"/>
      <c r="BB80" s="389"/>
      <c r="BC80" s="130" t="e">
        <f>+IF(AND(U80="Preventivo",BB75="Fuerte"),2,IF(AND(U80="Preventivo",BB75="Moderado"),1,0))</f>
        <v>#DIV/0!</v>
      </c>
      <c r="BD80" s="130" t="e">
        <f>+IF(AND(U80="Detectivo/Correctivo",$BB75="Fuerte"),2,IF(AND(U80="Detectivo/Correctivo",$BB80="Moderado"),1,IF(AND(U80="Preventivo",$BB75="Fuerte"),1,0)))</f>
        <v>#DIV/0!</v>
      </c>
      <c r="BE80" s="130" t="e">
        <f>+L75-BC80</f>
        <v>#DIV/0!</v>
      </c>
      <c r="BF80" s="130" t="e">
        <f>+N75-BD80</f>
        <v>#N/A</v>
      </c>
      <c r="BG80" s="395"/>
      <c r="BH80" s="395"/>
      <c r="BI80" s="396"/>
      <c r="BJ80" s="393"/>
      <c r="BK80" s="393"/>
      <c r="BL80" s="393"/>
      <c r="BM80" s="394"/>
    </row>
    <row r="81" spans="1:65" ht="65.099999999999994" customHeight="1">
      <c r="A81" s="399" t="s">
        <v>619</v>
      </c>
      <c r="B81" s="391"/>
      <c r="C81" s="81"/>
      <c r="D81" s="391"/>
      <c r="E81" s="401"/>
      <c r="F81" s="34"/>
      <c r="G81" s="34"/>
      <c r="H81" s="34"/>
      <c r="I81" s="36"/>
      <c r="J81" s="29"/>
      <c r="K81" s="402"/>
      <c r="L81" s="397"/>
      <c r="M81" s="390"/>
      <c r="N81" s="398" t="e">
        <f>+VLOOKUP(M81,Listados!$K$13:$L$17,2,0)</f>
        <v>#N/A</v>
      </c>
      <c r="O81" s="396" t="str">
        <f>IF(AND(K81&lt;&gt;"",M81&lt;&gt;""),VLOOKUP(K81&amp;M81,Listados!$M$3:$N$27,2,FALSE),"")</f>
        <v/>
      </c>
      <c r="P81" s="395" t="e">
        <f>+VLOOKUP(O81,Listados!$P$3:$Q$6,2,FALSE)</f>
        <v>#N/A</v>
      </c>
      <c r="Q81" s="83"/>
      <c r="R81" s="184"/>
      <c r="S81" s="53"/>
      <c r="T81" s="55"/>
      <c r="U81" s="54"/>
      <c r="V81" s="184"/>
      <c r="W81" s="184" t="str">
        <f t="shared" si="41"/>
        <v/>
      </c>
      <c r="X81" s="184"/>
      <c r="Y81" s="184" t="str">
        <f t="shared" si="42"/>
        <v/>
      </c>
      <c r="Z81" s="184"/>
      <c r="AA81" s="184" t="str">
        <f t="shared" si="43"/>
        <v/>
      </c>
      <c r="AB81" s="184"/>
      <c r="AC81" s="184" t="str">
        <f t="shared" si="44"/>
        <v/>
      </c>
      <c r="AD81" s="184"/>
      <c r="AE81" s="184" t="str">
        <f t="shared" si="45"/>
        <v/>
      </c>
      <c r="AF81" s="184"/>
      <c r="AG81" s="184" t="str">
        <f t="shared" si="46"/>
        <v/>
      </c>
      <c r="AH81" s="184"/>
      <c r="AI81" s="183" t="str">
        <f t="shared" si="47"/>
        <v/>
      </c>
      <c r="AJ81" s="82" t="str">
        <f t="shared" si="48"/>
        <v/>
      </c>
      <c r="AK81" s="82" t="str">
        <f t="shared" si="49"/>
        <v/>
      </c>
      <c r="AL81" s="197"/>
      <c r="AM81" s="197"/>
      <c r="AN81" s="197"/>
      <c r="AO81" s="197"/>
      <c r="AP81" s="197"/>
      <c r="AQ81" s="79"/>
      <c r="AR81" s="79"/>
      <c r="AS81" s="57" t="e">
        <f>#VALUE!</f>
        <v>#VALUE!</v>
      </c>
      <c r="AT81" s="57"/>
      <c r="AU81" s="30"/>
      <c r="AV81" s="56" t="str">
        <f t="shared" si="50"/>
        <v>Débil</v>
      </c>
      <c r="AW81" s="56" t="str">
        <f t="shared" si="51"/>
        <v>Débil</v>
      </c>
      <c r="AX81" s="82">
        <f t="shared" si="52"/>
        <v>0</v>
      </c>
      <c r="AY81" s="389">
        <f t="shared" ref="AY81" si="56">SUM(AX81:AX86)</f>
        <v>0</v>
      </c>
      <c r="AZ81" s="389">
        <v>0</v>
      </c>
      <c r="BA81" s="386" t="e">
        <f t="shared" ref="BA81" si="57">AY81/AZ81</f>
        <v>#DIV/0!</v>
      </c>
      <c r="BB81" s="389" t="e">
        <f t="shared" ref="BB81" si="58">IF(BA81&lt;=50, "Débil", IF(BA81&lt;=99,"Moderado","Fuerte"))</f>
        <v>#DIV/0!</v>
      </c>
      <c r="BC81" s="130" t="e">
        <f>+IF(AND(U81="Preventivo",BB81="Fuerte"),2,IF(AND(U81="Preventivo",BB81="Moderado"),1,0))</f>
        <v>#DIV/0!</v>
      </c>
      <c r="BD81" s="130" t="e">
        <f>+IF(AND(U81="Detectivo/Correctivo",$BB81="Fuerte"),2,IF(AND(U81="Detectivo/Correctivo",$BB81="Moderado"),1,IF(AND(U81="Preventivo",$BB81="Fuerte"),1,0)))</f>
        <v>#DIV/0!</v>
      </c>
      <c r="BE81" s="130" t="e">
        <f>+L81-BC81</f>
        <v>#DIV/0!</v>
      </c>
      <c r="BF81" s="130" t="e">
        <f>+N81-BD81</f>
        <v>#N/A</v>
      </c>
      <c r="BG81" s="395" t="e">
        <f>+VLOOKUP(MIN(BE81,BE82,BE83,BE84,BE85,BE86),Listados!$J$18:$K$24,2,TRUE)</f>
        <v>#DIV/0!</v>
      </c>
      <c r="BH81" s="395" t="e">
        <f>+VLOOKUP(MIN(BF81,BF82,BF83,BF84,BF85,BF86),Listados!$J$27:$K$32,2,TRUE)</f>
        <v>#N/A</v>
      </c>
      <c r="BI81" s="396" t="e">
        <f>IF(AND(BG81&lt;&gt;"",BH81&lt;&gt;""),VLOOKUP(BG81&amp;BH81,Listados!$M$3:$N$27,2,FALSE),"")</f>
        <v>#DIV/0!</v>
      </c>
      <c r="BJ81" s="393" t="e">
        <f>+IF($P81="Asumir el riesgo","NA","")</f>
        <v>#N/A</v>
      </c>
      <c r="BK81" s="393" t="e">
        <f>+IF($P81="Asumir el riesgo","NA","")</f>
        <v>#N/A</v>
      </c>
      <c r="BL81" s="393" t="e">
        <f>+IF($P81="Asumir el riesgo","NA","")</f>
        <v>#N/A</v>
      </c>
      <c r="BM81" s="394" t="e">
        <f>+IF($P81="Asumir el riesgo","NA","")</f>
        <v>#N/A</v>
      </c>
    </row>
    <row r="82" spans="1:65" ht="65.099999999999994" customHeight="1">
      <c r="A82" s="399"/>
      <c r="B82" s="391"/>
      <c r="C82" s="81"/>
      <c r="D82" s="391"/>
      <c r="E82" s="401"/>
      <c r="F82" s="34"/>
      <c r="G82" s="34"/>
      <c r="H82" s="34"/>
      <c r="I82" s="36"/>
      <c r="J82" s="29"/>
      <c r="K82" s="402"/>
      <c r="L82" s="397"/>
      <c r="M82" s="390"/>
      <c r="N82" s="398"/>
      <c r="O82" s="396"/>
      <c r="P82" s="395"/>
      <c r="Q82" s="83"/>
      <c r="R82" s="184"/>
      <c r="S82" s="53"/>
      <c r="T82" s="55"/>
      <c r="U82" s="54"/>
      <c r="V82" s="184"/>
      <c r="W82" s="184" t="str">
        <f t="shared" si="41"/>
        <v/>
      </c>
      <c r="X82" s="184"/>
      <c r="Y82" s="184" t="str">
        <f t="shared" si="42"/>
        <v/>
      </c>
      <c r="Z82" s="184"/>
      <c r="AA82" s="184" t="str">
        <f t="shared" si="43"/>
        <v/>
      </c>
      <c r="AB82" s="184"/>
      <c r="AC82" s="184" t="str">
        <f t="shared" si="44"/>
        <v/>
      </c>
      <c r="AD82" s="184"/>
      <c r="AE82" s="184" t="str">
        <f t="shared" si="45"/>
        <v/>
      </c>
      <c r="AF82" s="184"/>
      <c r="AG82" s="184" t="str">
        <f t="shared" si="46"/>
        <v/>
      </c>
      <c r="AH82" s="184"/>
      <c r="AI82" s="183" t="str">
        <f t="shared" si="47"/>
        <v/>
      </c>
      <c r="AJ82" s="82" t="str">
        <f t="shared" si="48"/>
        <v/>
      </c>
      <c r="AK82" s="82" t="str">
        <f t="shared" si="49"/>
        <v/>
      </c>
      <c r="AL82" s="197"/>
      <c r="AM82" s="197"/>
      <c r="AN82" s="197"/>
      <c r="AO82" s="197"/>
      <c r="AP82" s="197"/>
      <c r="AQ82" s="79"/>
      <c r="AR82" s="79"/>
      <c r="AS82" s="57" t="e">
        <f>#VALUE!</f>
        <v>#VALUE!</v>
      </c>
      <c r="AT82" s="57"/>
      <c r="AU82" s="30"/>
      <c r="AV82" s="56" t="str">
        <f t="shared" si="50"/>
        <v>Débil</v>
      </c>
      <c r="AW82" s="56" t="str">
        <f t="shared" si="51"/>
        <v>Débil</v>
      </c>
      <c r="AX82" s="82">
        <f t="shared" si="52"/>
        <v>0</v>
      </c>
      <c r="AY82" s="389"/>
      <c r="AZ82" s="389"/>
      <c r="BA82" s="387"/>
      <c r="BB82" s="389"/>
      <c r="BC82" s="130" t="e">
        <f>+IF(AND(U82="Preventivo",BB81="Fuerte"),2,IF(AND(U82="Preventivo",BB81="Moderado"),1,0))</f>
        <v>#DIV/0!</v>
      </c>
      <c r="BD82" s="130" t="e">
        <f>+IF(AND(U82="Detectivo/Correctivo",$BB81="Fuerte"),2,IF(AND(U82="Detectivo/Correctivo",$BB82="Moderado"),1,IF(AND(U82="Preventivo",$BB81="Fuerte"),1,0)))</f>
        <v>#DIV/0!</v>
      </c>
      <c r="BE82" s="130" t="e">
        <f>+L81-BC82</f>
        <v>#DIV/0!</v>
      </c>
      <c r="BF82" s="130" t="e">
        <f>+N81-BD82</f>
        <v>#N/A</v>
      </c>
      <c r="BG82" s="395"/>
      <c r="BH82" s="395"/>
      <c r="BI82" s="396"/>
      <c r="BJ82" s="393"/>
      <c r="BK82" s="393"/>
      <c r="BL82" s="393"/>
      <c r="BM82" s="394"/>
    </row>
    <row r="83" spans="1:65" ht="65.099999999999994" customHeight="1">
      <c r="A83" s="399"/>
      <c r="B83" s="391"/>
      <c r="C83" s="81"/>
      <c r="D83" s="391"/>
      <c r="E83" s="401"/>
      <c r="F83" s="34"/>
      <c r="G83" s="34"/>
      <c r="H83" s="34"/>
      <c r="I83" s="36"/>
      <c r="J83" s="29"/>
      <c r="K83" s="402"/>
      <c r="L83" s="397"/>
      <c r="M83" s="390"/>
      <c r="N83" s="398"/>
      <c r="O83" s="396"/>
      <c r="P83" s="395"/>
      <c r="Q83" s="83"/>
      <c r="R83" s="184"/>
      <c r="S83" s="53"/>
      <c r="T83" s="55"/>
      <c r="U83" s="54"/>
      <c r="V83" s="184"/>
      <c r="W83" s="184" t="str">
        <f t="shared" si="41"/>
        <v/>
      </c>
      <c r="X83" s="184"/>
      <c r="Y83" s="184" t="str">
        <f t="shared" si="42"/>
        <v/>
      </c>
      <c r="Z83" s="184"/>
      <c r="AA83" s="184" t="str">
        <f t="shared" si="43"/>
        <v/>
      </c>
      <c r="AB83" s="184"/>
      <c r="AC83" s="184" t="str">
        <f t="shared" si="44"/>
        <v/>
      </c>
      <c r="AD83" s="184"/>
      <c r="AE83" s="184" t="str">
        <f t="shared" si="45"/>
        <v/>
      </c>
      <c r="AF83" s="184"/>
      <c r="AG83" s="184" t="str">
        <f t="shared" si="46"/>
        <v/>
      </c>
      <c r="AH83" s="184"/>
      <c r="AI83" s="183" t="str">
        <f t="shared" si="47"/>
        <v/>
      </c>
      <c r="AJ83" s="82" t="str">
        <f t="shared" si="48"/>
        <v/>
      </c>
      <c r="AK83" s="82" t="str">
        <f t="shared" si="49"/>
        <v/>
      </c>
      <c r="AL83" s="197"/>
      <c r="AM83" s="197"/>
      <c r="AN83" s="197"/>
      <c r="AO83" s="197"/>
      <c r="AP83" s="197"/>
      <c r="AQ83" s="79"/>
      <c r="AR83" s="79"/>
      <c r="AS83" s="57" t="e">
        <f>#VALUE!</f>
        <v>#VALUE!</v>
      </c>
      <c r="AT83" s="57"/>
      <c r="AU83" s="30"/>
      <c r="AV83" s="56" t="str">
        <f t="shared" si="50"/>
        <v>Débil</v>
      </c>
      <c r="AW83" s="56" t="str">
        <f t="shared" si="51"/>
        <v>Débil</v>
      </c>
      <c r="AX83" s="82">
        <f t="shared" si="52"/>
        <v>0</v>
      </c>
      <c r="AY83" s="389"/>
      <c r="AZ83" s="389"/>
      <c r="BA83" s="387"/>
      <c r="BB83" s="389"/>
      <c r="BC83" s="130" t="e">
        <f>+IF(AND(U83="Preventivo",BB81="Fuerte"),2,IF(AND(U83="Preventivo",BB81="Moderado"),1,0))</f>
        <v>#DIV/0!</v>
      </c>
      <c r="BD83" s="130" t="e">
        <f>+IF(AND(U83="Detectivo/Correctivo",$BB81="Fuerte"),2,IF(AND(U83="Detectivo/Correctivo",$BB83="Moderado"),1,IF(AND(U83="Preventivo",$BB81="Fuerte"),1,0)))</f>
        <v>#DIV/0!</v>
      </c>
      <c r="BE83" s="130" t="e">
        <f>+L81-BC83</f>
        <v>#DIV/0!</v>
      </c>
      <c r="BF83" s="130" t="e">
        <f>+N81-BD83</f>
        <v>#N/A</v>
      </c>
      <c r="BG83" s="395"/>
      <c r="BH83" s="395"/>
      <c r="BI83" s="396"/>
      <c r="BJ83" s="393"/>
      <c r="BK83" s="393"/>
      <c r="BL83" s="393"/>
      <c r="BM83" s="394"/>
    </row>
    <row r="84" spans="1:65" ht="65.099999999999994" customHeight="1">
      <c r="A84" s="399"/>
      <c r="B84" s="391"/>
      <c r="C84" s="81"/>
      <c r="D84" s="391"/>
      <c r="E84" s="401"/>
      <c r="F84" s="34"/>
      <c r="G84" s="34"/>
      <c r="H84" s="34"/>
      <c r="I84" s="36"/>
      <c r="J84" s="29"/>
      <c r="K84" s="402"/>
      <c r="L84" s="397"/>
      <c r="M84" s="390"/>
      <c r="N84" s="398"/>
      <c r="O84" s="396"/>
      <c r="P84" s="395"/>
      <c r="Q84" s="83"/>
      <c r="R84" s="184"/>
      <c r="S84" s="53"/>
      <c r="T84" s="55"/>
      <c r="U84" s="54"/>
      <c r="V84" s="184"/>
      <c r="W84" s="184" t="str">
        <f t="shared" si="41"/>
        <v/>
      </c>
      <c r="X84" s="184"/>
      <c r="Y84" s="184" t="str">
        <f t="shared" si="42"/>
        <v/>
      </c>
      <c r="Z84" s="184"/>
      <c r="AA84" s="184" t="str">
        <f t="shared" si="43"/>
        <v/>
      </c>
      <c r="AB84" s="184"/>
      <c r="AC84" s="184" t="str">
        <f t="shared" si="44"/>
        <v/>
      </c>
      <c r="AD84" s="184"/>
      <c r="AE84" s="184" t="str">
        <f t="shared" si="45"/>
        <v/>
      </c>
      <c r="AF84" s="184"/>
      <c r="AG84" s="184" t="str">
        <f t="shared" si="46"/>
        <v/>
      </c>
      <c r="AH84" s="184"/>
      <c r="AI84" s="183" t="str">
        <f t="shared" si="47"/>
        <v/>
      </c>
      <c r="AJ84" s="82" t="str">
        <f t="shared" si="48"/>
        <v/>
      </c>
      <c r="AK84" s="82" t="str">
        <f t="shared" si="49"/>
        <v/>
      </c>
      <c r="AL84" s="197"/>
      <c r="AM84" s="197"/>
      <c r="AN84" s="197"/>
      <c r="AO84" s="197"/>
      <c r="AP84" s="197"/>
      <c r="AQ84" s="79"/>
      <c r="AR84" s="79"/>
      <c r="AS84" s="57" t="e">
        <f>#VALUE!</f>
        <v>#VALUE!</v>
      </c>
      <c r="AT84" s="57"/>
      <c r="AU84" s="30"/>
      <c r="AV84" s="56" t="str">
        <f t="shared" si="50"/>
        <v>Débil</v>
      </c>
      <c r="AW84" s="56" t="str">
        <f t="shared" si="51"/>
        <v>Débil</v>
      </c>
      <c r="AX84" s="82">
        <f t="shared" si="52"/>
        <v>0</v>
      </c>
      <c r="AY84" s="389"/>
      <c r="AZ84" s="389"/>
      <c r="BA84" s="387"/>
      <c r="BB84" s="389"/>
      <c r="BC84" s="130" t="e">
        <f>+IF(AND(U84="Preventivo",BB81="Fuerte"),2,IF(AND(U84="Preventivo",BB81="Moderado"),1,0))</f>
        <v>#DIV/0!</v>
      </c>
      <c r="BD84" s="130" t="e">
        <f>+IF(AND(U84="Detectivo/Correctivo",$BB81="Fuerte"),2,IF(AND(U84="Detectivo/Correctivo",$BB84="Moderado"),1,IF(AND(U84="Preventivo",$BB81="Fuerte"),1,0)))</f>
        <v>#DIV/0!</v>
      </c>
      <c r="BE84" s="130" t="e">
        <f>+L81-BC84</f>
        <v>#DIV/0!</v>
      </c>
      <c r="BF84" s="130" t="e">
        <f>+N81-BD84</f>
        <v>#N/A</v>
      </c>
      <c r="BG84" s="395"/>
      <c r="BH84" s="395"/>
      <c r="BI84" s="396"/>
      <c r="BJ84" s="393"/>
      <c r="BK84" s="393"/>
      <c r="BL84" s="393"/>
      <c r="BM84" s="394"/>
    </row>
    <row r="85" spans="1:65" ht="65.099999999999994" customHeight="1">
      <c r="A85" s="399"/>
      <c r="B85" s="391"/>
      <c r="C85" s="81"/>
      <c r="D85" s="391"/>
      <c r="E85" s="401"/>
      <c r="F85" s="34"/>
      <c r="G85" s="34"/>
      <c r="H85" s="34"/>
      <c r="I85" s="36"/>
      <c r="J85" s="29"/>
      <c r="K85" s="402"/>
      <c r="L85" s="397"/>
      <c r="M85" s="390"/>
      <c r="N85" s="398"/>
      <c r="O85" s="396"/>
      <c r="P85" s="395"/>
      <c r="Q85" s="83"/>
      <c r="R85" s="184"/>
      <c r="S85" s="53"/>
      <c r="T85" s="55"/>
      <c r="U85" s="54"/>
      <c r="V85" s="184"/>
      <c r="W85" s="184" t="str">
        <f t="shared" si="41"/>
        <v/>
      </c>
      <c r="X85" s="184"/>
      <c r="Y85" s="184" t="str">
        <f t="shared" si="42"/>
        <v/>
      </c>
      <c r="Z85" s="184"/>
      <c r="AA85" s="184" t="str">
        <f t="shared" si="43"/>
        <v/>
      </c>
      <c r="AB85" s="184"/>
      <c r="AC85" s="184" t="str">
        <f t="shared" si="44"/>
        <v/>
      </c>
      <c r="AD85" s="184"/>
      <c r="AE85" s="184" t="str">
        <f t="shared" si="45"/>
        <v/>
      </c>
      <c r="AF85" s="184"/>
      <c r="AG85" s="184" t="str">
        <f t="shared" si="46"/>
        <v/>
      </c>
      <c r="AH85" s="184"/>
      <c r="AI85" s="183" t="str">
        <f t="shared" si="47"/>
        <v/>
      </c>
      <c r="AJ85" s="82" t="str">
        <f t="shared" si="48"/>
        <v/>
      </c>
      <c r="AK85" s="82" t="str">
        <f t="shared" si="49"/>
        <v/>
      </c>
      <c r="AL85" s="197"/>
      <c r="AM85" s="197"/>
      <c r="AN85" s="197"/>
      <c r="AO85" s="197"/>
      <c r="AP85" s="197"/>
      <c r="AQ85" s="79"/>
      <c r="AR85" s="79"/>
      <c r="AS85" s="57" t="e">
        <f>#VALUE!</f>
        <v>#VALUE!</v>
      </c>
      <c r="AT85" s="57"/>
      <c r="AU85" s="30"/>
      <c r="AV85" s="56" t="str">
        <f t="shared" si="50"/>
        <v>Débil</v>
      </c>
      <c r="AW85" s="56" t="str">
        <f t="shared" si="51"/>
        <v>Débil</v>
      </c>
      <c r="AX85" s="82">
        <f t="shared" si="52"/>
        <v>0</v>
      </c>
      <c r="AY85" s="389"/>
      <c r="AZ85" s="389"/>
      <c r="BA85" s="387"/>
      <c r="BB85" s="389"/>
      <c r="BC85" s="130" t="e">
        <f>+IF(AND(U85="Preventivo",BB81="Fuerte"),2,IF(AND(U85="Preventivo",BB81="Moderado"),1,0))</f>
        <v>#DIV/0!</v>
      </c>
      <c r="BD85" s="130" t="e">
        <f>+IF(AND(U85="Detectivo/Correctivo",$BB81="Fuerte"),2,IF(AND(U85="Detectivo/Correctivo",$BB85="Moderado"),1,IF(AND(U85="Preventivo",$BB81="Fuerte"),1,0)))</f>
        <v>#DIV/0!</v>
      </c>
      <c r="BE85" s="130" t="e">
        <f>+L81-BC85</f>
        <v>#DIV/0!</v>
      </c>
      <c r="BF85" s="130" t="e">
        <f>+N81-BD85</f>
        <v>#N/A</v>
      </c>
      <c r="BG85" s="395"/>
      <c r="BH85" s="395"/>
      <c r="BI85" s="396"/>
      <c r="BJ85" s="393"/>
      <c r="BK85" s="393"/>
      <c r="BL85" s="393"/>
      <c r="BM85" s="394"/>
    </row>
    <row r="86" spans="1:65" ht="65.099999999999994" customHeight="1">
      <c r="A86" s="399"/>
      <c r="B86" s="391"/>
      <c r="C86" s="81"/>
      <c r="D86" s="391"/>
      <c r="E86" s="401"/>
      <c r="F86" s="34"/>
      <c r="G86" s="34"/>
      <c r="H86" s="34"/>
      <c r="I86" s="36"/>
      <c r="J86" s="29"/>
      <c r="K86" s="402"/>
      <c r="L86" s="397"/>
      <c r="M86" s="390"/>
      <c r="N86" s="398"/>
      <c r="O86" s="396"/>
      <c r="P86" s="395"/>
      <c r="Q86" s="83"/>
      <c r="R86" s="184"/>
      <c r="S86" s="53"/>
      <c r="T86" s="55"/>
      <c r="U86" s="54"/>
      <c r="V86" s="184"/>
      <c r="W86" s="184" t="str">
        <f t="shared" si="41"/>
        <v/>
      </c>
      <c r="X86" s="184"/>
      <c r="Y86" s="184" t="str">
        <f t="shared" si="42"/>
        <v/>
      </c>
      <c r="Z86" s="184"/>
      <c r="AA86" s="184" t="str">
        <f t="shared" si="43"/>
        <v/>
      </c>
      <c r="AB86" s="184"/>
      <c r="AC86" s="184" t="str">
        <f t="shared" si="44"/>
        <v/>
      </c>
      <c r="AD86" s="184"/>
      <c r="AE86" s="184" t="str">
        <f t="shared" si="45"/>
        <v/>
      </c>
      <c r="AF86" s="184"/>
      <c r="AG86" s="184" t="str">
        <f t="shared" si="46"/>
        <v/>
      </c>
      <c r="AH86" s="184"/>
      <c r="AI86" s="183" t="str">
        <f t="shared" si="47"/>
        <v/>
      </c>
      <c r="AJ86" s="82" t="str">
        <f t="shared" si="48"/>
        <v/>
      </c>
      <c r="AK86" s="82" t="str">
        <f t="shared" si="49"/>
        <v/>
      </c>
      <c r="AL86" s="197"/>
      <c r="AM86" s="197"/>
      <c r="AN86" s="197"/>
      <c r="AO86" s="197"/>
      <c r="AP86" s="197"/>
      <c r="AQ86" s="79"/>
      <c r="AR86" s="79"/>
      <c r="AS86" s="57" t="e">
        <f>#VALUE!</f>
        <v>#VALUE!</v>
      </c>
      <c r="AT86" s="57"/>
      <c r="AU86" s="30"/>
      <c r="AV86" s="56" t="str">
        <f t="shared" si="50"/>
        <v>Débil</v>
      </c>
      <c r="AW86" s="56" t="str">
        <f t="shared" si="51"/>
        <v>Débil</v>
      </c>
      <c r="AX86" s="82">
        <f t="shared" si="52"/>
        <v>0</v>
      </c>
      <c r="AY86" s="389"/>
      <c r="AZ86" s="389"/>
      <c r="BA86" s="388"/>
      <c r="BB86" s="389"/>
      <c r="BC86" s="130" t="e">
        <f>+IF(AND(U86="Preventivo",BB81="Fuerte"),2,IF(AND(U86="Preventivo",BB81="Moderado"),1,0))</f>
        <v>#DIV/0!</v>
      </c>
      <c r="BD86" s="130" t="e">
        <f>+IF(AND(U86="Detectivo/Correctivo",$BB81="Fuerte"),2,IF(AND(U86="Detectivo/Correctivo",$BB86="Moderado"),1,IF(AND(U86="Preventivo",$BB81="Fuerte"),1,0)))</f>
        <v>#DIV/0!</v>
      </c>
      <c r="BE86" s="130" t="e">
        <f>+L81-BC86</f>
        <v>#DIV/0!</v>
      </c>
      <c r="BF86" s="130" t="e">
        <f>+N81-BD86</f>
        <v>#N/A</v>
      </c>
      <c r="BG86" s="395"/>
      <c r="BH86" s="395"/>
      <c r="BI86" s="396"/>
      <c r="BJ86" s="393"/>
      <c r="BK86" s="393"/>
      <c r="BL86" s="393"/>
      <c r="BM86" s="394"/>
    </row>
    <row r="87" spans="1:65" ht="65.099999999999994" customHeight="1">
      <c r="A87" s="399" t="s">
        <v>620</v>
      </c>
      <c r="B87" s="391"/>
      <c r="C87" s="81"/>
      <c r="D87" s="391"/>
      <c r="E87" s="401"/>
      <c r="F87" s="34"/>
      <c r="G87" s="34"/>
      <c r="H87" s="34"/>
      <c r="I87" s="36"/>
      <c r="J87" s="29"/>
      <c r="K87" s="402"/>
      <c r="L87" s="397"/>
      <c r="M87" s="390"/>
      <c r="N87" s="398" t="e">
        <f>+VLOOKUP(M87,Listados!$K$13:$L$17,2,0)</f>
        <v>#N/A</v>
      </c>
      <c r="O87" s="396" t="str">
        <f>IF(AND(K87&lt;&gt;"",M87&lt;&gt;""),VLOOKUP(K87&amp;M87,Listados!$M$3:$N$27,2,FALSE),"")</f>
        <v/>
      </c>
      <c r="P87" s="395" t="e">
        <f>+VLOOKUP(O87,Listados!$P$3:$Q$6,2,FALSE)</f>
        <v>#N/A</v>
      </c>
      <c r="Q87" s="83"/>
      <c r="R87" s="184"/>
      <c r="S87" s="53"/>
      <c r="T87" s="55"/>
      <c r="U87" s="54"/>
      <c r="V87" s="184"/>
      <c r="W87" s="184" t="str">
        <f t="shared" si="41"/>
        <v/>
      </c>
      <c r="X87" s="184"/>
      <c r="Y87" s="184" t="str">
        <f t="shared" si="42"/>
        <v/>
      </c>
      <c r="Z87" s="184"/>
      <c r="AA87" s="184" t="str">
        <f t="shared" si="43"/>
        <v/>
      </c>
      <c r="AB87" s="184"/>
      <c r="AC87" s="184" t="str">
        <f t="shared" si="44"/>
        <v/>
      </c>
      <c r="AD87" s="184"/>
      <c r="AE87" s="184" t="str">
        <f t="shared" si="45"/>
        <v/>
      </c>
      <c r="AF87" s="184"/>
      <c r="AG87" s="184" t="str">
        <f t="shared" si="46"/>
        <v/>
      </c>
      <c r="AH87" s="184"/>
      <c r="AI87" s="183" t="str">
        <f t="shared" si="47"/>
        <v/>
      </c>
      <c r="AJ87" s="82" t="str">
        <f t="shared" si="48"/>
        <v/>
      </c>
      <c r="AK87" s="82" t="str">
        <f t="shared" si="49"/>
        <v/>
      </c>
      <c r="AL87" s="197"/>
      <c r="AM87" s="197"/>
      <c r="AN87" s="197"/>
      <c r="AO87" s="197"/>
      <c r="AP87" s="197"/>
      <c r="AQ87" s="79"/>
      <c r="AR87" s="79"/>
      <c r="AS87" s="57" t="e">
        <f>#VALUE!</f>
        <v>#VALUE!</v>
      </c>
      <c r="AT87" s="57"/>
      <c r="AU87" s="30"/>
      <c r="AV87" s="56" t="str">
        <f t="shared" si="50"/>
        <v>Débil</v>
      </c>
      <c r="AW87" s="56" t="str">
        <f t="shared" si="51"/>
        <v>Débil</v>
      </c>
      <c r="AX87" s="82">
        <f t="shared" si="52"/>
        <v>0</v>
      </c>
      <c r="AY87" s="389">
        <f t="shared" ref="AY87" si="59">SUM(AX87:AX92)</f>
        <v>0</v>
      </c>
      <c r="AZ87" s="389">
        <v>0</v>
      </c>
      <c r="BA87" s="386" t="e">
        <f t="shared" ref="BA87" si="60">AY87/AZ87</f>
        <v>#DIV/0!</v>
      </c>
      <c r="BB87" s="389" t="e">
        <f t="shared" ref="BB87" si="61">IF(BA87&lt;=50, "Débil", IF(BA87&lt;=99,"Moderado","Fuerte"))</f>
        <v>#DIV/0!</v>
      </c>
      <c r="BC87" s="130" t="e">
        <f>+IF(AND(U87="Preventivo",BB87="Fuerte"),2,IF(AND(U87="Preventivo",BB87="Moderado"),1,0))</f>
        <v>#DIV/0!</v>
      </c>
      <c r="BD87" s="130" t="e">
        <f>+IF(AND(U87="Detectivo/Correctivo",$BB87="Fuerte"),2,IF(AND(U87="Detectivo/Correctivo",$BB87="Moderado"),1,IF(AND(U87="Preventivo",$BB87="Fuerte"),1,0)))</f>
        <v>#DIV/0!</v>
      </c>
      <c r="BE87" s="130" t="e">
        <f>+L87-BC87</f>
        <v>#DIV/0!</v>
      </c>
      <c r="BF87" s="130" t="e">
        <f>+N87-BD87</f>
        <v>#N/A</v>
      </c>
      <c r="BG87" s="395" t="e">
        <f>+VLOOKUP(MIN(BE87,BE88,BE89,BE90,BE91,BE92),Listados!$J$18:$K$24,2,TRUE)</f>
        <v>#DIV/0!</v>
      </c>
      <c r="BH87" s="395" t="e">
        <f>+VLOOKUP(MIN(BF87,BF88,BF89,BF90,BF91,BF92),Listados!$J$27:$K$32,2,TRUE)</f>
        <v>#N/A</v>
      </c>
      <c r="BI87" s="396" t="e">
        <f>IF(AND(BG87&lt;&gt;"",BH87&lt;&gt;""),VLOOKUP(BG87&amp;BH87,Listados!$M$3:$N$27,2,FALSE),"")</f>
        <v>#DIV/0!</v>
      </c>
      <c r="BJ87" s="393" t="e">
        <f>+IF($P87="Asumir el riesgo","NA","")</f>
        <v>#N/A</v>
      </c>
      <c r="BK87" s="393" t="e">
        <f>+IF($P87="Asumir el riesgo","NA","")</f>
        <v>#N/A</v>
      </c>
      <c r="BL87" s="393" t="e">
        <f>+IF($P87="Asumir el riesgo","NA","")</f>
        <v>#N/A</v>
      </c>
      <c r="BM87" s="394" t="e">
        <f>+IF($P87="Asumir el riesgo","NA","")</f>
        <v>#N/A</v>
      </c>
    </row>
    <row r="88" spans="1:65" ht="65.099999999999994" customHeight="1">
      <c r="A88" s="399"/>
      <c r="B88" s="391"/>
      <c r="C88" s="81"/>
      <c r="D88" s="391"/>
      <c r="E88" s="401"/>
      <c r="F88" s="34"/>
      <c r="G88" s="34"/>
      <c r="H88" s="34"/>
      <c r="I88" s="36"/>
      <c r="J88" s="29"/>
      <c r="K88" s="402"/>
      <c r="L88" s="397"/>
      <c r="M88" s="390"/>
      <c r="N88" s="398"/>
      <c r="O88" s="396"/>
      <c r="P88" s="395"/>
      <c r="Q88" s="83"/>
      <c r="R88" s="184"/>
      <c r="S88" s="53"/>
      <c r="T88" s="55"/>
      <c r="U88" s="54"/>
      <c r="V88" s="184"/>
      <c r="W88" s="184" t="str">
        <f t="shared" si="41"/>
        <v/>
      </c>
      <c r="X88" s="184"/>
      <c r="Y88" s="184" t="str">
        <f t="shared" si="42"/>
        <v/>
      </c>
      <c r="Z88" s="184"/>
      <c r="AA88" s="184" t="str">
        <f t="shared" si="43"/>
        <v/>
      </c>
      <c r="AB88" s="184"/>
      <c r="AC88" s="184" t="str">
        <f t="shared" si="44"/>
        <v/>
      </c>
      <c r="AD88" s="184"/>
      <c r="AE88" s="184" t="str">
        <f t="shared" si="45"/>
        <v/>
      </c>
      <c r="AF88" s="184"/>
      <c r="AG88" s="184" t="str">
        <f t="shared" si="46"/>
        <v/>
      </c>
      <c r="AH88" s="184"/>
      <c r="AI88" s="183" t="str">
        <f t="shared" si="47"/>
        <v/>
      </c>
      <c r="AJ88" s="82" t="str">
        <f t="shared" si="48"/>
        <v/>
      </c>
      <c r="AK88" s="82" t="str">
        <f t="shared" si="49"/>
        <v/>
      </c>
      <c r="AL88" s="197"/>
      <c r="AM88" s="197"/>
      <c r="AN88" s="197"/>
      <c r="AO88" s="197"/>
      <c r="AP88" s="197"/>
      <c r="AQ88" s="79"/>
      <c r="AR88" s="79"/>
      <c r="AS88" s="57" t="e">
        <f>#VALUE!</f>
        <v>#VALUE!</v>
      </c>
      <c r="AT88" s="57"/>
      <c r="AU88" s="30"/>
      <c r="AV88" s="56" t="str">
        <f t="shared" si="50"/>
        <v>Débil</v>
      </c>
      <c r="AW88" s="56" t="str">
        <f t="shared" si="51"/>
        <v>Débil</v>
      </c>
      <c r="AX88" s="82">
        <f t="shared" si="52"/>
        <v>0</v>
      </c>
      <c r="AY88" s="389"/>
      <c r="AZ88" s="389"/>
      <c r="BA88" s="387"/>
      <c r="BB88" s="389"/>
      <c r="BC88" s="130" t="e">
        <f>+IF(AND(U88="Preventivo",BB87="Fuerte"),2,IF(AND(U88="Preventivo",BB87="Moderado"),1,0))</f>
        <v>#DIV/0!</v>
      </c>
      <c r="BD88" s="130" t="e">
        <f>+IF(AND(U88="Detectivo/Correctivo",$BB87="Fuerte"),2,IF(AND(U88="Detectivo/Correctivo",$BB88="Moderado"),1,IF(AND(U88="Preventivo",$BB87="Fuerte"),1,0)))</f>
        <v>#DIV/0!</v>
      </c>
      <c r="BE88" s="130" t="e">
        <f>+L87-BC88</f>
        <v>#DIV/0!</v>
      </c>
      <c r="BF88" s="130" t="e">
        <f>+N87-BD88</f>
        <v>#N/A</v>
      </c>
      <c r="BG88" s="395"/>
      <c r="BH88" s="395"/>
      <c r="BI88" s="396"/>
      <c r="BJ88" s="393"/>
      <c r="BK88" s="393"/>
      <c r="BL88" s="393"/>
      <c r="BM88" s="394"/>
    </row>
    <row r="89" spans="1:65" ht="65.099999999999994" customHeight="1">
      <c r="A89" s="399"/>
      <c r="B89" s="391"/>
      <c r="C89" s="81"/>
      <c r="D89" s="391"/>
      <c r="E89" s="401"/>
      <c r="F89" s="34"/>
      <c r="G89" s="34"/>
      <c r="H89" s="34"/>
      <c r="I89" s="36"/>
      <c r="J89" s="29"/>
      <c r="K89" s="402"/>
      <c r="L89" s="397"/>
      <c r="M89" s="390"/>
      <c r="N89" s="398"/>
      <c r="O89" s="396"/>
      <c r="P89" s="395"/>
      <c r="Q89" s="83"/>
      <c r="R89" s="184"/>
      <c r="S89" s="53"/>
      <c r="T89" s="55"/>
      <c r="U89" s="54"/>
      <c r="V89" s="184"/>
      <c r="W89" s="184" t="str">
        <f t="shared" si="41"/>
        <v/>
      </c>
      <c r="X89" s="184"/>
      <c r="Y89" s="184" t="str">
        <f t="shared" si="42"/>
        <v/>
      </c>
      <c r="Z89" s="184"/>
      <c r="AA89" s="184" t="str">
        <f t="shared" si="43"/>
        <v/>
      </c>
      <c r="AB89" s="184"/>
      <c r="AC89" s="184" t="str">
        <f t="shared" si="44"/>
        <v/>
      </c>
      <c r="AD89" s="184"/>
      <c r="AE89" s="184" t="str">
        <f t="shared" si="45"/>
        <v/>
      </c>
      <c r="AF89" s="184"/>
      <c r="AG89" s="184" t="str">
        <f t="shared" si="46"/>
        <v/>
      </c>
      <c r="AH89" s="184"/>
      <c r="AI89" s="183" t="str">
        <f t="shared" si="47"/>
        <v/>
      </c>
      <c r="AJ89" s="82" t="str">
        <f t="shared" si="48"/>
        <v/>
      </c>
      <c r="AK89" s="82" t="str">
        <f t="shared" si="49"/>
        <v/>
      </c>
      <c r="AL89" s="197"/>
      <c r="AM89" s="197"/>
      <c r="AN89" s="197"/>
      <c r="AO89" s="197"/>
      <c r="AP89" s="197"/>
      <c r="AQ89" s="79"/>
      <c r="AR89" s="79"/>
      <c r="AS89" s="57" t="e">
        <f>#VALUE!</f>
        <v>#VALUE!</v>
      </c>
      <c r="AT89" s="57"/>
      <c r="AU89" s="30"/>
      <c r="AV89" s="56" t="str">
        <f t="shared" si="50"/>
        <v>Débil</v>
      </c>
      <c r="AW89" s="56" t="str">
        <f t="shared" si="51"/>
        <v>Débil</v>
      </c>
      <c r="AX89" s="82">
        <f t="shared" si="52"/>
        <v>0</v>
      </c>
      <c r="AY89" s="389"/>
      <c r="AZ89" s="389"/>
      <c r="BA89" s="387"/>
      <c r="BB89" s="389"/>
      <c r="BC89" s="130" t="e">
        <f>+IF(AND(U89="Preventivo",BB87="Fuerte"),2,IF(AND(U89="Preventivo",BB87="Moderado"),1,0))</f>
        <v>#DIV/0!</v>
      </c>
      <c r="BD89" s="130" t="e">
        <f>+IF(AND(U89="Detectivo/Correctivo",$BB87="Fuerte"),2,IF(AND(U89="Detectivo/Correctivo",$BB89="Moderado"),1,IF(AND(U89="Preventivo",$BB87="Fuerte"),1,0)))</f>
        <v>#DIV/0!</v>
      </c>
      <c r="BE89" s="130" t="e">
        <f>+L87-BC89</f>
        <v>#DIV/0!</v>
      </c>
      <c r="BF89" s="130" t="e">
        <f>+N87-BD89</f>
        <v>#N/A</v>
      </c>
      <c r="BG89" s="395"/>
      <c r="BH89" s="395"/>
      <c r="BI89" s="396"/>
      <c r="BJ89" s="393"/>
      <c r="BK89" s="393"/>
      <c r="BL89" s="393"/>
      <c r="BM89" s="394"/>
    </row>
    <row r="90" spans="1:65" ht="65.099999999999994" customHeight="1">
      <c r="A90" s="399"/>
      <c r="B90" s="391"/>
      <c r="C90" s="81"/>
      <c r="D90" s="391"/>
      <c r="E90" s="401"/>
      <c r="F90" s="34"/>
      <c r="G90" s="34"/>
      <c r="H90" s="34"/>
      <c r="I90" s="36"/>
      <c r="J90" s="29"/>
      <c r="K90" s="402"/>
      <c r="L90" s="397"/>
      <c r="M90" s="390"/>
      <c r="N90" s="398"/>
      <c r="O90" s="396"/>
      <c r="P90" s="395"/>
      <c r="Q90" s="83"/>
      <c r="R90" s="184"/>
      <c r="S90" s="53"/>
      <c r="T90" s="55"/>
      <c r="U90" s="54"/>
      <c r="V90" s="184"/>
      <c r="W90" s="184" t="str">
        <f t="shared" si="41"/>
        <v/>
      </c>
      <c r="X90" s="184"/>
      <c r="Y90" s="184" t="str">
        <f t="shared" si="42"/>
        <v/>
      </c>
      <c r="Z90" s="184"/>
      <c r="AA90" s="184" t="str">
        <f t="shared" si="43"/>
        <v/>
      </c>
      <c r="AB90" s="184"/>
      <c r="AC90" s="184" t="str">
        <f t="shared" si="44"/>
        <v/>
      </c>
      <c r="AD90" s="184"/>
      <c r="AE90" s="184" t="str">
        <f t="shared" si="45"/>
        <v/>
      </c>
      <c r="AF90" s="184"/>
      <c r="AG90" s="184" t="str">
        <f t="shared" si="46"/>
        <v/>
      </c>
      <c r="AH90" s="184"/>
      <c r="AI90" s="183" t="str">
        <f t="shared" si="47"/>
        <v/>
      </c>
      <c r="AJ90" s="82" t="str">
        <f t="shared" si="48"/>
        <v/>
      </c>
      <c r="AK90" s="82" t="str">
        <f t="shared" si="49"/>
        <v/>
      </c>
      <c r="AL90" s="197"/>
      <c r="AM90" s="197"/>
      <c r="AN90" s="197"/>
      <c r="AO90" s="197"/>
      <c r="AP90" s="197"/>
      <c r="AQ90" s="79"/>
      <c r="AR90" s="79"/>
      <c r="AS90" s="57" t="e">
        <f>#VALUE!</f>
        <v>#VALUE!</v>
      </c>
      <c r="AT90" s="57"/>
      <c r="AU90" s="30"/>
      <c r="AV90" s="56" t="str">
        <f t="shared" si="50"/>
        <v>Débil</v>
      </c>
      <c r="AW90" s="56" t="str">
        <f t="shared" si="51"/>
        <v>Débil</v>
      </c>
      <c r="AX90" s="82">
        <f t="shared" si="52"/>
        <v>0</v>
      </c>
      <c r="AY90" s="389"/>
      <c r="AZ90" s="389"/>
      <c r="BA90" s="387"/>
      <c r="BB90" s="389"/>
      <c r="BC90" s="130" t="e">
        <f>+IF(AND(U90="Preventivo",BB87="Fuerte"),2,IF(AND(U90="Preventivo",BB87="Moderado"),1,0))</f>
        <v>#DIV/0!</v>
      </c>
      <c r="BD90" s="130" t="e">
        <f>+IF(AND(U90="Detectivo/Correctivo",$BB87="Fuerte"),2,IF(AND(U90="Detectivo/Correctivo",$BB90="Moderado"),1,IF(AND(U90="Preventivo",$BB87="Fuerte"),1,0)))</f>
        <v>#DIV/0!</v>
      </c>
      <c r="BE90" s="130" t="e">
        <f>+L87-BC90</f>
        <v>#DIV/0!</v>
      </c>
      <c r="BF90" s="130" t="e">
        <f>+N87-BD90</f>
        <v>#N/A</v>
      </c>
      <c r="BG90" s="395"/>
      <c r="BH90" s="395"/>
      <c r="BI90" s="396"/>
      <c r="BJ90" s="393"/>
      <c r="BK90" s="393"/>
      <c r="BL90" s="393"/>
      <c r="BM90" s="394"/>
    </row>
    <row r="91" spans="1:65" ht="65.099999999999994" customHeight="1">
      <c r="A91" s="399"/>
      <c r="B91" s="391"/>
      <c r="C91" s="81"/>
      <c r="D91" s="391"/>
      <c r="E91" s="401"/>
      <c r="F91" s="34"/>
      <c r="G91" s="34"/>
      <c r="H91" s="34"/>
      <c r="I91" s="36"/>
      <c r="J91" s="29"/>
      <c r="K91" s="402"/>
      <c r="L91" s="397"/>
      <c r="M91" s="390"/>
      <c r="N91" s="398"/>
      <c r="O91" s="396"/>
      <c r="P91" s="395"/>
      <c r="Q91" s="83"/>
      <c r="R91" s="184"/>
      <c r="S91" s="53"/>
      <c r="T91" s="55"/>
      <c r="U91" s="54"/>
      <c r="V91" s="184"/>
      <c r="W91" s="184" t="str">
        <f t="shared" si="41"/>
        <v/>
      </c>
      <c r="X91" s="184"/>
      <c r="Y91" s="184" t="str">
        <f t="shared" si="42"/>
        <v/>
      </c>
      <c r="Z91" s="184"/>
      <c r="AA91" s="184" t="str">
        <f t="shared" si="43"/>
        <v/>
      </c>
      <c r="AB91" s="184"/>
      <c r="AC91" s="184" t="str">
        <f t="shared" si="44"/>
        <v/>
      </c>
      <c r="AD91" s="184"/>
      <c r="AE91" s="184" t="str">
        <f t="shared" si="45"/>
        <v/>
      </c>
      <c r="AF91" s="184"/>
      <c r="AG91" s="184" t="str">
        <f t="shared" si="46"/>
        <v/>
      </c>
      <c r="AH91" s="184"/>
      <c r="AI91" s="183" t="str">
        <f t="shared" si="47"/>
        <v/>
      </c>
      <c r="AJ91" s="82" t="str">
        <f t="shared" si="48"/>
        <v/>
      </c>
      <c r="AK91" s="82" t="str">
        <f t="shared" si="49"/>
        <v/>
      </c>
      <c r="AL91" s="197"/>
      <c r="AM91" s="197"/>
      <c r="AN91" s="197"/>
      <c r="AO91" s="197"/>
      <c r="AP91" s="197"/>
      <c r="AQ91" s="79"/>
      <c r="AR91" s="79"/>
      <c r="AS91" s="57" t="e">
        <f>#VALUE!</f>
        <v>#VALUE!</v>
      </c>
      <c r="AT91" s="57"/>
      <c r="AU91" s="30"/>
      <c r="AV91" s="56" t="str">
        <f t="shared" si="50"/>
        <v>Débil</v>
      </c>
      <c r="AW91" s="56" t="str">
        <f t="shared" si="51"/>
        <v>Débil</v>
      </c>
      <c r="AX91" s="82">
        <f t="shared" si="52"/>
        <v>0</v>
      </c>
      <c r="AY91" s="389"/>
      <c r="AZ91" s="389"/>
      <c r="BA91" s="387"/>
      <c r="BB91" s="389"/>
      <c r="BC91" s="130" t="e">
        <f>+IF(AND(U91="Preventivo",BB87="Fuerte"),2,IF(AND(U91="Preventivo",BB87="Moderado"),1,0))</f>
        <v>#DIV/0!</v>
      </c>
      <c r="BD91" s="130" t="e">
        <f>+IF(AND(U91="Detectivo/Correctivo",$BB87="Fuerte"),2,IF(AND(U91="Detectivo/Correctivo",$BB91="Moderado"),1,IF(AND(U91="Preventivo",$BB87="Fuerte"),1,0)))</f>
        <v>#DIV/0!</v>
      </c>
      <c r="BE91" s="130" t="e">
        <f>+L87-BC91</f>
        <v>#DIV/0!</v>
      </c>
      <c r="BF91" s="130" t="e">
        <f>+N87-BD91</f>
        <v>#N/A</v>
      </c>
      <c r="BG91" s="395"/>
      <c r="BH91" s="395"/>
      <c r="BI91" s="396"/>
      <c r="BJ91" s="393"/>
      <c r="BK91" s="393"/>
      <c r="BL91" s="393"/>
      <c r="BM91" s="394"/>
    </row>
    <row r="92" spans="1:65" ht="65.099999999999994" customHeight="1">
      <c r="A92" s="399"/>
      <c r="B92" s="391"/>
      <c r="C92" s="81"/>
      <c r="D92" s="391"/>
      <c r="E92" s="401"/>
      <c r="F92" s="34"/>
      <c r="G92" s="34"/>
      <c r="H92" s="34"/>
      <c r="I92" s="36"/>
      <c r="J92" s="29"/>
      <c r="K92" s="402"/>
      <c r="L92" s="397"/>
      <c r="M92" s="390"/>
      <c r="N92" s="398"/>
      <c r="O92" s="396"/>
      <c r="P92" s="395"/>
      <c r="Q92" s="83"/>
      <c r="R92" s="184"/>
      <c r="S92" s="53"/>
      <c r="T92" s="55"/>
      <c r="U92" s="54"/>
      <c r="V92" s="184"/>
      <c r="W92" s="184" t="str">
        <f t="shared" si="41"/>
        <v/>
      </c>
      <c r="X92" s="184"/>
      <c r="Y92" s="184" t="str">
        <f t="shared" si="42"/>
        <v/>
      </c>
      <c r="Z92" s="184"/>
      <c r="AA92" s="184" t="str">
        <f t="shared" si="43"/>
        <v/>
      </c>
      <c r="AB92" s="184"/>
      <c r="AC92" s="184" t="str">
        <f t="shared" si="44"/>
        <v/>
      </c>
      <c r="AD92" s="184"/>
      <c r="AE92" s="184" t="str">
        <f t="shared" si="45"/>
        <v/>
      </c>
      <c r="AF92" s="184"/>
      <c r="AG92" s="184" t="str">
        <f t="shared" si="46"/>
        <v/>
      </c>
      <c r="AH92" s="184"/>
      <c r="AI92" s="183" t="str">
        <f t="shared" si="47"/>
        <v/>
      </c>
      <c r="AJ92" s="82" t="str">
        <f t="shared" si="48"/>
        <v/>
      </c>
      <c r="AK92" s="82" t="str">
        <f t="shared" si="49"/>
        <v/>
      </c>
      <c r="AL92" s="197"/>
      <c r="AM92" s="197"/>
      <c r="AN92" s="197"/>
      <c r="AO92" s="197"/>
      <c r="AP92" s="197"/>
      <c r="AQ92" s="79"/>
      <c r="AR92" s="79"/>
      <c r="AS92" s="57" t="e">
        <f>#VALUE!</f>
        <v>#VALUE!</v>
      </c>
      <c r="AT92" s="57"/>
      <c r="AU92" s="30"/>
      <c r="AV92" s="56" t="str">
        <f t="shared" si="50"/>
        <v>Débil</v>
      </c>
      <c r="AW92" s="56" t="str">
        <f t="shared" si="51"/>
        <v>Débil</v>
      </c>
      <c r="AX92" s="82">
        <f t="shared" si="52"/>
        <v>0</v>
      </c>
      <c r="AY92" s="389"/>
      <c r="AZ92" s="389"/>
      <c r="BA92" s="388"/>
      <c r="BB92" s="389"/>
      <c r="BC92" s="130" t="e">
        <f>+IF(AND(U92="Preventivo",BB87="Fuerte"),2,IF(AND(U92="Preventivo",BB87="Moderado"),1,0))</f>
        <v>#DIV/0!</v>
      </c>
      <c r="BD92" s="130" t="e">
        <f>+IF(AND(U92="Detectivo/Correctivo",$BB87="Fuerte"),2,IF(AND(U92="Detectivo/Correctivo",$BB92="Moderado"),1,IF(AND(U92="Preventivo",$BB87="Fuerte"),1,0)))</f>
        <v>#DIV/0!</v>
      </c>
      <c r="BE92" s="130" t="e">
        <f>+L87-BC92</f>
        <v>#DIV/0!</v>
      </c>
      <c r="BF92" s="130" t="e">
        <f>+N87-BD92</f>
        <v>#N/A</v>
      </c>
      <c r="BG92" s="395"/>
      <c r="BH92" s="395"/>
      <c r="BI92" s="396"/>
      <c r="BJ92" s="393"/>
      <c r="BK92" s="393"/>
      <c r="BL92" s="393"/>
      <c r="BM92" s="394"/>
    </row>
    <row r="93" spans="1:65" ht="65.099999999999994" customHeight="1">
      <c r="A93" s="399" t="s">
        <v>621</v>
      </c>
      <c r="B93" s="391"/>
      <c r="C93" s="81"/>
      <c r="D93" s="391"/>
      <c r="E93" s="401"/>
      <c r="F93" s="34"/>
      <c r="G93" s="34"/>
      <c r="H93" s="34"/>
      <c r="I93" s="36"/>
      <c r="J93" s="29"/>
      <c r="K93" s="402"/>
      <c r="L93" s="397"/>
      <c r="M93" s="390"/>
      <c r="N93" s="398" t="e">
        <f>+VLOOKUP(M93,Listados!$K$13:$L$17,2,0)</f>
        <v>#N/A</v>
      </c>
      <c r="O93" s="396" t="str">
        <f>IF(AND(K93&lt;&gt;"",M93&lt;&gt;""),VLOOKUP(K93&amp;M93,Listados!$M$3:$N$27,2,FALSE),"")</f>
        <v/>
      </c>
      <c r="P93" s="395" t="e">
        <f>+VLOOKUP(O93,Listados!$P$3:$Q$6,2,FALSE)</f>
        <v>#N/A</v>
      </c>
      <c r="Q93" s="83"/>
      <c r="R93" s="184"/>
      <c r="S93" s="53"/>
      <c r="T93" s="55"/>
      <c r="U93" s="54"/>
      <c r="V93" s="184"/>
      <c r="W93" s="184" t="str">
        <f t="shared" si="41"/>
        <v/>
      </c>
      <c r="X93" s="184"/>
      <c r="Y93" s="184" t="str">
        <f t="shared" si="42"/>
        <v/>
      </c>
      <c r="Z93" s="184"/>
      <c r="AA93" s="184" t="str">
        <f t="shared" si="43"/>
        <v/>
      </c>
      <c r="AB93" s="184"/>
      <c r="AC93" s="184" t="str">
        <f t="shared" si="44"/>
        <v/>
      </c>
      <c r="AD93" s="184"/>
      <c r="AE93" s="184" t="str">
        <f t="shared" si="45"/>
        <v/>
      </c>
      <c r="AF93" s="184"/>
      <c r="AG93" s="184" t="str">
        <f t="shared" si="46"/>
        <v/>
      </c>
      <c r="AH93" s="184"/>
      <c r="AI93" s="183" t="str">
        <f t="shared" si="47"/>
        <v/>
      </c>
      <c r="AJ93" s="82" t="str">
        <f t="shared" si="48"/>
        <v/>
      </c>
      <c r="AK93" s="82" t="str">
        <f t="shared" si="49"/>
        <v/>
      </c>
      <c r="AL93" s="197"/>
      <c r="AM93" s="197"/>
      <c r="AN93" s="197"/>
      <c r="AO93" s="197"/>
      <c r="AP93" s="197"/>
      <c r="AQ93" s="79"/>
      <c r="AR93" s="79"/>
      <c r="AS93" s="57" t="e">
        <f>#VALUE!</f>
        <v>#VALUE!</v>
      </c>
      <c r="AT93" s="57"/>
      <c r="AU93" s="30"/>
      <c r="AV93" s="56" t="str">
        <f t="shared" si="50"/>
        <v>Débil</v>
      </c>
      <c r="AW93" s="56" t="str">
        <f t="shared" si="51"/>
        <v>Débil</v>
      </c>
      <c r="AX93" s="82">
        <f t="shared" si="52"/>
        <v>0</v>
      </c>
      <c r="AY93" s="389">
        <f t="shared" ref="AY93" si="62">SUM(AX93:AX98)</f>
        <v>0</v>
      </c>
      <c r="AZ93" s="389">
        <v>0</v>
      </c>
      <c r="BA93" s="386" t="e">
        <f t="shared" ref="BA93" si="63">AY93/AZ93</f>
        <v>#DIV/0!</v>
      </c>
      <c r="BB93" s="389" t="e">
        <f t="shared" ref="BB93" si="64">IF(BA93&lt;=50, "Débil", IF(BA93&lt;=99,"Moderado","Fuerte"))</f>
        <v>#DIV/0!</v>
      </c>
      <c r="BC93" s="130" t="e">
        <f>+IF(AND(U93="Preventivo",BB93="Fuerte"),2,IF(AND(U93="Preventivo",BB93="Moderado"),1,0))</f>
        <v>#DIV/0!</v>
      </c>
      <c r="BD93" s="130" t="e">
        <f>+IF(AND(U93="Detectivo/Correctivo",$BB93="Fuerte"),2,IF(AND(U93="Detectivo/Correctivo",$BB93="Moderado"),1,IF(AND(U93="Preventivo",$BB93="Fuerte"),1,0)))</f>
        <v>#DIV/0!</v>
      </c>
      <c r="BE93" s="130" t="e">
        <f>+L93-BC93</f>
        <v>#DIV/0!</v>
      </c>
      <c r="BF93" s="130" t="e">
        <f>+N93-BD93</f>
        <v>#N/A</v>
      </c>
      <c r="BG93" s="395" t="e">
        <f>+VLOOKUP(MIN(BE93,BE94,BE95,BE96,BE97,BE98),Listados!$J$18:$K$24,2,TRUE)</f>
        <v>#DIV/0!</v>
      </c>
      <c r="BH93" s="395" t="e">
        <f>+VLOOKUP(MIN(BF93,BF94,BF95,BF96,BF97,BF98),Listados!$J$27:$K$32,2,TRUE)</f>
        <v>#N/A</v>
      </c>
      <c r="BI93" s="396" t="e">
        <f>IF(AND(BG93&lt;&gt;"",BH93&lt;&gt;""),VLOOKUP(BG93&amp;BH93,Listados!$M$3:$N$27,2,FALSE),"")</f>
        <v>#DIV/0!</v>
      </c>
      <c r="BJ93" s="393" t="e">
        <f>+IF($P93="Asumir el riesgo","NA","")</f>
        <v>#N/A</v>
      </c>
      <c r="BK93" s="393" t="e">
        <f>+IF($P93="Asumir el riesgo","NA","")</f>
        <v>#N/A</v>
      </c>
      <c r="BL93" s="393" t="e">
        <f>+IF($P93="Asumir el riesgo","NA","")</f>
        <v>#N/A</v>
      </c>
      <c r="BM93" s="394" t="e">
        <f>+IF($P93="Asumir el riesgo","NA","")</f>
        <v>#N/A</v>
      </c>
    </row>
    <row r="94" spans="1:65" ht="65.099999999999994" customHeight="1">
      <c r="A94" s="399"/>
      <c r="B94" s="391"/>
      <c r="C94" s="81"/>
      <c r="D94" s="391"/>
      <c r="E94" s="401"/>
      <c r="F94" s="34"/>
      <c r="G94" s="34"/>
      <c r="H94" s="34"/>
      <c r="I94" s="36"/>
      <c r="J94" s="29"/>
      <c r="K94" s="402"/>
      <c r="L94" s="397"/>
      <c r="M94" s="390"/>
      <c r="N94" s="398"/>
      <c r="O94" s="396"/>
      <c r="P94" s="395"/>
      <c r="Q94" s="83"/>
      <c r="R94" s="184"/>
      <c r="S94" s="53"/>
      <c r="T94" s="55"/>
      <c r="U94" s="54"/>
      <c r="V94" s="184"/>
      <c r="W94" s="184" t="str">
        <f t="shared" si="41"/>
        <v/>
      </c>
      <c r="X94" s="184"/>
      <c r="Y94" s="184" t="str">
        <f t="shared" si="42"/>
        <v/>
      </c>
      <c r="Z94" s="184"/>
      <c r="AA94" s="184" t="str">
        <f t="shared" si="43"/>
        <v/>
      </c>
      <c r="AB94" s="184"/>
      <c r="AC94" s="184" t="str">
        <f t="shared" si="44"/>
        <v/>
      </c>
      <c r="AD94" s="184"/>
      <c r="AE94" s="184" t="str">
        <f t="shared" si="45"/>
        <v/>
      </c>
      <c r="AF94" s="184"/>
      <c r="AG94" s="184" t="str">
        <f t="shared" si="46"/>
        <v/>
      </c>
      <c r="AH94" s="184"/>
      <c r="AI94" s="183" t="str">
        <f t="shared" si="47"/>
        <v/>
      </c>
      <c r="AJ94" s="82" t="str">
        <f t="shared" si="48"/>
        <v/>
      </c>
      <c r="AK94" s="82" t="str">
        <f t="shared" si="49"/>
        <v/>
      </c>
      <c r="AL94" s="197"/>
      <c r="AM94" s="197"/>
      <c r="AN94" s="197"/>
      <c r="AO94" s="197"/>
      <c r="AP94" s="197"/>
      <c r="AQ94" s="79"/>
      <c r="AR94" s="79"/>
      <c r="AS94" s="57" t="e">
        <f>#VALUE!</f>
        <v>#VALUE!</v>
      </c>
      <c r="AT94" s="57"/>
      <c r="AU94" s="30"/>
      <c r="AV94" s="56" t="str">
        <f t="shared" si="50"/>
        <v>Débil</v>
      </c>
      <c r="AW94" s="56" t="str">
        <f t="shared" si="51"/>
        <v>Débil</v>
      </c>
      <c r="AX94" s="82">
        <f t="shared" si="52"/>
        <v>0</v>
      </c>
      <c r="AY94" s="389"/>
      <c r="AZ94" s="389"/>
      <c r="BA94" s="387"/>
      <c r="BB94" s="389"/>
      <c r="BC94" s="130" t="e">
        <f>+IF(AND(U94="Preventivo",BB93="Fuerte"),2,IF(AND(U94="Preventivo",BB93="Moderado"),1,0))</f>
        <v>#DIV/0!</v>
      </c>
      <c r="BD94" s="130" t="e">
        <f>+IF(AND(U94="Detectivo/Correctivo",$BB93="Fuerte"),2,IF(AND(U94="Detectivo/Correctivo",$BB94="Moderado"),1,IF(AND(U94="Preventivo",$BB93="Fuerte"),1,0)))</f>
        <v>#DIV/0!</v>
      </c>
      <c r="BE94" s="130" t="e">
        <f>+L93-BC94</f>
        <v>#DIV/0!</v>
      </c>
      <c r="BF94" s="130" t="e">
        <f>+N93-BD94</f>
        <v>#N/A</v>
      </c>
      <c r="BG94" s="395"/>
      <c r="BH94" s="395"/>
      <c r="BI94" s="396"/>
      <c r="BJ94" s="393"/>
      <c r="BK94" s="393"/>
      <c r="BL94" s="393"/>
      <c r="BM94" s="394"/>
    </row>
    <row r="95" spans="1:65" ht="65.099999999999994" customHeight="1">
      <c r="A95" s="399"/>
      <c r="B95" s="391"/>
      <c r="C95" s="81"/>
      <c r="D95" s="391"/>
      <c r="E95" s="401"/>
      <c r="F95" s="34"/>
      <c r="G95" s="34"/>
      <c r="H95" s="34"/>
      <c r="I95" s="36"/>
      <c r="J95" s="29"/>
      <c r="K95" s="402"/>
      <c r="L95" s="397"/>
      <c r="M95" s="390"/>
      <c r="N95" s="398"/>
      <c r="O95" s="396"/>
      <c r="P95" s="395"/>
      <c r="Q95" s="83"/>
      <c r="R95" s="184"/>
      <c r="S95" s="53"/>
      <c r="T95" s="55"/>
      <c r="U95" s="54"/>
      <c r="V95" s="184"/>
      <c r="W95" s="184" t="str">
        <f t="shared" si="41"/>
        <v/>
      </c>
      <c r="X95" s="184"/>
      <c r="Y95" s="184" t="str">
        <f t="shared" si="42"/>
        <v/>
      </c>
      <c r="Z95" s="184"/>
      <c r="AA95" s="184" t="str">
        <f t="shared" si="43"/>
        <v/>
      </c>
      <c r="AB95" s="184"/>
      <c r="AC95" s="184" t="str">
        <f t="shared" si="44"/>
        <v/>
      </c>
      <c r="AD95" s="184"/>
      <c r="AE95" s="184" t="str">
        <f t="shared" si="45"/>
        <v/>
      </c>
      <c r="AF95" s="184"/>
      <c r="AG95" s="184" t="str">
        <f t="shared" si="46"/>
        <v/>
      </c>
      <c r="AH95" s="184"/>
      <c r="AI95" s="183" t="str">
        <f t="shared" si="47"/>
        <v/>
      </c>
      <c r="AJ95" s="82" t="str">
        <f t="shared" si="48"/>
        <v/>
      </c>
      <c r="AK95" s="82" t="str">
        <f t="shared" si="49"/>
        <v/>
      </c>
      <c r="AL95" s="197"/>
      <c r="AM95" s="197"/>
      <c r="AN95" s="197"/>
      <c r="AO95" s="197"/>
      <c r="AP95" s="197"/>
      <c r="AQ95" s="79"/>
      <c r="AR95" s="79"/>
      <c r="AS95" s="57" t="e">
        <f>#VALUE!</f>
        <v>#VALUE!</v>
      </c>
      <c r="AT95" s="57"/>
      <c r="AU95" s="30"/>
      <c r="AV95" s="56" t="str">
        <f t="shared" si="50"/>
        <v>Débil</v>
      </c>
      <c r="AW95" s="56" t="str">
        <f t="shared" si="51"/>
        <v>Débil</v>
      </c>
      <c r="AX95" s="82">
        <f t="shared" si="52"/>
        <v>0</v>
      </c>
      <c r="AY95" s="389"/>
      <c r="AZ95" s="389"/>
      <c r="BA95" s="387"/>
      <c r="BB95" s="389"/>
      <c r="BC95" s="130" t="e">
        <f>+IF(AND(U95="Preventivo",BB93="Fuerte"),2,IF(AND(U95="Preventivo",BB93="Moderado"),1,0))</f>
        <v>#DIV/0!</v>
      </c>
      <c r="BD95" s="130" t="e">
        <f>+IF(AND(U95="Detectivo/Correctivo",$BB93="Fuerte"),2,IF(AND(U95="Detectivo/Correctivo",$BB95="Moderado"),1,IF(AND(U95="Preventivo",$BB93="Fuerte"),1,0)))</f>
        <v>#DIV/0!</v>
      </c>
      <c r="BE95" s="130" t="e">
        <f>+L93-BC95</f>
        <v>#DIV/0!</v>
      </c>
      <c r="BF95" s="130" t="e">
        <f>+N93-BD95</f>
        <v>#N/A</v>
      </c>
      <c r="BG95" s="395"/>
      <c r="BH95" s="395"/>
      <c r="BI95" s="396"/>
      <c r="BJ95" s="393"/>
      <c r="BK95" s="393"/>
      <c r="BL95" s="393"/>
      <c r="BM95" s="394"/>
    </row>
    <row r="96" spans="1:65" ht="65.099999999999994" customHeight="1">
      <c r="A96" s="399"/>
      <c r="B96" s="391"/>
      <c r="C96" s="81"/>
      <c r="D96" s="391"/>
      <c r="E96" s="401"/>
      <c r="F96" s="34"/>
      <c r="G96" s="34"/>
      <c r="H96" s="34"/>
      <c r="I96" s="36"/>
      <c r="J96" s="29"/>
      <c r="K96" s="402"/>
      <c r="L96" s="397"/>
      <c r="M96" s="390"/>
      <c r="N96" s="398"/>
      <c r="O96" s="396"/>
      <c r="P96" s="395"/>
      <c r="Q96" s="83"/>
      <c r="R96" s="184"/>
      <c r="S96" s="53"/>
      <c r="T96" s="55"/>
      <c r="U96" s="54"/>
      <c r="V96" s="184"/>
      <c r="W96" s="184" t="str">
        <f t="shared" si="41"/>
        <v/>
      </c>
      <c r="X96" s="184"/>
      <c r="Y96" s="184" t="str">
        <f t="shared" si="42"/>
        <v/>
      </c>
      <c r="Z96" s="184"/>
      <c r="AA96" s="184" t="str">
        <f t="shared" si="43"/>
        <v/>
      </c>
      <c r="AB96" s="184"/>
      <c r="AC96" s="184" t="str">
        <f t="shared" si="44"/>
        <v/>
      </c>
      <c r="AD96" s="184"/>
      <c r="AE96" s="184" t="str">
        <f t="shared" si="45"/>
        <v/>
      </c>
      <c r="AF96" s="184"/>
      <c r="AG96" s="184" t="str">
        <f t="shared" si="46"/>
        <v/>
      </c>
      <c r="AH96" s="184"/>
      <c r="AI96" s="183" t="str">
        <f t="shared" si="47"/>
        <v/>
      </c>
      <c r="AJ96" s="82" t="str">
        <f t="shared" si="48"/>
        <v/>
      </c>
      <c r="AK96" s="82" t="str">
        <f t="shared" si="49"/>
        <v/>
      </c>
      <c r="AL96" s="197"/>
      <c r="AM96" s="197"/>
      <c r="AN96" s="197"/>
      <c r="AO96" s="197"/>
      <c r="AP96" s="197"/>
      <c r="AQ96" s="79"/>
      <c r="AR96" s="79"/>
      <c r="AS96" s="57" t="e">
        <f>#VALUE!</f>
        <v>#VALUE!</v>
      </c>
      <c r="AT96" s="57"/>
      <c r="AU96" s="30"/>
      <c r="AV96" s="56" t="str">
        <f t="shared" si="50"/>
        <v>Débil</v>
      </c>
      <c r="AW96" s="56" t="str">
        <f t="shared" si="51"/>
        <v>Débil</v>
      </c>
      <c r="AX96" s="82">
        <f t="shared" si="52"/>
        <v>0</v>
      </c>
      <c r="AY96" s="389"/>
      <c r="AZ96" s="389"/>
      <c r="BA96" s="387"/>
      <c r="BB96" s="389"/>
      <c r="BC96" s="130" t="e">
        <f>+IF(AND(U96="Preventivo",BB93="Fuerte"),2,IF(AND(U96="Preventivo",BB93="Moderado"),1,0))</f>
        <v>#DIV/0!</v>
      </c>
      <c r="BD96" s="130" t="e">
        <f>+IF(AND(U96="Detectivo/Correctivo",$BB93="Fuerte"),2,IF(AND(U96="Detectivo/Correctivo",$BB96="Moderado"),1,IF(AND(U96="Preventivo",$BB93="Fuerte"),1,0)))</f>
        <v>#DIV/0!</v>
      </c>
      <c r="BE96" s="130" t="e">
        <f>+L93-BC96</f>
        <v>#DIV/0!</v>
      </c>
      <c r="BF96" s="130" t="e">
        <f>+N93-BD96</f>
        <v>#N/A</v>
      </c>
      <c r="BG96" s="395"/>
      <c r="BH96" s="395"/>
      <c r="BI96" s="396"/>
      <c r="BJ96" s="393"/>
      <c r="BK96" s="393"/>
      <c r="BL96" s="393"/>
      <c r="BM96" s="394"/>
    </row>
    <row r="97" spans="1:65" ht="65.099999999999994" customHeight="1">
      <c r="A97" s="399"/>
      <c r="B97" s="391"/>
      <c r="C97" s="81"/>
      <c r="D97" s="391"/>
      <c r="E97" s="401"/>
      <c r="F97" s="34"/>
      <c r="G97" s="34"/>
      <c r="H97" s="34"/>
      <c r="I97" s="36"/>
      <c r="J97" s="29"/>
      <c r="K97" s="402"/>
      <c r="L97" s="397"/>
      <c r="M97" s="390"/>
      <c r="N97" s="398"/>
      <c r="O97" s="396"/>
      <c r="P97" s="395"/>
      <c r="Q97" s="83"/>
      <c r="R97" s="184"/>
      <c r="S97" s="53"/>
      <c r="T97" s="55"/>
      <c r="U97" s="54"/>
      <c r="V97" s="184"/>
      <c r="W97" s="184" t="str">
        <f t="shared" si="41"/>
        <v/>
      </c>
      <c r="X97" s="184"/>
      <c r="Y97" s="184" t="str">
        <f t="shared" si="42"/>
        <v/>
      </c>
      <c r="Z97" s="184"/>
      <c r="AA97" s="184" t="str">
        <f t="shared" si="43"/>
        <v/>
      </c>
      <c r="AB97" s="184"/>
      <c r="AC97" s="184" t="str">
        <f t="shared" si="44"/>
        <v/>
      </c>
      <c r="AD97" s="184"/>
      <c r="AE97" s="184" t="str">
        <f t="shared" si="45"/>
        <v/>
      </c>
      <c r="AF97" s="184"/>
      <c r="AG97" s="184" t="str">
        <f t="shared" si="46"/>
        <v/>
      </c>
      <c r="AH97" s="184"/>
      <c r="AI97" s="183" t="str">
        <f t="shared" si="47"/>
        <v/>
      </c>
      <c r="AJ97" s="82" t="str">
        <f t="shared" si="48"/>
        <v/>
      </c>
      <c r="AK97" s="82" t="str">
        <f t="shared" si="49"/>
        <v/>
      </c>
      <c r="AL97" s="197"/>
      <c r="AM97" s="197"/>
      <c r="AN97" s="197"/>
      <c r="AO97" s="197"/>
      <c r="AP97" s="197"/>
      <c r="AQ97" s="79"/>
      <c r="AR97" s="79"/>
      <c r="AS97" s="57" t="e">
        <f>#VALUE!</f>
        <v>#VALUE!</v>
      </c>
      <c r="AT97" s="57"/>
      <c r="AU97" s="30"/>
      <c r="AV97" s="56" t="str">
        <f t="shared" si="50"/>
        <v>Débil</v>
      </c>
      <c r="AW97" s="56" t="str">
        <f t="shared" si="51"/>
        <v>Débil</v>
      </c>
      <c r="AX97" s="82">
        <f t="shared" si="52"/>
        <v>0</v>
      </c>
      <c r="AY97" s="389"/>
      <c r="AZ97" s="389"/>
      <c r="BA97" s="387"/>
      <c r="BB97" s="389"/>
      <c r="BC97" s="130" t="e">
        <f>+IF(AND(U97="Preventivo",BB93="Fuerte"),2,IF(AND(U97="Preventivo",BB93="Moderado"),1,0))</f>
        <v>#DIV/0!</v>
      </c>
      <c r="BD97" s="130" t="e">
        <f>+IF(AND(U97="Detectivo/Correctivo",$BB93="Fuerte"),2,IF(AND(U97="Detectivo/Correctivo",$BB97="Moderado"),1,IF(AND(U97="Preventivo",$BB93="Fuerte"),1,0)))</f>
        <v>#DIV/0!</v>
      </c>
      <c r="BE97" s="130" t="e">
        <f>+L93-BC97</f>
        <v>#DIV/0!</v>
      </c>
      <c r="BF97" s="130" t="e">
        <f>+N93-BD97</f>
        <v>#N/A</v>
      </c>
      <c r="BG97" s="395"/>
      <c r="BH97" s="395"/>
      <c r="BI97" s="396"/>
      <c r="BJ97" s="393"/>
      <c r="BK97" s="393"/>
      <c r="BL97" s="393"/>
      <c r="BM97" s="394"/>
    </row>
    <row r="98" spans="1:65" ht="65.099999999999994" customHeight="1">
      <c r="A98" s="399"/>
      <c r="B98" s="391"/>
      <c r="C98" s="81"/>
      <c r="D98" s="391"/>
      <c r="E98" s="401"/>
      <c r="F98" s="34"/>
      <c r="G98" s="34"/>
      <c r="H98" s="34"/>
      <c r="I98" s="36"/>
      <c r="J98" s="29"/>
      <c r="K98" s="402"/>
      <c r="L98" s="397"/>
      <c r="M98" s="390"/>
      <c r="N98" s="398"/>
      <c r="O98" s="396"/>
      <c r="P98" s="395"/>
      <c r="Q98" s="83"/>
      <c r="R98" s="184"/>
      <c r="S98" s="53"/>
      <c r="T98" s="55"/>
      <c r="U98" s="54"/>
      <c r="V98" s="184"/>
      <c r="W98" s="184" t="str">
        <f t="shared" si="41"/>
        <v/>
      </c>
      <c r="X98" s="184"/>
      <c r="Y98" s="184" t="str">
        <f t="shared" si="42"/>
        <v/>
      </c>
      <c r="Z98" s="184"/>
      <c r="AA98" s="184" t="str">
        <f t="shared" si="43"/>
        <v/>
      </c>
      <c r="AB98" s="184"/>
      <c r="AC98" s="184" t="str">
        <f t="shared" si="44"/>
        <v/>
      </c>
      <c r="AD98" s="184"/>
      <c r="AE98" s="184" t="str">
        <f t="shared" si="45"/>
        <v/>
      </c>
      <c r="AF98" s="184"/>
      <c r="AG98" s="184" t="str">
        <f t="shared" si="46"/>
        <v/>
      </c>
      <c r="AH98" s="184"/>
      <c r="AI98" s="183" t="str">
        <f t="shared" si="47"/>
        <v/>
      </c>
      <c r="AJ98" s="82" t="str">
        <f t="shared" si="48"/>
        <v/>
      </c>
      <c r="AK98" s="82" t="str">
        <f t="shared" si="49"/>
        <v/>
      </c>
      <c r="AL98" s="197"/>
      <c r="AM98" s="197"/>
      <c r="AN98" s="197"/>
      <c r="AO98" s="197"/>
      <c r="AP98" s="197"/>
      <c r="AQ98" s="79"/>
      <c r="AR98" s="79"/>
      <c r="AS98" s="57" t="e">
        <f>#VALUE!</f>
        <v>#VALUE!</v>
      </c>
      <c r="AT98" s="57"/>
      <c r="AU98" s="30"/>
      <c r="AV98" s="56" t="str">
        <f t="shared" si="50"/>
        <v>Débil</v>
      </c>
      <c r="AW98" s="56" t="str">
        <f t="shared" si="51"/>
        <v>Débil</v>
      </c>
      <c r="AX98" s="82">
        <f t="shared" si="52"/>
        <v>0</v>
      </c>
      <c r="AY98" s="389"/>
      <c r="AZ98" s="389"/>
      <c r="BA98" s="388"/>
      <c r="BB98" s="389"/>
      <c r="BC98" s="130" t="e">
        <f>+IF(AND(U98="Preventivo",BB93="Fuerte"),2,IF(AND(U98="Preventivo",BB93="Moderado"),1,0))</f>
        <v>#DIV/0!</v>
      </c>
      <c r="BD98" s="130" t="e">
        <f>+IF(AND(U98="Detectivo/Correctivo",$BB93="Fuerte"),2,IF(AND(U98="Detectivo/Correctivo",$BB98="Moderado"),1,IF(AND(U98="Preventivo",$BB93="Fuerte"),1,0)))</f>
        <v>#DIV/0!</v>
      </c>
      <c r="BE98" s="130" t="e">
        <f>+L93-BC98</f>
        <v>#DIV/0!</v>
      </c>
      <c r="BF98" s="130" t="e">
        <f>+N93-BD98</f>
        <v>#N/A</v>
      </c>
      <c r="BG98" s="395"/>
      <c r="BH98" s="395"/>
      <c r="BI98" s="396"/>
      <c r="BJ98" s="393"/>
      <c r="BK98" s="393"/>
      <c r="BL98" s="393"/>
      <c r="BM98" s="394"/>
    </row>
    <row r="99" spans="1:65" ht="65.099999999999994" customHeight="1">
      <c r="A99" s="399" t="s">
        <v>622</v>
      </c>
      <c r="B99" s="391"/>
      <c r="C99" s="81"/>
      <c r="D99" s="391"/>
      <c r="E99" s="401"/>
      <c r="F99" s="34"/>
      <c r="G99" s="34"/>
      <c r="H99" s="34"/>
      <c r="I99" s="36"/>
      <c r="J99" s="29"/>
      <c r="K99" s="402"/>
      <c r="L99" s="397"/>
      <c r="M99" s="390"/>
      <c r="N99" s="398" t="e">
        <f>+VLOOKUP(M99,Listados!$K$13:$L$17,2,0)</f>
        <v>#N/A</v>
      </c>
      <c r="O99" s="396" t="str">
        <f>IF(AND(K99&lt;&gt;"",M99&lt;&gt;""),VLOOKUP(K99&amp;M99,Listados!$M$3:$N$27,2,FALSE),"")</f>
        <v/>
      </c>
      <c r="P99" s="395" t="e">
        <f>+VLOOKUP(O99,Listados!$P$3:$Q$6,2,FALSE)</f>
        <v>#N/A</v>
      </c>
      <c r="Q99" s="83"/>
      <c r="R99" s="184"/>
      <c r="S99" s="53"/>
      <c r="T99" s="55"/>
      <c r="U99" s="54"/>
      <c r="V99" s="184"/>
      <c r="W99" s="184" t="str">
        <f t="shared" si="41"/>
        <v/>
      </c>
      <c r="X99" s="184"/>
      <c r="Y99" s="184" t="str">
        <f t="shared" si="42"/>
        <v/>
      </c>
      <c r="Z99" s="184"/>
      <c r="AA99" s="184" t="str">
        <f t="shared" si="43"/>
        <v/>
      </c>
      <c r="AB99" s="184"/>
      <c r="AC99" s="184" t="str">
        <f t="shared" si="44"/>
        <v/>
      </c>
      <c r="AD99" s="184"/>
      <c r="AE99" s="184" t="str">
        <f t="shared" si="45"/>
        <v/>
      </c>
      <c r="AF99" s="184"/>
      <c r="AG99" s="184" t="str">
        <f t="shared" si="46"/>
        <v/>
      </c>
      <c r="AH99" s="184"/>
      <c r="AI99" s="183" t="str">
        <f t="shared" si="47"/>
        <v/>
      </c>
      <c r="AJ99" s="82" t="str">
        <f t="shared" si="48"/>
        <v/>
      </c>
      <c r="AK99" s="82" t="str">
        <f t="shared" si="49"/>
        <v/>
      </c>
      <c r="AL99" s="197"/>
      <c r="AM99" s="197"/>
      <c r="AN99" s="197"/>
      <c r="AO99" s="197"/>
      <c r="AP99" s="197"/>
      <c r="AQ99" s="79"/>
      <c r="AR99" s="79"/>
      <c r="AS99" s="57" t="e">
        <f>#VALUE!</f>
        <v>#VALUE!</v>
      </c>
      <c r="AT99" s="57"/>
      <c r="AU99" s="30"/>
      <c r="AV99" s="56" t="str">
        <f t="shared" si="50"/>
        <v>Débil</v>
      </c>
      <c r="AW99" s="56" t="str">
        <f t="shared" si="51"/>
        <v>Débil</v>
      </c>
      <c r="AX99" s="82">
        <f t="shared" si="52"/>
        <v>0</v>
      </c>
      <c r="AY99" s="389">
        <f t="shared" ref="AY99" si="65">SUM(AX99:AX104)</f>
        <v>0</v>
      </c>
      <c r="AZ99" s="389">
        <v>0</v>
      </c>
      <c r="BA99" s="386" t="e">
        <f t="shared" ref="BA99" si="66">AY99/AZ99</f>
        <v>#DIV/0!</v>
      </c>
      <c r="BB99" s="389" t="e">
        <f t="shared" ref="BB99" si="67">IF(BA99&lt;=50, "Débil", IF(BA99&lt;=99,"Moderado","Fuerte"))</f>
        <v>#DIV/0!</v>
      </c>
      <c r="BC99" s="130" t="e">
        <f>+IF(AND(U99="Preventivo",BB99="Fuerte"),2,IF(AND(U99="Preventivo",BB99="Moderado"),1,0))</f>
        <v>#DIV/0!</v>
      </c>
      <c r="BD99" s="130" t="e">
        <f>+IF(AND(U99="Detectivo/Correctivo",$BB99="Fuerte"),2,IF(AND(U99="Detectivo/Correctivo",$BB99="Moderado"),1,IF(AND(U99="Preventivo",$BB99="Fuerte"),1,0)))</f>
        <v>#DIV/0!</v>
      </c>
      <c r="BE99" s="130" t="e">
        <f>+L99-BC99</f>
        <v>#DIV/0!</v>
      </c>
      <c r="BF99" s="130" t="e">
        <f>+N99-BD99</f>
        <v>#N/A</v>
      </c>
      <c r="BG99" s="395" t="e">
        <f>+VLOOKUP(MIN(BE99,BE100,BE101,BE102,BE103,BE104),Listados!$J$18:$K$24,2,TRUE)</f>
        <v>#DIV/0!</v>
      </c>
      <c r="BH99" s="395" t="e">
        <f>+VLOOKUP(MIN(BF99,BF100,BF101,BF102,BF103,BF104),Listados!$J$27:$K$32,2,TRUE)</f>
        <v>#N/A</v>
      </c>
      <c r="BI99" s="396" t="e">
        <f>IF(AND(BG99&lt;&gt;"",BH99&lt;&gt;""),VLOOKUP(BG99&amp;BH99,Listados!$M$3:$N$27,2,FALSE),"")</f>
        <v>#DIV/0!</v>
      </c>
      <c r="BJ99" s="393" t="e">
        <f>+IF($P99="Asumir el riesgo","NA","")</f>
        <v>#N/A</v>
      </c>
      <c r="BK99" s="393" t="e">
        <f>+IF($P99="Asumir el riesgo","NA","")</f>
        <v>#N/A</v>
      </c>
      <c r="BL99" s="393" t="e">
        <f>+IF($P99="Asumir el riesgo","NA","")</f>
        <v>#N/A</v>
      </c>
      <c r="BM99" s="394" t="e">
        <f>+IF($P99="Asumir el riesgo","NA","")</f>
        <v>#N/A</v>
      </c>
    </row>
    <row r="100" spans="1:65" ht="65.099999999999994" customHeight="1">
      <c r="A100" s="399"/>
      <c r="B100" s="391"/>
      <c r="C100" s="81"/>
      <c r="D100" s="391"/>
      <c r="E100" s="401"/>
      <c r="F100" s="34"/>
      <c r="G100" s="34"/>
      <c r="H100" s="34"/>
      <c r="I100" s="36"/>
      <c r="J100" s="29"/>
      <c r="K100" s="402"/>
      <c r="L100" s="397"/>
      <c r="M100" s="390"/>
      <c r="N100" s="398"/>
      <c r="O100" s="396"/>
      <c r="P100" s="395"/>
      <c r="Q100" s="83"/>
      <c r="R100" s="184"/>
      <c r="S100" s="53"/>
      <c r="T100" s="55"/>
      <c r="U100" s="54"/>
      <c r="V100" s="184"/>
      <c r="W100" s="184" t="str">
        <f t="shared" si="41"/>
        <v/>
      </c>
      <c r="X100" s="184"/>
      <c r="Y100" s="184" t="str">
        <f t="shared" si="42"/>
        <v/>
      </c>
      <c r="Z100" s="184"/>
      <c r="AA100" s="184" t="str">
        <f t="shared" si="43"/>
        <v/>
      </c>
      <c r="AB100" s="184"/>
      <c r="AC100" s="184" t="str">
        <f t="shared" si="44"/>
        <v/>
      </c>
      <c r="AD100" s="184"/>
      <c r="AE100" s="184" t="str">
        <f t="shared" si="45"/>
        <v/>
      </c>
      <c r="AF100" s="184"/>
      <c r="AG100" s="184" t="str">
        <f t="shared" si="46"/>
        <v/>
      </c>
      <c r="AH100" s="184"/>
      <c r="AI100" s="183" t="str">
        <f t="shared" si="47"/>
        <v/>
      </c>
      <c r="AJ100" s="82" t="str">
        <f t="shared" si="48"/>
        <v/>
      </c>
      <c r="AK100" s="82" t="str">
        <f t="shared" si="49"/>
        <v/>
      </c>
      <c r="AL100" s="197"/>
      <c r="AM100" s="197"/>
      <c r="AN100" s="197"/>
      <c r="AO100" s="197"/>
      <c r="AP100" s="197"/>
      <c r="AQ100" s="79"/>
      <c r="AR100" s="79"/>
      <c r="AS100" s="57" t="e">
        <f>#VALUE!</f>
        <v>#VALUE!</v>
      </c>
      <c r="AT100" s="57"/>
      <c r="AU100" s="30"/>
      <c r="AV100" s="56" t="str">
        <f t="shared" si="50"/>
        <v>Débil</v>
      </c>
      <c r="AW100" s="56" t="str">
        <f t="shared" si="51"/>
        <v>Débil</v>
      </c>
      <c r="AX100" s="82">
        <f t="shared" si="52"/>
        <v>0</v>
      </c>
      <c r="AY100" s="389"/>
      <c r="AZ100" s="389"/>
      <c r="BA100" s="387"/>
      <c r="BB100" s="389"/>
      <c r="BC100" s="130" t="e">
        <f>+IF(AND(U100="Preventivo",BB99="Fuerte"),2,IF(AND(U100="Preventivo",BB99="Moderado"),1,0))</f>
        <v>#DIV/0!</v>
      </c>
      <c r="BD100" s="130" t="e">
        <f>+IF(AND(U100="Detectivo/Correctivo",$BB99="Fuerte"),2,IF(AND(U100="Detectivo/Correctivo",$BB100="Moderado"),1,IF(AND(U100="Preventivo",$BB99="Fuerte"),1,0)))</f>
        <v>#DIV/0!</v>
      </c>
      <c r="BE100" s="130" t="e">
        <f>+L99-BC100</f>
        <v>#DIV/0!</v>
      </c>
      <c r="BF100" s="130" t="e">
        <f>+N99-BD100</f>
        <v>#N/A</v>
      </c>
      <c r="BG100" s="395"/>
      <c r="BH100" s="395"/>
      <c r="BI100" s="396"/>
      <c r="BJ100" s="393"/>
      <c r="BK100" s="393"/>
      <c r="BL100" s="393"/>
      <c r="BM100" s="394"/>
    </row>
    <row r="101" spans="1:65" ht="65.099999999999994" customHeight="1">
      <c r="A101" s="399"/>
      <c r="B101" s="391"/>
      <c r="C101" s="81"/>
      <c r="D101" s="391"/>
      <c r="E101" s="401"/>
      <c r="F101" s="34"/>
      <c r="G101" s="34"/>
      <c r="H101" s="34"/>
      <c r="I101" s="36"/>
      <c r="J101" s="29"/>
      <c r="K101" s="402"/>
      <c r="L101" s="397"/>
      <c r="M101" s="390"/>
      <c r="N101" s="398"/>
      <c r="O101" s="396"/>
      <c r="P101" s="395"/>
      <c r="Q101" s="83"/>
      <c r="R101" s="184"/>
      <c r="S101" s="53"/>
      <c r="T101" s="55"/>
      <c r="U101" s="54"/>
      <c r="V101" s="184"/>
      <c r="W101" s="184" t="str">
        <f t="shared" si="41"/>
        <v/>
      </c>
      <c r="X101" s="184"/>
      <c r="Y101" s="184" t="str">
        <f t="shared" si="42"/>
        <v/>
      </c>
      <c r="Z101" s="184"/>
      <c r="AA101" s="184" t="str">
        <f t="shared" si="43"/>
        <v/>
      </c>
      <c r="AB101" s="184"/>
      <c r="AC101" s="184" t="str">
        <f t="shared" si="44"/>
        <v/>
      </c>
      <c r="AD101" s="184"/>
      <c r="AE101" s="184" t="str">
        <f t="shared" si="45"/>
        <v/>
      </c>
      <c r="AF101" s="184"/>
      <c r="AG101" s="184" t="str">
        <f t="shared" si="46"/>
        <v/>
      </c>
      <c r="AH101" s="184"/>
      <c r="AI101" s="183" t="str">
        <f t="shared" si="47"/>
        <v/>
      </c>
      <c r="AJ101" s="82" t="str">
        <f t="shared" si="48"/>
        <v/>
      </c>
      <c r="AK101" s="82" t="str">
        <f t="shared" si="49"/>
        <v/>
      </c>
      <c r="AL101" s="197"/>
      <c r="AM101" s="197"/>
      <c r="AN101" s="197"/>
      <c r="AO101" s="197"/>
      <c r="AP101" s="197"/>
      <c r="AQ101" s="79"/>
      <c r="AR101" s="79"/>
      <c r="AS101" s="57" t="e">
        <f>#VALUE!</f>
        <v>#VALUE!</v>
      </c>
      <c r="AT101" s="57"/>
      <c r="AU101" s="30"/>
      <c r="AV101" s="56" t="str">
        <f t="shared" si="50"/>
        <v>Débil</v>
      </c>
      <c r="AW101" s="56" t="str">
        <f t="shared" si="51"/>
        <v>Débil</v>
      </c>
      <c r="AX101" s="82">
        <f t="shared" si="52"/>
        <v>0</v>
      </c>
      <c r="AY101" s="389"/>
      <c r="AZ101" s="389"/>
      <c r="BA101" s="387"/>
      <c r="BB101" s="389"/>
      <c r="BC101" s="130" t="e">
        <f>+IF(AND(U101="Preventivo",BB99="Fuerte"),2,IF(AND(U101="Preventivo",BB99="Moderado"),1,0))</f>
        <v>#DIV/0!</v>
      </c>
      <c r="BD101" s="130" t="e">
        <f>+IF(AND(U101="Detectivo/Correctivo",$BB99="Fuerte"),2,IF(AND(U101="Detectivo/Correctivo",$BB101="Moderado"),1,IF(AND(U101="Preventivo",$BB99="Fuerte"),1,0)))</f>
        <v>#DIV/0!</v>
      </c>
      <c r="BE101" s="130" t="e">
        <f>+L99-BC101</f>
        <v>#DIV/0!</v>
      </c>
      <c r="BF101" s="130" t="e">
        <f>+N99-BD101</f>
        <v>#N/A</v>
      </c>
      <c r="BG101" s="395"/>
      <c r="BH101" s="395"/>
      <c r="BI101" s="396"/>
      <c r="BJ101" s="393"/>
      <c r="BK101" s="393"/>
      <c r="BL101" s="393"/>
      <c r="BM101" s="394"/>
    </row>
    <row r="102" spans="1:65" ht="65.099999999999994" customHeight="1">
      <c r="A102" s="399"/>
      <c r="B102" s="391"/>
      <c r="C102" s="81"/>
      <c r="D102" s="391"/>
      <c r="E102" s="401"/>
      <c r="F102" s="34"/>
      <c r="G102" s="34"/>
      <c r="H102" s="34"/>
      <c r="I102" s="36"/>
      <c r="J102" s="29"/>
      <c r="K102" s="402"/>
      <c r="L102" s="397"/>
      <c r="M102" s="390"/>
      <c r="N102" s="398"/>
      <c r="O102" s="396"/>
      <c r="P102" s="395"/>
      <c r="Q102" s="83"/>
      <c r="R102" s="184"/>
      <c r="S102" s="53"/>
      <c r="T102" s="55"/>
      <c r="U102" s="54"/>
      <c r="V102" s="184"/>
      <c r="W102" s="184" t="str">
        <f t="shared" si="41"/>
        <v/>
      </c>
      <c r="X102" s="184"/>
      <c r="Y102" s="184" t="str">
        <f t="shared" si="42"/>
        <v/>
      </c>
      <c r="Z102" s="184"/>
      <c r="AA102" s="184" t="str">
        <f t="shared" si="43"/>
        <v/>
      </c>
      <c r="AB102" s="184"/>
      <c r="AC102" s="184" t="str">
        <f t="shared" si="44"/>
        <v/>
      </c>
      <c r="AD102" s="184"/>
      <c r="AE102" s="184" t="str">
        <f t="shared" si="45"/>
        <v/>
      </c>
      <c r="AF102" s="184"/>
      <c r="AG102" s="184" t="str">
        <f t="shared" si="46"/>
        <v/>
      </c>
      <c r="AH102" s="184"/>
      <c r="AI102" s="183" t="str">
        <f t="shared" si="47"/>
        <v/>
      </c>
      <c r="AJ102" s="82" t="str">
        <f t="shared" si="48"/>
        <v/>
      </c>
      <c r="AK102" s="82" t="str">
        <f t="shared" si="49"/>
        <v/>
      </c>
      <c r="AL102" s="197"/>
      <c r="AM102" s="197"/>
      <c r="AN102" s="197"/>
      <c r="AO102" s="197"/>
      <c r="AP102" s="197"/>
      <c r="AQ102" s="79"/>
      <c r="AR102" s="79"/>
      <c r="AS102" s="57" t="e">
        <f>#VALUE!</f>
        <v>#VALUE!</v>
      </c>
      <c r="AT102" s="57"/>
      <c r="AU102" s="30"/>
      <c r="AV102" s="56" t="str">
        <f t="shared" si="50"/>
        <v>Débil</v>
      </c>
      <c r="AW102" s="56" t="str">
        <f t="shared" si="51"/>
        <v>Débil</v>
      </c>
      <c r="AX102" s="82">
        <f t="shared" si="52"/>
        <v>0</v>
      </c>
      <c r="AY102" s="389"/>
      <c r="AZ102" s="389"/>
      <c r="BA102" s="387"/>
      <c r="BB102" s="389"/>
      <c r="BC102" s="130" t="e">
        <f>+IF(AND(U102="Preventivo",BB99="Fuerte"),2,IF(AND(U102="Preventivo",BB99="Moderado"),1,0))</f>
        <v>#DIV/0!</v>
      </c>
      <c r="BD102" s="130" t="e">
        <f>+IF(AND(U102="Detectivo/Correctivo",$BB99="Fuerte"),2,IF(AND(U102="Detectivo/Correctivo",$BB102="Moderado"),1,IF(AND(U102="Preventivo",$BB99="Fuerte"),1,0)))</f>
        <v>#DIV/0!</v>
      </c>
      <c r="BE102" s="130" t="e">
        <f>+L99-BC102</f>
        <v>#DIV/0!</v>
      </c>
      <c r="BF102" s="130" t="e">
        <f>+N99-BD102</f>
        <v>#N/A</v>
      </c>
      <c r="BG102" s="395"/>
      <c r="BH102" s="395"/>
      <c r="BI102" s="396"/>
      <c r="BJ102" s="393"/>
      <c r="BK102" s="393"/>
      <c r="BL102" s="393"/>
      <c r="BM102" s="394"/>
    </row>
    <row r="103" spans="1:65" ht="65.099999999999994" customHeight="1">
      <c r="A103" s="399"/>
      <c r="B103" s="391"/>
      <c r="C103" s="81"/>
      <c r="D103" s="391"/>
      <c r="E103" s="401"/>
      <c r="F103" s="34"/>
      <c r="G103" s="34"/>
      <c r="H103" s="34"/>
      <c r="I103" s="36"/>
      <c r="J103" s="29"/>
      <c r="K103" s="402"/>
      <c r="L103" s="397"/>
      <c r="M103" s="390"/>
      <c r="N103" s="398"/>
      <c r="O103" s="396"/>
      <c r="P103" s="395"/>
      <c r="Q103" s="83"/>
      <c r="R103" s="184"/>
      <c r="S103" s="53"/>
      <c r="T103" s="55"/>
      <c r="U103" s="54"/>
      <c r="V103" s="184"/>
      <c r="W103" s="184" t="str">
        <f t="shared" si="41"/>
        <v/>
      </c>
      <c r="X103" s="184"/>
      <c r="Y103" s="184" t="str">
        <f t="shared" si="42"/>
        <v/>
      </c>
      <c r="Z103" s="184"/>
      <c r="AA103" s="184" t="str">
        <f t="shared" si="43"/>
        <v/>
      </c>
      <c r="AB103" s="184"/>
      <c r="AC103" s="184" t="str">
        <f t="shared" si="44"/>
        <v/>
      </c>
      <c r="AD103" s="184"/>
      <c r="AE103" s="184" t="str">
        <f t="shared" si="45"/>
        <v/>
      </c>
      <c r="AF103" s="184"/>
      <c r="AG103" s="184" t="str">
        <f t="shared" si="46"/>
        <v/>
      </c>
      <c r="AH103" s="184"/>
      <c r="AI103" s="183" t="str">
        <f t="shared" si="47"/>
        <v/>
      </c>
      <c r="AJ103" s="82" t="str">
        <f t="shared" si="48"/>
        <v/>
      </c>
      <c r="AK103" s="82" t="str">
        <f t="shared" si="49"/>
        <v/>
      </c>
      <c r="AL103" s="197"/>
      <c r="AM103" s="197"/>
      <c r="AN103" s="197"/>
      <c r="AO103" s="197"/>
      <c r="AP103" s="197"/>
      <c r="AQ103" s="79"/>
      <c r="AR103" s="79"/>
      <c r="AS103" s="57" t="e">
        <f>#VALUE!</f>
        <v>#VALUE!</v>
      </c>
      <c r="AT103" s="57"/>
      <c r="AU103" s="30"/>
      <c r="AV103" s="56" t="str">
        <f t="shared" si="50"/>
        <v>Débil</v>
      </c>
      <c r="AW103" s="56" t="str">
        <f t="shared" si="51"/>
        <v>Débil</v>
      </c>
      <c r="AX103" s="82">
        <f t="shared" si="52"/>
        <v>0</v>
      </c>
      <c r="AY103" s="389"/>
      <c r="AZ103" s="389"/>
      <c r="BA103" s="387"/>
      <c r="BB103" s="389"/>
      <c r="BC103" s="130" t="e">
        <f>+IF(AND(U103="Preventivo",BB99="Fuerte"),2,IF(AND(U103="Preventivo",BB99="Moderado"),1,0))</f>
        <v>#DIV/0!</v>
      </c>
      <c r="BD103" s="130" t="e">
        <f>+IF(AND(U103="Detectivo/Correctivo",$BB99="Fuerte"),2,IF(AND(U103="Detectivo/Correctivo",$BB103="Moderado"),1,IF(AND(U103="Preventivo",$BB99="Fuerte"),1,0)))</f>
        <v>#DIV/0!</v>
      </c>
      <c r="BE103" s="130" t="e">
        <f>+L99-BC103</f>
        <v>#DIV/0!</v>
      </c>
      <c r="BF103" s="130" t="e">
        <f>+N99-BD103</f>
        <v>#N/A</v>
      </c>
      <c r="BG103" s="395"/>
      <c r="BH103" s="395"/>
      <c r="BI103" s="396"/>
      <c r="BJ103" s="393"/>
      <c r="BK103" s="393"/>
      <c r="BL103" s="393"/>
      <c r="BM103" s="394"/>
    </row>
    <row r="104" spans="1:65" ht="65.099999999999994" customHeight="1">
      <c r="A104" s="399"/>
      <c r="B104" s="391"/>
      <c r="C104" s="81"/>
      <c r="D104" s="391"/>
      <c r="E104" s="401"/>
      <c r="F104" s="34"/>
      <c r="G104" s="34"/>
      <c r="H104" s="34"/>
      <c r="I104" s="36"/>
      <c r="J104" s="29"/>
      <c r="K104" s="402"/>
      <c r="L104" s="397"/>
      <c r="M104" s="390"/>
      <c r="N104" s="398"/>
      <c r="O104" s="396"/>
      <c r="P104" s="395"/>
      <c r="Q104" s="83"/>
      <c r="R104" s="184"/>
      <c r="S104" s="53"/>
      <c r="T104" s="55"/>
      <c r="U104" s="54"/>
      <c r="V104" s="184"/>
      <c r="W104" s="184" t="str">
        <f t="shared" si="41"/>
        <v/>
      </c>
      <c r="X104" s="184"/>
      <c r="Y104" s="184" t="str">
        <f t="shared" si="42"/>
        <v/>
      </c>
      <c r="Z104" s="184"/>
      <c r="AA104" s="184" t="str">
        <f t="shared" si="43"/>
        <v/>
      </c>
      <c r="AB104" s="184"/>
      <c r="AC104" s="184" t="str">
        <f t="shared" si="44"/>
        <v/>
      </c>
      <c r="AD104" s="184"/>
      <c r="AE104" s="184" t="str">
        <f t="shared" si="45"/>
        <v/>
      </c>
      <c r="AF104" s="184"/>
      <c r="AG104" s="184" t="str">
        <f t="shared" si="46"/>
        <v/>
      </c>
      <c r="AH104" s="184"/>
      <c r="AI104" s="183" t="str">
        <f t="shared" si="47"/>
        <v/>
      </c>
      <c r="AJ104" s="82" t="str">
        <f t="shared" si="48"/>
        <v/>
      </c>
      <c r="AK104" s="82" t="str">
        <f t="shared" si="49"/>
        <v/>
      </c>
      <c r="AL104" s="197"/>
      <c r="AM104" s="197"/>
      <c r="AN104" s="197"/>
      <c r="AO104" s="197"/>
      <c r="AP104" s="197"/>
      <c r="AQ104" s="79"/>
      <c r="AR104" s="79"/>
      <c r="AS104" s="57" t="e">
        <f>#VALUE!</f>
        <v>#VALUE!</v>
      </c>
      <c r="AT104" s="57"/>
      <c r="AU104" s="30"/>
      <c r="AV104" s="56" t="str">
        <f t="shared" si="50"/>
        <v>Débil</v>
      </c>
      <c r="AW104" s="56" t="str">
        <f t="shared" si="51"/>
        <v>Débil</v>
      </c>
      <c r="AX104" s="82">
        <f t="shared" si="52"/>
        <v>0</v>
      </c>
      <c r="AY104" s="389"/>
      <c r="AZ104" s="389"/>
      <c r="BA104" s="388"/>
      <c r="BB104" s="389"/>
      <c r="BC104" s="130" t="e">
        <f>+IF(AND(U104="Preventivo",BB99="Fuerte"),2,IF(AND(U104="Preventivo",BB99="Moderado"),1,0))</f>
        <v>#DIV/0!</v>
      </c>
      <c r="BD104" s="130" t="e">
        <f>+IF(AND(U104="Detectivo/Correctivo",$BB99="Fuerte"),2,IF(AND(U104="Detectivo/Correctivo",$BB104="Moderado"),1,IF(AND(U104="Preventivo",$BB99="Fuerte"),1,0)))</f>
        <v>#DIV/0!</v>
      </c>
      <c r="BE104" s="130" t="e">
        <f>+L99-BC104</f>
        <v>#DIV/0!</v>
      </c>
      <c r="BF104" s="130" t="e">
        <f>+N99-BD104</f>
        <v>#N/A</v>
      </c>
      <c r="BG104" s="395"/>
      <c r="BH104" s="395"/>
      <c r="BI104" s="396"/>
      <c r="BJ104" s="393"/>
      <c r="BK104" s="393"/>
      <c r="BL104" s="393"/>
      <c r="BM104" s="394"/>
    </row>
    <row r="105" spans="1:65" ht="65.099999999999994" customHeight="1">
      <c r="A105" s="399" t="s">
        <v>623</v>
      </c>
      <c r="B105" s="391"/>
      <c r="C105" s="81"/>
      <c r="D105" s="391"/>
      <c r="E105" s="401"/>
      <c r="F105" s="34"/>
      <c r="G105" s="34"/>
      <c r="H105" s="34"/>
      <c r="I105" s="36"/>
      <c r="J105" s="29"/>
      <c r="K105" s="402"/>
      <c r="L105" s="397"/>
      <c r="M105" s="390"/>
      <c r="N105" s="398" t="e">
        <f>+VLOOKUP(M105,Listados!$K$13:$L$17,2,0)</f>
        <v>#N/A</v>
      </c>
      <c r="O105" s="396" t="str">
        <f>IF(AND(K105&lt;&gt;"",M105&lt;&gt;""),VLOOKUP(K105&amp;M105,Listados!$M$3:$N$27,2,FALSE),"")</f>
        <v/>
      </c>
      <c r="P105" s="395" t="e">
        <f>+VLOOKUP(O105,Listados!$P$3:$Q$6,2,FALSE)</f>
        <v>#N/A</v>
      </c>
      <c r="Q105" s="83"/>
      <c r="R105" s="184"/>
      <c r="S105" s="53"/>
      <c r="T105" s="55"/>
      <c r="U105" s="54"/>
      <c r="V105" s="184"/>
      <c r="W105" s="184" t="str">
        <f t="shared" si="41"/>
        <v/>
      </c>
      <c r="X105" s="184"/>
      <c r="Y105" s="184" t="str">
        <f t="shared" si="42"/>
        <v/>
      </c>
      <c r="Z105" s="184"/>
      <c r="AA105" s="184" t="str">
        <f t="shared" si="43"/>
        <v/>
      </c>
      <c r="AB105" s="184"/>
      <c r="AC105" s="184" t="str">
        <f t="shared" si="44"/>
        <v/>
      </c>
      <c r="AD105" s="184"/>
      <c r="AE105" s="184" t="str">
        <f t="shared" si="45"/>
        <v/>
      </c>
      <c r="AF105" s="184"/>
      <c r="AG105" s="184" t="str">
        <f t="shared" si="46"/>
        <v/>
      </c>
      <c r="AH105" s="184"/>
      <c r="AI105" s="183" t="str">
        <f t="shared" si="47"/>
        <v/>
      </c>
      <c r="AJ105" s="82" t="str">
        <f t="shared" si="48"/>
        <v/>
      </c>
      <c r="AK105" s="82" t="str">
        <f t="shared" si="49"/>
        <v/>
      </c>
      <c r="AL105" s="197"/>
      <c r="AM105" s="197"/>
      <c r="AN105" s="197"/>
      <c r="AO105" s="197"/>
      <c r="AP105" s="197"/>
      <c r="AQ105" s="79"/>
      <c r="AR105" s="79"/>
      <c r="AS105" s="57" t="e">
        <f>#VALUE!</f>
        <v>#VALUE!</v>
      </c>
      <c r="AT105" s="57"/>
      <c r="AU105" s="30"/>
      <c r="AV105" s="56" t="str">
        <f t="shared" si="50"/>
        <v>Débil</v>
      </c>
      <c r="AW105" s="56" t="str">
        <f t="shared" si="51"/>
        <v>Débil</v>
      </c>
      <c r="AX105" s="82">
        <f t="shared" si="52"/>
        <v>0</v>
      </c>
      <c r="AY105" s="389">
        <f t="shared" ref="AY105" si="68">SUM(AX105:AX110)</f>
        <v>0</v>
      </c>
      <c r="AZ105" s="389">
        <v>0</v>
      </c>
      <c r="BA105" s="386" t="e">
        <f t="shared" ref="BA105" si="69">AY105/AZ105</f>
        <v>#DIV/0!</v>
      </c>
      <c r="BB105" s="389" t="e">
        <f t="shared" ref="BB105" si="70">IF(BA105&lt;=50, "Débil", IF(BA105&lt;=99,"Moderado","Fuerte"))</f>
        <v>#DIV/0!</v>
      </c>
      <c r="BC105" s="130" t="e">
        <f>+IF(AND(U105="Preventivo",BB105="Fuerte"),2,IF(AND(U105="Preventivo",BB105="Moderado"),1,0))</f>
        <v>#DIV/0!</v>
      </c>
      <c r="BD105" s="130" t="e">
        <f>+IF(AND(U105="Detectivo/Correctivo",$BB105="Fuerte"),2,IF(AND(U105="Detectivo/Correctivo",$BB105="Moderado"),1,IF(AND(U105="Preventivo",$BB105="Fuerte"),1,0)))</f>
        <v>#DIV/0!</v>
      </c>
      <c r="BE105" s="130" t="e">
        <f>+L105-BC105</f>
        <v>#DIV/0!</v>
      </c>
      <c r="BF105" s="130" t="e">
        <f>+N105-BD105</f>
        <v>#N/A</v>
      </c>
      <c r="BG105" s="395" t="e">
        <f>+VLOOKUP(MIN(BE105,BE106,BE107,BE108,BE109,BE110),Listados!$J$18:$K$24,2,TRUE)</f>
        <v>#DIV/0!</v>
      </c>
      <c r="BH105" s="395" t="e">
        <f>+VLOOKUP(MIN(BF105,BF106,BF107,BF108,BF109,BF110),Listados!$J$27:$K$32,2,TRUE)</f>
        <v>#N/A</v>
      </c>
      <c r="BI105" s="396" t="e">
        <f>IF(AND(BG105&lt;&gt;"",BH105&lt;&gt;""),VLOOKUP(BG105&amp;BH105,Listados!$M$3:$N$27,2,FALSE),"")</f>
        <v>#DIV/0!</v>
      </c>
      <c r="BJ105" s="393" t="e">
        <f>+IF($P105="Asumir el riesgo","NA","")</f>
        <v>#N/A</v>
      </c>
      <c r="BK105" s="393" t="e">
        <f>+IF($P105="Asumir el riesgo","NA","")</f>
        <v>#N/A</v>
      </c>
      <c r="BL105" s="393" t="e">
        <f>+IF($P105="Asumir el riesgo","NA","")</f>
        <v>#N/A</v>
      </c>
      <c r="BM105" s="394" t="e">
        <f>+IF($P105="Asumir el riesgo","NA","")</f>
        <v>#N/A</v>
      </c>
    </row>
    <row r="106" spans="1:65" ht="65.099999999999994" customHeight="1">
      <c r="A106" s="399"/>
      <c r="B106" s="391"/>
      <c r="C106" s="81"/>
      <c r="D106" s="391"/>
      <c r="E106" s="401"/>
      <c r="F106" s="34"/>
      <c r="G106" s="34"/>
      <c r="H106" s="34"/>
      <c r="I106" s="36"/>
      <c r="J106" s="29"/>
      <c r="K106" s="402"/>
      <c r="L106" s="397"/>
      <c r="M106" s="390"/>
      <c r="N106" s="398"/>
      <c r="O106" s="396"/>
      <c r="P106" s="395"/>
      <c r="Q106" s="83"/>
      <c r="R106" s="184"/>
      <c r="S106" s="53"/>
      <c r="T106" s="55"/>
      <c r="U106" s="54"/>
      <c r="V106" s="184"/>
      <c r="W106" s="184" t="str">
        <f t="shared" si="41"/>
        <v/>
      </c>
      <c r="X106" s="184"/>
      <c r="Y106" s="184" t="str">
        <f t="shared" si="42"/>
        <v/>
      </c>
      <c r="Z106" s="184"/>
      <c r="AA106" s="184" t="str">
        <f t="shared" si="43"/>
        <v/>
      </c>
      <c r="AB106" s="184"/>
      <c r="AC106" s="184" t="str">
        <f t="shared" si="44"/>
        <v/>
      </c>
      <c r="AD106" s="184"/>
      <c r="AE106" s="184" t="str">
        <f t="shared" si="45"/>
        <v/>
      </c>
      <c r="AF106" s="184"/>
      <c r="AG106" s="184" t="str">
        <f t="shared" si="46"/>
        <v/>
      </c>
      <c r="AH106" s="184"/>
      <c r="AI106" s="183" t="str">
        <f t="shared" si="47"/>
        <v/>
      </c>
      <c r="AJ106" s="82" t="str">
        <f t="shared" si="48"/>
        <v/>
      </c>
      <c r="AK106" s="82" t="str">
        <f t="shared" si="49"/>
        <v/>
      </c>
      <c r="AL106" s="197"/>
      <c r="AM106" s="197"/>
      <c r="AN106" s="197"/>
      <c r="AO106" s="197"/>
      <c r="AP106" s="197"/>
      <c r="AQ106" s="79"/>
      <c r="AR106" s="79"/>
      <c r="AS106" s="57" t="e">
        <f>#VALUE!</f>
        <v>#VALUE!</v>
      </c>
      <c r="AT106" s="57"/>
      <c r="AU106" s="30"/>
      <c r="AV106" s="56" t="str">
        <f t="shared" si="50"/>
        <v>Débil</v>
      </c>
      <c r="AW106" s="56" t="str">
        <f t="shared" si="51"/>
        <v>Débil</v>
      </c>
      <c r="AX106" s="82">
        <f t="shared" si="52"/>
        <v>0</v>
      </c>
      <c r="AY106" s="389"/>
      <c r="AZ106" s="389"/>
      <c r="BA106" s="387"/>
      <c r="BB106" s="389"/>
      <c r="BC106" s="130" t="e">
        <f>+IF(AND(U106="Preventivo",BB105="Fuerte"),2,IF(AND(U106="Preventivo",BB105="Moderado"),1,0))</f>
        <v>#DIV/0!</v>
      </c>
      <c r="BD106" s="130" t="e">
        <f>+IF(AND(U106="Detectivo/Correctivo",$BB105="Fuerte"),2,IF(AND(U106="Detectivo/Correctivo",$BB106="Moderado"),1,IF(AND(U106="Preventivo",$BB105="Fuerte"),1,0)))</f>
        <v>#DIV/0!</v>
      </c>
      <c r="BE106" s="130" t="e">
        <f>+L105-BC106</f>
        <v>#DIV/0!</v>
      </c>
      <c r="BF106" s="130" t="e">
        <f>+N105-BD106</f>
        <v>#N/A</v>
      </c>
      <c r="BG106" s="395"/>
      <c r="BH106" s="395"/>
      <c r="BI106" s="396"/>
      <c r="BJ106" s="393"/>
      <c r="BK106" s="393"/>
      <c r="BL106" s="393"/>
      <c r="BM106" s="394"/>
    </row>
    <row r="107" spans="1:65" ht="65.099999999999994" customHeight="1">
      <c r="A107" s="399"/>
      <c r="B107" s="391"/>
      <c r="C107" s="81"/>
      <c r="D107" s="391"/>
      <c r="E107" s="401"/>
      <c r="F107" s="34"/>
      <c r="G107" s="34"/>
      <c r="H107" s="34"/>
      <c r="I107" s="36"/>
      <c r="J107" s="29"/>
      <c r="K107" s="402"/>
      <c r="L107" s="397"/>
      <c r="M107" s="390"/>
      <c r="N107" s="398"/>
      <c r="O107" s="396"/>
      <c r="P107" s="395"/>
      <c r="Q107" s="83"/>
      <c r="R107" s="184"/>
      <c r="S107" s="53"/>
      <c r="T107" s="55"/>
      <c r="U107" s="54"/>
      <c r="V107" s="184"/>
      <c r="W107" s="184" t="str">
        <f t="shared" si="41"/>
        <v/>
      </c>
      <c r="X107" s="184"/>
      <c r="Y107" s="184" t="str">
        <f t="shared" si="42"/>
        <v/>
      </c>
      <c r="Z107" s="184"/>
      <c r="AA107" s="184" t="str">
        <f t="shared" si="43"/>
        <v/>
      </c>
      <c r="AB107" s="184"/>
      <c r="AC107" s="184" t="str">
        <f t="shared" si="44"/>
        <v/>
      </c>
      <c r="AD107" s="184"/>
      <c r="AE107" s="184" t="str">
        <f t="shared" si="45"/>
        <v/>
      </c>
      <c r="AF107" s="184"/>
      <c r="AG107" s="184" t="str">
        <f t="shared" si="46"/>
        <v/>
      </c>
      <c r="AH107" s="184"/>
      <c r="AI107" s="183" t="str">
        <f t="shared" si="47"/>
        <v/>
      </c>
      <c r="AJ107" s="82" t="str">
        <f t="shared" si="48"/>
        <v/>
      </c>
      <c r="AK107" s="82" t="str">
        <f t="shared" si="49"/>
        <v/>
      </c>
      <c r="AL107" s="197"/>
      <c r="AM107" s="197"/>
      <c r="AN107" s="197"/>
      <c r="AO107" s="197"/>
      <c r="AP107" s="197"/>
      <c r="AQ107" s="79"/>
      <c r="AR107" s="79"/>
      <c r="AS107" s="57" t="e">
        <f>#VALUE!</f>
        <v>#VALUE!</v>
      </c>
      <c r="AT107" s="57"/>
      <c r="AU107" s="30"/>
      <c r="AV107" s="56" t="str">
        <f t="shared" si="50"/>
        <v>Débil</v>
      </c>
      <c r="AW107" s="56" t="str">
        <f t="shared" si="51"/>
        <v>Débil</v>
      </c>
      <c r="AX107" s="82">
        <f t="shared" si="52"/>
        <v>0</v>
      </c>
      <c r="AY107" s="389"/>
      <c r="AZ107" s="389"/>
      <c r="BA107" s="387"/>
      <c r="BB107" s="389"/>
      <c r="BC107" s="130" t="e">
        <f>+IF(AND(U107="Preventivo",BB105="Fuerte"),2,IF(AND(U107="Preventivo",BB105="Moderado"),1,0))</f>
        <v>#DIV/0!</v>
      </c>
      <c r="BD107" s="130" t="e">
        <f>+IF(AND(U107="Detectivo/Correctivo",$BB105="Fuerte"),2,IF(AND(U107="Detectivo/Correctivo",$BB107="Moderado"),1,IF(AND(U107="Preventivo",$BB105="Fuerte"),1,0)))</f>
        <v>#DIV/0!</v>
      </c>
      <c r="BE107" s="130" t="e">
        <f>+L105-BC107</f>
        <v>#DIV/0!</v>
      </c>
      <c r="BF107" s="130" t="e">
        <f>+N105-BD107</f>
        <v>#N/A</v>
      </c>
      <c r="BG107" s="395"/>
      <c r="BH107" s="395"/>
      <c r="BI107" s="396"/>
      <c r="BJ107" s="393"/>
      <c r="BK107" s="393"/>
      <c r="BL107" s="393"/>
      <c r="BM107" s="394"/>
    </row>
    <row r="108" spans="1:65" ht="65.099999999999994" customHeight="1">
      <c r="A108" s="399"/>
      <c r="B108" s="391"/>
      <c r="C108" s="81"/>
      <c r="D108" s="391"/>
      <c r="E108" s="401"/>
      <c r="F108" s="34"/>
      <c r="G108" s="34"/>
      <c r="H108" s="34"/>
      <c r="I108" s="36"/>
      <c r="J108" s="29"/>
      <c r="K108" s="402"/>
      <c r="L108" s="397"/>
      <c r="M108" s="390"/>
      <c r="N108" s="398"/>
      <c r="O108" s="396"/>
      <c r="P108" s="395"/>
      <c r="Q108" s="83"/>
      <c r="R108" s="184"/>
      <c r="S108" s="53"/>
      <c r="T108" s="55"/>
      <c r="U108" s="54"/>
      <c r="V108" s="184"/>
      <c r="W108" s="184" t="str">
        <f t="shared" si="41"/>
        <v/>
      </c>
      <c r="X108" s="184"/>
      <c r="Y108" s="184" t="str">
        <f t="shared" si="42"/>
        <v/>
      </c>
      <c r="Z108" s="184"/>
      <c r="AA108" s="184" t="str">
        <f t="shared" si="43"/>
        <v/>
      </c>
      <c r="AB108" s="184"/>
      <c r="AC108" s="184" t="str">
        <f t="shared" si="44"/>
        <v/>
      </c>
      <c r="AD108" s="184"/>
      <c r="AE108" s="184" t="str">
        <f t="shared" si="45"/>
        <v/>
      </c>
      <c r="AF108" s="184"/>
      <c r="AG108" s="184" t="str">
        <f t="shared" si="46"/>
        <v/>
      </c>
      <c r="AH108" s="184"/>
      <c r="AI108" s="183" t="str">
        <f t="shared" si="47"/>
        <v/>
      </c>
      <c r="AJ108" s="82" t="str">
        <f t="shared" si="48"/>
        <v/>
      </c>
      <c r="AK108" s="82" t="str">
        <f t="shared" si="49"/>
        <v/>
      </c>
      <c r="AL108" s="197"/>
      <c r="AM108" s="197"/>
      <c r="AN108" s="197"/>
      <c r="AO108" s="197"/>
      <c r="AP108" s="197"/>
      <c r="AQ108" s="79"/>
      <c r="AR108" s="79"/>
      <c r="AS108" s="57" t="e">
        <f>#VALUE!</f>
        <v>#VALUE!</v>
      </c>
      <c r="AT108" s="57"/>
      <c r="AU108" s="30"/>
      <c r="AV108" s="56" t="str">
        <f t="shared" si="50"/>
        <v>Débil</v>
      </c>
      <c r="AW108" s="56" t="str">
        <f t="shared" si="51"/>
        <v>Débil</v>
      </c>
      <c r="AX108" s="82">
        <f t="shared" si="52"/>
        <v>0</v>
      </c>
      <c r="AY108" s="389"/>
      <c r="AZ108" s="389"/>
      <c r="BA108" s="387"/>
      <c r="BB108" s="389"/>
      <c r="BC108" s="130" t="e">
        <f>+IF(AND(U108="Preventivo",BB105="Fuerte"),2,IF(AND(U108="Preventivo",BB105="Moderado"),1,0))</f>
        <v>#DIV/0!</v>
      </c>
      <c r="BD108" s="130" t="e">
        <f>+IF(AND(U108="Detectivo/Correctivo",$BB105="Fuerte"),2,IF(AND(U108="Detectivo/Correctivo",$BB108="Moderado"),1,IF(AND(U108="Preventivo",$BB105="Fuerte"),1,0)))</f>
        <v>#DIV/0!</v>
      </c>
      <c r="BE108" s="130" t="e">
        <f>+L105-BC108</f>
        <v>#DIV/0!</v>
      </c>
      <c r="BF108" s="130" t="e">
        <f>+N105-BD108</f>
        <v>#N/A</v>
      </c>
      <c r="BG108" s="395"/>
      <c r="BH108" s="395"/>
      <c r="BI108" s="396"/>
      <c r="BJ108" s="393"/>
      <c r="BK108" s="393"/>
      <c r="BL108" s="393"/>
      <c r="BM108" s="394"/>
    </row>
    <row r="109" spans="1:65" ht="65.099999999999994" customHeight="1">
      <c r="A109" s="399"/>
      <c r="B109" s="391"/>
      <c r="C109" s="81"/>
      <c r="D109" s="391"/>
      <c r="E109" s="401"/>
      <c r="F109" s="34"/>
      <c r="G109" s="34"/>
      <c r="H109" s="34"/>
      <c r="I109" s="36"/>
      <c r="J109" s="29"/>
      <c r="K109" s="402"/>
      <c r="L109" s="397"/>
      <c r="M109" s="390"/>
      <c r="N109" s="398"/>
      <c r="O109" s="396"/>
      <c r="P109" s="395"/>
      <c r="Q109" s="83"/>
      <c r="R109" s="184"/>
      <c r="S109" s="53"/>
      <c r="T109" s="55"/>
      <c r="U109" s="54"/>
      <c r="V109" s="184"/>
      <c r="W109" s="184" t="str">
        <f t="shared" si="41"/>
        <v/>
      </c>
      <c r="X109" s="184"/>
      <c r="Y109" s="184" t="str">
        <f t="shared" si="42"/>
        <v/>
      </c>
      <c r="Z109" s="184"/>
      <c r="AA109" s="184" t="str">
        <f t="shared" si="43"/>
        <v/>
      </c>
      <c r="AB109" s="184"/>
      <c r="AC109" s="184" t="str">
        <f t="shared" si="44"/>
        <v/>
      </c>
      <c r="AD109" s="184"/>
      <c r="AE109" s="184" t="str">
        <f t="shared" si="45"/>
        <v/>
      </c>
      <c r="AF109" s="184"/>
      <c r="AG109" s="184" t="str">
        <f t="shared" si="46"/>
        <v/>
      </c>
      <c r="AH109" s="184"/>
      <c r="AI109" s="183" t="str">
        <f t="shared" si="47"/>
        <v/>
      </c>
      <c r="AJ109" s="82" t="str">
        <f t="shared" si="48"/>
        <v/>
      </c>
      <c r="AK109" s="82" t="str">
        <f t="shared" si="49"/>
        <v/>
      </c>
      <c r="AL109" s="197"/>
      <c r="AM109" s="197"/>
      <c r="AN109" s="197"/>
      <c r="AO109" s="197"/>
      <c r="AP109" s="197"/>
      <c r="AQ109" s="79"/>
      <c r="AR109" s="79"/>
      <c r="AS109" s="57" t="e">
        <f>#VALUE!</f>
        <v>#VALUE!</v>
      </c>
      <c r="AT109" s="57"/>
      <c r="AU109" s="30"/>
      <c r="AV109" s="56" t="str">
        <f t="shared" si="50"/>
        <v>Débil</v>
      </c>
      <c r="AW109" s="56" t="str">
        <f t="shared" si="51"/>
        <v>Débil</v>
      </c>
      <c r="AX109" s="82">
        <f t="shared" si="52"/>
        <v>0</v>
      </c>
      <c r="AY109" s="389"/>
      <c r="AZ109" s="389"/>
      <c r="BA109" s="387"/>
      <c r="BB109" s="389"/>
      <c r="BC109" s="130" t="e">
        <f>+IF(AND(U109="Preventivo",BB105="Fuerte"),2,IF(AND(U109="Preventivo",BB105="Moderado"),1,0))</f>
        <v>#DIV/0!</v>
      </c>
      <c r="BD109" s="130" t="e">
        <f>+IF(AND(U109="Detectivo/Correctivo",$BB105="Fuerte"),2,IF(AND(U109="Detectivo/Correctivo",$BB109="Moderado"),1,IF(AND(U109="Preventivo",$BB105="Fuerte"),1,0)))</f>
        <v>#DIV/0!</v>
      </c>
      <c r="BE109" s="130" t="e">
        <f>+L105-BC109</f>
        <v>#DIV/0!</v>
      </c>
      <c r="BF109" s="130" t="e">
        <f>+N105-BD109</f>
        <v>#N/A</v>
      </c>
      <c r="BG109" s="395"/>
      <c r="BH109" s="395"/>
      <c r="BI109" s="396"/>
      <c r="BJ109" s="393"/>
      <c r="BK109" s="393"/>
      <c r="BL109" s="393"/>
      <c r="BM109" s="394"/>
    </row>
    <row r="110" spans="1:65" ht="65.099999999999994" customHeight="1">
      <c r="A110" s="399"/>
      <c r="B110" s="391"/>
      <c r="C110" s="81"/>
      <c r="D110" s="391"/>
      <c r="E110" s="401"/>
      <c r="F110" s="34"/>
      <c r="G110" s="34"/>
      <c r="H110" s="34"/>
      <c r="I110" s="36"/>
      <c r="J110" s="29"/>
      <c r="K110" s="402"/>
      <c r="L110" s="397"/>
      <c r="M110" s="390"/>
      <c r="N110" s="398"/>
      <c r="O110" s="396"/>
      <c r="P110" s="395"/>
      <c r="Q110" s="83"/>
      <c r="R110" s="184"/>
      <c r="S110" s="53"/>
      <c r="T110" s="55"/>
      <c r="U110" s="54"/>
      <c r="V110" s="184"/>
      <c r="W110" s="184" t="str">
        <f t="shared" si="41"/>
        <v/>
      </c>
      <c r="X110" s="184"/>
      <c r="Y110" s="184" t="str">
        <f t="shared" si="42"/>
        <v/>
      </c>
      <c r="Z110" s="184"/>
      <c r="AA110" s="184" t="str">
        <f t="shared" si="43"/>
        <v/>
      </c>
      <c r="AB110" s="184"/>
      <c r="AC110" s="184" t="str">
        <f t="shared" si="44"/>
        <v/>
      </c>
      <c r="AD110" s="184"/>
      <c r="AE110" s="184" t="str">
        <f t="shared" si="45"/>
        <v/>
      </c>
      <c r="AF110" s="184"/>
      <c r="AG110" s="184" t="str">
        <f t="shared" si="46"/>
        <v/>
      </c>
      <c r="AH110" s="184"/>
      <c r="AI110" s="183" t="str">
        <f t="shared" si="47"/>
        <v/>
      </c>
      <c r="AJ110" s="82" t="str">
        <f t="shared" si="48"/>
        <v/>
      </c>
      <c r="AK110" s="82" t="str">
        <f t="shared" si="49"/>
        <v/>
      </c>
      <c r="AL110" s="197"/>
      <c r="AM110" s="197"/>
      <c r="AN110" s="197"/>
      <c r="AO110" s="197"/>
      <c r="AP110" s="197"/>
      <c r="AQ110" s="79"/>
      <c r="AR110" s="79"/>
      <c r="AS110" s="57" t="e">
        <f>#VALUE!</f>
        <v>#VALUE!</v>
      </c>
      <c r="AT110" s="57"/>
      <c r="AU110" s="30"/>
      <c r="AV110" s="56" t="str">
        <f t="shared" si="50"/>
        <v>Débil</v>
      </c>
      <c r="AW110" s="56" t="str">
        <f t="shared" si="51"/>
        <v>Débil</v>
      </c>
      <c r="AX110" s="82">
        <f t="shared" si="52"/>
        <v>0</v>
      </c>
      <c r="AY110" s="389"/>
      <c r="AZ110" s="389"/>
      <c r="BA110" s="388"/>
      <c r="BB110" s="389"/>
      <c r="BC110" s="130" t="e">
        <f>+IF(AND(U110="Preventivo",BB105="Fuerte"),2,IF(AND(U110="Preventivo",BB105="Moderado"),1,0))</f>
        <v>#DIV/0!</v>
      </c>
      <c r="BD110" s="130" t="e">
        <f>+IF(AND(U110="Detectivo/Correctivo",$BB105="Fuerte"),2,IF(AND(U110="Detectivo/Correctivo",$BB110="Moderado"),1,IF(AND(U110="Preventivo",$BB105="Fuerte"),1,0)))</f>
        <v>#DIV/0!</v>
      </c>
      <c r="BE110" s="130" t="e">
        <f>+L105-BC110</f>
        <v>#DIV/0!</v>
      </c>
      <c r="BF110" s="130" t="e">
        <f>+N105-BD110</f>
        <v>#N/A</v>
      </c>
      <c r="BG110" s="395"/>
      <c r="BH110" s="395"/>
      <c r="BI110" s="396"/>
      <c r="BJ110" s="393"/>
      <c r="BK110" s="393"/>
      <c r="BL110" s="393"/>
      <c r="BM110" s="394"/>
    </row>
    <row r="111" spans="1:65" ht="65.099999999999994" customHeight="1">
      <c r="A111" s="399" t="s">
        <v>624</v>
      </c>
      <c r="B111" s="391"/>
      <c r="C111" s="81"/>
      <c r="D111" s="391"/>
      <c r="E111" s="401"/>
      <c r="F111" s="34"/>
      <c r="G111" s="34"/>
      <c r="H111" s="34"/>
      <c r="I111" s="36"/>
      <c r="J111" s="29"/>
      <c r="K111" s="402"/>
      <c r="L111" s="397"/>
      <c r="M111" s="390"/>
      <c r="N111" s="398" t="e">
        <f>+VLOOKUP(M111,Listados!$K$13:$L$17,2,0)</f>
        <v>#N/A</v>
      </c>
      <c r="O111" s="396" t="str">
        <f>IF(AND(K111&lt;&gt;"",M111&lt;&gt;""),VLOOKUP(K111&amp;M111,Listados!$M$3:$N$27,2,FALSE),"")</f>
        <v/>
      </c>
      <c r="P111" s="395" t="e">
        <f>+VLOOKUP(O111,Listados!$P$3:$Q$6,2,FALSE)</f>
        <v>#N/A</v>
      </c>
      <c r="Q111" s="83"/>
      <c r="R111" s="184"/>
      <c r="S111" s="53"/>
      <c r="T111" s="55"/>
      <c r="U111" s="54"/>
      <c r="V111" s="184"/>
      <c r="W111" s="184" t="str">
        <f t="shared" si="41"/>
        <v/>
      </c>
      <c r="X111" s="184"/>
      <c r="Y111" s="184" t="str">
        <f t="shared" si="42"/>
        <v/>
      </c>
      <c r="Z111" s="184"/>
      <c r="AA111" s="184" t="str">
        <f t="shared" si="43"/>
        <v/>
      </c>
      <c r="AB111" s="184"/>
      <c r="AC111" s="184" t="str">
        <f t="shared" si="44"/>
        <v/>
      </c>
      <c r="AD111" s="184"/>
      <c r="AE111" s="184" t="str">
        <f t="shared" si="45"/>
        <v/>
      </c>
      <c r="AF111" s="184"/>
      <c r="AG111" s="184" t="str">
        <f t="shared" si="46"/>
        <v/>
      </c>
      <c r="AH111" s="184"/>
      <c r="AI111" s="183" t="str">
        <f t="shared" si="47"/>
        <v/>
      </c>
      <c r="AJ111" s="82" t="str">
        <f t="shared" si="48"/>
        <v/>
      </c>
      <c r="AK111" s="82" t="str">
        <f t="shared" si="49"/>
        <v/>
      </c>
      <c r="AL111" s="197"/>
      <c r="AM111" s="197"/>
      <c r="AN111" s="197"/>
      <c r="AO111" s="197"/>
      <c r="AP111" s="197"/>
      <c r="AQ111" s="79"/>
      <c r="AR111" s="79"/>
      <c r="AS111" s="57" t="e">
        <f>#VALUE!</f>
        <v>#VALUE!</v>
      </c>
      <c r="AT111" s="57"/>
      <c r="AU111" s="30"/>
      <c r="AV111" s="56" t="str">
        <f t="shared" si="50"/>
        <v>Débil</v>
      </c>
      <c r="AW111" s="56" t="str">
        <f t="shared" si="51"/>
        <v>Débil</v>
      </c>
      <c r="AX111" s="82">
        <f t="shared" si="52"/>
        <v>0</v>
      </c>
      <c r="AY111" s="389">
        <f t="shared" ref="AY111" si="71">SUM(AX111:AX116)</f>
        <v>0</v>
      </c>
      <c r="AZ111" s="389">
        <v>0</v>
      </c>
      <c r="BA111" s="386" t="e">
        <f t="shared" ref="BA111" si="72">AY111/AZ111</f>
        <v>#DIV/0!</v>
      </c>
      <c r="BB111" s="389" t="e">
        <f t="shared" ref="BB111" si="73">IF(BA111&lt;=50, "Débil", IF(BA111&lt;=99,"Moderado","Fuerte"))</f>
        <v>#DIV/0!</v>
      </c>
      <c r="BC111" s="130" t="e">
        <f>+IF(AND(U111="Preventivo",BB111="Fuerte"),2,IF(AND(U111="Preventivo",BB111="Moderado"),1,0))</f>
        <v>#DIV/0!</v>
      </c>
      <c r="BD111" s="130" t="e">
        <f>+IF(AND(U111="Detectivo/Correctivo",$BB111="Fuerte"),2,IF(AND(U111="Detectivo/Correctivo",$BB111="Moderado"),1,IF(AND(U111="Preventivo",$BB111="Fuerte"),1,0)))</f>
        <v>#DIV/0!</v>
      </c>
      <c r="BE111" s="130" t="e">
        <f>+L111-BC111</f>
        <v>#DIV/0!</v>
      </c>
      <c r="BF111" s="130" t="e">
        <f>+N111-BD111</f>
        <v>#N/A</v>
      </c>
      <c r="BG111" s="395" t="e">
        <f>+VLOOKUP(MIN(BE111,BE112,BE113,BE114,BE115,BE116),Listados!$J$18:$K$24,2,TRUE)</f>
        <v>#DIV/0!</v>
      </c>
      <c r="BH111" s="395" t="e">
        <f>+VLOOKUP(MIN(BF111,BF112,BF113,BF114,BF115,BF116),Listados!$J$27:$K$32,2,TRUE)</f>
        <v>#N/A</v>
      </c>
      <c r="BI111" s="396" t="e">
        <f>IF(AND(BG111&lt;&gt;"",BH111&lt;&gt;""),VLOOKUP(BG111&amp;BH111,Listados!$M$3:$N$27,2,FALSE),"")</f>
        <v>#DIV/0!</v>
      </c>
      <c r="BJ111" s="393" t="e">
        <f>+IF($P111="Asumir el riesgo","NA","")</f>
        <v>#N/A</v>
      </c>
      <c r="BK111" s="393" t="e">
        <f>+IF($P111="Asumir el riesgo","NA","")</f>
        <v>#N/A</v>
      </c>
      <c r="BL111" s="393" t="e">
        <f>+IF($P111="Asumir el riesgo","NA","")</f>
        <v>#N/A</v>
      </c>
      <c r="BM111" s="394" t="e">
        <f>+IF($P111="Asumir el riesgo","NA","")</f>
        <v>#N/A</v>
      </c>
    </row>
    <row r="112" spans="1:65" ht="65.099999999999994" customHeight="1">
      <c r="A112" s="399"/>
      <c r="B112" s="391"/>
      <c r="C112" s="81"/>
      <c r="D112" s="391"/>
      <c r="E112" s="401"/>
      <c r="F112" s="34"/>
      <c r="G112" s="34"/>
      <c r="H112" s="34"/>
      <c r="I112" s="36"/>
      <c r="J112" s="29"/>
      <c r="K112" s="402"/>
      <c r="L112" s="397"/>
      <c r="M112" s="390"/>
      <c r="N112" s="398"/>
      <c r="O112" s="396"/>
      <c r="P112" s="395"/>
      <c r="Q112" s="83"/>
      <c r="R112" s="184"/>
      <c r="S112" s="53"/>
      <c r="T112" s="55"/>
      <c r="U112" s="54"/>
      <c r="V112" s="184"/>
      <c r="W112" s="184" t="str">
        <f t="shared" si="41"/>
        <v/>
      </c>
      <c r="X112" s="184"/>
      <c r="Y112" s="184" t="str">
        <f t="shared" si="42"/>
        <v/>
      </c>
      <c r="Z112" s="184"/>
      <c r="AA112" s="184" t="str">
        <f t="shared" si="43"/>
        <v/>
      </c>
      <c r="AB112" s="184"/>
      <c r="AC112" s="184" t="str">
        <f t="shared" si="44"/>
        <v/>
      </c>
      <c r="AD112" s="184"/>
      <c r="AE112" s="184" t="str">
        <f t="shared" si="45"/>
        <v/>
      </c>
      <c r="AF112" s="184"/>
      <c r="AG112" s="184" t="str">
        <f t="shared" si="46"/>
        <v/>
      </c>
      <c r="AH112" s="184"/>
      <c r="AI112" s="183" t="str">
        <f t="shared" si="47"/>
        <v/>
      </c>
      <c r="AJ112" s="82" t="str">
        <f t="shared" si="48"/>
        <v/>
      </c>
      <c r="AK112" s="82" t="str">
        <f t="shared" si="49"/>
        <v/>
      </c>
      <c r="AL112" s="197"/>
      <c r="AM112" s="197"/>
      <c r="AN112" s="197"/>
      <c r="AO112" s="197"/>
      <c r="AP112" s="197"/>
      <c r="AQ112" s="79"/>
      <c r="AR112" s="79"/>
      <c r="AS112" s="57" t="e">
        <f>#VALUE!</f>
        <v>#VALUE!</v>
      </c>
      <c r="AT112" s="57"/>
      <c r="AU112" s="30"/>
      <c r="AV112" s="56" t="str">
        <f t="shared" si="50"/>
        <v>Débil</v>
      </c>
      <c r="AW112" s="56" t="str">
        <f t="shared" si="51"/>
        <v>Débil</v>
      </c>
      <c r="AX112" s="82">
        <f t="shared" si="52"/>
        <v>0</v>
      </c>
      <c r="AY112" s="389"/>
      <c r="AZ112" s="389"/>
      <c r="BA112" s="387"/>
      <c r="BB112" s="389"/>
      <c r="BC112" s="130" t="e">
        <f>+IF(AND(U112="Preventivo",BB111="Fuerte"),2,IF(AND(U112="Preventivo",BB111="Moderado"),1,0))</f>
        <v>#DIV/0!</v>
      </c>
      <c r="BD112" s="130" t="e">
        <f>+IF(AND(U112="Detectivo/Correctivo",$BB111="Fuerte"),2,IF(AND(U112="Detectivo/Correctivo",$BB112="Moderado"),1,IF(AND(U112="Preventivo",$BB111="Fuerte"),1,0)))</f>
        <v>#DIV/0!</v>
      </c>
      <c r="BE112" s="130" t="e">
        <f>+L111-BC112</f>
        <v>#DIV/0!</v>
      </c>
      <c r="BF112" s="130" t="e">
        <f>+N111-BD112</f>
        <v>#N/A</v>
      </c>
      <c r="BG112" s="395"/>
      <c r="BH112" s="395"/>
      <c r="BI112" s="396"/>
      <c r="BJ112" s="393"/>
      <c r="BK112" s="393"/>
      <c r="BL112" s="393"/>
      <c r="BM112" s="394"/>
    </row>
    <row r="113" spans="1:65" ht="65.099999999999994" customHeight="1">
      <c r="A113" s="399"/>
      <c r="B113" s="391"/>
      <c r="C113" s="81"/>
      <c r="D113" s="391"/>
      <c r="E113" s="401"/>
      <c r="F113" s="34"/>
      <c r="G113" s="34"/>
      <c r="H113" s="34"/>
      <c r="I113" s="36"/>
      <c r="J113" s="29"/>
      <c r="K113" s="402"/>
      <c r="L113" s="397"/>
      <c r="M113" s="390"/>
      <c r="N113" s="398"/>
      <c r="O113" s="396"/>
      <c r="P113" s="395"/>
      <c r="Q113" s="83"/>
      <c r="R113" s="184"/>
      <c r="S113" s="53"/>
      <c r="T113" s="55"/>
      <c r="U113" s="54"/>
      <c r="V113" s="184"/>
      <c r="W113" s="184" t="str">
        <f t="shared" si="41"/>
        <v/>
      </c>
      <c r="X113" s="184"/>
      <c r="Y113" s="184" t="str">
        <f t="shared" si="42"/>
        <v/>
      </c>
      <c r="Z113" s="184"/>
      <c r="AA113" s="184" t="str">
        <f t="shared" si="43"/>
        <v/>
      </c>
      <c r="AB113" s="184"/>
      <c r="AC113" s="184" t="str">
        <f t="shared" si="44"/>
        <v/>
      </c>
      <c r="AD113" s="184"/>
      <c r="AE113" s="184" t="str">
        <f t="shared" si="45"/>
        <v/>
      </c>
      <c r="AF113" s="184"/>
      <c r="AG113" s="184" t="str">
        <f t="shared" si="46"/>
        <v/>
      </c>
      <c r="AH113" s="184"/>
      <c r="AI113" s="183" t="str">
        <f t="shared" si="47"/>
        <v/>
      </c>
      <c r="AJ113" s="82" t="str">
        <f t="shared" si="48"/>
        <v/>
      </c>
      <c r="AK113" s="82" t="str">
        <f t="shared" si="49"/>
        <v/>
      </c>
      <c r="AL113" s="197"/>
      <c r="AM113" s="197"/>
      <c r="AN113" s="197"/>
      <c r="AO113" s="197"/>
      <c r="AP113" s="197"/>
      <c r="AQ113" s="79"/>
      <c r="AR113" s="79"/>
      <c r="AS113" s="57" t="e">
        <f>#VALUE!</f>
        <v>#VALUE!</v>
      </c>
      <c r="AT113" s="57"/>
      <c r="AU113" s="30"/>
      <c r="AV113" s="56" t="str">
        <f t="shared" si="50"/>
        <v>Débil</v>
      </c>
      <c r="AW113" s="56" t="str">
        <f t="shared" si="51"/>
        <v>Débil</v>
      </c>
      <c r="AX113" s="82">
        <f t="shared" si="52"/>
        <v>0</v>
      </c>
      <c r="AY113" s="389"/>
      <c r="AZ113" s="389"/>
      <c r="BA113" s="387"/>
      <c r="BB113" s="389"/>
      <c r="BC113" s="130" t="e">
        <f>+IF(AND(U113="Preventivo",BB111="Fuerte"),2,IF(AND(U113="Preventivo",BB111="Moderado"),1,0))</f>
        <v>#DIV/0!</v>
      </c>
      <c r="BD113" s="130" t="e">
        <f>+IF(AND(U113="Detectivo/Correctivo",$BB111="Fuerte"),2,IF(AND(U113="Detectivo/Correctivo",$BB113="Moderado"),1,IF(AND(U113="Preventivo",$BB111="Fuerte"),1,0)))</f>
        <v>#DIV/0!</v>
      </c>
      <c r="BE113" s="130" t="e">
        <f>+L111-BC113</f>
        <v>#DIV/0!</v>
      </c>
      <c r="BF113" s="130" t="e">
        <f>+N111-BD113</f>
        <v>#N/A</v>
      </c>
      <c r="BG113" s="395"/>
      <c r="BH113" s="395"/>
      <c r="BI113" s="396"/>
      <c r="BJ113" s="393"/>
      <c r="BK113" s="393"/>
      <c r="BL113" s="393"/>
      <c r="BM113" s="394"/>
    </row>
    <row r="114" spans="1:65" ht="65.099999999999994" customHeight="1">
      <c r="A114" s="399"/>
      <c r="B114" s="391"/>
      <c r="C114" s="81"/>
      <c r="D114" s="391"/>
      <c r="E114" s="401"/>
      <c r="F114" s="34"/>
      <c r="G114" s="34"/>
      <c r="H114" s="34"/>
      <c r="I114" s="36"/>
      <c r="J114" s="29"/>
      <c r="K114" s="402"/>
      <c r="L114" s="397"/>
      <c r="M114" s="390"/>
      <c r="N114" s="398"/>
      <c r="O114" s="396"/>
      <c r="P114" s="395"/>
      <c r="Q114" s="83"/>
      <c r="R114" s="184"/>
      <c r="S114" s="53"/>
      <c r="T114" s="55"/>
      <c r="U114" s="54"/>
      <c r="V114" s="184"/>
      <c r="W114" s="184" t="str">
        <f t="shared" si="41"/>
        <v/>
      </c>
      <c r="X114" s="184"/>
      <c r="Y114" s="184" t="str">
        <f t="shared" si="42"/>
        <v/>
      </c>
      <c r="Z114" s="184"/>
      <c r="AA114" s="184" t="str">
        <f t="shared" si="43"/>
        <v/>
      </c>
      <c r="AB114" s="184"/>
      <c r="AC114" s="184" t="str">
        <f t="shared" si="44"/>
        <v/>
      </c>
      <c r="AD114" s="184"/>
      <c r="AE114" s="184" t="str">
        <f t="shared" si="45"/>
        <v/>
      </c>
      <c r="AF114" s="184"/>
      <c r="AG114" s="184" t="str">
        <f t="shared" si="46"/>
        <v/>
      </c>
      <c r="AH114" s="184"/>
      <c r="AI114" s="183" t="str">
        <f t="shared" si="47"/>
        <v/>
      </c>
      <c r="AJ114" s="82" t="str">
        <f t="shared" si="48"/>
        <v/>
      </c>
      <c r="AK114" s="82" t="str">
        <f t="shared" si="49"/>
        <v/>
      </c>
      <c r="AL114" s="197"/>
      <c r="AM114" s="197"/>
      <c r="AN114" s="197"/>
      <c r="AO114" s="197"/>
      <c r="AP114" s="197"/>
      <c r="AQ114" s="79"/>
      <c r="AR114" s="79"/>
      <c r="AS114" s="57" t="e">
        <f>#VALUE!</f>
        <v>#VALUE!</v>
      </c>
      <c r="AT114" s="57"/>
      <c r="AU114" s="30"/>
      <c r="AV114" s="56" t="str">
        <f t="shared" si="50"/>
        <v>Débil</v>
      </c>
      <c r="AW114" s="56" t="str">
        <f t="shared" si="51"/>
        <v>Débil</v>
      </c>
      <c r="AX114" s="82">
        <f t="shared" si="52"/>
        <v>0</v>
      </c>
      <c r="AY114" s="389"/>
      <c r="AZ114" s="389"/>
      <c r="BA114" s="387"/>
      <c r="BB114" s="389"/>
      <c r="BC114" s="130" t="e">
        <f>+IF(AND(U114="Preventivo",BB111="Fuerte"),2,IF(AND(U114="Preventivo",BB111="Moderado"),1,0))</f>
        <v>#DIV/0!</v>
      </c>
      <c r="BD114" s="130" t="e">
        <f>+IF(AND(U114="Detectivo/Correctivo",$BB111="Fuerte"),2,IF(AND(U114="Detectivo/Correctivo",$BB114="Moderado"),1,IF(AND(U114="Preventivo",$BB111="Fuerte"),1,0)))</f>
        <v>#DIV/0!</v>
      </c>
      <c r="BE114" s="130" t="e">
        <f>+L111-BC114</f>
        <v>#DIV/0!</v>
      </c>
      <c r="BF114" s="130" t="e">
        <f>+N111-BD114</f>
        <v>#N/A</v>
      </c>
      <c r="BG114" s="395"/>
      <c r="BH114" s="395"/>
      <c r="BI114" s="396"/>
      <c r="BJ114" s="393"/>
      <c r="BK114" s="393"/>
      <c r="BL114" s="393"/>
      <c r="BM114" s="394"/>
    </row>
    <row r="115" spans="1:65" ht="65.099999999999994" customHeight="1">
      <c r="A115" s="399"/>
      <c r="B115" s="391"/>
      <c r="C115" s="81"/>
      <c r="D115" s="391"/>
      <c r="E115" s="401"/>
      <c r="F115" s="34"/>
      <c r="G115" s="34"/>
      <c r="H115" s="34"/>
      <c r="I115" s="36"/>
      <c r="J115" s="29"/>
      <c r="K115" s="402"/>
      <c r="L115" s="397"/>
      <c r="M115" s="390"/>
      <c r="N115" s="398"/>
      <c r="O115" s="396"/>
      <c r="P115" s="395"/>
      <c r="Q115" s="83"/>
      <c r="R115" s="184"/>
      <c r="S115" s="53"/>
      <c r="T115" s="55"/>
      <c r="U115" s="54"/>
      <c r="V115" s="184"/>
      <c r="W115" s="184" t="str">
        <f t="shared" si="41"/>
        <v/>
      </c>
      <c r="X115" s="184"/>
      <c r="Y115" s="184" t="str">
        <f t="shared" si="42"/>
        <v/>
      </c>
      <c r="Z115" s="184"/>
      <c r="AA115" s="184" t="str">
        <f t="shared" si="43"/>
        <v/>
      </c>
      <c r="AB115" s="184"/>
      <c r="AC115" s="184" t="str">
        <f t="shared" si="44"/>
        <v/>
      </c>
      <c r="AD115" s="184"/>
      <c r="AE115" s="184" t="str">
        <f t="shared" si="45"/>
        <v/>
      </c>
      <c r="AF115" s="184"/>
      <c r="AG115" s="184" t="str">
        <f t="shared" si="46"/>
        <v/>
      </c>
      <c r="AH115" s="184"/>
      <c r="AI115" s="183" t="str">
        <f t="shared" si="47"/>
        <v/>
      </c>
      <c r="AJ115" s="82" t="str">
        <f t="shared" si="48"/>
        <v/>
      </c>
      <c r="AK115" s="82" t="str">
        <f t="shared" si="49"/>
        <v/>
      </c>
      <c r="AL115" s="197"/>
      <c r="AM115" s="197"/>
      <c r="AN115" s="197"/>
      <c r="AO115" s="197"/>
      <c r="AP115" s="197"/>
      <c r="AQ115" s="79"/>
      <c r="AR115" s="79"/>
      <c r="AS115" s="57" t="e">
        <f>#VALUE!</f>
        <v>#VALUE!</v>
      </c>
      <c r="AT115" s="57"/>
      <c r="AU115" s="30"/>
      <c r="AV115" s="56" t="str">
        <f t="shared" si="50"/>
        <v>Débil</v>
      </c>
      <c r="AW115" s="56" t="str">
        <f t="shared" si="51"/>
        <v>Débil</v>
      </c>
      <c r="AX115" s="82">
        <f t="shared" si="52"/>
        <v>0</v>
      </c>
      <c r="AY115" s="389"/>
      <c r="AZ115" s="389"/>
      <c r="BA115" s="387"/>
      <c r="BB115" s="389"/>
      <c r="BC115" s="130" t="e">
        <f>+IF(AND(U115="Preventivo",BB111="Fuerte"),2,IF(AND(U115="Preventivo",BB111="Moderado"),1,0))</f>
        <v>#DIV/0!</v>
      </c>
      <c r="BD115" s="130" t="e">
        <f>+IF(AND(U115="Detectivo/Correctivo",$BB111="Fuerte"),2,IF(AND(U115="Detectivo/Correctivo",$BB115="Moderado"),1,IF(AND(U115="Preventivo",$BB111="Fuerte"),1,0)))</f>
        <v>#DIV/0!</v>
      </c>
      <c r="BE115" s="130" t="e">
        <f>+L111-BC115</f>
        <v>#DIV/0!</v>
      </c>
      <c r="BF115" s="130" t="e">
        <f>+N111-BD115</f>
        <v>#N/A</v>
      </c>
      <c r="BG115" s="395"/>
      <c r="BH115" s="395"/>
      <c r="BI115" s="396"/>
      <c r="BJ115" s="393"/>
      <c r="BK115" s="393"/>
      <c r="BL115" s="393"/>
      <c r="BM115" s="394"/>
    </row>
    <row r="116" spans="1:65" ht="65.099999999999994" customHeight="1">
      <c r="A116" s="399"/>
      <c r="B116" s="391"/>
      <c r="C116" s="81"/>
      <c r="D116" s="391"/>
      <c r="E116" s="401"/>
      <c r="F116" s="34"/>
      <c r="G116" s="34"/>
      <c r="H116" s="34"/>
      <c r="I116" s="36"/>
      <c r="J116" s="29"/>
      <c r="K116" s="402"/>
      <c r="L116" s="397"/>
      <c r="M116" s="390"/>
      <c r="N116" s="398"/>
      <c r="O116" s="396"/>
      <c r="P116" s="395"/>
      <c r="Q116" s="83"/>
      <c r="R116" s="184"/>
      <c r="S116" s="53"/>
      <c r="T116" s="55"/>
      <c r="U116" s="54"/>
      <c r="V116" s="184"/>
      <c r="W116" s="184" t="str">
        <f t="shared" si="41"/>
        <v/>
      </c>
      <c r="X116" s="184"/>
      <c r="Y116" s="184" t="str">
        <f t="shared" si="42"/>
        <v/>
      </c>
      <c r="Z116" s="184"/>
      <c r="AA116" s="184" t="str">
        <f t="shared" si="43"/>
        <v/>
      </c>
      <c r="AB116" s="184"/>
      <c r="AC116" s="184" t="str">
        <f t="shared" si="44"/>
        <v/>
      </c>
      <c r="AD116" s="184"/>
      <c r="AE116" s="184" t="str">
        <f t="shared" si="45"/>
        <v/>
      </c>
      <c r="AF116" s="184"/>
      <c r="AG116" s="184" t="str">
        <f t="shared" si="46"/>
        <v/>
      </c>
      <c r="AH116" s="184"/>
      <c r="AI116" s="183" t="str">
        <f t="shared" si="47"/>
        <v/>
      </c>
      <c r="AJ116" s="82" t="str">
        <f t="shared" si="48"/>
        <v/>
      </c>
      <c r="AK116" s="82" t="str">
        <f t="shared" si="49"/>
        <v/>
      </c>
      <c r="AL116" s="197"/>
      <c r="AM116" s="197"/>
      <c r="AN116" s="197"/>
      <c r="AO116" s="197"/>
      <c r="AP116" s="197"/>
      <c r="AQ116" s="79"/>
      <c r="AR116" s="79"/>
      <c r="AS116" s="57" t="e">
        <f>#VALUE!</f>
        <v>#VALUE!</v>
      </c>
      <c r="AT116" s="57"/>
      <c r="AU116" s="30"/>
      <c r="AV116" s="56" t="str">
        <f t="shared" si="50"/>
        <v>Débil</v>
      </c>
      <c r="AW116" s="56" t="str">
        <f t="shared" si="51"/>
        <v>Débil</v>
      </c>
      <c r="AX116" s="82">
        <f t="shared" si="52"/>
        <v>0</v>
      </c>
      <c r="AY116" s="389"/>
      <c r="AZ116" s="389"/>
      <c r="BA116" s="388"/>
      <c r="BB116" s="389"/>
      <c r="BC116" s="130" t="e">
        <f>+IF(AND(U116="Preventivo",BB111="Fuerte"),2,IF(AND(U116="Preventivo",BB111="Moderado"),1,0))</f>
        <v>#DIV/0!</v>
      </c>
      <c r="BD116" s="130" t="e">
        <f>+IF(AND(U116="Detectivo/Correctivo",$BB111="Fuerte"),2,IF(AND(U116="Detectivo/Correctivo",$BB116="Moderado"),1,IF(AND(U116="Preventivo",$BB111="Fuerte"),1,0)))</f>
        <v>#DIV/0!</v>
      </c>
      <c r="BE116" s="130" t="e">
        <f>+L111-BC116</f>
        <v>#DIV/0!</v>
      </c>
      <c r="BF116" s="130" t="e">
        <f>+N111-BD116</f>
        <v>#N/A</v>
      </c>
      <c r="BG116" s="395"/>
      <c r="BH116" s="395"/>
      <c r="BI116" s="396"/>
      <c r="BJ116" s="393"/>
      <c r="BK116" s="393"/>
      <c r="BL116" s="393"/>
      <c r="BM116" s="394"/>
    </row>
    <row r="117" spans="1:65" ht="65.099999999999994" customHeight="1">
      <c r="A117" s="399" t="s">
        <v>625</v>
      </c>
      <c r="B117" s="391"/>
      <c r="C117" s="81"/>
      <c r="D117" s="391"/>
      <c r="E117" s="401"/>
      <c r="F117" s="34"/>
      <c r="G117" s="34"/>
      <c r="H117" s="34"/>
      <c r="I117" s="36"/>
      <c r="J117" s="29"/>
      <c r="K117" s="402"/>
      <c r="L117" s="397"/>
      <c r="M117" s="390"/>
      <c r="N117" s="398" t="e">
        <f>+VLOOKUP(M117,Listados!$K$13:$L$17,2,0)</f>
        <v>#N/A</v>
      </c>
      <c r="O117" s="396" t="str">
        <f>IF(AND(K117&lt;&gt;"",M117&lt;&gt;""),VLOOKUP(K117&amp;M117,Listados!$M$3:$N$27,2,FALSE),"")</f>
        <v/>
      </c>
      <c r="P117" s="395" t="e">
        <f>+VLOOKUP(O117,Listados!$P$3:$Q$6,2,FALSE)</f>
        <v>#N/A</v>
      </c>
      <c r="Q117" s="83"/>
      <c r="R117" s="184"/>
      <c r="S117" s="53"/>
      <c r="T117" s="55"/>
      <c r="U117" s="54"/>
      <c r="V117" s="184"/>
      <c r="W117" s="184" t="str">
        <f t="shared" si="41"/>
        <v/>
      </c>
      <c r="X117" s="184"/>
      <c r="Y117" s="184" t="str">
        <f t="shared" si="42"/>
        <v/>
      </c>
      <c r="Z117" s="184"/>
      <c r="AA117" s="184" t="str">
        <f t="shared" si="43"/>
        <v/>
      </c>
      <c r="AB117" s="184"/>
      <c r="AC117" s="184" t="str">
        <f t="shared" si="44"/>
        <v/>
      </c>
      <c r="AD117" s="184"/>
      <c r="AE117" s="184" t="str">
        <f t="shared" si="45"/>
        <v/>
      </c>
      <c r="AF117" s="184"/>
      <c r="AG117" s="184" t="str">
        <f t="shared" si="46"/>
        <v/>
      </c>
      <c r="AH117" s="184"/>
      <c r="AI117" s="183" t="str">
        <f t="shared" si="47"/>
        <v/>
      </c>
      <c r="AJ117" s="82" t="str">
        <f t="shared" si="48"/>
        <v/>
      </c>
      <c r="AK117" s="82" t="str">
        <f t="shared" si="49"/>
        <v/>
      </c>
      <c r="AL117" s="197"/>
      <c r="AM117" s="197"/>
      <c r="AN117" s="197"/>
      <c r="AO117" s="197"/>
      <c r="AP117" s="197"/>
      <c r="AQ117" s="79"/>
      <c r="AR117" s="79"/>
      <c r="AS117" s="57" t="e">
        <f>#VALUE!</f>
        <v>#VALUE!</v>
      </c>
      <c r="AT117" s="57"/>
      <c r="AU117" s="30"/>
      <c r="AV117" s="56" t="str">
        <f t="shared" si="50"/>
        <v>Débil</v>
      </c>
      <c r="AW117" s="56" t="str">
        <f t="shared" si="51"/>
        <v>Débil</v>
      </c>
      <c r="AX117" s="82">
        <f t="shared" si="52"/>
        <v>0</v>
      </c>
      <c r="AY117" s="389">
        <f t="shared" ref="AY117" si="74">SUM(AX117:AX122)</f>
        <v>0</v>
      </c>
      <c r="AZ117" s="389">
        <v>0</v>
      </c>
      <c r="BA117" s="386" t="e">
        <f t="shared" ref="BA117" si="75">AY117/AZ117</f>
        <v>#DIV/0!</v>
      </c>
      <c r="BB117" s="389" t="e">
        <f t="shared" ref="BB117" si="76">IF(BA117&lt;=50, "Débil", IF(BA117&lt;=99,"Moderado","Fuerte"))</f>
        <v>#DIV/0!</v>
      </c>
      <c r="BC117" s="130" t="e">
        <f>+IF(AND(U117="Preventivo",BB117="Fuerte"),2,IF(AND(U117="Preventivo",BB117="Moderado"),1,0))</f>
        <v>#DIV/0!</v>
      </c>
      <c r="BD117" s="130" t="e">
        <f>+IF(AND(U117="Detectivo/Correctivo",$BB117="Fuerte"),2,IF(AND(U117="Detectivo/Correctivo",$BB117="Moderado"),1,IF(AND(U117="Preventivo",$BB117="Fuerte"),1,0)))</f>
        <v>#DIV/0!</v>
      </c>
      <c r="BE117" s="130" t="e">
        <f>+L117-BC117</f>
        <v>#DIV/0!</v>
      </c>
      <c r="BF117" s="130" t="e">
        <f>+N117-BD117</f>
        <v>#N/A</v>
      </c>
      <c r="BG117" s="395" t="e">
        <f>+VLOOKUP(MIN(BE117,BE118,BE119,BE120,BE121,BE122),Listados!$J$18:$K$24,2,TRUE)</f>
        <v>#DIV/0!</v>
      </c>
      <c r="BH117" s="395" t="e">
        <f>+VLOOKUP(MIN(BF117,BF118,BF119,BF120,BF121,BF122),Listados!$J$27:$K$32,2,TRUE)</f>
        <v>#N/A</v>
      </c>
      <c r="BI117" s="396" t="e">
        <f>IF(AND(BG117&lt;&gt;"",BH117&lt;&gt;""),VLOOKUP(BG117&amp;BH117,Listados!$M$3:$N$27,2,FALSE),"")</f>
        <v>#DIV/0!</v>
      </c>
      <c r="BJ117" s="393" t="e">
        <f>+IF($P117="Asumir el riesgo","NA","")</f>
        <v>#N/A</v>
      </c>
      <c r="BK117" s="393" t="e">
        <f>+IF($P117="Asumir el riesgo","NA","")</f>
        <v>#N/A</v>
      </c>
      <c r="BL117" s="393" t="e">
        <f>+IF($P117="Asumir el riesgo","NA","")</f>
        <v>#N/A</v>
      </c>
      <c r="BM117" s="394" t="e">
        <f>+IF($P117="Asumir el riesgo","NA","")</f>
        <v>#N/A</v>
      </c>
    </row>
    <row r="118" spans="1:65" ht="65.099999999999994" customHeight="1">
      <c r="A118" s="399"/>
      <c r="B118" s="391"/>
      <c r="C118" s="81"/>
      <c r="D118" s="391"/>
      <c r="E118" s="401"/>
      <c r="F118" s="34"/>
      <c r="G118" s="34"/>
      <c r="H118" s="34"/>
      <c r="I118" s="36"/>
      <c r="J118" s="29"/>
      <c r="K118" s="402"/>
      <c r="L118" s="397"/>
      <c r="M118" s="390"/>
      <c r="N118" s="398"/>
      <c r="O118" s="396"/>
      <c r="P118" s="395"/>
      <c r="Q118" s="83"/>
      <c r="R118" s="184"/>
      <c r="S118" s="53"/>
      <c r="T118" s="55"/>
      <c r="U118" s="54"/>
      <c r="V118" s="184"/>
      <c r="W118" s="184" t="str">
        <f t="shared" si="41"/>
        <v/>
      </c>
      <c r="X118" s="184"/>
      <c r="Y118" s="184" t="str">
        <f t="shared" si="42"/>
        <v/>
      </c>
      <c r="Z118" s="184"/>
      <c r="AA118" s="184" t="str">
        <f t="shared" si="43"/>
        <v/>
      </c>
      <c r="AB118" s="184"/>
      <c r="AC118" s="184" t="str">
        <f t="shared" si="44"/>
        <v/>
      </c>
      <c r="AD118" s="184"/>
      <c r="AE118" s="184" t="str">
        <f t="shared" si="45"/>
        <v/>
      </c>
      <c r="AF118" s="184"/>
      <c r="AG118" s="184" t="str">
        <f t="shared" si="46"/>
        <v/>
      </c>
      <c r="AH118" s="184"/>
      <c r="AI118" s="183" t="str">
        <f t="shared" si="47"/>
        <v/>
      </c>
      <c r="AJ118" s="82" t="str">
        <f t="shared" si="48"/>
        <v/>
      </c>
      <c r="AK118" s="82" t="str">
        <f t="shared" si="49"/>
        <v/>
      </c>
      <c r="AL118" s="197"/>
      <c r="AM118" s="197"/>
      <c r="AN118" s="197"/>
      <c r="AO118" s="197"/>
      <c r="AP118" s="197"/>
      <c r="AQ118" s="79"/>
      <c r="AR118" s="79"/>
      <c r="AS118" s="57" t="e">
        <f>#VALUE!</f>
        <v>#VALUE!</v>
      </c>
      <c r="AT118" s="57"/>
      <c r="AU118" s="30"/>
      <c r="AV118" s="56" t="str">
        <f t="shared" si="50"/>
        <v>Débil</v>
      </c>
      <c r="AW118" s="56" t="str">
        <f t="shared" si="51"/>
        <v>Débil</v>
      </c>
      <c r="AX118" s="82">
        <f t="shared" si="52"/>
        <v>0</v>
      </c>
      <c r="AY118" s="389"/>
      <c r="AZ118" s="389"/>
      <c r="BA118" s="387"/>
      <c r="BB118" s="389"/>
      <c r="BC118" s="130" t="e">
        <f>+IF(AND(U118="Preventivo",BB117="Fuerte"),2,IF(AND(U118="Preventivo",BB117="Moderado"),1,0))</f>
        <v>#DIV/0!</v>
      </c>
      <c r="BD118" s="130" t="e">
        <f>+IF(AND(U118="Detectivo/Correctivo",$BB117="Fuerte"),2,IF(AND(U118="Detectivo/Correctivo",$BB118="Moderado"),1,IF(AND(U118="Preventivo",$BB117="Fuerte"),1,0)))</f>
        <v>#DIV/0!</v>
      </c>
      <c r="BE118" s="130" t="e">
        <f>+L117-BC118</f>
        <v>#DIV/0!</v>
      </c>
      <c r="BF118" s="130" t="e">
        <f>+N117-BD118</f>
        <v>#N/A</v>
      </c>
      <c r="BG118" s="395"/>
      <c r="BH118" s="395"/>
      <c r="BI118" s="396"/>
      <c r="BJ118" s="393"/>
      <c r="BK118" s="393"/>
      <c r="BL118" s="393"/>
      <c r="BM118" s="394"/>
    </row>
    <row r="119" spans="1:65" ht="65.099999999999994" customHeight="1">
      <c r="A119" s="399"/>
      <c r="B119" s="391"/>
      <c r="C119" s="81"/>
      <c r="D119" s="391"/>
      <c r="E119" s="401"/>
      <c r="F119" s="34"/>
      <c r="G119" s="34"/>
      <c r="H119" s="34"/>
      <c r="I119" s="36"/>
      <c r="J119" s="29"/>
      <c r="K119" s="402"/>
      <c r="L119" s="397"/>
      <c r="M119" s="390"/>
      <c r="N119" s="398"/>
      <c r="O119" s="396"/>
      <c r="P119" s="395"/>
      <c r="Q119" s="83"/>
      <c r="R119" s="184"/>
      <c r="S119" s="53"/>
      <c r="T119" s="55"/>
      <c r="U119" s="54"/>
      <c r="V119" s="184"/>
      <c r="W119" s="184" t="str">
        <f t="shared" si="41"/>
        <v/>
      </c>
      <c r="X119" s="184"/>
      <c r="Y119" s="184" t="str">
        <f t="shared" si="42"/>
        <v/>
      </c>
      <c r="Z119" s="184"/>
      <c r="AA119" s="184" t="str">
        <f t="shared" si="43"/>
        <v/>
      </c>
      <c r="AB119" s="184"/>
      <c r="AC119" s="184" t="str">
        <f t="shared" si="44"/>
        <v/>
      </c>
      <c r="AD119" s="184"/>
      <c r="AE119" s="184" t="str">
        <f t="shared" si="45"/>
        <v/>
      </c>
      <c r="AF119" s="184"/>
      <c r="AG119" s="184" t="str">
        <f t="shared" si="46"/>
        <v/>
      </c>
      <c r="AH119" s="184"/>
      <c r="AI119" s="183" t="str">
        <f t="shared" si="47"/>
        <v/>
      </c>
      <c r="AJ119" s="82" t="str">
        <f t="shared" si="48"/>
        <v/>
      </c>
      <c r="AK119" s="82" t="str">
        <f t="shared" si="49"/>
        <v/>
      </c>
      <c r="AL119" s="197"/>
      <c r="AM119" s="197"/>
      <c r="AN119" s="197"/>
      <c r="AO119" s="197"/>
      <c r="AP119" s="197"/>
      <c r="AQ119" s="79"/>
      <c r="AR119" s="79"/>
      <c r="AS119" s="57" t="e">
        <f>#VALUE!</f>
        <v>#VALUE!</v>
      </c>
      <c r="AT119" s="57"/>
      <c r="AU119" s="30"/>
      <c r="AV119" s="56" t="str">
        <f t="shared" si="50"/>
        <v>Débil</v>
      </c>
      <c r="AW119" s="56" t="str">
        <f t="shared" si="51"/>
        <v>Débil</v>
      </c>
      <c r="AX119" s="82">
        <f t="shared" si="52"/>
        <v>0</v>
      </c>
      <c r="AY119" s="389"/>
      <c r="AZ119" s="389"/>
      <c r="BA119" s="387"/>
      <c r="BB119" s="389"/>
      <c r="BC119" s="130" t="e">
        <f>+IF(AND(U119="Preventivo",BB117="Fuerte"),2,IF(AND(U119="Preventivo",BB117="Moderado"),1,0))</f>
        <v>#DIV/0!</v>
      </c>
      <c r="BD119" s="130" t="e">
        <f>+IF(AND(U119="Detectivo/Correctivo",$BB117="Fuerte"),2,IF(AND(U119="Detectivo/Correctivo",$BB119="Moderado"),1,IF(AND(U119="Preventivo",$BB117="Fuerte"),1,0)))</f>
        <v>#DIV/0!</v>
      </c>
      <c r="BE119" s="130" t="e">
        <f>+L117-BC119</f>
        <v>#DIV/0!</v>
      </c>
      <c r="BF119" s="130" t="e">
        <f>+N117-BD119</f>
        <v>#N/A</v>
      </c>
      <c r="BG119" s="395"/>
      <c r="BH119" s="395"/>
      <c r="BI119" s="396"/>
      <c r="BJ119" s="393"/>
      <c r="BK119" s="393"/>
      <c r="BL119" s="393"/>
      <c r="BM119" s="394"/>
    </row>
    <row r="120" spans="1:65" ht="65.099999999999994" customHeight="1">
      <c r="A120" s="399"/>
      <c r="B120" s="391"/>
      <c r="C120" s="81"/>
      <c r="D120" s="391"/>
      <c r="E120" s="401"/>
      <c r="F120" s="34"/>
      <c r="G120" s="34"/>
      <c r="H120" s="34"/>
      <c r="I120" s="36"/>
      <c r="J120" s="29"/>
      <c r="K120" s="402"/>
      <c r="L120" s="397"/>
      <c r="M120" s="390"/>
      <c r="N120" s="398"/>
      <c r="O120" s="396"/>
      <c r="P120" s="395"/>
      <c r="Q120" s="83"/>
      <c r="R120" s="184"/>
      <c r="S120" s="53"/>
      <c r="T120" s="55"/>
      <c r="U120" s="54"/>
      <c r="V120" s="184"/>
      <c r="W120" s="184" t="str">
        <f t="shared" si="41"/>
        <v/>
      </c>
      <c r="X120" s="184"/>
      <c r="Y120" s="184" t="str">
        <f t="shared" si="42"/>
        <v/>
      </c>
      <c r="Z120" s="184"/>
      <c r="AA120" s="184" t="str">
        <f t="shared" si="43"/>
        <v/>
      </c>
      <c r="AB120" s="184"/>
      <c r="AC120" s="184" t="str">
        <f t="shared" si="44"/>
        <v/>
      </c>
      <c r="AD120" s="184"/>
      <c r="AE120" s="184" t="str">
        <f t="shared" si="45"/>
        <v/>
      </c>
      <c r="AF120" s="184"/>
      <c r="AG120" s="184" t="str">
        <f t="shared" si="46"/>
        <v/>
      </c>
      <c r="AH120" s="184"/>
      <c r="AI120" s="183" t="str">
        <f t="shared" si="47"/>
        <v/>
      </c>
      <c r="AJ120" s="82" t="str">
        <f t="shared" si="48"/>
        <v/>
      </c>
      <c r="AK120" s="82" t="str">
        <f t="shared" si="49"/>
        <v/>
      </c>
      <c r="AL120" s="197"/>
      <c r="AM120" s="197"/>
      <c r="AN120" s="197"/>
      <c r="AO120" s="197"/>
      <c r="AP120" s="197"/>
      <c r="AQ120" s="79"/>
      <c r="AR120" s="79"/>
      <c r="AS120" s="57" t="e">
        <f>#VALUE!</f>
        <v>#VALUE!</v>
      </c>
      <c r="AT120" s="57"/>
      <c r="AU120" s="30"/>
      <c r="AV120" s="56" t="str">
        <f t="shared" si="50"/>
        <v>Débil</v>
      </c>
      <c r="AW120" s="56" t="str">
        <f t="shared" si="51"/>
        <v>Débil</v>
      </c>
      <c r="AX120" s="82">
        <f t="shared" si="52"/>
        <v>0</v>
      </c>
      <c r="AY120" s="389"/>
      <c r="AZ120" s="389"/>
      <c r="BA120" s="387"/>
      <c r="BB120" s="389"/>
      <c r="BC120" s="130" t="e">
        <f>+IF(AND(U120="Preventivo",BB117="Fuerte"),2,IF(AND(U120="Preventivo",BB117="Moderado"),1,0))</f>
        <v>#DIV/0!</v>
      </c>
      <c r="BD120" s="130" t="e">
        <f>+IF(AND(U120="Detectivo/Correctivo",$BB117="Fuerte"),2,IF(AND(U120="Detectivo/Correctivo",$BB120="Moderado"),1,IF(AND(U120="Preventivo",$BB117="Fuerte"),1,0)))</f>
        <v>#DIV/0!</v>
      </c>
      <c r="BE120" s="130" t="e">
        <f>+L117-BC120</f>
        <v>#DIV/0!</v>
      </c>
      <c r="BF120" s="130" t="e">
        <f>+N117-BD120</f>
        <v>#N/A</v>
      </c>
      <c r="BG120" s="395"/>
      <c r="BH120" s="395"/>
      <c r="BI120" s="396"/>
      <c r="BJ120" s="393"/>
      <c r="BK120" s="393"/>
      <c r="BL120" s="393"/>
      <c r="BM120" s="394"/>
    </row>
    <row r="121" spans="1:65" ht="65.099999999999994" customHeight="1">
      <c r="A121" s="399"/>
      <c r="B121" s="391"/>
      <c r="C121" s="81"/>
      <c r="D121" s="391"/>
      <c r="E121" s="401"/>
      <c r="F121" s="34"/>
      <c r="G121" s="34"/>
      <c r="H121" s="34"/>
      <c r="I121" s="36"/>
      <c r="J121" s="29"/>
      <c r="K121" s="402"/>
      <c r="L121" s="397"/>
      <c r="M121" s="390"/>
      <c r="N121" s="398"/>
      <c r="O121" s="396"/>
      <c r="P121" s="395"/>
      <c r="Q121" s="83"/>
      <c r="R121" s="184"/>
      <c r="S121" s="53"/>
      <c r="T121" s="55"/>
      <c r="U121" s="54"/>
      <c r="V121" s="184"/>
      <c r="W121" s="184" t="str">
        <f t="shared" si="41"/>
        <v/>
      </c>
      <c r="X121" s="184"/>
      <c r="Y121" s="184" t="str">
        <f t="shared" si="42"/>
        <v/>
      </c>
      <c r="Z121" s="184"/>
      <c r="AA121" s="184" t="str">
        <f t="shared" si="43"/>
        <v/>
      </c>
      <c r="AB121" s="184"/>
      <c r="AC121" s="184" t="str">
        <f t="shared" si="44"/>
        <v/>
      </c>
      <c r="AD121" s="184"/>
      <c r="AE121" s="184" t="str">
        <f t="shared" si="45"/>
        <v/>
      </c>
      <c r="AF121" s="184"/>
      <c r="AG121" s="184" t="str">
        <f t="shared" si="46"/>
        <v/>
      </c>
      <c r="AH121" s="184"/>
      <c r="AI121" s="183" t="str">
        <f t="shared" si="47"/>
        <v/>
      </c>
      <c r="AJ121" s="82" t="str">
        <f t="shared" si="48"/>
        <v/>
      </c>
      <c r="AK121" s="82" t="str">
        <f t="shared" si="49"/>
        <v/>
      </c>
      <c r="AL121" s="197"/>
      <c r="AM121" s="197"/>
      <c r="AN121" s="197"/>
      <c r="AO121" s="197"/>
      <c r="AP121" s="197"/>
      <c r="AQ121" s="79"/>
      <c r="AR121" s="79"/>
      <c r="AS121" s="57" t="e">
        <f>#VALUE!</f>
        <v>#VALUE!</v>
      </c>
      <c r="AT121" s="57"/>
      <c r="AU121" s="30"/>
      <c r="AV121" s="56" t="str">
        <f t="shared" si="50"/>
        <v>Débil</v>
      </c>
      <c r="AW121" s="56" t="str">
        <f t="shared" si="51"/>
        <v>Débil</v>
      </c>
      <c r="AX121" s="82">
        <f t="shared" si="52"/>
        <v>0</v>
      </c>
      <c r="AY121" s="389"/>
      <c r="AZ121" s="389"/>
      <c r="BA121" s="387"/>
      <c r="BB121" s="389"/>
      <c r="BC121" s="130" t="e">
        <f>+IF(AND(U121="Preventivo",BB117="Fuerte"),2,IF(AND(U121="Preventivo",BB117="Moderado"),1,0))</f>
        <v>#DIV/0!</v>
      </c>
      <c r="BD121" s="130" t="e">
        <f>+IF(AND(U121="Detectivo/Correctivo",$BB117="Fuerte"),2,IF(AND(U121="Detectivo/Correctivo",$BB121="Moderado"),1,IF(AND(U121="Preventivo",$BB117="Fuerte"),1,0)))</f>
        <v>#DIV/0!</v>
      </c>
      <c r="BE121" s="130" t="e">
        <f>+L117-BC121</f>
        <v>#DIV/0!</v>
      </c>
      <c r="BF121" s="130" t="e">
        <f>+N117-BD121</f>
        <v>#N/A</v>
      </c>
      <c r="BG121" s="395"/>
      <c r="BH121" s="395"/>
      <c r="BI121" s="396"/>
      <c r="BJ121" s="393"/>
      <c r="BK121" s="393"/>
      <c r="BL121" s="393"/>
      <c r="BM121" s="394"/>
    </row>
    <row r="122" spans="1:65" ht="65.099999999999994" customHeight="1">
      <c r="A122" s="399"/>
      <c r="B122" s="391"/>
      <c r="C122" s="81"/>
      <c r="D122" s="391"/>
      <c r="E122" s="401"/>
      <c r="F122" s="34"/>
      <c r="G122" s="34"/>
      <c r="H122" s="34"/>
      <c r="I122" s="36"/>
      <c r="J122" s="29"/>
      <c r="K122" s="402"/>
      <c r="L122" s="397"/>
      <c r="M122" s="390"/>
      <c r="N122" s="398"/>
      <c r="O122" s="396"/>
      <c r="P122" s="395"/>
      <c r="Q122" s="83"/>
      <c r="R122" s="184"/>
      <c r="S122" s="53"/>
      <c r="T122" s="55"/>
      <c r="U122" s="54"/>
      <c r="V122" s="184"/>
      <c r="W122" s="184" t="str">
        <f t="shared" si="41"/>
        <v/>
      </c>
      <c r="X122" s="184"/>
      <c r="Y122" s="184" t="str">
        <f t="shared" si="42"/>
        <v/>
      </c>
      <c r="Z122" s="184"/>
      <c r="AA122" s="184" t="str">
        <f t="shared" si="43"/>
        <v/>
      </c>
      <c r="AB122" s="184"/>
      <c r="AC122" s="184" t="str">
        <f t="shared" si="44"/>
        <v/>
      </c>
      <c r="AD122" s="184"/>
      <c r="AE122" s="184" t="str">
        <f t="shared" si="45"/>
        <v/>
      </c>
      <c r="AF122" s="184"/>
      <c r="AG122" s="184" t="str">
        <f t="shared" si="46"/>
        <v/>
      </c>
      <c r="AH122" s="184"/>
      <c r="AI122" s="183" t="str">
        <f t="shared" si="47"/>
        <v/>
      </c>
      <c r="AJ122" s="82" t="str">
        <f t="shared" si="48"/>
        <v/>
      </c>
      <c r="AK122" s="82" t="str">
        <f t="shared" si="49"/>
        <v/>
      </c>
      <c r="AL122" s="197"/>
      <c r="AM122" s="197"/>
      <c r="AN122" s="197"/>
      <c r="AO122" s="197"/>
      <c r="AP122" s="197"/>
      <c r="AQ122" s="79"/>
      <c r="AR122" s="79"/>
      <c r="AS122" s="57" t="e">
        <f>#VALUE!</f>
        <v>#VALUE!</v>
      </c>
      <c r="AT122" s="57"/>
      <c r="AU122" s="30"/>
      <c r="AV122" s="56" t="str">
        <f t="shared" si="50"/>
        <v>Débil</v>
      </c>
      <c r="AW122" s="56" t="str">
        <f t="shared" si="51"/>
        <v>Débil</v>
      </c>
      <c r="AX122" s="82">
        <f t="shared" si="52"/>
        <v>0</v>
      </c>
      <c r="AY122" s="389"/>
      <c r="AZ122" s="389"/>
      <c r="BA122" s="388"/>
      <c r="BB122" s="389"/>
      <c r="BC122" s="130" t="e">
        <f>+IF(AND(U122="Preventivo",BB117="Fuerte"),2,IF(AND(U122="Preventivo",BB117="Moderado"),1,0))</f>
        <v>#DIV/0!</v>
      </c>
      <c r="BD122" s="130" t="e">
        <f>+IF(AND(U122="Detectivo/Correctivo",$BB117="Fuerte"),2,IF(AND(U122="Detectivo/Correctivo",$BB122="Moderado"),1,IF(AND(U122="Preventivo",$BB117="Fuerte"),1,0)))</f>
        <v>#DIV/0!</v>
      </c>
      <c r="BE122" s="130" t="e">
        <f>+L117-BC122</f>
        <v>#DIV/0!</v>
      </c>
      <c r="BF122" s="130" t="e">
        <f>+N117-BD122</f>
        <v>#N/A</v>
      </c>
      <c r="BG122" s="395"/>
      <c r="BH122" s="395"/>
      <c r="BI122" s="396"/>
      <c r="BJ122" s="393"/>
      <c r="BK122" s="393"/>
      <c r="BL122" s="393"/>
      <c r="BM122" s="394"/>
    </row>
    <row r="123" spans="1:65" ht="65.099999999999994" customHeight="1">
      <c r="A123" s="399" t="s">
        <v>626</v>
      </c>
      <c r="B123" s="391"/>
      <c r="C123" s="81"/>
      <c r="D123" s="391"/>
      <c r="E123" s="401"/>
      <c r="F123" s="34"/>
      <c r="G123" s="34"/>
      <c r="H123" s="34"/>
      <c r="I123" s="36"/>
      <c r="J123" s="29"/>
      <c r="K123" s="402"/>
      <c r="L123" s="397"/>
      <c r="M123" s="390"/>
      <c r="N123" s="398" t="e">
        <f>+VLOOKUP(M123,Listados!$K$13:$L$17,2,0)</f>
        <v>#N/A</v>
      </c>
      <c r="O123" s="396" t="str">
        <f>IF(AND(K123&lt;&gt;"",M123&lt;&gt;""),VLOOKUP(K123&amp;M123,Listados!$M$3:$N$27,2,FALSE),"")</f>
        <v/>
      </c>
      <c r="P123" s="395" t="e">
        <f>+VLOOKUP(O123,Listados!$P$3:$Q$6,2,FALSE)</f>
        <v>#N/A</v>
      </c>
      <c r="Q123" s="83"/>
      <c r="R123" s="184"/>
      <c r="S123" s="53"/>
      <c r="T123" s="55"/>
      <c r="U123" s="54"/>
      <c r="V123" s="184"/>
      <c r="W123" s="184" t="str">
        <f t="shared" si="41"/>
        <v/>
      </c>
      <c r="X123" s="184"/>
      <c r="Y123" s="184" t="str">
        <f t="shared" si="42"/>
        <v/>
      </c>
      <c r="Z123" s="184"/>
      <c r="AA123" s="184" t="str">
        <f t="shared" si="43"/>
        <v/>
      </c>
      <c r="AB123" s="184"/>
      <c r="AC123" s="184" t="str">
        <f t="shared" si="44"/>
        <v/>
      </c>
      <c r="AD123" s="184"/>
      <c r="AE123" s="184" t="str">
        <f t="shared" si="45"/>
        <v/>
      </c>
      <c r="AF123" s="184"/>
      <c r="AG123" s="184" t="str">
        <f t="shared" si="46"/>
        <v/>
      </c>
      <c r="AH123" s="184"/>
      <c r="AI123" s="183" t="str">
        <f t="shared" si="47"/>
        <v/>
      </c>
      <c r="AJ123" s="82" t="str">
        <f t="shared" si="48"/>
        <v/>
      </c>
      <c r="AK123" s="82" t="str">
        <f t="shared" si="49"/>
        <v/>
      </c>
      <c r="AL123" s="197"/>
      <c r="AM123" s="197"/>
      <c r="AN123" s="197"/>
      <c r="AO123" s="197"/>
      <c r="AP123" s="197"/>
      <c r="AQ123" s="79"/>
      <c r="AR123" s="79"/>
      <c r="AS123" s="57" t="e">
        <f>#VALUE!</f>
        <v>#VALUE!</v>
      </c>
      <c r="AT123" s="57"/>
      <c r="AU123" s="30"/>
      <c r="AV123" s="56" t="str">
        <f t="shared" si="50"/>
        <v>Débil</v>
      </c>
      <c r="AW123" s="56" t="str">
        <f t="shared" si="51"/>
        <v>Débil</v>
      </c>
      <c r="AX123" s="82">
        <f t="shared" si="52"/>
        <v>0</v>
      </c>
      <c r="AY123" s="389">
        <f t="shared" ref="AY123" si="77">SUM(AX123:AX128)</f>
        <v>0</v>
      </c>
      <c r="AZ123" s="389">
        <v>0</v>
      </c>
      <c r="BA123" s="386" t="e">
        <f t="shared" ref="BA123" si="78">AY123/AZ123</f>
        <v>#DIV/0!</v>
      </c>
      <c r="BB123" s="389" t="e">
        <f t="shared" ref="BB123" si="79">IF(BA123&lt;=50, "Débil", IF(BA123&lt;=99,"Moderado","Fuerte"))</f>
        <v>#DIV/0!</v>
      </c>
      <c r="BC123" s="130" t="e">
        <f>+IF(AND(U123="Preventivo",BB123="Fuerte"),2,IF(AND(U123="Preventivo",BB123="Moderado"),1,0))</f>
        <v>#DIV/0!</v>
      </c>
      <c r="BD123" s="130" t="e">
        <f>+IF(AND(U123="Detectivo/Correctivo",$BB123="Fuerte"),2,IF(AND(U123="Detectivo/Correctivo",$BB123="Moderado"),1,IF(AND(U123="Preventivo",$BB123="Fuerte"),1,0)))</f>
        <v>#DIV/0!</v>
      </c>
      <c r="BE123" s="130" t="e">
        <f>+L123-BC123</f>
        <v>#DIV/0!</v>
      </c>
      <c r="BF123" s="130" t="e">
        <f>+N123-BD123</f>
        <v>#N/A</v>
      </c>
      <c r="BG123" s="395" t="e">
        <f>+VLOOKUP(MIN(BE123,BE124,BE125,BE126,BE127,BE128),Listados!$J$18:$K$24,2,TRUE)</f>
        <v>#DIV/0!</v>
      </c>
      <c r="BH123" s="395" t="e">
        <f>+VLOOKUP(MIN(BF123,BF124,BF125,BF126,BF127,BF128),Listados!$J$27:$K$32,2,TRUE)</f>
        <v>#N/A</v>
      </c>
      <c r="BI123" s="396" t="e">
        <f>IF(AND(BG123&lt;&gt;"",BH123&lt;&gt;""),VLOOKUP(BG123&amp;BH123,Listados!$M$3:$N$27,2,FALSE),"")</f>
        <v>#DIV/0!</v>
      </c>
      <c r="BJ123" s="393" t="e">
        <f>+IF($P123="Asumir el riesgo","NA","")</f>
        <v>#N/A</v>
      </c>
      <c r="BK123" s="393" t="e">
        <f>+IF($P123="Asumir el riesgo","NA","")</f>
        <v>#N/A</v>
      </c>
      <c r="BL123" s="393" t="e">
        <f>+IF($P123="Asumir el riesgo","NA","")</f>
        <v>#N/A</v>
      </c>
      <c r="BM123" s="394" t="e">
        <f>+IF($P123="Asumir el riesgo","NA","")</f>
        <v>#N/A</v>
      </c>
    </row>
    <row r="124" spans="1:65" ht="65.099999999999994" customHeight="1">
      <c r="A124" s="399"/>
      <c r="B124" s="391"/>
      <c r="C124" s="81"/>
      <c r="D124" s="391"/>
      <c r="E124" s="401"/>
      <c r="F124" s="34"/>
      <c r="G124" s="34"/>
      <c r="H124" s="34"/>
      <c r="I124" s="36"/>
      <c r="J124" s="29"/>
      <c r="K124" s="402"/>
      <c r="L124" s="397"/>
      <c r="M124" s="390"/>
      <c r="N124" s="398"/>
      <c r="O124" s="396"/>
      <c r="P124" s="395"/>
      <c r="Q124" s="83"/>
      <c r="R124" s="184"/>
      <c r="S124" s="53"/>
      <c r="T124" s="55"/>
      <c r="U124" s="54"/>
      <c r="V124" s="184"/>
      <c r="W124" s="184" t="str">
        <f t="shared" si="41"/>
        <v/>
      </c>
      <c r="X124" s="184"/>
      <c r="Y124" s="184" t="str">
        <f t="shared" si="42"/>
        <v/>
      </c>
      <c r="Z124" s="184"/>
      <c r="AA124" s="184" t="str">
        <f t="shared" si="43"/>
        <v/>
      </c>
      <c r="AB124" s="184"/>
      <c r="AC124" s="184" t="str">
        <f t="shared" si="44"/>
        <v/>
      </c>
      <c r="AD124" s="184"/>
      <c r="AE124" s="184" t="str">
        <f t="shared" si="45"/>
        <v/>
      </c>
      <c r="AF124" s="184"/>
      <c r="AG124" s="184" t="str">
        <f t="shared" si="46"/>
        <v/>
      </c>
      <c r="AH124" s="184"/>
      <c r="AI124" s="183" t="str">
        <f t="shared" si="47"/>
        <v/>
      </c>
      <c r="AJ124" s="82" t="str">
        <f t="shared" si="48"/>
        <v/>
      </c>
      <c r="AK124" s="82" t="str">
        <f t="shared" si="49"/>
        <v/>
      </c>
      <c r="AL124" s="197"/>
      <c r="AM124" s="197"/>
      <c r="AN124" s="197"/>
      <c r="AO124" s="197"/>
      <c r="AP124" s="197"/>
      <c r="AQ124" s="79"/>
      <c r="AR124" s="79"/>
      <c r="AS124" s="57" t="e">
        <f>#VALUE!</f>
        <v>#VALUE!</v>
      </c>
      <c r="AT124" s="57"/>
      <c r="AU124" s="30"/>
      <c r="AV124" s="56" t="str">
        <f t="shared" si="50"/>
        <v>Débil</v>
      </c>
      <c r="AW124" s="56" t="str">
        <f t="shared" si="51"/>
        <v>Débil</v>
      </c>
      <c r="AX124" s="82">
        <f t="shared" si="52"/>
        <v>0</v>
      </c>
      <c r="AY124" s="389"/>
      <c r="AZ124" s="389"/>
      <c r="BA124" s="387"/>
      <c r="BB124" s="389"/>
      <c r="BC124" s="130" t="e">
        <f>+IF(AND(U124="Preventivo",BB123="Fuerte"),2,IF(AND(U124="Preventivo",BB123="Moderado"),1,0))</f>
        <v>#DIV/0!</v>
      </c>
      <c r="BD124" s="130" t="e">
        <f>+IF(AND(U124="Detectivo/Correctivo",$BB123="Fuerte"),2,IF(AND(U124="Detectivo/Correctivo",$BB124="Moderado"),1,IF(AND(U124="Preventivo",$BB123="Fuerte"),1,0)))</f>
        <v>#DIV/0!</v>
      </c>
      <c r="BE124" s="130" t="e">
        <f>+L123-BC124</f>
        <v>#DIV/0!</v>
      </c>
      <c r="BF124" s="130" t="e">
        <f>+N123-BD124</f>
        <v>#N/A</v>
      </c>
      <c r="BG124" s="395"/>
      <c r="BH124" s="395"/>
      <c r="BI124" s="396"/>
      <c r="BJ124" s="393"/>
      <c r="BK124" s="393"/>
      <c r="BL124" s="393"/>
      <c r="BM124" s="394"/>
    </row>
    <row r="125" spans="1:65" ht="65.099999999999994" customHeight="1">
      <c r="A125" s="399"/>
      <c r="B125" s="391"/>
      <c r="C125" s="81"/>
      <c r="D125" s="391"/>
      <c r="E125" s="401"/>
      <c r="F125" s="34"/>
      <c r="G125" s="34"/>
      <c r="H125" s="34"/>
      <c r="I125" s="36"/>
      <c r="J125" s="29"/>
      <c r="K125" s="402"/>
      <c r="L125" s="397"/>
      <c r="M125" s="390"/>
      <c r="N125" s="398"/>
      <c r="O125" s="396"/>
      <c r="P125" s="395"/>
      <c r="Q125" s="83"/>
      <c r="R125" s="184"/>
      <c r="S125" s="53"/>
      <c r="T125" s="55"/>
      <c r="U125" s="54"/>
      <c r="V125" s="184"/>
      <c r="W125" s="184" t="str">
        <f t="shared" si="41"/>
        <v/>
      </c>
      <c r="X125" s="184"/>
      <c r="Y125" s="184" t="str">
        <f t="shared" si="42"/>
        <v/>
      </c>
      <c r="Z125" s="184"/>
      <c r="AA125" s="184" t="str">
        <f t="shared" si="43"/>
        <v/>
      </c>
      <c r="AB125" s="184"/>
      <c r="AC125" s="184" t="str">
        <f t="shared" si="44"/>
        <v/>
      </c>
      <c r="AD125" s="184"/>
      <c r="AE125" s="184" t="str">
        <f t="shared" si="45"/>
        <v/>
      </c>
      <c r="AF125" s="184"/>
      <c r="AG125" s="184" t="str">
        <f t="shared" si="46"/>
        <v/>
      </c>
      <c r="AH125" s="184"/>
      <c r="AI125" s="183" t="str">
        <f t="shared" si="47"/>
        <v/>
      </c>
      <c r="AJ125" s="82" t="str">
        <f t="shared" si="48"/>
        <v/>
      </c>
      <c r="AK125" s="82" t="str">
        <f t="shared" si="49"/>
        <v/>
      </c>
      <c r="AL125" s="197"/>
      <c r="AM125" s="197"/>
      <c r="AN125" s="197"/>
      <c r="AO125" s="197"/>
      <c r="AP125" s="197"/>
      <c r="AQ125" s="79"/>
      <c r="AR125" s="79"/>
      <c r="AS125" s="57" t="e">
        <f>#VALUE!</f>
        <v>#VALUE!</v>
      </c>
      <c r="AT125" s="57"/>
      <c r="AU125" s="30"/>
      <c r="AV125" s="56" t="str">
        <f t="shared" si="50"/>
        <v>Débil</v>
      </c>
      <c r="AW125" s="56" t="str">
        <f t="shared" si="51"/>
        <v>Débil</v>
      </c>
      <c r="AX125" s="82">
        <f t="shared" si="52"/>
        <v>0</v>
      </c>
      <c r="AY125" s="389"/>
      <c r="AZ125" s="389"/>
      <c r="BA125" s="387"/>
      <c r="BB125" s="389"/>
      <c r="BC125" s="130" t="e">
        <f>+IF(AND(U125="Preventivo",BB123="Fuerte"),2,IF(AND(U125="Preventivo",BB123="Moderado"),1,0))</f>
        <v>#DIV/0!</v>
      </c>
      <c r="BD125" s="130" t="e">
        <f>+IF(AND(U125="Detectivo/Correctivo",$BB123="Fuerte"),2,IF(AND(U125="Detectivo/Correctivo",$BB125="Moderado"),1,IF(AND(U125="Preventivo",$BB123="Fuerte"),1,0)))</f>
        <v>#DIV/0!</v>
      </c>
      <c r="BE125" s="130" t="e">
        <f>+L123-BC125</f>
        <v>#DIV/0!</v>
      </c>
      <c r="BF125" s="130" t="e">
        <f>+N123-BD125</f>
        <v>#N/A</v>
      </c>
      <c r="BG125" s="395"/>
      <c r="BH125" s="395"/>
      <c r="BI125" s="396"/>
      <c r="BJ125" s="393"/>
      <c r="BK125" s="393"/>
      <c r="BL125" s="393"/>
      <c r="BM125" s="394"/>
    </row>
    <row r="126" spans="1:65" ht="65.099999999999994" customHeight="1">
      <c r="A126" s="399"/>
      <c r="B126" s="391"/>
      <c r="C126" s="81"/>
      <c r="D126" s="391"/>
      <c r="E126" s="401"/>
      <c r="F126" s="34"/>
      <c r="G126" s="34"/>
      <c r="H126" s="34"/>
      <c r="I126" s="36"/>
      <c r="J126" s="29"/>
      <c r="K126" s="402"/>
      <c r="L126" s="397"/>
      <c r="M126" s="390"/>
      <c r="N126" s="398"/>
      <c r="O126" s="396"/>
      <c r="P126" s="395"/>
      <c r="Q126" s="83"/>
      <c r="R126" s="184"/>
      <c r="S126" s="53"/>
      <c r="T126" s="55"/>
      <c r="U126" s="54"/>
      <c r="V126" s="184"/>
      <c r="W126" s="184" t="str">
        <f t="shared" si="41"/>
        <v/>
      </c>
      <c r="X126" s="184"/>
      <c r="Y126" s="184" t="str">
        <f t="shared" si="42"/>
        <v/>
      </c>
      <c r="Z126" s="184"/>
      <c r="AA126" s="184" t="str">
        <f t="shared" si="43"/>
        <v/>
      </c>
      <c r="AB126" s="184"/>
      <c r="AC126" s="184" t="str">
        <f t="shared" si="44"/>
        <v/>
      </c>
      <c r="AD126" s="184"/>
      <c r="AE126" s="184" t="str">
        <f t="shared" si="45"/>
        <v/>
      </c>
      <c r="AF126" s="184"/>
      <c r="AG126" s="184" t="str">
        <f t="shared" si="46"/>
        <v/>
      </c>
      <c r="AH126" s="184"/>
      <c r="AI126" s="183" t="str">
        <f t="shared" si="47"/>
        <v/>
      </c>
      <c r="AJ126" s="82" t="str">
        <f t="shared" si="48"/>
        <v/>
      </c>
      <c r="AK126" s="82" t="str">
        <f t="shared" si="49"/>
        <v/>
      </c>
      <c r="AL126" s="197"/>
      <c r="AM126" s="197"/>
      <c r="AN126" s="197"/>
      <c r="AO126" s="197"/>
      <c r="AP126" s="197"/>
      <c r="AQ126" s="79"/>
      <c r="AR126" s="79"/>
      <c r="AS126" s="57" t="e">
        <f>#VALUE!</f>
        <v>#VALUE!</v>
      </c>
      <c r="AT126" s="57"/>
      <c r="AU126" s="30"/>
      <c r="AV126" s="56" t="str">
        <f t="shared" si="50"/>
        <v>Débil</v>
      </c>
      <c r="AW126" s="56" t="str">
        <f t="shared" si="51"/>
        <v>Débil</v>
      </c>
      <c r="AX126" s="82">
        <f t="shared" si="52"/>
        <v>0</v>
      </c>
      <c r="AY126" s="389"/>
      <c r="AZ126" s="389"/>
      <c r="BA126" s="387"/>
      <c r="BB126" s="389"/>
      <c r="BC126" s="130" t="e">
        <f>+IF(AND(U126="Preventivo",BB123="Fuerte"),2,IF(AND(U126="Preventivo",BB123="Moderado"),1,0))</f>
        <v>#DIV/0!</v>
      </c>
      <c r="BD126" s="130" t="e">
        <f>+IF(AND(U126="Detectivo/Correctivo",$BB123="Fuerte"),2,IF(AND(U126="Detectivo/Correctivo",$BB126="Moderado"),1,IF(AND(U126="Preventivo",$BB123="Fuerte"),1,0)))</f>
        <v>#DIV/0!</v>
      </c>
      <c r="BE126" s="130" t="e">
        <f>+L123-BC126</f>
        <v>#DIV/0!</v>
      </c>
      <c r="BF126" s="130" t="e">
        <f>+N123-BD126</f>
        <v>#N/A</v>
      </c>
      <c r="BG126" s="395"/>
      <c r="BH126" s="395"/>
      <c r="BI126" s="396"/>
      <c r="BJ126" s="393"/>
      <c r="BK126" s="393"/>
      <c r="BL126" s="393"/>
      <c r="BM126" s="394"/>
    </row>
    <row r="127" spans="1:65" ht="65.099999999999994" customHeight="1">
      <c r="A127" s="399"/>
      <c r="B127" s="391"/>
      <c r="C127" s="81"/>
      <c r="D127" s="391"/>
      <c r="E127" s="401"/>
      <c r="F127" s="34"/>
      <c r="G127" s="34"/>
      <c r="H127" s="34"/>
      <c r="I127" s="36"/>
      <c r="J127" s="29"/>
      <c r="K127" s="402"/>
      <c r="L127" s="397"/>
      <c r="M127" s="390"/>
      <c r="N127" s="398"/>
      <c r="O127" s="396"/>
      <c r="P127" s="395"/>
      <c r="Q127" s="83"/>
      <c r="R127" s="184"/>
      <c r="S127" s="53"/>
      <c r="T127" s="55"/>
      <c r="U127" s="54"/>
      <c r="V127" s="184"/>
      <c r="W127" s="184" t="str">
        <f t="shared" si="41"/>
        <v/>
      </c>
      <c r="X127" s="184"/>
      <c r="Y127" s="184" t="str">
        <f t="shared" si="42"/>
        <v/>
      </c>
      <c r="Z127" s="184"/>
      <c r="AA127" s="184" t="str">
        <f t="shared" si="43"/>
        <v/>
      </c>
      <c r="AB127" s="184"/>
      <c r="AC127" s="184" t="str">
        <f t="shared" si="44"/>
        <v/>
      </c>
      <c r="AD127" s="184"/>
      <c r="AE127" s="184" t="str">
        <f t="shared" si="45"/>
        <v/>
      </c>
      <c r="AF127" s="184"/>
      <c r="AG127" s="184" t="str">
        <f t="shared" si="46"/>
        <v/>
      </c>
      <c r="AH127" s="184"/>
      <c r="AI127" s="183" t="str">
        <f t="shared" si="47"/>
        <v/>
      </c>
      <c r="AJ127" s="82" t="str">
        <f t="shared" si="48"/>
        <v/>
      </c>
      <c r="AK127" s="82" t="str">
        <f t="shared" si="49"/>
        <v/>
      </c>
      <c r="AL127" s="197"/>
      <c r="AM127" s="197"/>
      <c r="AN127" s="197"/>
      <c r="AO127" s="197"/>
      <c r="AP127" s="197"/>
      <c r="AQ127" s="79"/>
      <c r="AR127" s="79"/>
      <c r="AS127" s="57" t="e">
        <f>#VALUE!</f>
        <v>#VALUE!</v>
      </c>
      <c r="AT127" s="57"/>
      <c r="AU127" s="30"/>
      <c r="AV127" s="56" t="str">
        <f t="shared" si="50"/>
        <v>Débil</v>
      </c>
      <c r="AW127" s="56" t="str">
        <f t="shared" si="51"/>
        <v>Débil</v>
      </c>
      <c r="AX127" s="82">
        <f t="shared" si="52"/>
        <v>0</v>
      </c>
      <c r="AY127" s="389"/>
      <c r="AZ127" s="389"/>
      <c r="BA127" s="387"/>
      <c r="BB127" s="389"/>
      <c r="BC127" s="130" t="e">
        <f>+IF(AND(U127="Preventivo",BB123="Fuerte"),2,IF(AND(U127="Preventivo",BB123="Moderado"),1,0))</f>
        <v>#DIV/0!</v>
      </c>
      <c r="BD127" s="130" t="e">
        <f>+IF(AND(U127="Detectivo/Correctivo",$BB123="Fuerte"),2,IF(AND(U127="Detectivo/Correctivo",$BB127="Moderado"),1,IF(AND(U127="Preventivo",$BB123="Fuerte"),1,0)))</f>
        <v>#DIV/0!</v>
      </c>
      <c r="BE127" s="130" t="e">
        <f>+L123-BC127</f>
        <v>#DIV/0!</v>
      </c>
      <c r="BF127" s="130" t="e">
        <f>+N123-BD127</f>
        <v>#N/A</v>
      </c>
      <c r="BG127" s="395"/>
      <c r="BH127" s="395"/>
      <c r="BI127" s="396"/>
      <c r="BJ127" s="393"/>
      <c r="BK127" s="393"/>
      <c r="BL127" s="393"/>
      <c r="BM127" s="394"/>
    </row>
    <row r="128" spans="1:65" ht="65.099999999999994" customHeight="1">
      <c r="A128" s="399"/>
      <c r="B128" s="391"/>
      <c r="C128" s="81"/>
      <c r="D128" s="391"/>
      <c r="E128" s="401"/>
      <c r="F128" s="34"/>
      <c r="G128" s="34"/>
      <c r="H128" s="34"/>
      <c r="I128" s="36"/>
      <c r="J128" s="29"/>
      <c r="K128" s="402"/>
      <c r="L128" s="397"/>
      <c r="M128" s="390"/>
      <c r="N128" s="398"/>
      <c r="O128" s="396"/>
      <c r="P128" s="395"/>
      <c r="Q128" s="83"/>
      <c r="R128" s="184"/>
      <c r="S128" s="53"/>
      <c r="T128" s="55"/>
      <c r="U128" s="54"/>
      <c r="V128" s="184"/>
      <c r="W128" s="184" t="str">
        <f t="shared" si="41"/>
        <v/>
      </c>
      <c r="X128" s="184"/>
      <c r="Y128" s="184" t="str">
        <f t="shared" si="42"/>
        <v/>
      </c>
      <c r="Z128" s="184"/>
      <c r="AA128" s="184" t="str">
        <f t="shared" si="43"/>
        <v/>
      </c>
      <c r="AB128" s="184"/>
      <c r="AC128" s="184" t="str">
        <f t="shared" si="44"/>
        <v/>
      </c>
      <c r="AD128" s="184"/>
      <c r="AE128" s="184" t="str">
        <f t="shared" si="45"/>
        <v/>
      </c>
      <c r="AF128" s="184"/>
      <c r="AG128" s="184" t="str">
        <f t="shared" si="46"/>
        <v/>
      </c>
      <c r="AH128" s="184"/>
      <c r="AI128" s="183" t="str">
        <f t="shared" si="47"/>
        <v/>
      </c>
      <c r="AJ128" s="82" t="str">
        <f t="shared" si="48"/>
        <v/>
      </c>
      <c r="AK128" s="82" t="str">
        <f t="shared" si="49"/>
        <v/>
      </c>
      <c r="AL128" s="197"/>
      <c r="AM128" s="197"/>
      <c r="AN128" s="197"/>
      <c r="AO128" s="197"/>
      <c r="AP128" s="197"/>
      <c r="AQ128" s="79"/>
      <c r="AR128" s="79"/>
      <c r="AS128" s="57" t="e">
        <f>#VALUE!</f>
        <v>#VALUE!</v>
      </c>
      <c r="AT128" s="57"/>
      <c r="AU128" s="30"/>
      <c r="AV128" s="56" t="str">
        <f t="shared" si="50"/>
        <v>Débil</v>
      </c>
      <c r="AW128" s="56" t="str">
        <f t="shared" si="51"/>
        <v>Débil</v>
      </c>
      <c r="AX128" s="82">
        <f t="shared" si="52"/>
        <v>0</v>
      </c>
      <c r="AY128" s="389"/>
      <c r="AZ128" s="389"/>
      <c r="BA128" s="388"/>
      <c r="BB128" s="389"/>
      <c r="BC128" s="130" t="e">
        <f>+IF(AND(U128="Preventivo",BB123="Fuerte"),2,IF(AND(U128="Preventivo",BB123="Moderado"),1,0))</f>
        <v>#DIV/0!</v>
      </c>
      <c r="BD128" s="130" t="e">
        <f>+IF(AND(U128="Detectivo/Correctivo",$BB123="Fuerte"),2,IF(AND(U128="Detectivo/Correctivo",$BB128="Moderado"),1,IF(AND(U128="Preventivo",$BB123="Fuerte"),1,0)))</f>
        <v>#DIV/0!</v>
      </c>
      <c r="BE128" s="130" t="e">
        <f>+L123-BC128</f>
        <v>#DIV/0!</v>
      </c>
      <c r="BF128" s="130" t="e">
        <f>+N123-BD128</f>
        <v>#N/A</v>
      </c>
      <c r="BG128" s="395"/>
      <c r="BH128" s="395"/>
      <c r="BI128" s="396"/>
      <c r="BJ128" s="393"/>
      <c r="BK128" s="393"/>
      <c r="BL128" s="393"/>
      <c r="BM128" s="394"/>
    </row>
    <row r="129" spans="1:65" ht="65.099999999999994" customHeight="1">
      <c r="A129" s="399" t="s">
        <v>627</v>
      </c>
      <c r="B129" s="391"/>
      <c r="C129" s="81"/>
      <c r="D129" s="391"/>
      <c r="E129" s="401"/>
      <c r="F129" s="34"/>
      <c r="G129" s="34"/>
      <c r="H129" s="34"/>
      <c r="I129" s="36"/>
      <c r="J129" s="29"/>
      <c r="K129" s="402"/>
      <c r="L129" s="397"/>
      <c r="M129" s="390"/>
      <c r="N129" s="398" t="e">
        <f>+VLOOKUP(M129,Listados!$K$13:$L$17,2,0)</f>
        <v>#N/A</v>
      </c>
      <c r="O129" s="396" t="str">
        <f>IF(AND(K129&lt;&gt;"",M129&lt;&gt;""),VLOOKUP(K129&amp;M129,Listados!$M$3:$N$27,2,FALSE),"")</f>
        <v/>
      </c>
      <c r="P129" s="395" t="e">
        <f>+VLOOKUP(O129,Listados!$P$3:$Q$6,2,FALSE)</f>
        <v>#N/A</v>
      </c>
      <c r="Q129" s="83"/>
      <c r="R129" s="184"/>
      <c r="S129" s="53"/>
      <c r="T129" s="55"/>
      <c r="U129" s="54"/>
      <c r="V129" s="184"/>
      <c r="W129" s="184" t="str">
        <f t="shared" si="41"/>
        <v/>
      </c>
      <c r="X129" s="184"/>
      <c r="Y129" s="184" t="str">
        <f t="shared" si="42"/>
        <v/>
      </c>
      <c r="Z129" s="184"/>
      <c r="AA129" s="184" t="str">
        <f t="shared" si="43"/>
        <v/>
      </c>
      <c r="AB129" s="184"/>
      <c r="AC129" s="184" t="str">
        <f t="shared" si="44"/>
        <v/>
      </c>
      <c r="AD129" s="184"/>
      <c r="AE129" s="184" t="str">
        <f t="shared" si="45"/>
        <v/>
      </c>
      <c r="AF129" s="184"/>
      <c r="AG129" s="184" t="str">
        <f t="shared" si="46"/>
        <v/>
      </c>
      <c r="AH129" s="184"/>
      <c r="AI129" s="183" t="str">
        <f t="shared" si="47"/>
        <v/>
      </c>
      <c r="AJ129" s="82" t="str">
        <f t="shared" si="48"/>
        <v/>
      </c>
      <c r="AK129" s="82" t="str">
        <f t="shared" si="49"/>
        <v/>
      </c>
      <c r="AL129" s="197"/>
      <c r="AM129" s="197"/>
      <c r="AN129" s="197"/>
      <c r="AO129" s="197"/>
      <c r="AP129" s="197"/>
      <c r="AQ129" s="79"/>
      <c r="AR129" s="79"/>
      <c r="AS129" s="57" t="e">
        <f>#VALUE!</f>
        <v>#VALUE!</v>
      </c>
      <c r="AT129" s="57"/>
      <c r="AU129" s="30"/>
      <c r="AV129" s="56" t="str">
        <f t="shared" si="50"/>
        <v>Débil</v>
      </c>
      <c r="AW129" s="56" t="str">
        <f t="shared" si="51"/>
        <v>Débil</v>
      </c>
      <c r="AX129" s="82">
        <f t="shared" si="52"/>
        <v>0</v>
      </c>
      <c r="AY129" s="389">
        <f t="shared" ref="AY129" si="80">SUM(AX129:AX134)</f>
        <v>0</v>
      </c>
      <c r="AZ129" s="389">
        <v>0</v>
      </c>
      <c r="BA129" s="386" t="e">
        <f t="shared" ref="BA129" si="81">AY129/AZ129</f>
        <v>#DIV/0!</v>
      </c>
      <c r="BB129" s="389" t="e">
        <f t="shared" ref="BB129" si="82">IF(BA129&lt;=50, "Débil", IF(BA129&lt;=99,"Moderado","Fuerte"))</f>
        <v>#DIV/0!</v>
      </c>
      <c r="BC129" s="130" t="e">
        <f>+IF(AND(U129="Preventivo",BB129="Fuerte"),2,IF(AND(U129="Preventivo",BB129="Moderado"),1,0))</f>
        <v>#DIV/0!</v>
      </c>
      <c r="BD129" s="130" t="e">
        <f>+IF(AND(U129="Detectivo/Correctivo",$BB129="Fuerte"),2,IF(AND(U129="Detectivo/Correctivo",$BB129="Moderado"),1,IF(AND(U129="Preventivo",$BB129="Fuerte"),1,0)))</f>
        <v>#DIV/0!</v>
      </c>
      <c r="BE129" s="130" t="e">
        <f>+L129-BC129</f>
        <v>#DIV/0!</v>
      </c>
      <c r="BF129" s="130" t="e">
        <f>+N129-BD129</f>
        <v>#N/A</v>
      </c>
      <c r="BG129" s="395" t="e">
        <f>+VLOOKUP(MIN(BE129,BE130,BE131,BE132,BE133,BE134),Listados!$J$18:$K$24,2,TRUE)</f>
        <v>#DIV/0!</v>
      </c>
      <c r="BH129" s="395" t="e">
        <f>+VLOOKUP(MIN(BF129,BF130,BF131,BF132,BF133,BF134),Listados!$J$27:$K$32,2,TRUE)</f>
        <v>#N/A</v>
      </c>
      <c r="BI129" s="396" t="e">
        <f>IF(AND(BG129&lt;&gt;"",BH129&lt;&gt;""),VLOOKUP(BG129&amp;BH129,Listados!$M$3:$N$27,2,FALSE),"")</f>
        <v>#DIV/0!</v>
      </c>
      <c r="BJ129" s="393" t="e">
        <f>+IF($P129="Asumir el riesgo","NA","")</f>
        <v>#N/A</v>
      </c>
      <c r="BK129" s="393" t="e">
        <f>+IF($P129="Asumir el riesgo","NA","")</f>
        <v>#N/A</v>
      </c>
      <c r="BL129" s="393" t="e">
        <f>+IF($P129="Asumir el riesgo","NA","")</f>
        <v>#N/A</v>
      </c>
      <c r="BM129" s="394" t="e">
        <f>+IF($P129="Asumir el riesgo","NA","")</f>
        <v>#N/A</v>
      </c>
    </row>
    <row r="130" spans="1:65" ht="65.099999999999994" customHeight="1">
      <c r="A130" s="399"/>
      <c r="B130" s="391"/>
      <c r="C130" s="81"/>
      <c r="D130" s="391"/>
      <c r="E130" s="401"/>
      <c r="F130" s="34"/>
      <c r="G130" s="34"/>
      <c r="H130" s="34"/>
      <c r="I130" s="36"/>
      <c r="J130" s="29"/>
      <c r="K130" s="402"/>
      <c r="L130" s="397"/>
      <c r="M130" s="390"/>
      <c r="N130" s="398"/>
      <c r="O130" s="396"/>
      <c r="P130" s="395"/>
      <c r="Q130" s="83"/>
      <c r="R130" s="184"/>
      <c r="S130" s="53"/>
      <c r="T130" s="55"/>
      <c r="U130" s="54"/>
      <c r="V130" s="184"/>
      <c r="W130" s="184" t="str">
        <f t="shared" si="41"/>
        <v/>
      </c>
      <c r="X130" s="184"/>
      <c r="Y130" s="184" t="str">
        <f t="shared" si="42"/>
        <v/>
      </c>
      <c r="Z130" s="184"/>
      <c r="AA130" s="184" t="str">
        <f t="shared" si="43"/>
        <v/>
      </c>
      <c r="AB130" s="184"/>
      <c r="AC130" s="184" t="str">
        <f t="shared" si="44"/>
        <v/>
      </c>
      <c r="AD130" s="184"/>
      <c r="AE130" s="184" t="str">
        <f t="shared" si="45"/>
        <v/>
      </c>
      <c r="AF130" s="184"/>
      <c r="AG130" s="184" t="str">
        <f t="shared" si="46"/>
        <v/>
      </c>
      <c r="AH130" s="184"/>
      <c r="AI130" s="183" t="str">
        <f t="shared" si="47"/>
        <v/>
      </c>
      <c r="AJ130" s="82" t="str">
        <f t="shared" si="48"/>
        <v/>
      </c>
      <c r="AK130" s="82" t="str">
        <f t="shared" si="49"/>
        <v/>
      </c>
      <c r="AL130" s="197"/>
      <c r="AM130" s="197"/>
      <c r="AN130" s="197"/>
      <c r="AO130" s="197"/>
      <c r="AP130" s="197"/>
      <c r="AQ130" s="79"/>
      <c r="AR130" s="79"/>
      <c r="AS130" s="57" t="e">
        <f>#VALUE!</f>
        <v>#VALUE!</v>
      </c>
      <c r="AT130" s="57"/>
      <c r="AU130" s="30"/>
      <c r="AV130" s="56" t="str">
        <f t="shared" si="50"/>
        <v>Débil</v>
      </c>
      <c r="AW130" s="56" t="str">
        <f t="shared" si="51"/>
        <v>Débil</v>
      </c>
      <c r="AX130" s="82">
        <f t="shared" si="52"/>
        <v>0</v>
      </c>
      <c r="AY130" s="389"/>
      <c r="AZ130" s="389"/>
      <c r="BA130" s="387"/>
      <c r="BB130" s="389"/>
      <c r="BC130" s="130" t="e">
        <f>+IF(AND(U130="Preventivo",BB129="Fuerte"),2,IF(AND(U130="Preventivo",BB129="Moderado"),1,0))</f>
        <v>#DIV/0!</v>
      </c>
      <c r="BD130" s="130" t="e">
        <f>+IF(AND(U130="Detectivo/Correctivo",$BB129="Fuerte"),2,IF(AND(U130="Detectivo/Correctivo",$BB130="Moderado"),1,IF(AND(U130="Preventivo",$BB129="Fuerte"),1,0)))</f>
        <v>#DIV/0!</v>
      </c>
      <c r="BE130" s="130" t="e">
        <f>+L129-BC130</f>
        <v>#DIV/0!</v>
      </c>
      <c r="BF130" s="130" t="e">
        <f>+N129-BD130</f>
        <v>#N/A</v>
      </c>
      <c r="BG130" s="395"/>
      <c r="BH130" s="395"/>
      <c r="BI130" s="396"/>
      <c r="BJ130" s="393"/>
      <c r="BK130" s="393"/>
      <c r="BL130" s="393"/>
      <c r="BM130" s="394"/>
    </row>
    <row r="131" spans="1:65" ht="65.099999999999994" customHeight="1">
      <c r="A131" s="399"/>
      <c r="B131" s="391"/>
      <c r="C131" s="81"/>
      <c r="D131" s="391"/>
      <c r="E131" s="401"/>
      <c r="F131" s="34"/>
      <c r="G131" s="34"/>
      <c r="H131" s="34"/>
      <c r="I131" s="36"/>
      <c r="J131" s="29"/>
      <c r="K131" s="402"/>
      <c r="L131" s="397"/>
      <c r="M131" s="390"/>
      <c r="N131" s="398"/>
      <c r="O131" s="396"/>
      <c r="P131" s="395"/>
      <c r="Q131" s="83"/>
      <c r="R131" s="184"/>
      <c r="S131" s="53"/>
      <c r="T131" s="55"/>
      <c r="U131" s="54"/>
      <c r="V131" s="184"/>
      <c r="W131" s="184" t="str">
        <f t="shared" si="41"/>
        <v/>
      </c>
      <c r="X131" s="184"/>
      <c r="Y131" s="184" t="str">
        <f t="shared" si="42"/>
        <v/>
      </c>
      <c r="Z131" s="184"/>
      <c r="AA131" s="184" t="str">
        <f t="shared" si="43"/>
        <v/>
      </c>
      <c r="AB131" s="184"/>
      <c r="AC131" s="184" t="str">
        <f t="shared" si="44"/>
        <v/>
      </c>
      <c r="AD131" s="184"/>
      <c r="AE131" s="184" t="str">
        <f t="shared" si="45"/>
        <v/>
      </c>
      <c r="AF131" s="184"/>
      <c r="AG131" s="184" t="str">
        <f t="shared" si="46"/>
        <v/>
      </c>
      <c r="AH131" s="184"/>
      <c r="AI131" s="183" t="str">
        <f t="shared" si="47"/>
        <v/>
      </c>
      <c r="AJ131" s="82" t="str">
        <f t="shared" si="48"/>
        <v/>
      </c>
      <c r="AK131" s="82" t="str">
        <f t="shared" si="49"/>
        <v/>
      </c>
      <c r="AL131" s="197"/>
      <c r="AM131" s="197"/>
      <c r="AN131" s="197"/>
      <c r="AO131" s="197"/>
      <c r="AP131" s="197"/>
      <c r="AQ131" s="79"/>
      <c r="AR131" s="79"/>
      <c r="AS131" s="57" t="e">
        <f>#VALUE!</f>
        <v>#VALUE!</v>
      </c>
      <c r="AT131" s="57"/>
      <c r="AU131" s="30"/>
      <c r="AV131" s="56" t="str">
        <f t="shared" si="50"/>
        <v>Débil</v>
      </c>
      <c r="AW131" s="56" t="str">
        <f t="shared" si="51"/>
        <v>Débil</v>
      </c>
      <c r="AX131" s="82">
        <f t="shared" si="52"/>
        <v>0</v>
      </c>
      <c r="AY131" s="389"/>
      <c r="AZ131" s="389"/>
      <c r="BA131" s="387"/>
      <c r="BB131" s="389"/>
      <c r="BC131" s="130" t="e">
        <f>+IF(AND(U131="Preventivo",BB129="Fuerte"),2,IF(AND(U131="Preventivo",BB129="Moderado"),1,0))</f>
        <v>#DIV/0!</v>
      </c>
      <c r="BD131" s="130" t="e">
        <f>+IF(AND(U131="Detectivo/Correctivo",$BB129="Fuerte"),2,IF(AND(U131="Detectivo/Correctivo",$BB131="Moderado"),1,IF(AND(U131="Preventivo",$BB129="Fuerte"),1,0)))</f>
        <v>#DIV/0!</v>
      </c>
      <c r="BE131" s="130" t="e">
        <f>+L129-BC131</f>
        <v>#DIV/0!</v>
      </c>
      <c r="BF131" s="130" t="e">
        <f>+N129-BD131</f>
        <v>#N/A</v>
      </c>
      <c r="BG131" s="395"/>
      <c r="BH131" s="395"/>
      <c r="BI131" s="396"/>
      <c r="BJ131" s="393"/>
      <c r="BK131" s="393"/>
      <c r="BL131" s="393"/>
      <c r="BM131" s="394"/>
    </row>
    <row r="132" spans="1:65" ht="65.099999999999994" customHeight="1">
      <c r="A132" s="399"/>
      <c r="B132" s="391"/>
      <c r="C132" s="81"/>
      <c r="D132" s="391"/>
      <c r="E132" s="401"/>
      <c r="F132" s="34"/>
      <c r="G132" s="34"/>
      <c r="H132" s="34"/>
      <c r="I132" s="36"/>
      <c r="J132" s="29"/>
      <c r="K132" s="402"/>
      <c r="L132" s="397"/>
      <c r="M132" s="390"/>
      <c r="N132" s="398"/>
      <c r="O132" s="396"/>
      <c r="P132" s="395"/>
      <c r="Q132" s="83"/>
      <c r="R132" s="184"/>
      <c r="S132" s="53"/>
      <c r="T132" s="55"/>
      <c r="U132" s="54"/>
      <c r="V132" s="184"/>
      <c r="W132" s="184" t="str">
        <f t="shared" si="41"/>
        <v/>
      </c>
      <c r="X132" s="184"/>
      <c r="Y132" s="184" t="str">
        <f t="shared" si="42"/>
        <v/>
      </c>
      <c r="Z132" s="184"/>
      <c r="AA132" s="184" t="str">
        <f t="shared" si="43"/>
        <v/>
      </c>
      <c r="AB132" s="184"/>
      <c r="AC132" s="184" t="str">
        <f t="shared" si="44"/>
        <v/>
      </c>
      <c r="AD132" s="184"/>
      <c r="AE132" s="184" t="str">
        <f t="shared" si="45"/>
        <v/>
      </c>
      <c r="AF132" s="184"/>
      <c r="AG132" s="184" t="str">
        <f t="shared" si="46"/>
        <v/>
      </c>
      <c r="AH132" s="184"/>
      <c r="AI132" s="183" t="str">
        <f t="shared" si="47"/>
        <v/>
      </c>
      <c r="AJ132" s="82" t="str">
        <f t="shared" si="48"/>
        <v/>
      </c>
      <c r="AK132" s="82" t="str">
        <f t="shared" si="49"/>
        <v/>
      </c>
      <c r="AL132" s="197"/>
      <c r="AM132" s="197"/>
      <c r="AN132" s="197"/>
      <c r="AO132" s="197"/>
      <c r="AP132" s="197"/>
      <c r="AQ132" s="79"/>
      <c r="AR132" s="79"/>
      <c r="AS132" s="57" t="e">
        <f>#VALUE!</f>
        <v>#VALUE!</v>
      </c>
      <c r="AT132" s="57"/>
      <c r="AU132" s="30"/>
      <c r="AV132" s="56" t="str">
        <f t="shared" si="50"/>
        <v>Débil</v>
      </c>
      <c r="AW132" s="56" t="str">
        <f t="shared" si="51"/>
        <v>Débil</v>
      </c>
      <c r="AX132" s="82">
        <f t="shared" si="52"/>
        <v>0</v>
      </c>
      <c r="AY132" s="389"/>
      <c r="AZ132" s="389"/>
      <c r="BA132" s="387"/>
      <c r="BB132" s="389"/>
      <c r="BC132" s="130" t="e">
        <f>+IF(AND(U132="Preventivo",BB129="Fuerte"),2,IF(AND(U132="Preventivo",BB129="Moderado"),1,0))</f>
        <v>#DIV/0!</v>
      </c>
      <c r="BD132" s="130" t="e">
        <f>+IF(AND(U132="Detectivo/Correctivo",$BB129="Fuerte"),2,IF(AND(U132="Detectivo/Correctivo",$BB132="Moderado"),1,IF(AND(U132="Preventivo",$BB129="Fuerte"),1,0)))</f>
        <v>#DIV/0!</v>
      </c>
      <c r="BE132" s="130" t="e">
        <f>+L129-BC132</f>
        <v>#DIV/0!</v>
      </c>
      <c r="BF132" s="130" t="e">
        <f>+N129-BD132</f>
        <v>#N/A</v>
      </c>
      <c r="BG132" s="395"/>
      <c r="BH132" s="395"/>
      <c r="BI132" s="396"/>
      <c r="BJ132" s="393"/>
      <c r="BK132" s="393"/>
      <c r="BL132" s="393"/>
      <c r="BM132" s="394"/>
    </row>
    <row r="133" spans="1:65" ht="65.099999999999994" customHeight="1">
      <c r="A133" s="399"/>
      <c r="B133" s="391"/>
      <c r="C133" s="81"/>
      <c r="D133" s="391"/>
      <c r="E133" s="401"/>
      <c r="F133" s="34"/>
      <c r="G133" s="34"/>
      <c r="H133" s="34"/>
      <c r="I133" s="36"/>
      <c r="J133" s="29"/>
      <c r="K133" s="402"/>
      <c r="L133" s="397"/>
      <c r="M133" s="390"/>
      <c r="N133" s="398"/>
      <c r="O133" s="396"/>
      <c r="P133" s="395"/>
      <c r="Q133" s="83"/>
      <c r="R133" s="184"/>
      <c r="S133" s="53"/>
      <c r="T133" s="55"/>
      <c r="U133" s="54"/>
      <c r="V133" s="184"/>
      <c r="W133" s="184" t="str">
        <f t="shared" si="41"/>
        <v/>
      </c>
      <c r="X133" s="184"/>
      <c r="Y133" s="184" t="str">
        <f t="shared" si="42"/>
        <v/>
      </c>
      <c r="Z133" s="184"/>
      <c r="AA133" s="184" t="str">
        <f t="shared" si="43"/>
        <v/>
      </c>
      <c r="AB133" s="184"/>
      <c r="AC133" s="184" t="str">
        <f t="shared" si="44"/>
        <v/>
      </c>
      <c r="AD133" s="184"/>
      <c r="AE133" s="184" t="str">
        <f t="shared" si="45"/>
        <v/>
      </c>
      <c r="AF133" s="184"/>
      <c r="AG133" s="184" t="str">
        <f t="shared" si="46"/>
        <v/>
      </c>
      <c r="AH133" s="184"/>
      <c r="AI133" s="183" t="str">
        <f t="shared" si="47"/>
        <v/>
      </c>
      <c r="AJ133" s="82" t="str">
        <f t="shared" si="48"/>
        <v/>
      </c>
      <c r="AK133" s="82" t="str">
        <f t="shared" si="49"/>
        <v/>
      </c>
      <c r="AL133" s="197"/>
      <c r="AM133" s="197"/>
      <c r="AN133" s="197"/>
      <c r="AO133" s="197"/>
      <c r="AP133" s="197"/>
      <c r="AQ133" s="79"/>
      <c r="AR133" s="79"/>
      <c r="AS133" s="57" t="e">
        <f>#VALUE!</f>
        <v>#VALUE!</v>
      </c>
      <c r="AT133" s="57"/>
      <c r="AU133" s="30"/>
      <c r="AV133" s="56" t="str">
        <f t="shared" si="50"/>
        <v>Débil</v>
      </c>
      <c r="AW133" s="56" t="str">
        <f t="shared" si="51"/>
        <v>Débil</v>
      </c>
      <c r="AX133" s="82">
        <f t="shared" si="52"/>
        <v>0</v>
      </c>
      <c r="AY133" s="389"/>
      <c r="AZ133" s="389"/>
      <c r="BA133" s="387"/>
      <c r="BB133" s="389"/>
      <c r="BC133" s="130" t="e">
        <f>+IF(AND(U133="Preventivo",BB129="Fuerte"),2,IF(AND(U133="Preventivo",BB129="Moderado"),1,0))</f>
        <v>#DIV/0!</v>
      </c>
      <c r="BD133" s="130" t="e">
        <f>+IF(AND(U133="Detectivo/Correctivo",$BB129="Fuerte"),2,IF(AND(U133="Detectivo/Correctivo",$BB133="Moderado"),1,IF(AND(U133="Preventivo",$BB129="Fuerte"),1,0)))</f>
        <v>#DIV/0!</v>
      </c>
      <c r="BE133" s="130" t="e">
        <f>+L129-BC133</f>
        <v>#DIV/0!</v>
      </c>
      <c r="BF133" s="130" t="e">
        <f>+N129-BD133</f>
        <v>#N/A</v>
      </c>
      <c r="BG133" s="395"/>
      <c r="BH133" s="395"/>
      <c r="BI133" s="396"/>
      <c r="BJ133" s="393"/>
      <c r="BK133" s="393"/>
      <c r="BL133" s="393"/>
      <c r="BM133" s="394"/>
    </row>
    <row r="134" spans="1:65" ht="65.099999999999994" customHeight="1">
      <c r="A134" s="399"/>
      <c r="B134" s="391"/>
      <c r="C134" s="81"/>
      <c r="D134" s="391"/>
      <c r="E134" s="401"/>
      <c r="F134" s="34"/>
      <c r="G134" s="34"/>
      <c r="H134" s="34"/>
      <c r="I134" s="36"/>
      <c r="J134" s="29"/>
      <c r="K134" s="402"/>
      <c r="L134" s="397"/>
      <c r="M134" s="390"/>
      <c r="N134" s="398"/>
      <c r="O134" s="396"/>
      <c r="P134" s="395"/>
      <c r="Q134" s="83"/>
      <c r="R134" s="184"/>
      <c r="S134" s="53"/>
      <c r="T134" s="55"/>
      <c r="U134" s="54"/>
      <c r="V134" s="184"/>
      <c r="W134" s="184" t="str">
        <f t="shared" si="41"/>
        <v/>
      </c>
      <c r="X134" s="184"/>
      <c r="Y134" s="184" t="str">
        <f t="shared" si="42"/>
        <v/>
      </c>
      <c r="Z134" s="184"/>
      <c r="AA134" s="184" t="str">
        <f t="shared" si="43"/>
        <v/>
      </c>
      <c r="AB134" s="184"/>
      <c r="AC134" s="184" t="str">
        <f t="shared" si="44"/>
        <v/>
      </c>
      <c r="AD134" s="184"/>
      <c r="AE134" s="184" t="str">
        <f t="shared" si="45"/>
        <v/>
      </c>
      <c r="AF134" s="184"/>
      <c r="AG134" s="184" t="str">
        <f t="shared" si="46"/>
        <v/>
      </c>
      <c r="AH134" s="184"/>
      <c r="AI134" s="183" t="str">
        <f t="shared" si="47"/>
        <v/>
      </c>
      <c r="AJ134" s="82" t="str">
        <f t="shared" si="48"/>
        <v/>
      </c>
      <c r="AK134" s="82" t="str">
        <f t="shared" si="49"/>
        <v/>
      </c>
      <c r="AL134" s="197"/>
      <c r="AM134" s="197"/>
      <c r="AN134" s="197"/>
      <c r="AO134" s="197"/>
      <c r="AP134" s="197"/>
      <c r="AQ134" s="79"/>
      <c r="AR134" s="79"/>
      <c r="AS134" s="57" t="e">
        <f>#VALUE!</f>
        <v>#VALUE!</v>
      </c>
      <c r="AT134" s="57"/>
      <c r="AU134" s="30"/>
      <c r="AV134" s="56" t="str">
        <f t="shared" si="50"/>
        <v>Débil</v>
      </c>
      <c r="AW134" s="56" t="str">
        <f t="shared" si="51"/>
        <v>Débil</v>
      </c>
      <c r="AX134" s="82">
        <f t="shared" si="52"/>
        <v>0</v>
      </c>
      <c r="AY134" s="389"/>
      <c r="AZ134" s="389"/>
      <c r="BA134" s="388"/>
      <c r="BB134" s="389"/>
      <c r="BC134" s="130" t="e">
        <f>+IF(AND(U134="Preventivo",BB129="Fuerte"),2,IF(AND(U134="Preventivo",BB129="Moderado"),1,0))</f>
        <v>#DIV/0!</v>
      </c>
      <c r="BD134" s="130" t="e">
        <f>+IF(AND(U134="Detectivo/Correctivo",$BB129="Fuerte"),2,IF(AND(U134="Detectivo/Correctivo",$BB134="Moderado"),1,IF(AND(U134="Preventivo",$BB129="Fuerte"),1,0)))</f>
        <v>#DIV/0!</v>
      </c>
      <c r="BE134" s="130" t="e">
        <f>+L129-BC134</f>
        <v>#DIV/0!</v>
      </c>
      <c r="BF134" s="130" t="e">
        <f>+N129-BD134</f>
        <v>#N/A</v>
      </c>
      <c r="BG134" s="395"/>
      <c r="BH134" s="395"/>
      <c r="BI134" s="396"/>
      <c r="BJ134" s="393"/>
      <c r="BK134" s="393"/>
      <c r="BL134" s="393"/>
      <c r="BM134" s="394"/>
    </row>
    <row r="135" spans="1:65" ht="65.099999999999994" customHeight="1">
      <c r="A135" s="399" t="s">
        <v>628</v>
      </c>
      <c r="B135" s="391"/>
      <c r="C135" s="81"/>
      <c r="D135" s="391"/>
      <c r="E135" s="401"/>
      <c r="F135" s="34"/>
      <c r="G135" s="34"/>
      <c r="H135" s="34"/>
      <c r="I135" s="36"/>
      <c r="J135" s="29"/>
      <c r="K135" s="402"/>
      <c r="L135" s="397"/>
      <c r="M135" s="390"/>
      <c r="N135" s="398" t="e">
        <f>+VLOOKUP(M135,Listados!$K$13:$L$17,2,0)</f>
        <v>#N/A</v>
      </c>
      <c r="O135" s="396" t="str">
        <f>IF(AND(K135&lt;&gt;"",M135&lt;&gt;""),VLOOKUP(K135&amp;M135,Listados!$M$3:$N$27,2,FALSE),"")</f>
        <v/>
      </c>
      <c r="P135" s="395" t="e">
        <f>+VLOOKUP(O135,Listados!$P$3:$Q$6,2,FALSE)</f>
        <v>#N/A</v>
      </c>
      <c r="Q135" s="83"/>
      <c r="R135" s="184"/>
      <c r="S135" s="53"/>
      <c r="T135" s="55"/>
      <c r="U135" s="54"/>
      <c r="V135" s="184"/>
      <c r="W135" s="184" t="str">
        <f t="shared" si="41"/>
        <v/>
      </c>
      <c r="X135" s="184"/>
      <c r="Y135" s="184" t="str">
        <f t="shared" si="42"/>
        <v/>
      </c>
      <c r="Z135" s="184"/>
      <c r="AA135" s="184" t="str">
        <f t="shared" si="43"/>
        <v/>
      </c>
      <c r="AB135" s="184"/>
      <c r="AC135" s="184" t="str">
        <f t="shared" si="44"/>
        <v/>
      </c>
      <c r="AD135" s="184"/>
      <c r="AE135" s="184" t="str">
        <f t="shared" si="45"/>
        <v/>
      </c>
      <c r="AF135" s="184"/>
      <c r="AG135" s="184" t="str">
        <f t="shared" si="46"/>
        <v/>
      </c>
      <c r="AH135" s="184"/>
      <c r="AI135" s="183" t="str">
        <f t="shared" si="47"/>
        <v/>
      </c>
      <c r="AJ135" s="82" t="str">
        <f t="shared" si="48"/>
        <v/>
      </c>
      <c r="AK135" s="82" t="str">
        <f t="shared" si="49"/>
        <v/>
      </c>
      <c r="AL135" s="197"/>
      <c r="AM135" s="197"/>
      <c r="AN135" s="197"/>
      <c r="AO135" s="197"/>
      <c r="AP135" s="197"/>
      <c r="AQ135" s="79"/>
      <c r="AR135" s="79"/>
      <c r="AS135" s="57" t="e">
        <f>#VALUE!</f>
        <v>#VALUE!</v>
      </c>
      <c r="AT135" s="57"/>
      <c r="AU135" s="30"/>
      <c r="AV135" s="56" t="str">
        <f t="shared" si="50"/>
        <v>Débil</v>
      </c>
      <c r="AW135" s="56" t="str">
        <f t="shared" si="51"/>
        <v>Débil</v>
      </c>
      <c r="AX135" s="82">
        <f t="shared" si="52"/>
        <v>0</v>
      </c>
      <c r="AY135" s="389">
        <f t="shared" ref="AY135" si="83">SUM(AX135:AX140)</f>
        <v>0</v>
      </c>
      <c r="AZ135" s="389">
        <v>0</v>
      </c>
      <c r="BA135" s="386" t="e">
        <f t="shared" ref="BA135" si="84">AY135/AZ135</f>
        <v>#DIV/0!</v>
      </c>
      <c r="BB135" s="389" t="e">
        <f t="shared" ref="BB135" si="85">IF(BA135&lt;=50, "Débil", IF(BA135&lt;=99,"Moderado","Fuerte"))</f>
        <v>#DIV/0!</v>
      </c>
      <c r="BC135" s="130" t="e">
        <f>+IF(AND(U135="Preventivo",BB135="Fuerte"),2,IF(AND(U135="Preventivo",BB135="Moderado"),1,0))</f>
        <v>#DIV/0!</v>
      </c>
      <c r="BD135" s="130" t="e">
        <f>+IF(AND(U135="Detectivo/Correctivo",$BB135="Fuerte"),2,IF(AND(U135="Detectivo/Correctivo",$BB135="Moderado"),1,IF(AND(U135="Preventivo",$BB135="Fuerte"),1,0)))</f>
        <v>#DIV/0!</v>
      </c>
      <c r="BE135" s="130" t="e">
        <f>+L135-BC135</f>
        <v>#DIV/0!</v>
      </c>
      <c r="BF135" s="130" t="e">
        <f>+N135-BD135</f>
        <v>#N/A</v>
      </c>
      <c r="BG135" s="395" t="e">
        <f>+VLOOKUP(MIN(BE135,BE136,BE137,BE138,BE139,BE140),Listados!$J$18:$K$24,2,TRUE)</f>
        <v>#DIV/0!</v>
      </c>
      <c r="BH135" s="395" t="e">
        <f>+VLOOKUP(MIN(BF135,BF136,BF137,BF138,BF139,BF140),Listados!$J$27:$K$32,2,TRUE)</f>
        <v>#N/A</v>
      </c>
      <c r="BI135" s="396" t="e">
        <f>IF(AND(BG135&lt;&gt;"",BH135&lt;&gt;""),VLOOKUP(BG135&amp;BH135,Listados!$M$3:$N$27,2,FALSE),"")</f>
        <v>#DIV/0!</v>
      </c>
      <c r="BJ135" s="393" t="e">
        <f>+IF($P135="Asumir el riesgo","NA","")</f>
        <v>#N/A</v>
      </c>
      <c r="BK135" s="393" t="e">
        <f>+IF($P135="Asumir el riesgo","NA","")</f>
        <v>#N/A</v>
      </c>
      <c r="BL135" s="393" t="e">
        <f>+IF($P135="Asumir el riesgo","NA","")</f>
        <v>#N/A</v>
      </c>
      <c r="BM135" s="394" t="e">
        <f>+IF($P135="Asumir el riesgo","NA","")</f>
        <v>#N/A</v>
      </c>
    </row>
    <row r="136" spans="1:65" ht="65.099999999999994" customHeight="1">
      <c r="A136" s="399"/>
      <c r="B136" s="391"/>
      <c r="C136" s="81"/>
      <c r="D136" s="391"/>
      <c r="E136" s="401"/>
      <c r="F136" s="34"/>
      <c r="G136" s="34"/>
      <c r="H136" s="34"/>
      <c r="I136" s="36"/>
      <c r="J136" s="29"/>
      <c r="K136" s="402"/>
      <c r="L136" s="397"/>
      <c r="M136" s="390"/>
      <c r="N136" s="398"/>
      <c r="O136" s="396"/>
      <c r="P136" s="395"/>
      <c r="Q136" s="83"/>
      <c r="R136" s="184"/>
      <c r="S136" s="53"/>
      <c r="T136" s="55"/>
      <c r="U136" s="54"/>
      <c r="V136" s="184"/>
      <c r="W136" s="184" t="str">
        <f t="shared" si="41"/>
        <v/>
      </c>
      <c r="X136" s="184"/>
      <c r="Y136" s="184" t="str">
        <f t="shared" si="42"/>
        <v/>
      </c>
      <c r="Z136" s="184"/>
      <c r="AA136" s="184" t="str">
        <f t="shared" si="43"/>
        <v/>
      </c>
      <c r="AB136" s="184"/>
      <c r="AC136" s="184" t="str">
        <f t="shared" si="44"/>
        <v/>
      </c>
      <c r="AD136" s="184"/>
      <c r="AE136" s="184" t="str">
        <f t="shared" si="45"/>
        <v/>
      </c>
      <c r="AF136" s="184"/>
      <c r="AG136" s="184" t="str">
        <f t="shared" si="46"/>
        <v/>
      </c>
      <c r="AH136" s="184"/>
      <c r="AI136" s="183" t="str">
        <f t="shared" si="47"/>
        <v/>
      </c>
      <c r="AJ136" s="82" t="str">
        <f t="shared" si="48"/>
        <v/>
      </c>
      <c r="AK136" s="82" t="str">
        <f t="shared" si="49"/>
        <v/>
      </c>
      <c r="AL136" s="197"/>
      <c r="AM136" s="197"/>
      <c r="AN136" s="197"/>
      <c r="AO136" s="197"/>
      <c r="AP136" s="197"/>
      <c r="AQ136" s="79"/>
      <c r="AR136" s="79"/>
      <c r="AS136" s="57" t="e">
        <f>#VALUE!</f>
        <v>#VALUE!</v>
      </c>
      <c r="AT136" s="57"/>
      <c r="AU136" s="30"/>
      <c r="AV136" s="56" t="str">
        <f t="shared" si="50"/>
        <v>Débil</v>
      </c>
      <c r="AW136" s="56" t="str">
        <f t="shared" si="51"/>
        <v>Débil</v>
      </c>
      <c r="AX136" s="82">
        <f t="shared" si="52"/>
        <v>0</v>
      </c>
      <c r="AY136" s="389"/>
      <c r="AZ136" s="389"/>
      <c r="BA136" s="387"/>
      <c r="BB136" s="389"/>
      <c r="BC136" s="130" t="e">
        <f>+IF(AND(U136="Preventivo",BB135="Fuerte"),2,IF(AND(U136="Preventivo",BB135="Moderado"),1,0))</f>
        <v>#DIV/0!</v>
      </c>
      <c r="BD136" s="130" t="e">
        <f>+IF(AND(U136="Detectivo/Correctivo",$BB135="Fuerte"),2,IF(AND(U136="Detectivo/Correctivo",$BB136="Moderado"),1,IF(AND(U136="Preventivo",$BB135="Fuerte"),1,0)))</f>
        <v>#DIV/0!</v>
      </c>
      <c r="BE136" s="130" t="e">
        <f>+L135-BC136</f>
        <v>#DIV/0!</v>
      </c>
      <c r="BF136" s="130" t="e">
        <f>+N135-BD136</f>
        <v>#N/A</v>
      </c>
      <c r="BG136" s="395"/>
      <c r="BH136" s="395"/>
      <c r="BI136" s="396"/>
      <c r="BJ136" s="393"/>
      <c r="BK136" s="393"/>
      <c r="BL136" s="393"/>
      <c r="BM136" s="394"/>
    </row>
    <row r="137" spans="1:65" ht="65.099999999999994" customHeight="1">
      <c r="A137" s="399"/>
      <c r="B137" s="391"/>
      <c r="C137" s="81"/>
      <c r="D137" s="391"/>
      <c r="E137" s="401"/>
      <c r="F137" s="34"/>
      <c r="G137" s="34"/>
      <c r="H137" s="34"/>
      <c r="I137" s="36"/>
      <c r="J137" s="29"/>
      <c r="K137" s="402"/>
      <c r="L137" s="397"/>
      <c r="M137" s="390"/>
      <c r="N137" s="398"/>
      <c r="O137" s="396"/>
      <c r="P137" s="395"/>
      <c r="Q137" s="83"/>
      <c r="R137" s="184"/>
      <c r="S137" s="53"/>
      <c r="T137" s="55"/>
      <c r="U137" s="54"/>
      <c r="V137" s="184"/>
      <c r="W137" s="184" t="str">
        <f t="shared" si="41"/>
        <v/>
      </c>
      <c r="X137" s="184"/>
      <c r="Y137" s="184" t="str">
        <f t="shared" si="42"/>
        <v/>
      </c>
      <c r="Z137" s="184"/>
      <c r="AA137" s="184" t="str">
        <f t="shared" si="43"/>
        <v/>
      </c>
      <c r="AB137" s="184"/>
      <c r="AC137" s="184" t="str">
        <f t="shared" si="44"/>
        <v/>
      </c>
      <c r="AD137" s="184"/>
      <c r="AE137" s="184" t="str">
        <f t="shared" si="45"/>
        <v/>
      </c>
      <c r="AF137" s="184"/>
      <c r="AG137" s="184" t="str">
        <f t="shared" si="46"/>
        <v/>
      </c>
      <c r="AH137" s="184"/>
      <c r="AI137" s="183" t="str">
        <f t="shared" si="47"/>
        <v/>
      </c>
      <c r="AJ137" s="82" t="str">
        <f t="shared" si="48"/>
        <v/>
      </c>
      <c r="AK137" s="82" t="str">
        <f t="shared" si="49"/>
        <v/>
      </c>
      <c r="AL137" s="197"/>
      <c r="AM137" s="197"/>
      <c r="AN137" s="197"/>
      <c r="AO137" s="197"/>
      <c r="AP137" s="197"/>
      <c r="AQ137" s="79"/>
      <c r="AR137" s="79"/>
      <c r="AS137" s="57" t="e">
        <f>#VALUE!</f>
        <v>#VALUE!</v>
      </c>
      <c r="AT137" s="57"/>
      <c r="AU137" s="30"/>
      <c r="AV137" s="56" t="str">
        <f t="shared" si="50"/>
        <v>Débil</v>
      </c>
      <c r="AW137" s="56" t="str">
        <f t="shared" si="51"/>
        <v>Débil</v>
      </c>
      <c r="AX137" s="82">
        <f t="shared" si="52"/>
        <v>0</v>
      </c>
      <c r="AY137" s="389"/>
      <c r="AZ137" s="389"/>
      <c r="BA137" s="387"/>
      <c r="BB137" s="389"/>
      <c r="BC137" s="130" t="e">
        <f>+IF(AND(U137="Preventivo",BB135="Fuerte"),2,IF(AND(U137="Preventivo",BB135="Moderado"),1,0))</f>
        <v>#DIV/0!</v>
      </c>
      <c r="BD137" s="130" t="e">
        <f>+IF(AND(U137="Detectivo/Correctivo",$BB135="Fuerte"),2,IF(AND(U137="Detectivo/Correctivo",$BB137="Moderado"),1,IF(AND(U137="Preventivo",$BB135="Fuerte"),1,0)))</f>
        <v>#DIV/0!</v>
      </c>
      <c r="BE137" s="130" t="e">
        <f>+L135-BC137</f>
        <v>#DIV/0!</v>
      </c>
      <c r="BF137" s="130" t="e">
        <f>+N135-BD137</f>
        <v>#N/A</v>
      </c>
      <c r="BG137" s="395"/>
      <c r="BH137" s="395"/>
      <c r="BI137" s="396"/>
      <c r="BJ137" s="393"/>
      <c r="BK137" s="393"/>
      <c r="BL137" s="393"/>
      <c r="BM137" s="394"/>
    </row>
    <row r="138" spans="1:65" ht="65.099999999999994" customHeight="1">
      <c r="A138" s="399"/>
      <c r="B138" s="391"/>
      <c r="C138" s="81"/>
      <c r="D138" s="391"/>
      <c r="E138" s="401"/>
      <c r="F138" s="34"/>
      <c r="G138" s="34"/>
      <c r="H138" s="34"/>
      <c r="I138" s="36"/>
      <c r="J138" s="29"/>
      <c r="K138" s="402"/>
      <c r="L138" s="397"/>
      <c r="M138" s="390"/>
      <c r="N138" s="398"/>
      <c r="O138" s="396"/>
      <c r="P138" s="395"/>
      <c r="Q138" s="83"/>
      <c r="R138" s="184"/>
      <c r="S138" s="53"/>
      <c r="T138" s="55"/>
      <c r="U138" s="54"/>
      <c r="V138" s="184"/>
      <c r="W138" s="184" t="str">
        <f t="shared" ref="W138:W188" si="86">+IF(V138="si",15,"")</f>
        <v/>
      </c>
      <c r="X138" s="184"/>
      <c r="Y138" s="184" t="str">
        <f t="shared" ref="Y138:Y188" si="87">+IF(X138="si",15,"")</f>
        <v/>
      </c>
      <c r="Z138" s="184"/>
      <c r="AA138" s="184" t="str">
        <f t="shared" ref="AA138:AA188" si="88">+IF(Z138="si",15,"")</f>
        <v/>
      </c>
      <c r="AB138" s="184"/>
      <c r="AC138" s="184" t="str">
        <f t="shared" ref="AC138:AC188" si="89">+IF(AB138="si",15,"")</f>
        <v/>
      </c>
      <c r="AD138" s="184"/>
      <c r="AE138" s="184" t="str">
        <f t="shared" ref="AE138:AE188" si="90">+IF(AD138="si",15,"")</f>
        <v/>
      </c>
      <c r="AF138" s="184"/>
      <c r="AG138" s="184" t="str">
        <f t="shared" ref="AG138:AG188" si="91">+IF(AF138="si",15,"")</f>
        <v/>
      </c>
      <c r="AH138" s="184"/>
      <c r="AI138" s="183" t="str">
        <f t="shared" ref="AI138:AI188" si="92">+IF(AH138="Completa",10,IF(AH138="Incompleta",5,""))</f>
        <v/>
      </c>
      <c r="AJ138" s="82" t="str">
        <f t="shared" ref="AJ138:AJ188" si="93">IF((SUM(W138,Y138,AA138,AC138,AE138,AG138,AI138)=0),"",(SUM(W138,Y138,AA138,AC138,AE138,AG138,AI138)))</f>
        <v/>
      </c>
      <c r="AK138" s="82" t="str">
        <f t="shared" ref="AK138:AK188" si="94">IF(AJ138&lt;=85,"Débil",IF(AJ138&lt;=95,"Moderado",IF(AJ138=100,"Fuerte","")))</f>
        <v/>
      </c>
      <c r="AL138" s="197"/>
      <c r="AM138" s="197"/>
      <c r="AN138" s="197"/>
      <c r="AO138" s="197"/>
      <c r="AP138" s="197"/>
      <c r="AQ138" s="79"/>
      <c r="AR138" s="79"/>
      <c r="AS138" s="57" t="e">
        <f>#VALUE!</f>
        <v>#VALUE!</v>
      </c>
      <c r="AT138" s="57"/>
      <c r="AU138" s="30"/>
      <c r="AV138" s="56" t="str">
        <f t="shared" ref="AV138:AV188" si="95">+IF(AU138="siempre","Fuerte",IF(AU138="Algunas veces","Moderado","Débil"))</f>
        <v>Débil</v>
      </c>
      <c r="AW138" s="56" t="str">
        <f t="shared" ref="AW138:AW188" si="96">IF(AND(AK138="Fuerte",AV138="Fuerte"),"Fuerte",IF(AND(AK138="Fuerte",AV138="Moderado"),"Moderado",IF(AND(AK138="Moderado",AV138="Fuerte"),"Moderado",IF(AND(AK138="Moderado",AV138="Moderado"),"Moderado","Débil"))))</f>
        <v>Débil</v>
      </c>
      <c r="AX138" s="82">
        <f t="shared" si="52"/>
        <v>0</v>
      </c>
      <c r="AY138" s="389"/>
      <c r="AZ138" s="389"/>
      <c r="BA138" s="387"/>
      <c r="BB138" s="389"/>
      <c r="BC138" s="130" t="e">
        <f>+IF(AND(U138="Preventivo",BB135="Fuerte"),2,IF(AND(U138="Preventivo",BB135="Moderado"),1,0))</f>
        <v>#DIV/0!</v>
      </c>
      <c r="BD138" s="130" t="e">
        <f>+IF(AND(U138="Detectivo/Correctivo",$BB135="Fuerte"),2,IF(AND(U138="Detectivo/Correctivo",$BB138="Moderado"),1,IF(AND(U138="Preventivo",$BB135="Fuerte"),1,0)))</f>
        <v>#DIV/0!</v>
      </c>
      <c r="BE138" s="130" t="e">
        <f>+L135-BC138</f>
        <v>#DIV/0!</v>
      </c>
      <c r="BF138" s="130" t="e">
        <f>+N135-BD138</f>
        <v>#N/A</v>
      </c>
      <c r="BG138" s="395"/>
      <c r="BH138" s="395"/>
      <c r="BI138" s="396"/>
      <c r="BJ138" s="393"/>
      <c r="BK138" s="393"/>
      <c r="BL138" s="393"/>
      <c r="BM138" s="394"/>
    </row>
    <row r="139" spans="1:65" ht="65.099999999999994" customHeight="1">
      <c r="A139" s="399"/>
      <c r="B139" s="391"/>
      <c r="C139" s="81"/>
      <c r="D139" s="391"/>
      <c r="E139" s="401"/>
      <c r="F139" s="34"/>
      <c r="G139" s="34"/>
      <c r="H139" s="34"/>
      <c r="I139" s="36"/>
      <c r="J139" s="29"/>
      <c r="K139" s="402"/>
      <c r="L139" s="397"/>
      <c r="M139" s="390"/>
      <c r="N139" s="398"/>
      <c r="O139" s="396"/>
      <c r="P139" s="395"/>
      <c r="Q139" s="83"/>
      <c r="R139" s="184"/>
      <c r="S139" s="53"/>
      <c r="T139" s="55"/>
      <c r="U139" s="54"/>
      <c r="V139" s="184"/>
      <c r="W139" s="184" t="str">
        <f t="shared" si="86"/>
        <v/>
      </c>
      <c r="X139" s="184"/>
      <c r="Y139" s="184" t="str">
        <f t="shared" si="87"/>
        <v/>
      </c>
      <c r="Z139" s="184"/>
      <c r="AA139" s="184" t="str">
        <f t="shared" si="88"/>
        <v/>
      </c>
      <c r="AB139" s="184"/>
      <c r="AC139" s="184" t="str">
        <f t="shared" si="89"/>
        <v/>
      </c>
      <c r="AD139" s="184"/>
      <c r="AE139" s="184" t="str">
        <f t="shared" si="90"/>
        <v/>
      </c>
      <c r="AF139" s="184"/>
      <c r="AG139" s="184" t="str">
        <f t="shared" si="91"/>
        <v/>
      </c>
      <c r="AH139" s="184"/>
      <c r="AI139" s="183" t="str">
        <f t="shared" si="92"/>
        <v/>
      </c>
      <c r="AJ139" s="82" t="str">
        <f t="shared" si="93"/>
        <v/>
      </c>
      <c r="AK139" s="82" t="str">
        <f t="shared" si="94"/>
        <v/>
      </c>
      <c r="AL139" s="197"/>
      <c r="AM139" s="197"/>
      <c r="AN139" s="197"/>
      <c r="AO139" s="197"/>
      <c r="AP139" s="197"/>
      <c r="AQ139" s="79"/>
      <c r="AR139" s="79"/>
      <c r="AS139" s="57" t="e">
        <f>#VALUE!</f>
        <v>#VALUE!</v>
      </c>
      <c r="AT139" s="57"/>
      <c r="AU139" s="30"/>
      <c r="AV139" s="56" t="str">
        <f t="shared" si="95"/>
        <v>Débil</v>
      </c>
      <c r="AW139" s="56" t="str">
        <f t="shared" si="96"/>
        <v>Débil</v>
      </c>
      <c r="AX139" s="82">
        <f t="shared" ref="AX139:AX188" si="97">IF(ISBLANK(AW139),"",IF(AW139="Débil", 0, IF(AW139="Moderado",50,100)))</f>
        <v>0</v>
      </c>
      <c r="AY139" s="389"/>
      <c r="AZ139" s="389"/>
      <c r="BA139" s="387"/>
      <c r="BB139" s="389"/>
      <c r="BC139" s="130" t="e">
        <f>+IF(AND(U139="Preventivo",BB135="Fuerte"),2,IF(AND(U139="Preventivo",BB135="Moderado"),1,0))</f>
        <v>#DIV/0!</v>
      </c>
      <c r="BD139" s="130" t="e">
        <f>+IF(AND(U139="Detectivo/Correctivo",$BB135="Fuerte"),2,IF(AND(U139="Detectivo/Correctivo",$BB139="Moderado"),1,IF(AND(U139="Preventivo",$BB135="Fuerte"),1,0)))</f>
        <v>#DIV/0!</v>
      </c>
      <c r="BE139" s="130" t="e">
        <f>+L135-BC139</f>
        <v>#DIV/0!</v>
      </c>
      <c r="BF139" s="130" t="e">
        <f>+N135-BD139</f>
        <v>#N/A</v>
      </c>
      <c r="BG139" s="395"/>
      <c r="BH139" s="395"/>
      <c r="BI139" s="396"/>
      <c r="BJ139" s="393"/>
      <c r="BK139" s="393"/>
      <c r="BL139" s="393"/>
      <c r="BM139" s="394"/>
    </row>
    <row r="140" spans="1:65" ht="65.099999999999994" customHeight="1">
      <c r="A140" s="399"/>
      <c r="B140" s="391"/>
      <c r="C140" s="81"/>
      <c r="D140" s="391"/>
      <c r="E140" s="401"/>
      <c r="F140" s="34"/>
      <c r="G140" s="34"/>
      <c r="H140" s="34"/>
      <c r="I140" s="36"/>
      <c r="J140" s="29"/>
      <c r="K140" s="402"/>
      <c r="L140" s="397"/>
      <c r="M140" s="390"/>
      <c r="N140" s="398"/>
      <c r="O140" s="396"/>
      <c r="P140" s="395"/>
      <c r="Q140" s="83"/>
      <c r="R140" s="184"/>
      <c r="S140" s="53"/>
      <c r="T140" s="55"/>
      <c r="U140" s="54"/>
      <c r="V140" s="184"/>
      <c r="W140" s="184" t="str">
        <f t="shared" si="86"/>
        <v/>
      </c>
      <c r="X140" s="184"/>
      <c r="Y140" s="184" t="str">
        <f t="shared" si="87"/>
        <v/>
      </c>
      <c r="Z140" s="184"/>
      <c r="AA140" s="184" t="str">
        <f t="shared" si="88"/>
        <v/>
      </c>
      <c r="AB140" s="184"/>
      <c r="AC140" s="184" t="str">
        <f t="shared" si="89"/>
        <v/>
      </c>
      <c r="AD140" s="184"/>
      <c r="AE140" s="184" t="str">
        <f t="shared" si="90"/>
        <v/>
      </c>
      <c r="AF140" s="184"/>
      <c r="AG140" s="184" t="str">
        <f t="shared" si="91"/>
        <v/>
      </c>
      <c r="AH140" s="184"/>
      <c r="AI140" s="183" t="str">
        <f t="shared" si="92"/>
        <v/>
      </c>
      <c r="AJ140" s="82" t="str">
        <f t="shared" si="93"/>
        <v/>
      </c>
      <c r="AK140" s="82" t="str">
        <f t="shared" si="94"/>
        <v/>
      </c>
      <c r="AL140" s="197"/>
      <c r="AM140" s="197"/>
      <c r="AN140" s="197"/>
      <c r="AO140" s="197"/>
      <c r="AP140" s="197"/>
      <c r="AQ140" s="79"/>
      <c r="AR140" s="79"/>
      <c r="AS140" s="57" t="e">
        <f>#VALUE!</f>
        <v>#VALUE!</v>
      </c>
      <c r="AT140" s="57"/>
      <c r="AU140" s="30"/>
      <c r="AV140" s="56" t="str">
        <f t="shared" si="95"/>
        <v>Débil</v>
      </c>
      <c r="AW140" s="56" t="str">
        <f t="shared" si="96"/>
        <v>Débil</v>
      </c>
      <c r="AX140" s="82">
        <f t="shared" si="97"/>
        <v>0</v>
      </c>
      <c r="AY140" s="389"/>
      <c r="AZ140" s="389"/>
      <c r="BA140" s="388"/>
      <c r="BB140" s="389"/>
      <c r="BC140" s="130" t="e">
        <f>+IF(AND(U140="Preventivo",BB135="Fuerte"),2,IF(AND(U140="Preventivo",BB135="Moderado"),1,0))</f>
        <v>#DIV/0!</v>
      </c>
      <c r="BD140" s="130" t="e">
        <f>+IF(AND(U140="Detectivo/Correctivo",$BB135="Fuerte"),2,IF(AND(U140="Detectivo/Correctivo",$BB140="Moderado"),1,IF(AND(U140="Preventivo",$BB135="Fuerte"),1,0)))</f>
        <v>#DIV/0!</v>
      </c>
      <c r="BE140" s="130" t="e">
        <f>+L135-BC140</f>
        <v>#DIV/0!</v>
      </c>
      <c r="BF140" s="130" t="e">
        <f>+N135-BD140</f>
        <v>#N/A</v>
      </c>
      <c r="BG140" s="395"/>
      <c r="BH140" s="395"/>
      <c r="BI140" s="396"/>
      <c r="BJ140" s="393"/>
      <c r="BK140" s="393"/>
      <c r="BL140" s="393"/>
      <c r="BM140" s="394"/>
    </row>
    <row r="141" spans="1:65" ht="65.099999999999994" customHeight="1">
      <c r="A141" s="399" t="s">
        <v>629</v>
      </c>
      <c r="B141" s="391"/>
      <c r="C141" s="81"/>
      <c r="D141" s="391"/>
      <c r="E141" s="401"/>
      <c r="F141" s="34"/>
      <c r="G141" s="34"/>
      <c r="H141" s="34"/>
      <c r="I141" s="36"/>
      <c r="J141" s="29"/>
      <c r="K141" s="402"/>
      <c r="L141" s="397"/>
      <c r="M141" s="390"/>
      <c r="N141" s="398" t="e">
        <f>+VLOOKUP(M141,Listados!$K$13:$L$17,2,0)</f>
        <v>#N/A</v>
      </c>
      <c r="O141" s="396" t="str">
        <f>IF(AND(K141&lt;&gt;"",M141&lt;&gt;""),VLOOKUP(K141&amp;M141,Listados!$M$3:$N$27,2,FALSE),"")</f>
        <v/>
      </c>
      <c r="P141" s="395" t="e">
        <f>+VLOOKUP(O141,Listados!$P$3:$Q$6,2,FALSE)</f>
        <v>#N/A</v>
      </c>
      <c r="Q141" s="83"/>
      <c r="R141" s="184"/>
      <c r="S141" s="53"/>
      <c r="T141" s="55"/>
      <c r="U141" s="54"/>
      <c r="V141" s="184"/>
      <c r="W141" s="184" t="str">
        <f t="shared" si="86"/>
        <v/>
      </c>
      <c r="X141" s="184"/>
      <c r="Y141" s="184" t="str">
        <f t="shared" si="87"/>
        <v/>
      </c>
      <c r="Z141" s="184"/>
      <c r="AA141" s="184" t="str">
        <f t="shared" si="88"/>
        <v/>
      </c>
      <c r="AB141" s="184"/>
      <c r="AC141" s="184" t="str">
        <f t="shared" si="89"/>
        <v/>
      </c>
      <c r="AD141" s="184"/>
      <c r="AE141" s="184" t="str">
        <f t="shared" si="90"/>
        <v/>
      </c>
      <c r="AF141" s="184"/>
      <c r="AG141" s="184" t="str">
        <f t="shared" si="91"/>
        <v/>
      </c>
      <c r="AH141" s="184"/>
      <c r="AI141" s="183" t="str">
        <f t="shared" si="92"/>
        <v/>
      </c>
      <c r="AJ141" s="82" t="str">
        <f t="shared" si="93"/>
        <v/>
      </c>
      <c r="AK141" s="82" t="str">
        <f t="shared" si="94"/>
        <v/>
      </c>
      <c r="AL141" s="197"/>
      <c r="AM141" s="197"/>
      <c r="AN141" s="197"/>
      <c r="AO141" s="197"/>
      <c r="AP141" s="197"/>
      <c r="AQ141" s="79"/>
      <c r="AR141" s="79"/>
      <c r="AS141" s="57" t="e">
        <f>#VALUE!</f>
        <v>#VALUE!</v>
      </c>
      <c r="AT141" s="57"/>
      <c r="AU141" s="30"/>
      <c r="AV141" s="56" t="str">
        <f t="shared" si="95"/>
        <v>Débil</v>
      </c>
      <c r="AW141" s="56" t="str">
        <f t="shared" si="96"/>
        <v>Débil</v>
      </c>
      <c r="AX141" s="82">
        <f t="shared" si="97"/>
        <v>0</v>
      </c>
      <c r="AY141" s="389">
        <f t="shared" ref="AY141" si="98">SUM(AX141:AX146)</f>
        <v>0</v>
      </c>
      <c r="AZ141" s="389">
        <v>0</v>
      </c>
      <c r="BA141" s="386" t="e">
        <f t="shared" ref="BA141" si="99">AY141/AZ141</f>
        <v>#DIV/0!</v>
      </c>
      <c r="BB141" s="389" t="e">
        <f t="shared" ref="BB141" si="100">IF(BA141&lt;=50, "Débil", IF(BA141&lt;=99,"Moderado","Fuerte"))</f>
        <v>#DIV/0!</v>
      </c>
      <c r="BC141" s="130" t="e">
        <f>+IF(AND(U141="Preventivo",BB141="Fuerte"),2,IF(AND(U141="Preventivo",BB141="Moderado"),1,0))</f>
        <v>#DIV/0!</v>
      </c>
      <c r="BD141" s="130" t="e">
        <f>+IF(AND(U141="Detectivo/Correctivo",$BB141="Fuerte"),2,IF(AND(U141="Detectivo/Correctivo",$BB141="Moderado"),1,IF(AND(U141="Preventivo",$BB141="Fuerte"),1,0)))</f>
        <v>#DIV/0!</v>
      </c>
      <c r="BE141" s="130" t="e">
        <f>+L141-BC141</f>
        <v>#DIV/0!</v>
      </c>
      <c r="BF141" s="130" t="e">
        <f>+N141-BD141</f>
        <v>#N/A</v>
      </c>
      <c r="BG141" s="395" t="e">
        <f>+VLOOKUP(MIN(BE141,BE142,BE143,BE144,BE145,BE146),Listados!$J$18:$K$24,2,TRUE)</f>
        <v>#DIV/0!</v>
      </c>
      <c r="BH141" s="395" t="e">
        <f>+VLOOKUP(MIN(BF141,BF142,BF143,BF144,BF145,BF146),Listados!$J$27:$K$32,2,TRUE)</f>
        <v>#N/A</v>
      </c>
      <c r="BI141" s="396" t="e">
        <f>IF(AND(BG141&lt;&gt;"",BH141&lt;&gt;""),VLOOKUP(BG141&amp;BH141,Listados!$M$3:$N$27,2,FALSE),"")</f>
        <v>#DIV/0!</v>
      </c>
      <c r="BJ141" s="393" t="e">
        <f>+IF($P141="Asumir el riesgo","NA","")</f>
        <v>#N/A</v>
      </c>
      <c r="BK141" s="393" t="e">
        <f>+IF($P141="Asumir el riesgo","NA","")</f>
        <v>#N/A</v>
      </c>
      <c r="BL141" s="393" t="e">
        <f>+IF($P141="Asumir el riesgo","NA","")</f>
        <v>#N/A</v>
      </c>
      <c r="BM141" s="394" t="e">
        <f>+IF($P141="Asumir el riesgo","NA","")</f>
        <v>#N/A</v>
      </c>
    </row>
    <row r="142" spans="1:65" ht="65.099999999999994" customHeight="1">
      <c r="A142" s="399"/>
      <c r="B142" s="391"/>
      <c r="C142" s="81"/>
      <c r="D142" s="391"/>
      <c r="E142" s="401"/>
      <c r="F142" s="34"/>
      <c r="G142" s="34"/>
      <c r="H142" s="34"/>
      <c r="I142" s="36"/>
      <c r="J142" s="29"/>
      <c r="K142" s="402"/>
      <c r="L142" s="397"/>
      <c r="M142" s="390"/>
      <c r="N142" s="398"/>
      <c r="O142" s="396"/>
      <c r="P142" s="395"/>
      <c r="Q142" s="83"/>
      <c r="R142" s="184"/>
      <c r="S142" s="53"/>
      <c r="T142" s="55"/>
      <c r="U142" s="54"/>
      <c r="V142" s="184"/>
      <c r="W142" s="184" t="str">
        <f t="shared" si="86"/>
        <v/>
      </c>
      <c r="X142" s="184"/>
      <c r="Y142" s="184" t="str">
        <f t="shared" si="87"/>
        <v/>
      </c>
      <c r="Z142" s="184"/>
      <c r="AA142" s="184" t="str">
        <f t="shared" si="88"/>
        <v/>
      </c>
      <c r="AB142" s="184"/>
      <c r="AC142" s="184" t="str">
        <f t="shared" si="89"/>
        <v/>
      </c>
      <c r="AD142" s="184"/>
      <c r="AE142" s="184" t="str">
        <f t="shared" si="90"/>
        <v/>
      </c>
      <c r="AF142" s="184"/>
      <c r="AG142" s="184" t="str">
        <f t="shared" si="91"/>
        <v/>
      </c>
      <c r="AH142" s="184"/>
      <c r="AI142" s="183" t="str">
        <f t="shared" si="92"/>
        <v/>
      </c>
      <c r="AJ142" s="82" t="str">
        <f t="shared" si="93"/>
        <v/>
      </c>
      <c r="AK142" s="82" t="str">
        <f t="shared" si="94"/>
        <v/>
      </c>
      <c r="AL142" s="197"/>
      <c r="AM142" s="197"/>
      <c r="AN142" s="197"/>
      <c r="AO142" s="197"/>
      <c r="AP142" s="197"/>
      <c r="AQ142" s="79"/>
      <c r="AR142" s="79"/>
      <c r="AS142" s="57" t="e">
        <f>#VALUE!</f>
        <v>#VALUE!</v>
      </c>
      <c r="AT142" s="57"/>
      <c r="AU142" s="30"/>
      <c r="AV142" s="56" t="str">
        <f t="shared" si="95"/>
        <v>Débil</v>
      </c>
      <c r="AW142" s="56" t="str">
        <f t="shared" si="96"/>
        <v>Débil</v>
      </c>
      <c r="AX142" s="82">
        <f t="shared" si="97"/>
        <v>0</v>
      </c>
      <c r="AY142" s="389"/>
      <c r="AZ142" s="389"/>
      <c r="BA142" s="387"/>
      <c r="BB142" s="389"/>
      <c r="BC142" s="130" t="e">
        <f>+IF(AND(U142="Preventivo",BB141="Fuerte"),2,IF(AND(U142="Preventivo",BB141="Moderado"),1,0))</f>
        <v>#DIV/0!</v>
      </c>
      <c r="BD142" s="130" t="e">
        <f>+IF(AND(U142="Detectivo/Correctivo",$BB141="Fuerte"),2,IF(AND(U142="Detectivo/Correctivo",$BB142="Moderado"),1,IF(AND(U142="Preventivo",$BB141="Fuerte"),1,0)))</f>
        <v>#DIV/0!</v>
      </c>
      <c r="BE142" s="130" t="e">
        <f>+L141-BC142</f>
        <v>#DIV/0!</v>
      </c>
      <c r="BF142" s="130" t="e">
        <f>+N141-BD142</f>
        <v>#N/A</v>
      </c>
      <c r="BG142" s="395"/>
      <c r="BH142" s="395"/>
      <c r="BI142" s="396"/>
      <c r="BJ142" s="393"/>
      <c r="BK142" s="393"/>
      <c r="BL142" s="393"/>
      <c r="BM142" s="394"/>
    </row>
    <row r="143" spans="1:65" ht="65.099999999999994" customHeight="1">
      <c r="A143" s="399"/>
      <c r="B143" s="391"/>
      <c r="C143" s="81"/>
      <c r="D143" s="391"/>
      <c r="E143" s="401"/>
      <c r="F143" s="34"/>
      <c r="G143" s="34"/>
      <c r="H143" s="34"/>
      <c r="I143" s="36"/>
      <c r="J143" s="29"/>
      <c r="K143" s="402"/>
      <c r="L143" s="397"/>
      <c r="M143" s="390"/>
      <c r="N143" s="398"/>
      <c r="O143" s="396"/>
      <c r="P143" s="395"/>
      <c r="Q143" s="83"/>
      <c r="R143" s="184"/>
      <c r="S143" s="53"/>
      <c r="T143" s="55"/>
      <c r="U143" s="54"/>
      <c r="V143" s="184"/>
      <c r="W143" s="184" t="str">
        <f t="shared" si="86"/>
        <v/>
      </c>
      <c r="X143" s="184"/>
      <c r="Y143" s="184" t="str">
        <f t="shared" si="87"/>
        <v/>
      </c>
      <c r="Z143" s="184"/>
      <c r="AA143" s="184" t="str">
        <f t="shared" si="88"/>
        <v/>
      </c>
      <c r="AB143" s="184"/>
      <c r="AC143" s="184" t="str">
        <f t="shared" si="89"/>
        <v/>
      </c>
      <c r="AD143" s="184"/>
      <c r="AE143" s="184" t="str">
        <f t="shared" si="90"/>
        <v/>
      </c>
      <c r="AF143" s="184"/>
      <c r="AG143" s="184" t="str">
        <f t="shared" si="91"/>
        <v/>
      </c>
      <c r="AH143" s="184"/>
      <c r="AI143" s="183" t="str">
        <f t="shared" si="92"/>
        <v/>
      </c>
      <c r="AJ143" s="82" t="str">
        <f t="shared" si="93"/>
        <v/>
      </c>
      <c r="AK143" s="82" t="str">
        <f t="shared" si="94"/>
        <v/>
      </c>
      <c r="AL143" s="197"/>
      <c r="AM143" s="197"/>
      <c r="AN143" s="197"/>
      <c r="AO143" s="197"/>
      <c r="AP143" s="197"/>
      <c r="AQ143" s="79"/>
      <c r="AR143" s="79"/>
      <c r="AS143" s="57" t="e">
        <f>#VALUE!</f>
        <v>#VALUE!</v>
      </c>
      <c r="AT143" s="57"/>
      <c r="AU143" s="30"/>
      <c r="AV143" s="56" t="str">
        <f t="shared" si="95"/>
        <v>Débil</v>
      </c>
      <c r="AW143" s="56" t="str">
        <f t="shared" si="96"/>
        <v>Débil</v>
      </c>
      <c r="AX143" s="82">
        <f t="shared" si="97"/>
        <v>0</v>
      </c>
      <c r="AY143" s="389"/>
      <c r="AZ143" s="389"/>
      <c r="BA143" s="387"/>
      <c r="BB143" s="389"/>
      <c r="BC143" s="130" t="e">
        <f>+IF(AND(U143="Preventivo",BB141="Fuerte"),2,IF(AND(U143="Preventivo",BB141="Moderado"),1,0))</f>
        <v>#DIV/0!</v>
      </c>
      <c r="BD143" s="130" t="e">
        <f>+IF(AND(U143="Detectivo/Correctivo",$BB141="Fuerte"),2,IF(AND(U143="Detectivo/Correctivo",$BB143="Moderado"),1,IF(AND(U143="Preventivo",$BB141="Fuerte"),1,0)))</f>
        <v>#DIV/0!</v>
      </c>
      <c r="BE143" s="130" t="e">
        <f>+L141-BC143</f>
        <v>#DIV/0!</v>
      </c>
      <c r="BF143" s="130" t="e">
        <f>+N141-BD143</f>
        <v>#N/A</v>
      </c>
      <c r="BG143" s="395"/>
      <c r="BH143" s="395"/>
      <c r="BI143" s="396"/>
      <c r="BJ143" s="393"/>
      <c r="BK143" s="393"/>
      <c r="BL143" s="393"/>
      <c r="BM143" s="394"/>
    </row>
    <row r="144" spans="1:65" ht="65.099999999999994" customHeight="1">
      <c r="A144" s="399"/>
      <c r="B144" s="391"/>
      <c r="C144" s="81"/>
      <c r="D144" s="391"/>
      <c r="E144" s="401"/>
      <c r="F144" s="34"/>
      <c r="G144" s="34"/>
      <c r="H144" s="34"/>
      <c r="I144" s="36"/>
      <c r="J144" s="29"/>
      <c r="K144" s="402"/>
      <c r="L144" s="397"/>
      <c r="M144" s="390"/>
      <c r="N144" s="398"/>
      <c r="O144" s="396"/>
      <c r="P144" s="395"/>
      <c r="Q144" s="83"/>
      <c r="R144" s="184"/>
      <c r="S144" s="53"/>
      <c r="T144" s="55"/>
      <c r="U144" s="54"/>
      <c r="V144" s="184"/>
      <c r="W144" s="184" t="str">
        <f t="shared" si="86"/>
        <v/>
      </c>
      <c r="X144" s="184"/>
      <c r="Y144" s="184" t="str">
        <f t="shared" si="87"/>
        <v/>
      </c>
      <c r="Z144" s="184"/>
      <c r="AA144" s="184" t="str">
        <f t="shared" si="88"/>
        <v/>
      </c>
      <c r="AB144" s="184"/>
      <c r="AC144" s="184" t="str">
        <f t="shared" si="89"/>
        <v/>
      </c>
      <c r="AD144" s="184"/>
      <c r="AE144" s="184" t="str">
        <f t="shared" si="90"/>
        <v/>
      </c>
      <c r="AF144" s="184"/>
      <c r="AG144" s="184" t="str">
        <f t="shared" si="91"/>
        <v/>
      </c>
      <c r="AH144" s="184"/>
      <c r="AI144" s="183" t="str">
        <f t="shared" si="92"/>
        <v/>
      </c>
      <c r="AJ144" s="82" t="str">
        <f t="shared" si="93"/>
        <v/>
      </c>
      <c r="AK144" s="82" t="str">
        <f t="shared" si="94"/>
        <v/>
      </c>
      <c r="AL144" s="197"/>
      <c r="AM144" s="197"/>
      <c r="AN144" s="197"/>
      <c r="AO144" s="197"/>
      <c r="AP144" s="197"/>
      <c r="AQ144" s="79"/>
      <c r="AR144" s="79"/>
      <c r="AS144" s="57" t="e">
        <f>#VALUE!</f>
        <v>#VALUE!</v>
      </c>
      <c r="AT144" s="57"/>
      <c r="AU144" s="30"/>
      <c r="AV144" s="56" t="str">
        <f t="shared" si="95"/>
        <v>Débil</v>
      </c>
      <c r="AW144" s="56" t="str">
        <f t="shared" si="96"/>
        <v>Débil</v>
      </c>
      <c r="AX144" s="82">
        <f t="shared" si="97"/>
        <v>0</v>
      </c>
      <c r="AY144" s="389"/>
      <c r="AZ144" s="389"/>
      <c r="BA144" s="387"/>
      <c r="BB144" s="389"/>
      <c r="BC144" s="130" t="e">
        <f>+IF(AND(U144="Preventivo",BB141="Fuerte"),2,IF(AND(U144="Preventivo",BB141="Moderado"),1,0))</f>
        <v>#DIV/0!</v>
      </c>
      <c r="BD144" s="130" t="e">
        <f>+IF(AND(U144="Detectivo/Correctivo",$BB141="Fuerte"),2,IF(AND(U144="Detectivo/Correctivo",$BB144="Moderado"),1,IF(AND(U144="Preventivo",$BB141="Fuerte"),1,0)))</f>
        <v>#DIV/0!</v>
      </c>
      <c r="BE144" s="130" t="e">
        <f>+L141-BC144</f>
        <v>#DIV/0!</v>
      </c>
      <c r="BF144" s="130" t="e">
        <f>+N141-BD144</f>
        <v>#N/A</v>
      </c>
      <c r="BG144" s="395"/>
      <c r="BH144" s="395"/>
      <c r="BI144" s="396"/>
      <c r="BJ144" s="393"/>
      <c r="BK144" s="393"/>
      <c r="BL144" s="393"/>
      <c r="BM144" s="394"/>
    </row>
    <row r="145" spans="1:65" ht="65.099999999999994" customHeight="1">
      <c r="A145" s="399"/>
      <c r="B145" s="391"/>
      <c r="C145" s="81"/>
      <c r="D145" s="391"/>
      <c r="E145" s="401"/>
      <c r="F145" s="34"/>
      <c r="G145" s="34"/>
      <c r="H145" s="34"/>
      <c r="I145" s="36"/>
      <c r="J145" s="29"/>
      <c r="K145" s="402"/>
      <c r="L145" s="397"/>
      <c r="M145" s="390"/>
      <c r="N145" s="398"/>
      <c r="O145" s="396"/>
      <c r="P145" s="395"/>
      <c r="Q145" s="83"/>
      <c r="R145" s="184"/>
      <c r="S145" s="53"/>
      <c r="T145" s="55"/>
      <c r="U145" s="54"/>
      <c r="V145" s="184"/>
      <c r="W145" s="184" t="str">
        <f t="shared" si="86"/>
        <v/>
      </c>
      <c r="X145" s="184"/>
      <c r="Y145" s="184" t="str">
        <f t="shared" si="87"/>
        <v/>
      </c>
      <c r="Z145" s="184"/>
      <c r="AA145" s="184" t="str">
        <f t="shared" si="88"/>
        <v/>
      </c>
      <c r="AB145" s="184"/>
      <c r="AC145" s="184" t="str">
        <f t="shared" si="89"/>
        <v/>
      </c>
      <c r="AD145" s="184"/>
      <c r="AE145" s="184" t="str">
        <f t="shared" si="90"/>
        <v/>
      </c>
      <c r="AF145" s="184"/>
      <c r="AG145" s="184" t="str">
        <f t="shared" si="91"/>
        <v/>
      </c>
      <c r="AH145" s="184"/>
      <c r="AI145" s="183" t="str">
        <f t="shared" si="92"/>
        <v/>
      </c>
      <c r="AJ145" s="82" t="str">
        <f t="shared" si="93"/>
        <v/>
      </c>
      <c r="AK145" s="82" t="str">
        <f t="shared" si="94"/>
        <v/>
      </c>
      <c r="AL145" s="197"/>
      <c r="AM145" s="197"/>
      <c r="AN145" s="197"/>
      <c r="AO145" s="197"/>
      <c r="AP145" s="197"/>
      <c r="AQ145" s="79"/>
      <c r="AR145" s="79"/>
      <c r="AS145" s="57" t="e">
        <f>#VALUE!</f>
        <v>#VALUE!</v>
      </c>
      <c r="AT145" s="57"/>
      <c r="AU145" s="30"/>
      <c r="AV145" s="56" t="str">
        <f t="shared" si="95"/>
        <v>Débil</v>
      </c>
      <c r="AW145" s="56" t="str">
        <f t="shared" si="96"/>
        <v>Débil</v>
      </c>
      <c r="AX145" s="82">
        <f t="shared" si="97"/>
        <v>0</v>
      </c>
      <c r="AY145" s="389"/>
      <c r="AZ145" s="389"/>
      <c r="BA145" s="387"/>
      <c r="BB145" s="389"/>
      <c r="BC145" s="130" t="e">
        <f>+IF(AND(U145="Preventivo",BB141="Fuerte"),2,IF(AND(U145="Preventivo",BB141="Moderado"),1,0))</f>
        <v>#DIV/0!</v>
      </c>
      <c r="BD145" s="130" t="e">
        <f>+IF(AND(U145="Detectivo/Correctivo",$BB141="Fuerte"),2,IF(AND(U145="Detectivo/Correctivo",$BB145="Moderado"),1,IF(AND(U145="Preventivo",$BB141="Fuerte"),1,0)))</f>
        <v>#DIV/0!</v>
      </c>
      <c r="BE145" s="130" t="e">
        <f>+L141-BC145</f>
        <v>#DIV/0!</v>
      </c>
      <c r="BF145" s="130" t="e">
        <f>+N141-BD145</f>
        <v>#N/A</v>
      </c>
      <c r="BG145" s="395"/>
      <c r="BH145" s="395"/>
      <c r="BI145" s="396"/>
      <c r="BJ145" s="393"/>
      <c r="BK145" s="393"/>
      <c r="BL145" s="393"/>
      <c r="BM145" s="394"/>
    </row>
    <row r="146" spans="1:65" ht="65.099999999999994" customHeight="1">
      <c r="A146" s="399"/>
      <c r="B146" s="391"/>
      <c r="C146" s="81"/>
      <c r="D146" s="391"/>
      <c r="E146" s="401"/>
      <c r="F146" s="34"/>
      <c r="G146" s="34"/>
      <c r="H146" s="34"/>
      <c r="I146" s="36"/>
      <c r="J146" s="29"/>
      <c r="K146" s="402"/>
      <c r="L146" s="397"/>
      <c r="M146" s="390"/>
      <c r="N146" s="398"/>
      <c r="O146" s="396"/>
      <c r="P146" s="395"/>
      <c r="Q146" s="83"/>
      <c r="R146" s="184"/>
      <c r="S146" s="53"/>
      <c r="T146" s="55"/>
      <c r="U146" s="54"/>
      <c r="V146" s="184"/>
      <c r="W146" s="184" t="str">
        <f t="shared" si="86"/>
        <v/>
      </c>
      <c r="X146" s="184"/>
      <c r="Y146" s="184" t="str">
        <f t="shared" si="87"/>
        <v/>
      </c>
      <c r="Z146" s="184"/>
      <c r="AA146" s="184" t="str">
        <f t="shared" si="88"/>
        <v/>
      </c>
      <c r="AB146" s="184"/>
      <c r="AC146" s="184" t="str">
        <f t="shared" si="89"/>
        <v/>
      </c>
      <c r="AD146" s="184"/>
      <c r="AE146" s="184" t="str">
        <f t="shared" si="90"/>
        <v/>
      </c>
      <c r="AF146" s="184"/>
      <c r="AG146" s="184" t="str">
        <f t="shared" si="91"/>
        <v/>
      </c>
      <c r="AH146" s="184"/>
      <c r="AI146" s="183" t="str">
        <f t="shared" si="92"/>
        <v/>
      </c>
      <c r="AJ146" s="82" t="str">
        <f t="shared" si="93"/>
        <v/>
      </c>
      <c r="AK146" s="82" t="str">
        <f t="shared" si="94"/>
        <v/>
      </c>
      <c r="AL146" s="197"/>
      <c r="AM146" s="197"/>
      <c r="AN146" s="197"/>
      <c r="AO146" s="197"/>
      <c r="AP146" s="197"/>
      <c r="AQ146" s="79"/>
      <c r="AR146" s="79"/>
      <c r="AS146" s="57" t="e">
        <f>#VALUE!</f>
        <v>#VALUE!</v>
      </c>
      <c r="AT146" s="57"/>
      <c r="AU146" s="30"/>
      <c r="AV146" s="56" t="str">
        <f t="shared" si="95"/>
        <v>Débil</v>
      </c>
      <c r="AW146" s="56" t="str">
        <f t="shared" si="96"/>
        <v>Débil</v>
      </c>
      <c r="AX146" s="82">
        <f t="shared" si="97"/>
        <v>0</v>
      </c>
      <c r="AY146" s="389"/>
      <c r="AZ146" s="389"/>
      <c r="BA146" s="388"/>
      <c r="BB146" s="389"/>
      <c r="BC146" s="130" t="e">
        <f>+IF(AND(U146="Preventivo",BB141="Fuerte"),2,IF(AND(U146="Preventivo",BB141="Moderado"),1,0))</f>
        <v>#DIV/0!</v>
      </c>
      <c r="BD146" s="130" t="e">
        <f>+IF(AND(U146="Detectivo/Correctivo",$BB141="Fuerte"),2,IF(AND(U146="Detectivo/Correctivo",$BB146="Moderado"),1,IF(AND(U146="Preventivo",$BB141="Fuerte"),1,0)))</f>
        <v>#DIV/0!</v>
      </c>
      <c r="BE146" s="130" t="e">
        <f>+L141-BC146</f>
        <v>#DIV/0!</v>
      </c>
      <c r="BF146" s="130" t="e">
        <f>+N141-BD146</f>
        <v>#N/A</v>
      </c>
      <c r="BG146" s="395"/>
      <c r="BH146" s="395"/>
      <c r="BI146" s="396"/>
      <c r="BJ146" s="393"/>
      <c r="BK146" s="393"/>
      <c r="BL146" s="393"/>
      <c r="BM146" s="394"/>
    </row>
    <row r="147" spans="1:65" ht="65.099999999999994" customHeight="1">
      <c r="A147" s="399" t="s">
        <v>630</v>
      </c>
      <c r="B147" s="391"/>
      <c r="C147" s="81"/>
      <c r="D147" s="391"/>
      <c r="E147" s="401"/>
      <c r="F147" s="34"/>
      <c r="G147" s="34"/>
      <c r="H147" s="34"/>
      <c r="I147" s="36"/>
      <c r="J147" s="29"/>
      <c r="K147" s="402"/>
      <c r="L147" s="397"/>
      <c r="M147" s="390"/>
      <c r="N147" s="398" t="e">
        <f>+VLOOKUP(M147,Listados!$K$13:$L$17,2,0)</f>
        <v>#N/A</v>
      </c>
      <c r="O147" s="396" t="str">
        <f>IF(AND(K147&lt;&gt;"",M147&lt;&gt;""),VLOOKUP(K147&amp;M147,Listados!$M$3:$N$27,2,FALSE),"")</f>
        <v/>
      </c>
      <c r="P147" s="395" t="e">
        <f>+VLOOKUP(O147,Listados!$P$3:$Q$6,2,FALSE)</f>
        <v>#N/A</v>
      </c>
      <c r="Q147" s="83"/>
      <c r="R147" s="184"/>
      <c r="S147" s="53"/>
      <c r="T147" s="55"/>
      <c r="U147" s="54"/>
      <c r="V147" s="184"/>
      <c r="W147" s="184" t="str">
        <f t="shared" si="86"/>
        <v/>
      </c>
      <c r="X147" s="184"/>
      <c r="Y147" s="184" t="str">
        <f t="shared" si="87"/>
        <v/>
      </c>
      <c r="Z147" s="184"/>
      <c r="AA147" s="184" t="str">
        <f t="shared" si="88"/>
        <v/>
      </c>
      <c r="AB147" s="184"/>
      <c r="AC147" s="184" t="str">
        <f t="shared" si="89"/>
        <v/>
      </c>
      <c r="AD147" s="184"/>
      <c r="AE147" s="184" t="str">
        <f t="shared" si="90"/>
        <v/>
      </c>
      <c r="AF147" s="184"/>
      <c r="AG147" s="184" t="str">
        <f t="shared" si="91"/>
        <v/>
      </c>
      <c r="AH147" s="184"/>
      <c r="AI147" s="183" t="str">
        <f t="shared" si="92"/>
        <v/>
      </c>
      <c r="AJ147" s="82" t="str">
        <f t="shared" si="93"/>
        <v/>
      </c>
      <c r="AK147" s="82" t="str">
        <f t="shared" si="94"/>
        <v/>
      </c>
      <c r="AL147" s="197"/>
      <c r="AM147" s="197"/>
      <c r="AN147" s="197"/>
      <c r="AO147" s="197"/>
      <c r="AP147" s="197"/>
      <c r="AQ147" s="79"/>
      <c r="AR147" s="79"/>
      <c r="AS147" s="57" t="e">
        <f>#VALUE!</f>
        <v>#VALUE!</v>
      </c>
      <c r="AT147" s="57"/>
      <c r="AU147" s="30"/>
      <c r="AV147" s="56" t="str">
        <f t="shared" si="95"/>
        <v>Débil</v>
      </c>
      <c r="AW147" s="56" t="str">
        <f t="shared" si="96"/>
        <v>Débil</v>
      </c>
      <c r="AX147" s="82">
        <f t="shared" si="97"/>
        <v>0</v>
      </c>
      <c r="AY147" s="389">
        <f t="shared" ref="AY147" si="101">SUM(AX147:AX152)</f>
        <v>0</v>
      </c>
      <c r="AZ147" s="389">
        <v>0</v>
      </c>
      <c r="BA147" s="386" t="e">
        <f t="shared" ref="BA147" si="102">AY147/AZ147</f>
        <v>#DIV/0!</v>
      </c>
      <c r="BB147" s="389" t="e">
        <f t="shared" ref="BB147" si="103">IF(BA147&lt;=50, "Débil", IF(BA147&lt;=99,"Moderado","Fuerte"))</f>
        <v>#DIV/0!</v>
      </c>
      <c r="BC147" s="130" t="e">
        <f>+IF(AND(U147="Preventivo",BB147="Fuerte"),2,IF(AND(U147="Preventivo",BB147="Moderado"),1,0))</f>
        <v>#DIV/0!</v>
      </c>
      <c r="BD147" s="130" t="e">
        <f>+IF(AND(U147="Detectivo/Correctivo",$BB147="Fuerte"),2,IF(AND(U147="Detectivo/Correctivo",$BB147="Moderado"),1,IF(AND(U147="Preventivo",$BB147="Fuerte"),1,0)))</f>
        <v>#DIV/0!</v>
      </c>
      <c r="BE147" s="130" t="e">
        <f>+L147-BC147</f>
        <v>#DIV/0!</v>
      </c>
      <c r="BF147" s="130" t="e">
        <f>+N147-BD147</f>
        <v>#N/A</v>
      </c>
      <c r="BG147" s="395" t="e">
        <f>+VLOOKUP(MIN(BE147,BE148,BE149,BE150,BE151,BE152),Listados!$J$18:$K$24,2,TRUE)</f>
        <v>#DIV/0!</v>
      </c>
      <c r="BH147" s="395" t="e">
        <f>+VLOOKUP(MIN(BF147,BF148,BF149,BF150,BF151,BF152),Listados!$J$27:$K$32,2,TRUE)</f>
        <v>#N/A</v>
      </c>
      <c r="BI147" s="396" t="e">
        <f>IF(AND(BG147&lt;&gt;"",BH147&lt;&gt;""),VLOOKUP(BG147&amp;BH147,Listados!$M$3:$N$27,2,FALSE),"")</f>
        <v>#DIV/0!</v>
      </c>
      <c r="BJ147" s="393" t="e">
        <f>+IF($P147="Asumir el riesgo","NA","")</f>
        <v>#N/A</v>
      </c>
      <c r="BK147" s="393" t="e">
        <f>+IF($P147="Asumir el riesgo","NA","")</f>
        <v>#N/A</v>
      </c>
      <c r="BL147" s="393" t="e">
        <f>+IF($P147="Asumir el riesgo","NA","")</f>
        <v>#N/A</v>
      </c>
      <c r="BM147" s="394" t="e">
        <f>+IF($P147="Asumir el riesgo","NA","")</f>
        <v>#N/A</v>
      </c>
    </row>
    <row r="148" spans="1:65" ht="65.099999999999994" customHeight="1">
      <c r="A148" s="399"/>
      <c r="B148" s="391"/>
      <c r="C148" s="81"/>
      <c r="D148" s="391"/>
      <c r="E148" s="401"/>
      <c r="F148" s="34"/>
      <c r="G148" s="34"/>
      <c r="H148" s="34"/>
      <c r="I148" s="36"/>
      <c r="J148" s="29"/>
      <c r="K148" s="402"/>
      <c r="L148" s="397"/>
      <c r="M148" s="390"/>
      <c r="N148" s="398"/>
      <c r="O148" s="396"/>
      <c r="P148" s="395"/>
      <c r="Q148" s="83"/>
      <c r="R148" s="184"/>
      <c r="S148" s="53"/>
      <c r="T148" s="55"/>
      <c r="U148" s="54"/>
      <c r="V148" s="184"/>
      <c r="W148" s="184" t="str">
        <f t="shared" si="86"/>
        <v/>
      </c>
      <c r="X148" s="184"/>
      <c r="Y148" s="184" t="str">
        <f t="shared" si="87"/>
        <v/>
      </c>
      <c r="Z148" s="184"/>
      <c r="AA148" s="184" t="str">
        <f t="shared" si="88"/>
        <v/>
      </c>
      <c r="AB148" s="184"/>
      <c r="AC148" s="184" t="str">
        <f t="shared" si="89"/>
        <v/>
      </c>
      <c r="AD148" s="184"/>
      <c r="AE148" s="184" t="str">
        <f t="shared" si="90"/>
        <v/>
      </c>
      <c r="AF148" s="184"/>
      <c r="AG148" s="184" t="str">
        <f t="shared" si="91"/>
        <v/>
      </c>
      <c r="AH148" s="184"/>
      <c r="AI148" s="183" t="str">
        <f t="shared" si="92"/>
        <v/>
      </c>
      <c r="AJ148" s="82" t="str">
        <f t="shared" si="93"/>
        <v/>
      </c>
      <c r="AK148" s="82" t="str">
        <f t="shared" si="94"/>
        <v/>
      </c>
      <c r="AL148" s="197"/>
      <c r="AM148" s="197"/>
      <c r="AN148" s="197"/>
      <c r="AO148" s="197"/>
      <c r="AP148" s="197"/>
      <c r="AQ148" s="79"/>
      <c r="AR148" s="79"/>
      <c r="AS148" s="57" t="e">
        <f>#VALUE!</f>
        <v>#VALUE!</v>
      </c>
      <c r="AT148" s="57"/>
      <c r="AU148" s="30"/>
      <c r="AV148" s="56" t="str">
        <f t="shared" si="95"/>
        <v>Débil</v>
      </c>
      <c r="AW148" s="56" t="str">
        <f t="shared" si="96"/>
        <v>Débil</v>
      </c>
      <c r="AX148" s="82">
        <f t="shared" si="97"/>
        <v>0</v>
      </c>
      <c r="AY148" s="389"/>
      <c r="AZ148" s="389"/>
      <c r="BA148" s="387"/>
      <c r="BB148" s="389"/>
      <c r="BC148" s="130" t="e">
        <f>+IF(AND(U148="Preventivo",BB147="Fuerte"),2,IF(AND(U148="Preventivo",BB147="Moderado"),1,0))</f>
        <v>#DIV/0!</v>
      </c>
      <c r="BD148" s="130" t="e">
        <f>+IF(AND(U148="Detectivo/Correctivo",$BB147="Fuerte"),2,IF(AND(U148="Detectivo/Correctivo",$BB148="Moderado"),1,IF(AND(U148="Preventivo",$BB147="Fuerte"),1,0)))</f>
        <v>#DIV/0!</v>
      </c>
      <c r="BE148" s="130" t="e">
        <f>+L147-BC148</f>
        <v>#DIV/0!</v>
      </c>
      <c r="BF148" s="130" t="e">
        <f>+N147-BD148</f>
        <v>#N/A</v>
      </c>
      <c r="BG148" s="395"/>
      <c r="BH148" s="395"/>
      <c r="BI148" s="396"/>
      <c r="BJ148" s="393"/>
      <c r="BK148" s="393"/>
      <c r="BL148" s="393"/>
      <c r="BM148" s="394"/>
    </row>
    <row r="149" spans="1:65" ht="65.099999999999994" customHeight="1">
      <c r="A149" s="399"/>
      <c r="B149" s="391"/>
      <c r="C149" s="81"/>
      <c r="D149" s="391"/>
      <c r="E149" s="401"/>
      <c r="F149" s="34"/>
      <c r="G149" s="34"/>
      <c r="H149" s="34"/>
      <c r="I149" s="36"/>
      <c r="J149" s="29"/>
      <c r="K149" s="402"/>
      <c r="L149" s="397"/>
      <c r="M149" s="390"/>
      <c r="N149" s="398"/>
      <c r="O149" s="396"/>
      <c r="P149" s="395"/>
      <c r="Q149" s="83"/>
      <c r="R149" s="184"/>
      <c r="S149" s="53"/>
      <c r="T149" s="55"/>
      <c r="U149" s="54"/>
      <c r="V149" s="184"/>
      <c r="W149" s="184" t="str">
        <f t="shared" si="86"/>
        <v/>
      </c>
      <c r="X149" s="184"/>
      <c r="Y149" s="184" t="str">
        <f t="shared" si="87"/>
        <v/>
      </c>
      <c r="Z149" s="184"/>
      <c r="AA149" s="184" t="str">
        <f t="shared" si="88"/>
        <v/>
      </c>
      <c r="AB149" s="184"/>
      <c r="AC149" s="184" t="str">
        <f t="shared" si="89"/>
        <v/>
      </c>
      <c r="AD149" s="184"/>
      <c r="AE149" s="184" t="str">
        <f t="shared" si="90"/>
        <v/>
      </c>
      <c r="AF149" s="184"/>
      <c r="AG149" s="184" t="str">
        <f t="shared" si="91"/>
        <v/>
      </c>
      <c r="AH149" s="184"/>
      <c r="AI149" s="183" t="str">
        <f t="shared" si="92"/>
        <v/>
      </c>
      <c r="AJ149" s="82" t="str">
        <f t="shared" si="93"/>
        <v/>
      </c>
      <c r="AK149" s="82" t="str">
        <f t="shared" si="94"/>
        <v/>
      </c>
      <c r="AL149" s="197"/>
      <c r="AM149" s="197"/>
      <c r="AN149" s="197"/>
      <c r="AO149" s="197"/>
      <c r="AP149" s="197"/>
      <c r="AQ149" s="79"/>
      <c r="AR149" s="79"/>
      <c r="AS149" s="57" t="e">
        <f>#VALUE!</f>
        <v>#VALUE!</v>
      </c>
      <c r="AT149" s="57"/>
      <c r="AU149" s="30"/>
      <c r="AV149" s="56" t="str">
        <f t="shared" si="95"/>
        <v>Débil</v>
      </c>
      <c r="AW149" s="56" t="str">
        <f t="shared" si="96"/>
        <v>Débil</v>
      </c>
      <c r="AX149" s="82">
        <f t="shared" si="97"/>
        <v>0</v>
      </c>
      <c r="AY149" s="389"/>
      <c r="AZ149" s="389"/>
      <c r="BA149" s="387"/>
      <c r="BB149" s="389"/>
      <c r="BC149" s="130" t="e">
        <f>+IF(AND(U149="Preventivo",BB147="Fuerte"),2,IF(AND(U149="Preventivo",BB147="Moderado"),1,0))</f>
        <v>#DIV/0!</v>
      </c>
      <c r="BD149" s="130" t="e">
        <f>+IF(AND(U149="Detectivo/Correctivo",$BB147="Fuerte"),2,IF(AND(U149="Detectivo/Correctivo",$BB149="Moderado"),1,IF(AND(U149="Preventivo",$BB147="Fuerte"),1,0)))</f>
        <v>#DIV/0!</v>
      </c>
      <c r="BE149" s="130" t="e">
        <f>+L147-BC149</f>
        <v>#DIV/0!</v>
      </c>
      <c r="BF149" s="130" t="e">
        <f>+N147-BD149</f>
        <v>#N/A</v>
      </c>
      <c r="BG149" s="395"/>
      <c r="BH149" s="395"/>
      <c r="BI149" s="396"/>
      <c r="BJ149" s="393"/>
      <c r="BK149" s="393"/>
      <c r="BL149" s="393"/>
      <c r="BM149" s="394"/>
    </row>
    <row r="150" spans="1:65" ht="65.099999999999994" customHeight="1">
      <c r="A150" s="399"/>
      <c r="B150" s="391"/>
      <c r="C150" s="81"/>
      <c r="D150" s="391"/>
      <c r="E150" s="401"/>
      <c r="F150" s="34"/>
      <c r="G150" s="34"/>
      <c r="H150" s="34"/>
      <c r="I150" s="36"/>
      <c r="J150" s="29"/>
      <c r="K150" s="402"/>
      <c r="L150" s="397"/>
      <c r="M150" s="390"/>
      <c r="N150" s="398"/>
      <c r="O150" s="396"/>
      <c r="P150" s="395"/>
      <c r="Q150" s="83"/>
      <c r="R150" s="184"/>
      <c r="S150" s="53"/>
      <c r="T150" s="55"/>
      <c r="U150" s="54"/>
      <c r="V150" s="184"/>
      <c r="W150" s="184" t="str">
        <f t="shared" si="86"/>
        <v/>
      </c>
      <c r="X150" s="184"/>
      <c r="Y150" s="184" t="str">
        <f t="shared" si="87"/>
        <v/>
      </c>
      <c r="Z150" s="184"/>
      <c r="AA150" s="184" t="str">
        <f t="shared" si="88"/>
        <v/>
      </c>
      <c r="AB150" s="184"/>
      <c r="AC150" s="184" t="str">
        <f t="shared" si="89"/>
        <v/>
      </c>
      <c r="AD150" s="184"/>
      <c r="AE150" s="184" t="str">
        <f t="shared" si="90"/>
        <v/>
      </c>
      <c r="AF150" s="184"/>
      <c r="AG150" s="184" t="str">
        <f t="shared" si="91"/>
        <v/>
      </c>
      <c r="AH150" s="184"/>
      <c r="AI150" s="183" t="str">
        <f t="shared" si="92"/>
        <v/>
      </c>
      <c r="AJ150" s="82" t="str">
        <f t="shared" si="93"/>
        <v/>
      </c>
      <c r="AK150" s="82" t="str">
        <f t="shared" si="94"/>
        <v/>
      </c>
      <c r="AL150" s="197"/>
      <c r="AM150" s="197"/>
      <c r="AN150" s="197"/>
      <c r="AO150" s="197"/>
      <c r="AP150" s="197"/>
      <c r="AQ150" s="79"/>
      <c r="AR150" s="79"/>
      <c r="AS150" s="57" t="e">
        <f>#VALUE!</f>
        <v>#VALUE!</v>
      </c>
      <c r="AT150" s="57"/>
      <c r="AU150" s="30"/>
      <c r="AV150" s="56" t="str">
        <f t="shared" si="95"/>
        <v>Débil</v>
      </c>
      <c r="AW150" s="56" t="str">
        <f t="shared" si="96"/>
        <v>Débil</v>
      </c>
      <c r="AX150" s="82">
        <f t="shared" si="97"/>
        <v>0</v>
      </c>
      <c r="AY150" s="389"/>
      <c r="AZ150" s="389"/>
      <c r="BA150" s="387"/>
      <c r="BB150" s="389"/>
      <c r="BC150" s="130" t="e">
        <f>+IF(AND(U150="Preventivo",BB147="Fuerte"),2,IF(AND(U150="Preventivo",BB147="Moderado"),1,0))</f>
        <v>#DIV/0!</v>
      </c>
      <c r="BD150" s="130" t="e">
        <f>+IF(AND(U150="Detectivo/Correctivo",$BB147="Fuerte"),2,IF(AND(U150="Detectivo/Correctivo",$BB150="Moderado"),1,IF(AND(U150="Preventivo",$BB147="Fuerte"),1,0)))</f>
        <v>#DIV/0!</v>
      </c>
      <c r="BE150" s="130" t="e">
        <f>+L147-BC150</f>
        <v>#DIV/0!</v>
      </c>
      <c r="BF150" s="130" t="e">
        <f>+N147-BD150</f>
        <v>#N/A</v>
      </c>
      <c r="BG150" s="395"/>
      <c r="BH150" s="395"/>
      <c r="BI150" s="396"/>
      <c r="BJ150" s="393"/>
      <c r="BK150" s="393"/>
      <c r="BL150" s="393"/>
      <c r="BM150" s="394"/>
    </row>
    <row r="151" spans="1:65" ht="65.099999999999994" customHeight="1">
      <c r="A151" s="399"/>
      <c r="B151" s="391"/>
      <c r="C151" s="81"/>
      <c r="D151" s="391"/>
      <c r="E151" s="401"/>
      <c r="F151" s="34"/>
      <c r="G151" s="34"/>
      <c r="H151" s="34"/>
      <c r="I151" s="36"/>
      <c r="J151" s="29"/>
      <c r="K151" s="402"/>
      <c r="L151" s="397"/>
      <c r="M151" s="390"/>
      <c r="N151" s="398"/>
      <c r="O151" s="396"/>
      <c r="P151" s="395"/>
      <c r="Q151" s="83"/>
      <c r="R151" s="184"/>
      <c r="S151" s="53"/>
      <c r="T151" s="55"/>
      <c r="U151" s="54"/>
      <c r="V151" s="184"/>
      <c r="W151" s="184" t="str">
        <f t="shared" si="86"/>
        <v/>
      </c>
      <c r="X151" s="184"/>
      <c r="Y151" s="184" t="str">
        <f t="shared" si="87"/>
        <v/>
      </c>
      <c r="Z151" s="184"/>
      <c r="AA151" s="184" t="str">
        <f t="shared" si="88"/>
        <v/>
      </c>
      <c r="AB151" s="184"/>
      <c r="AC151" s="184" t="str">
        <f t="shared" si="89"/>
        <v/>
      </c>
      <c r="AD151" s="184"/>
      <c r="AE151" s="184" t="str">
        <f t="shared" si="90"/>
        <v/>
      </c>
      <c r="AF151" s="184"/>
      <c r="AG151" s="184" t="str">
        <f t="shared" si="91"/>
        <v/>
      </c>
      <c r="AH151" s="184"/>
      <c r="AI151" s="183" t="str">
        <f t="shared" si="92"/>
        <v/>
      </c>
      <c r="AJ151" s="82" t="str">
        <f t="shared" si="93"/>
        <v/>
      </c>
      <c r="AK151" s="82" t="str">
        <f t="shared" si="94"/>
        <v/>
      </c>
      <c r="AL151" s="197"/>
      <c r="AM151" s="197"/>
      <c r="AN151" s="197"/>
      <c r="AO151" s="197"/>
      <c r="AP151" s="197"/>
      <c r="AQ151" s="79"/>
      <c r="AR151" s="79"/>
      <c r="AS151" s="57" t="e">
        <f>#VALUE!</f>
        <v>#VALUE!</v>
      </c>
      <c r="AT151" s="57"/>
      <c r="AU151" s="30"/>
      <c r="AV151" s="56" t="str">
        <f t="shared" si="95"/>
        <v>Débil</v>
      </c>
      <c r="AW151" s="56" t="str">
        <f t="shared" si="96"/>
        <v>Débil</v>
      </c>
      <c r="AX151" s="82">
        <f t="shared" si="97"/>
        <v>0</v>
      </c>
      <c r="AY151" s="389"/>
      <c r="AZ151" s="389"/>
      <c r="BA151" s="387"/>
      <c r="BB151" s="389"/>
      <c r="BC151" s="130" t="e">
        <f>+IF(AND(U151="Preventivo",BB147="Fuerte"),2,IF(AND(U151="Preventivo",BB147="Moderado"),1,0))</f>
        <v>#DIV/0!</v>
      </c>
      <c r="BD151" s="130" t="e">
        <f>+IF(AND(U151="Detectivo/Correctivo",$BB147="Fuerte"),2,IF(AND(U151="Detectivo/Correctivo",$BB151="Moderado"),1,IF(AND(U151="Preventivo",$BB147="Fuerte"),1,0)))</f>
        <v>#DIV/0!</v>
      </c>
      <c r="BE151" s="130" t="e">
        <f>+L147-BC151</f>
        <v>#DIV/0!</v>
      </c>
      <c r="BF151" s="130" t="e">
        <f>+N147-BD151</f>
        <v>#N/A</v>
      </c>
      <c r="BG151" s="395"/>
      <c r="BH151" s="395"/>
      <c r="BI151" s="396"/>
      <c r="BJ151" s="393"/>
      <c r="BK151" s="393"/>
      <c r="BL151" s="393"/>
      <c r="BM151" s="394"/>
    </row>
    <row r="152" spans="1:65" ht="65.099999999999994" customHeight="1">
      <c r="A152" s="399"/>
      <c r="B152" s="391"/>
      <c r="C152" s="81"/>
      <c r="D152" s="391"/>
      <c r="E152" s="401"/>
      <c r="F152" s="34"/>
      <c r="G152" s="34"/>
      <c r="H152" s="34"/>
      <c r="I152" s="36"/>
      <c r="J152" s="29"/>
      <c r="K152" s="402"/>
      <c r="L152" s="397"/>
      <c r="M152" s="390"/>
      <c r="N152" s="398"/>
      <c r="O152" s="396"/>
      <c r="P152" s="395"/>
      <c r="Q152" s="83"/>
      <c r="R152" s="184"/>
      <c r="S152" s="53"/>
      <c r="T152" s="55"/>
      <c r="U152" s="54"/>
      <c r="V152" s="184"/>
      <c r="W152" s="184" t="str">
        <f t="shared" si="86"/>
        <v/>
      </c>
      <c r="X152" s="184"/>
      <c r="Y152" s="184" t="str">
        <f t="shared" si="87"/>
        <v/>
      </c>
      <c r="Z152" s="184"/>
      <c r="AA152" s="184" t="str">
        <f t="shared" si="88"/>
        <v/>
      </c>
      <c r="AB152" s="184"/>
      <c r="AC152" s="184" t="str">
        <f t="shared" si="89"/>
        <v/>
      </c>
      <c r="AD152" s="184"/>
      <c r="AE152" s="184" t="str">
        <f t="shared" si="90"/>
        <v/>
      </c>
      <c r="AF152" s="184"/>
      <c r="AG152" s="184" t="str">
        <f t="shared" si="91"/>
        <v/>
      </c>
      <c r="AH152" s="184"/>
      <c r="AI152" s="183" t="str">
        <f t="shared" si="92"/>
        <v/>
      </c>
      <c r="AJ152" s="82" t="str">
        <f t="shared" si="93"/>
        <v/>
      </c>
      <c r="AK152" s="82" t="str">
        <f t="shared" si="94"/>
        <v/>
      </c>
      <c r="AL152" s="197"/>
      <c r="AM152" s="197"/>
      <c r="AN152" s="197"/>
      <c r="AO152" s="197"/>
      <c r="AP152" s="197"/>
      <c r="AQ152" s="79"/>
      <c r="AR152" s="79"/>
      <c r="AS152" s="57" t="e">
        <f>#VALUE!</f>
        <v>#VALUE!</v>
      </c>
      <c r="AT152" s="57"/>
      <c r="AU152" s="30"/>
      <c r="AV152" s="56" t="str">
        <f t="shared" si="95"/>
        <v>Débil</v>
      </c>
      <c r="AW152" s="56" t="str">
        <f t="shared" si="96"/>
        <v>Débil</v>
      </c>
      <c r="AX152" s="82">
        <f t="shared" si="97"/>
        <v>0</v>
      </c>
      <c r="AY152" s="389"/>
      <c r="AZ152" s="389"/>
      <c r="BA152" s="388"/>
      <c r="BB152" s="389"/>
      <c r="BC152" s="130" t="e">
        <f>+IF(AND(U152="Preventivo",BB147="Fuerte"),2,IF(AND(U152="Preventivo",BB147="Moderado"),1,0))</f>
        <v>#DIV/0!</v>
      </c>
      <c r="BD152" s="130" t="e">
        <f>+IF(AND(U152="Detectivo/Correctivo",$BB147="Fuerte"),2,IF(AND(U152="Detectivo/Correctivo",$BB152="Moderado"),1,IF(AND(U152="Preventivo",$BB147="Fuerte"),1,0)))</f>
        <v>#DIV/0!</v>
      </c>
      <c r="BE152" s="130" t="e">
        <f>+L147-BC152</f>
        <v>#DIV/0!</v>
      </c>
      <c r="BF152" s="130" t="e">
        <f>+N147-BD152</f>
        <v>#N/A</v>
      </c>
      <c r="BG152" s="395"/>
      <c r="BH152" s="395"/>
      <c r="BI152" s="396"/>
      <c r="BJ152" s="393"/>
      <c r="BK152" s="393"/>
      <c r="BL152" s="393"/>
      <c r="BM152" s="394"/>
    </row>
    <row r="153" spans="1:65" ht="65.099999999999994" customHeight="1">
      <c r="A153" s="399" t="s">
        <v>631</v>
      </c>
      <c r="B153" s="391"/>
      <c r="C153" s="81"/>
      <c r="D153" s="391"/>
      <c r="E153" s="401"/>
      <c r="F153" s="34"/>
      <c r="G153" s="34"/>
      <c r="H153" s="34"/>
      <c r="I153" s="36"/>
      <c r="J153" s="29"/>
      <c r="K153" s="402"/>
      <c r="L153" s="397"/>
      <c r="M153" s="390"/>
      <c r="N153" s="398" t="e">
        <f>+VLOOKUP(M153,Listados!$K$13:$L$17,2,0)</f>
        <v>#N/A</v>
      </c>
      <c r="O153" s="396" t="str">
        <f>IF(AND(K153&lt;&gt;"",M153&lt;&gt;""),VLOOKUP(K153&amp;M153,Listados!$M$3:$N$27,2,FALSE),"")</f>
        <v/>
      </c>
      <c r="P153" s="395" t="e">
        <f>+VLOOKUP(O153,Listados!$P$3:$Q$6,2,FALSE)</f>
        <v>#N/A</v>
      </c>
      <c r="Q153" s="83"/>
      <c r="R153" s="184"/>
      <c r="S153" s="53"/>
      <c r="T153" s="55"/>
      <c r="U153" s="54"/>
      <c r="V153" s="184"/>
      <c r="W153" s="184" t="str">
        <f t="shared" si="86"/>
        <v/>
      </c>
      <c r="X153" s="184"/>
      <c r="Y153" s="184" t="str">
        <f t="shared" si="87"/>
        <v/>
      </c>
      <c r="Z153" s="184"/>
      <c r="AA153" s="184" t="str">
        <f t="shared" si="88"/>
        <v/>
      </c>
      <c r="AB153" s="184"/>
      <c r="AC153" s="184" t="str">
        <f t="shared" si="89"/>
        <v/>
      </c>
      <c r="AD153" s="184"/>
      <c r="AE153" s="184" t="str">
        <f t="shared" si="90"/>
        <v/>
      </c>
      <c r="AF153" s="184"/>
      <c r="AG153" s="184" t="str">
        <f t="shared" si="91"/>
        <v/>
      </c>
      <c r="AH153" s="184"/>
      <c r="AI153" s="183" t="str">
        <f t="shared" si="92"/>
        <v/>
      </c>
      <c r="AJ153" s="82" t="str">
        <f t="shared" si="93"/>
        <v/>
      </c>
      <c r="AK153" s="82" t="str">
        <f t="shared" si="94"/>
        <v/>
      </c>
      <c r="AL153" s="197"/>
      <c r="AM153" s="197"/>
      <c r="AN153" s="197"/>
      <c r="AO153" s="197"/>
      <c r="AP153" s="197"/>
      <c r="AQ153" s="79"/>
      <c r="AR153" s="79"/>
      <c r="AS153" s="57" t="e">
        <f>#VALUE!</f>
        <v>#VALUE!</v>
      </c>
      <c r="AT153" s="57"/>
      <c r="AU153" s="30"/>
      <c r="AV153" s="56" t="str">
        <f t="shared" si="95"/>
        <v>Débil</v>
      </c>
      <c r="AW153" s="56" t="str">
        <f t="shared" si="96"/>
        <v>Débil</v>
      </c>
      <c r="AX153" s="82">
        <f t="shared" si="97"/>
        <v>0</v>
      </c>
      <c r="AY153" s="389">
        <f t="shared" ref="AY153" si="104">SUM(AX153:AX158)</f>
        <v>0</v>
      </c>
      <c r="AZ153" s="389">
        <v>0</v>
      </c>
      <c r="BA153" s="386" t="e">
        <f t="shared" ref="BA153" si="105">AY153/AZ153</f>
        <v>#DIV/0!</v>
      </c>
      <c r="BB153" s="389" t="e">
        <f t="shared" ref="BB153" si="106">IF(BA153&lt;=50, "Débil", IF(BA153&lt;=99,"Moderado","Fuerte"))</f>
        <v>#DIV/0!</v>
      </c>
      <c r="BC153" s="130" t="e">
        <f>+IF(AND(U153="Preventivo",BB153="Fuerte"),2,IF(AND(U153="Preventivo",BB153="Moderado"),1,0))</f>
        <v>#DIV/0!</v>
      </c>
      <c r="BD153" s="130" t="e">
        <f>+IF(AND(U153="Detectivo/Correctivo",$BB153="Fuerte"),2,IF(AND(U153="Detectivo/Correctivo",$BB153="Moderado"),1,IF(AND(U153="Preventivo",$BB153="Fuerte"),1,0)))</f>
        <v>#DIV/0!</v>
      </c>
      <c r="BE153" s="130" t="e">
        <f>+L153-BC153</f>
        <v>#DIV/0!</v>
      </c>
      <c r="BF153" s="130" t="e">
        <f>+N153-BD153</f>
        <v>#N/A</v>
      </c>
      <c r="BG153" s="395" t="e">
        <f>+VLOOKUP(MIN(BE153,BE154,BE155,BE156,BE157,BE158),Listados!$J$18:$K$24,2,TRUE)</f>
        <v>#DIV/0!</v>
      </c>
      <c r="BH153" s="395" t="e">
        <f>+VLOOKUP(MIN(BF153,BF154,BF155,BF156,BF157,BF158),Listados!$J$27:$K$32,2,TRUE)</f>
        <v>#N/A</v>
      </c>
      <c r="BI153" s="396" t="e">
        <f>IF(AND(BG153&lt;&gt;"",BH153&lt;&gt;""),VLOOKUP(BG153&amp;BH153,Listados!$M$3:$N$27,2,FALSE),"")</f>
        <v>#DIV/0!</v>
      </c>
      <c r="BJ153" s="393" t="e">
        <f>+IF($P153="Asumir el riesgo","NA","")</f>
        <v>#N/A</v>
      </c>
      <c r="BK153" s="393" t="e">
        <f>+IF($P153="Asumir el riesgo","NA","")</f>
        <v>#N/A</v>
      </c>
      <c r="BL153" s="393" t="e">
        <f>+IF($P153="Asumir el riesgo","NA","")</f>
        <v>#N/A</v>
      </c>
      <c r="BM153" s="394" t="e">
        <f>+IF($P153="Asumir el riesgo","NA","")</f>
        <v>#N/A</v>
      </c>
    </row>
    <row r="154" spans="1:65" ht="65.099999999999994" customHeight="1">
      <c r="A154" s="399"/>
      <c r="B154" s="391"/>
      <c r="C154" s="81"/>
      <c r="D154" s="391"/>
      <c r="E154" s="401"/>
      <c r="F154" s="34"/>
      <c r="G154" s="34"/>
      <c r="H154" s="34"/>
      <c r="I154" s="36"/>
      <c r="J154" s="29"/>
      <c r="K154" s="402"/>
      <c r="L154" s="397"/>
      <c r="M154" s="390"/>
      <c r="N154" s="398"/>
      <c r="O154" s="396"/>
      <c r="P154" s="395"/>
      <c r="Q154" s="83"/>
      <c r="R154" s="184"/>
      <c r="S154" s="53"/>
      <c r="T154" s="55"/>
      <c r="U154" s="54"/>
      <c r="V154" s="184"/>
      <c r="W154" s="184" t="str">
        <f t="shared" si="86"/>
        <v/>
      </c>
      <c r="X154" s="184"/>
      <c r="Y154" s="184" t="str">
        <f t="shared" si="87"/>
        <v/>
      </c>
      <c r="Z154" s="184"/>
      <c r="AA154" s="184" t="str">
        <f t="shared" si="88"/>
        <v/>
      </c>
      <c r="AB154" s="184"/>
      <c r="AC154" s="184" t="str">
        <f t="shared" si="89"/>
        <v/>
      </c>
      <c r="AD154" s="184"/>
      <c r="AE154" s="184" t="str">
        <f t="shared" si="90"/>
        <v/>
      </c>
      <c r="AF154" s="184"/>
      <c r="AG154" s="184" t="str">
        <f t="shared" si="91"/>
        <v/>
      </c>
      <c r="AH154" s="184"/>
      <c r="AI154" s="183" t="str">
        <f t="shared" si="92"/>
        <v/>
      </c>
      <c r="AJ154" s="82" t="str">
        <f t="shared" si="93"/>
        <v/>
      </c>
      <c r="AK154" s="82" t="str">
        <f t="shared" si="94"/>
        <v/>
      </c>
      <c r="AL154" s="197"/>
      <c r="AM154" s="197"/>
      <c r="AN154" s="197"/>
      <c r="AO154" s="197"/>
      <c r="AP154" s="197"/>
      <c r="AQ154" s="79"/>
      <c r="AR154" s="79"/>
      <c r="AS154" s="57" t="e">
        <f>#VALUE!</f>
        <v>#VALUE!</v>
      </c>
      <c r="AT154" s="57"/>
      <c r="AU154" s="30"/>
      <c r="AV154" s="56" t="str">
        <f t="shared" si="95"/>
        <v>Débil</v>
      </c>
      <c r="AW154" s="56" t="str">
        <f t="shared" si="96"/>
        <v>Débil</v>
      </c>
      <c r="AX154" s="82">
        <f t="shared" si="97"/>
        <v>0</v>
      </c>
      <c r="AY154" s="389"/>
      <c r="AZ154" s="389"/>
      <c r="BA154" s="387"/>
      <c r="BB154" s="389"/>
      <c r="BC154" s="130" t="e">
        <f>+IF(AND(U154="Preventivo",BB153="Fuerte"),2,IF(AND(U154="Preventivo",BB153="Moderado"),1,0))</f>
        <v>#DIV/0!</v>
      </c>
      <c r="BD154" s="130" t="e">
        <f>+IF(AND(U154="Detectivo/Correctivo",$BB153="Fuerte"),2,IF(AND(U154="Detectivo/Correctivo",$BB154="Moderado"),1,IF(AND(U154="Preventivo",$BB153="Fuerte"),1,0)))</f>
        <v>#DIV/0!</v>
      </c>
      <c r="BE154" s="130" t="e">
        <f>+L153-BC154</f>
        <v>#DIV/0!</v>
      </c>
      <c r="BF154" s="130" t="e">
        <f>+N153-BD154</f>
        <v>#N/A</v>
      </c>
      <c r="BG154" s="395"/>
      <c r="BH154" s="395"/>
      <c r="BI154" s="396"/>
      <c r="BJ154" s="393"/>
      <c r="BK154" s="393"/>
      <c r="BL154" s="393"/>
      <c r="BM154" s="394"/>
    </row>
    <row r="155" spans="1:65" ht="65.099999999999994" customHeight="1">
      <c r="A155" s="399"/>
      <c r="B155" s="391"/>
      <c r="C155" s="81"/>
      <c r="D155" s="391"/>
      <c r="E155" s="401"/>
      <c r="F155" s="34"/>
      <c r="G155" s="34"/>
      <c r="H155" s="34"/>
      <c r="I155" s="36"/>
      <c r="J155" s="29"/>
      <c r="K155" s="402"/>
      <c r="L155" s="397"/>
      <c r="M155" s="390"/>
      <c r="N155" s="398"/>
      <c r="O155" s="396"/>
      <c r="P155" s="395"/>
      <c r="Q155" s="83"/>
      <c r="R155" s="184"/>
      <c r="S155" s="53"/>
      <c r="T155" s="55"/>
      <c r="U155" s="54"/>
      <c r="V155" s="184"/>
      <c r="W155" s="184" t="str">
        <f t="shared" si="86"/>
        <v/>
      </c>
      <c r="X155" s="184"/>
      <c r="Y155" s="184" t="str">
        <f t="shared" si="87"/>
        <v/>
      </c>
      <c r="Z155" s="184"/>
      <c r="AA155" s="184" t="str">
        <f t="shared" si="88"/>
        <v/>
      </c>
      <c r="AB155" s="184"/>
      <c r="AC155" s="184" t="str">
        <f t="shared" si="89"/>
        <v/>
      </c>
      <c r="AD155" s="184"/>
      <c r="AE155" s="184" t="str">
        <f t="shared" si="90"/>
        <v/>
      </c>
      <c r="AF155" s="184"/>
      <c r="AG155" s="184" t="str">
        <f t="shared" si="91"/>
        <v/>
      </c>
      <c r="AH155" s="184"/>
      <c r="AI155" s="183" t="str">
        <f t="shared" si="92"/>
        <v/>
      </c>
      <c r="AJ155" s="82" t="str">
        <f t="shared" si="93"/>
        <v/>
      </c>
      <c r="AK155" s="82" t="str">
        <f t="shared" si="94"/>
        <v/>
      </c>
      <c r="AL155" s="197"/>
      <c r="AM155" s="197"/>
      <c r="AN155" s="197"/>
      <c r="AO155" s="197"/>
      <c r="AP155" s="197"/>
      <c r="AQ155" s="79"/>
      <c r="AR155" s="79"/>
      <c r="AS155" s="57" t="e">
        <f>#VALUE!</f>
        <v>#VALUE!</v>
      </c>
      <c r="AT155" s="57"/>
      <c r="AU155" s="30"/>
      <c r="AV155" s="56" t="str">
        <f t="shared" si="95"/>
        <v>Débil</v>
      </c>
      <c r="AW155" s="56" t="str">
        <f t="shared" si="96"/>
        <v>Débil</v>
      </c>
      <c r="AX155" s="82">
        <f t="shared" si="97"/>
        <v>0</v>
      </c>
      <c r="AY155" s="389"/>
      <c r="AZ155" s="389"/>
      <c r="BA155" s="387"/>
      <c r="BB155" s="389"/>
      <c r="BC155" s="130" t="e">
        <f>+IF(AND(U155="Preventivo",BB153="Fuerte"),2,IF(AND(U155="Preventivo",BB153="Moderado"),1,0))</f>
        <v>#DIV/0!</v>
      </c>
      <c r="BD155" s="130" t="e">
        <f>+IF(AND(U155="Detectivo/Correctivo",$BB153="Fuerte"),2,IF(AND(U155="Detectivo/Correctivo",$BB155="Moderado"),1,IF(AND(U155="Preventivo",$BB153="Fuerte"),1,0)))</f>
        <v>#DIV/0!</v>
      </c>
      <c r="BE155" s="130" t="e">
        <f>+L153-BC155</f>
        <v>#DIV/0!</v>
      </c>
      <c r="BF155" s="130" t="e">
        <f>+N153-BD155</f>
        <v>#N/A</v>
      </c>
      <c r="BG155" s="395"/>
      <c r="BH155" s="395"/>
      <c r="BI155" s="396"/>
      <c r="BJ155" s="393"/>
      <c r="BK155" s="393"/>
      <c r="BL155" s="393"/>
      <c r="BM155" s="394"/>
    </row>
    <row r="156" spans="1:65" ht="65.099999999999994" customHeight="1">
      <c r="A156" s="399"/>
      <c r="B156" s="391"/>
      <c r="C156" s="81"/>
      <c r="D156" s="391"/>
      <c r="E156" s="401"/>
      <c r="F156" s="34"/>
      <c r="G156" s="34"/>
      <c r="H156" s="34"/>
      <c r="I156" s="36"/>
      <c r="J156" s="29"/>
      <c r="K156" s="402"/>
      <c r="L156" s="397"/>
      <c r="M156" s="390"/>
      <c r="N156" s="398"/>
      <c r="O156" s="396"/>
      <c r="P156" s="395"/>
      <c r="Q156" s="83"/>
      <c r="R156" s="184"/>
      <c r="S156" s="53"/>
      <c r="T156" s="55"/>
      <c r="U156" s="54"/>
      <c r="V156" s="184"/>
      <c r="W156" s="184" t="str">
        <f t="shared" si="86"/>
        <v/>
      </c>
      <c r="X156" s="184"/>
      <c r="Y156" s="184" t="str">
        <f t="shared" si="87"/>
        <v/>
      </c>
      <c r="Z156" s="184"/>
      <c r="AA156" s="184" t="str">
        <f t="shared" si="88"/>
        <v/>
      </c>
      <c r="AB156" s="184"/>
      <c r="AC156" s="184" t="str">
        <f t="shared" si="89"/>
        <v/>
      </c>
      <c r="AD156" s="184"/>
      <c r="AE156" s="184" t="str">
        <f t="shared" si="90"/>
        <v/>
      </c>
      <c r="AF156" s="184"/>
      <c r="AG156" s="184" t="str">
        <f t="shared" si="91"/>
        <v/>
      </c>
      <c r="AH156" s="184"/>
      <c r="AI156" s="183" t="str">
        <f t="shared" si="92"/>
        <v/>
      </c>
      <c r="AJ156" s="82" t="str">
        <f t="shared" si="93"/>
        <v/>
      </c>
      <c r="AK156" s="82" t="str">
        <f t="shared" si="94"/>
        <v/>
      </c>
      <c r="AL156" s="197"/>
      <c r="AM156" s="197"/>
      <c r="AN156" s="197"/>
      <c r="AO156" s="197"/>
      <c r="AP156" s="197"/>
      <c r="AQ156" s="79"/>
      <c r="AR156" s="79"/>
      <c r="AS156" s="57" t="e">
        <f>#VALUE!</f>
        <v>#VALUE!</v>
      </c>
      <c r="AT156" s="57"/>
      <c r="AU156" s="30"/>
      <c r="AV156" s="56" t="str">
        <f t="shared" si="95"/>
        <v>Débil</v>
      </c>
      <c r="AW156" s="56" t="str">
        <f t="shared" si="96"/>
        <v>Débil</v>
      </c>
      <c r="AX156" s="82">
        <f t="shared" si="97"/>
        <v>0</v>
      </c>
      <c r="AY156" s="389"/>
      <c r="AZ156" s="389"/>
      <c r="BA156" s="387"/>
      <c r="BB156" s="389"/>
      <c r="BC156" s="130" t="e">
        <f>+IF(AND(U156="Preventivo",BB153="Fuerte"),2,IF(AND(U156="Preventivo",BB153="Moderado"),1,0))</f>
        <v>#DIV/0!</v>
      </c>
      <c r="BD156" s="130" t="e">
        <f>+IF(AND(U156="Detectivo/Correctivo",$BB153="Fuerte"),2,IF(AND(U156="Detectivo/Correctivo",$BB156="Moderado"),1,IF(AND(U156="Preventivo",$BB153="Fuerte"),1,0)))</f>
        <v>#DIV/0!</v>
      </c>
      <c r="BE156" s="130" t="e">
        <f>+L153-BC156</f>
        <v>#DIV/0!</v>
      </c>
      <c r="BF156" s="130" t="e">
        <f>+N153-BD156</f>
        <v>#N/A</v>
      </c>
      <c r="BG156" s="395"/>
      <c r="BH156" s="395"/>
      <c r="BI156" s="396"/>
      <c r="BJ156" s="393"/>
      <c r="BK156" s="393"/>
      <c r="BL156" s="393"/>
      <c r="BM156" s="394"/>
    </row>
    <row r="157" spans="1:65" ht="65.099999999999994" customHeight="1">
      <c r="A157" s="399"/>
      <c r="B157" s="391"/>
      <c r="C157" s="81"/>
      <c r="D157" s="391"/>
      <c r="E157" s="401"/>
      <c r="F157" s="34"/>
      <c r="G157" s="34"/>
      <c r="H157" s="34"/>
      <c r="I157" s="36"/>
      <c r="J157" s="29"/>
      <c r="K157" s="402"/>
      <c r="L157" s="397"/>
      <c r="M157" s="390"/>
      <c r="N157" s="398"/>
      <c r="O157" s="396"/>
      <c r="P157" s="395"/>
      <c r="Q157" s="83"/>
      <c r="R157" s="184"/>
      <c r="S157" s="53"/>
      <c r="T157" s="55"/>
      <c r="U157" s="54"/>
      <c r="V157" s="184"/>
      <c r="W157" s="184" t="str">
        <f t="shared" si="86"/>
        <v/>
      </c>
      <c r="X157" s="184"/>
      <c r="Y157" s="184" t="str">
        <f t="shared" si="87"/>
        <v/>
      </c>
      <c r="Z157" s="184"/>
      <c r="AA157" s="184" t="str">
        <f t="shared" si="88"/>
        <v/>
      </c>
      <c r="AB157" s="184"/>
      <c r="AC157" s="184" t="str">
        <f t="shared" si="89"/>
        <v/>
      </c>
      <c r="AD157" s="184"/>
      <c r="AE157" s="184" t="str">
        <f t="shared" si="90"/>
        <v/>
      </c>
      <c r="AF157" s="184"/>
      <c r="AG157" s="184" t="str">
        <f t="shared" si="91"/>
        <v/>
      </c>
      <c r="AH157" s="184"/>
      <c r="AI157" s="183" t="str">
        <f t="shared" si="92"/>
        <v/>
      </c>
      <c r="AJ157" s="82" t="str">
        <f t="shared" si="93"/>
        <v/>
      </c>
      <c r="AK157" s="82" t="str">
        <f t="shared" si="94"/>
        <v/>
      </c>
      <c r="AL157" s="197"/>
      <c r="AM157" s="197"/>
      <c r="AN157" s="197"/>
      <c r="AO157" s="197"/>
      <c r="AP157" s="197"/>
      <c r="AQ157" s="79"/>
      <c r="AR157" s="79"/>
      <c r="AS157" s="57" t="e">
        <f>#VALUE!</f>
        <v>#VALUE!</v>
      </c>
      <c r="AT157" s="57"/>
      <c r="AU157" s="30"/>
      <c r="AV157" s="56" t="str">
        <f t="shared" si="95"/>
        <v>Débil</v>
      </c>
      <c r="AW157" s="56" t="str">
        <f t="shared" si="96"/>
        <v>Débil</v>
      </c>
      <c r="AX157" s="82">
        <f t="shared" si="97"/>
        <v>0</v>
      </c>
      <c r="AY157" s="389"/>
      <c r="AZ157" s="389"/>
      <c r="BA157" s="387"/>
      <c r="BB157" s="389"/>
      <c r="BC157" s="130" t="e">
        <f>+IF(AND(U157="Preventivo",BB153="Fuerte"),2,IF(AND(U157="Preventivo",BB153="Moderado"),1,0))</f>
        <v>#DIV/0!</v>
      </c>
      <c r="BD157" s="130" t="e">
        <f>+IF(AND(U157="Detectivo/Correctivo",$BB153="Fuerte"),2,IF(AND(U157="Detectivo/Correctivo",$BB157="Moderado"),1,IF(AND(U157="Preventivo",$BB153="Fuerte"),1,0)))</f>
        <v>#DIV/0!</v>
      </c>
      <c r="BE157" s="130" t="e">
        <f>+L153-BC157</f>
        <v>#DIV/0!</v>
      </c>
      <c r="BF157" s="130" t="e">
        <f>+N153-BD157</f>
        <v>#N/A</v>
      </c>
      <c r="BG157" s="395"/>
      <c r="BH157" s="395"/>
      <c r="BI157" s="396"/>
      <c r="BJ157" s="393"/>
      <c r="BK157" s="393"/>
      <c r="BL157" s="393"/>
      <c r="BM157" s="394"/>
    </row>
    <row r="158" spans="1:65" ht="65.099999999999994" customHeight="1">
      <c r="A158" s="399"/>
      <c r="B158" s="391"/>
      <c r="C158" s="81"/>
      <c r="D158" s="391"/>
      <c r="E158" s="401"/>
      <c r="F158" s="34"/>
      <c r="G158" s="34"/>
      <c r="H158" s="34"/>
      <c r="I158" s="36"/>
      <c r="J158" s="29"/>
      <c r="K158" s="402"/>
      <c r="L158" s="397"/>
      <c r="M158" s="390"/>
      <c r="N158" s="398"/>
      <c r="O158" s="396"/>
      <c r="P158" s="395"/>
      <c r="Q158" s="83"/>
      <c r="R158" s="184"/>
      <c r="S158" s="53"/>
      <c r="T158" s="55"/>
      <c r="U158" s="54"/>
      <c r="V158" s="184"/>
      <c r="W158" s="184" t="str">
        <f t="shared" si="86"/>
        <v/>
      </c>
      <c r="X158" s="184"/>
      <c r="Y158" s="184" t="str">
        <f t="shared" si="87"/>
        <v/>
      </c>
      <c r="Z158" s="184"/>
      <c r="AA158" s="184" t="str">
        <f t="shared" si="88"/>
        <v/>
      </c>
      <c r="AB158" s="184"/>
      <c r="AC158" s="184" t="str">
        <f t="shared" si="89"/>
        <v/>
      </c>
      <c r="AD158" s="184"/>
      <c r="AE158" s="184" t="str">
        <f t="shared" si="90"/>
        <v/>
      </c>
      <c r="AF158" s="184"/>
      <c r="AG158" s="184" t="str">
        <f t="shared" si="91"/>
        <v/>
      </c>
      <c r="AH158" s="184"/>
      <c r="AI158" s="183" t="str">
        <f t="shared" si="92"/>
        <v/>
      </c>
      <c r="AJ158" s="82" t="str">
        <f t="shared" si="93"/>
        <v/>
      </c>
      <c r="AK158" s="82" t="str">
        <f t="shared" si="94"/>
        <v/>
      </c>
      <c r="AL158" s="197"/>
      <c r="AM158" s="197"/>
      <c r="AN158" s="197"/>
      <c r="AO158" s="197"/>
      <c r="AP158" s="197"/>
      <c r="AQ158" s="79"/>
      <c r="AR158" s="79"/>
      <c r="AS158" s="57" t="e">
        <f>#VALUE!</f>
        <v>#VALUE!</v>
      </c>
      <c r="AT158" s="57"/>
      <c r="AU158" s="30"/>
      <c r="AV158" s="56" t="str">
        <f t="shared" si="95"/>
        <v>Débil</v>
      </c>
      <c r="AW158" s="56" t="str">
        <f t="shared" si="96"/>
        <v>Débil</v>
      </c>
      <c r="AX158" s="82">
        <f t="shared" si="97"/>
        <v>0</v>
      </c>
      <c r="AY158" s="389"/>
      <c r="AZ158" s="389"/>
      <c r="BA158" s="388"/>
      <c r="BB158" s="389"/>
      <c r="BC158" s="130" t="e">
        <f>+IF(AND(U158="Preventivo",BB153="Fuerte"),2,IF(AND(U158="Preventivo",BB153="Moderado"),1,0))</f>
        <v>#DIV/0!</v>
      </c>
      <c r="BD158" s="130" t="e">
        <f>+IF(AND(U158="Detectivo/Correctivo",$BB153="Fuerte"),2,IF(AND(U158="Detectivo/Correctivo",$BB158="Moderado"),1,IF(AND(U158="Preventivo",$BB153="Fuerte"),1,0)))</f>
        <v>#DIV/0!</v>
      </c>
      <c r="BE158" s="130" t="e">
        <f>+L153-BC158</f>
        <v>#DIV/0!</v>
      </c>
      <c r="BF158" s="130" t="e">
        <f>+N153-BD158</f>
        <v>#N/A</v>
      </c>
      <c r="BG158" s="395"/>
      <c r="BH158" s="395"/>
      <c r="BI158" s="396"/>
      <c r="BJ158" s="393"/>
      <c r="BK158" s="393"/>
      <c r="BL158" s="393"/>
      <c r="BM158" s="394"/>
    </row>
    <row r="159" spans="1:65" ht="65.099999999999994" customHeight="1">
      <c r="A159" s="399" t="s">
        <v>632</v>
      </c>
      <c r="B159" s="391"/>
      <c r="C159" s="81"/>
      <c r="D159" s="391"/>
      <c r="E159" s="401"/>
      <c r="F159" s="34"/>
      <c r="G159" s="34"/>
      <c r="H159" s="34"/>
      <c r="I159" s="36"/>
      <c r="J159" s="29"/>
      <c r="K159" s="402"/>
      <c r="L159" s="397"/>
      <c r="M159" s="390"/>
      <c r="N159" s="398" t="e">
        <f>+VLOOKUP(M159,Listados!$K$13:$L$17,2,0)</f>
        <v>#N/A</v>
      </c>
      <c r="O159" s="396" t="str">
        <f>IF(AND(K159&lt;&gt;"",M159&lt;&gt;""),VLOOKUP(K159&amp;M159,Listados!$M$3:$N$27,2,FALSE),"")</f>
        <v/>
      </c>
      <c r="P159" s="395" t="e">
        <f>+VLOOKUP(O159,Listados!$P$3:$Q$6,2,FALSE)</f>
        <v>#N/A</v>
      </c>
      <c r="Q159" s="83"/>
      <c r="R159" s="184"/>
      <c r="S159" s="53"/>
      <c r="T159" s="55"/>
      <c r="U159" s="54"/>
      <c r="V159" s="184"/>
      <c r="W159" s="184" t="str">
        <f t="shared" si="86"/>
        <v/>
      </c>
      <c r="X159" s="184"/>
      <c r="Y159" s="184" t="str">
        <f t="shared" si="87"/>
        <v/>
      </c>
      <c r="Z159" s="184"/>
      <c r="AA159" s="184" t="str">
        <f t="shared" si="88"/>
        <v/>
      </c>
      <c r="AB159" s="184"/>
      <c r="AC159" s="184" t="str">
        <f t="shared" si="89"/>
        <v/>
      </c>
      <c r="AD159" s="184"/>
      <c r="AE159" s="184" t="str">
        <f t="shared" si="90"/>
        <v/>
      </c>
      <c r="AF159" s="184"/>
      <c r="AG159" s="184" t="str">
        <f t="shared" si="91"/>
        <v/>
      </c>
      <c r="AH159" s="184"/>
      <c r="AI159" s="183" t="str">
        <f t="shared" si="92"/>
        <v/>
      </c>
      <c r="AJ159" s="82" t="str">
        <f t="shared" si="93"/>
        <v/>
      </c>
      <c r="AK159" s="82" t="str">
        <f t="shared" si="94"/>
        <v/>
      </c>
      <c r="AL159" s="197"/>
      <c r="AM159" s="197"/>
      <c r="AN159" s="197"/>
      <c r="AO159" s="197"/>
      <c r="AP159" s="197"/>
      <c r="AQ159" s="79"/>
      <c r="AR159" s="79"/>
      <c r="AS159" s="57" t="e">
        <f>#VALUE!</f>
        <v>#VALUE!</v>
      </c>
      <c r="AT159" s="57"/>
      <c r="AU159" s="30"/>
      <c r="AV159" s="56" t="str">
        <f t="shared" si="95"/>
        <v>Débil</v>
      </c>
      <c r="AW159" s="56" t="str">
        <f t="shared" si="96"/>
        <v>Débil</v>
      </c>
      <c r="AX159" s="82">
        <f t="shared" si="97"/>
        <v>0</v>
      </c>
      <c r="AY159" s="389">
        <f t="shared" ref="AY159" si="107">SUM(AX159:AX164)</f>
        <v>0</v>
      </c>
      <c r="AZ159" s="389">
        <v>0</v>
      </c>
      <c r="BA159" s="386" t="e">
        <f t="shared" ref="BA159" si="108">AY159/AZ159</f>
        <v>#DIV/0!</v>
      </c>
      <c r="BB159" s="389" t="e">
        <f t="shared" ref="BB159" si="109">IF(BA159&lt;=50, "Débil", IF(BA159&lt;=99,"Moderado","Fuerte"))</f>
        <v>#DIV/0!</v>
      </c>
      <c r="BC159" s="130" t="e">
        <f>+IF(AND(U159="Preventivo",BB159="Fuerte"),2,IF(AND(U159="Preventivo",BB159="Moderado"),1,0))</f>
        <v>#DIV/0!</v>
      </c>
      <c r="BD159" s="130" t="e">
        <f>+IF(AND(U159="Detectivo/Correctivo",$BB159="Fuerte"),2,IF(AND(U159="Detectivo/Correctivo",$BB159="Moderado"),1,IF(AND(U159="Preventivo",$BB159="Fuerte"),1,0)))</f>
        <v>#DIV/0!</v>
      </c>
      <c r="BE159" s="130" t="e">
        <f>+L159-BC159</f>
        <v>#DIV/0!</v>
      </c>
      <c r="BF159" s="130" t="e">
        <f>+N159-BD159</f>
        <v>#N/A</v>
      </c>
      <c r="BG159" s="395" t="e">
        <f>+VLOOKUP(MIN(BE159,BE160,BE161,BE162,BE163,BE164),Listados!$J$18:$K$24,2,TRUE)</f>
        <v>#DIV/0!</v>
      </c>
      <c r="BH159" s="395" t="e">
        <f>+VLOOKUP(MIN(BF159,BF160,BF161,BF162,BF163,BF164),Listados!$J$27:$K$32,2,TRUE)</f>
        <v>#N/A</v>
      </c>
      <c r="BI159" s="396" t="e">
        <f>IF(AND(BG159&lt;&gt;"",BH159&lt;&gt;""),VLOOKUP(BG159&amp;BH159,Listados!$M$3:$N$27,2,FALSE),"")</f>
        <v>#DIV/0!</v>
      </c>
      <c r="BJ159" s="393" t="e">
        <f>+IF($P159="Asumir el riesgo","NA","")</f>
        <v>#N/A</v>
      </c>
      <c r="BK159" s="393" t="e">
        <f>+IF($P159="Asumir el riesgo","NA","")</f>
        <v>#N/A</v>
      </c>
      <c r="BL159" s="393" t="e">
        <f>+IF($P159="Asumir el riesgo","NA","")</f>
        <v>#N/A</v>
      </c>
      <c r="BM159" s="394" t="e">
        <f>+IF($P159="Asumir el riesgo","NA","")</f>
        <v>#N/A</v>
      </c>
    </row>
    <row r="160" spans="1:65" ht="65.099999999999994" customHeight="1">
      <c r="A160" s="399"/>
      <c r="B160" s="391"/>
      <c r="C160" s="81"/>
      <c r="D160" s="391"/>
      <c r="E160" s="401"/>
      <c r="F160" s="34"/>
      <c r="G160" s="34"/>
      <c r="H160" s="34"/>
      <c r="I160" s="36"/>
      <c r="J160" s="29"/>
      <c r="K160" s="402"/>
      <c r="L160" s="397"/>
      <c r="M160" s="390"/>
      <c r="N160" s="398"/>
      <c r="O160" s="396"/>
      <c r="P160" s="395"/>
      <c r="Q160" s="83"/>
      <c r="R160" s="184"/>
      <c r="S160" s="53"/>
      <c r="T160" s="55"/>
      <c r="U160" s="54"/>
      <c r="V160" s="184"/>
      <c r="W160" s="184" t="str">
        <f t="shared" si="86"/>
        <v/>
      </c>
      <c r="X160" s="184"/>
      <c r="Y160" s="184" t="str">
        <f t="shared" si="87"/>
        <v/>
      </c>
      <c r="Z160" s="184"/>
      <c r="AA160" s="184" t="str">
        <f t="shared" si="88"/>
        <v/>
      </c>
      <c r="AB160" s="184"/>
      <c r="AC160" s="184" t="str">
        <f t="shared" si="89"/>
        <v/>
      </c>
      <c r="AD160" s="184"/>
      <c r="AE160" s="184" t="str">
        <f t="shared" si="90"/>
        <v/>
      </c>
      <c r="AF160" s="184"/>
      <c r="AG160" s="184" t="str">
        <f t="shared" si="91"/>
        <v/>
      </c>
      <c r="AH160" s="184"/>
      <c r="AI160" s="183" t="str">
        <f t="shared" si="92"/>
        <v/>
      </c>
      <c r="AJ160" s="82" t="str">
        <f t="shared" si="93"/>
        <v/>
      </c>
      <c r="AK160" s="82" t="str">
        <f t="shared" si="94"/>
        <v/>
      </c>
      <c r="AL160" s="197"/>
      <c r="AM160" s="197"/>
      <c r="AN160" s="197"/>
      <c r="AO160" s="197"/>
      <c r="AP160" s="197"/>
      <c r="AQ160" s="79"/>
      <c r="AR160" s="79"/>
      <c r="AS160" s="57" t="e">
        <f>#VALUE!</f>
        <v>#VALUE!</v>
      </c>
      <c r="AT160" s="57"/>
      <c r="AU160" s="30"/>
      <c r="AV160" s="56" t="str">
        <f t="shared" si="95"/>
        <v>Débil</v>
      </c>
      <c r="AW160" s="56" t="str">
        <f t="shared" si="96"/>
        <v>Débil</v>
      </c>
      <c r="AX160" s="82">
        <f t="shared" si="97"/>
        <v>0</v>
      </c>
      <c r="AY160" s="389"/>
      <c r="AZ160" s="389"/>
      <c r="BA160" s="387"/>
      <c r="BB160" s="389"/>
      <c r="BC160" s="130" t="e">
        <f>+IF(AND(U160="Preventivo",BB159="Fuerte"),2,IF(AND(U160="Preventivo",BB159="Moderado"),1,0))</f>
        <v>#DIV/0!</v>
      </c>
      <c r="BD160" s="130" t="e">
        <f>+IF(AND(U160="Detectivo/Correctivo",$BB159="Fuerte"),2,IF(AND(U160="Detectivo/Correctivo",$BB160="Moderado"),1,IF(AND(U160="Preventivo",$BB159="Fuerte"),1,0)))</f>
        <v>#DIV/0!</v>
      </c>
      <c r="BE160" s="130" t="e">
        <f>+L159-BC160</f>
        <v>#DIV/0!</v>
      </c>
      <c r="BF160" s="130" t="e">
        <f>+N159-BD160</f>
        <v>#N/A</v>
      </c>
      <c r="BG160" s="395"/>
      <c r="BH160" s="395"/>
      <c r="BI160" s="396"/>
      <c r="BJ160" s="393"/>
      <c r="BK160" s="393"/>
      <c r="BL160" s="393"/>
      <c r="BM160" s="394"/>
    </row>
    <row r="161" spans="1:65" ht="65.099999999999994" customHeight="1">
      <c r="A161" s="399"/>
      <c r="B161" s="391"/>
      <c r="C161" s="81"/>
      <c r="D161" s="391"/>
      <c r="E161" s="401"/>
      <c r="F161" s="34"/>
      <c r="G161" s="34"/>
      <c r="H161" s="34"/>
      <c r="I161" s="36"/>
      <c r="J161" s="29"/>
      <c r="K161" s="402"/>
      <c r="L161" s="397"/>
      <c r="M161" s="390"/>
      <c r="N161" s="398"/>
      <c r="O161" s="396"/>
      <c r="P161" s="395"/>
      <c r="Q161" s="83"/>
      <c r="R161" s="184"/>
      <c r="S161" s="53"/>
      <c r="T161" s="55"/>
      <c r="U161" s="54"/>
      <c r="V161" s="184"/>
      <c r="W161" s="184" t="str">
        <f t="shared" si="86"/>
        <v/>
      </c>
      <c r="X161" s="184"/>
      <c r="Y161" s="184" t="str">
        <f t="shared" si="87"/>
        <v/>
      </c>
      <c r="Z161" s="184"/>
      <c r="AA161" s="184" t="str">
        <f t="shared" si="88"/>
        <v/>
      </c>
      <c r="AB161" s="184"/>
      <c r="AC161" s="184" t="str">
        <f t="shared" si="89"/>
        <v/>
      </c>
      <c r="AD161" s="184"/>
      <c r="AE161" s="184" t="str">
        <f t="shared" si="90"/>
        <v/>
      </c>
      <c r="AF161" s="184"/>
      <c r="AG161" s="184" t="str">
        <f t="shared" si="91"/>
        <v/>
      </c>
      <c r="AH161" s="184"/>
      <c r="AI161" s="183" t="str">
        <f t="shared" si="92"/>
        <v/>
      </c>
      <c r="AJ161" s="82" t="str">
        <f t="shared" si="93"/>
        <v/>
      </c>
      <c r="AK161" s="82" t="str">
        <f t="shared" si="94"/>
        <v/>
      </c>
      <c r="AL161" s="197"/>
      <c r="AM161" s="197"/>
      <c r="AN161" s="197"/>
      <c r="AO161" s="197"/>
      <c r="AP161" s="197"/>
      <c r="AQ161" s="79"/>
      <c r="AR161" s="79"/>
      <c r="AS161" s="57" t="e">
        <f>#VALUE!</f>
        <v>#VALUE!</v>
      </c>
      <c r="AT161" s="57"/>
      <c r="AU161" s="30"/>
      <c r="AV161" s="56" t="str">
        <f t="shared" si="95"/>
        <v>Débil</v>
      </c>
      <c r="AW161" s="56" t="str">
        <f t="shared" si="96"/>
        <v>Débil</v>
      </c>
      <c r="AX161" s="82">
        <f t="shared" si="97"/>
        <v>0</v>
      </c>
      <c r="AY161" s="389"/>
      <c r="AZ161" s="389"/>
      <c r="BA161" s="387"/>
      <c r="BB161" s="389"/>
      <c r="BC161" s="130" t="e">
        <f>+IF(AND(U161="Preventivo",BB159="Fuerte"),2,IF(AND(U161="Preventivo",BB159="Moderado"),1,0))</f>
        <v>#DIV/0!</v>
      </c>
      <c r="BD161" s="130" t="e">
        <f>+IF(AND(U161="Detectivo/Correctivo",$BB159="Fuerte"),2,IF(AND(U161="Detectivo/Correctivo",$BB161="Moderado"),1,IF(AND(U161="Preventivo",$BB159="Fuerte"),1,0)))</f>
        <v>#DIV/0!</v>
      </c>
      <c r="BE161" s="130" t="e">
        <f>+L159-BC161</f>
        <v>#DIV/0!</v>
      </c>
      <c r="BF161" s="130" t="e">
        <f>+N159-BD161</f>
        <v>#N/A</v>
      </c>
      <c r="BG161" s="395"/>
      <c r="BH161" s="395"/>
      <c r="BI161" s="396"/>
      <c r="BJ161" s="393"/>
      <c r="BK161" s="393"/>
      <c r="BL161" s="393"/>
      <c r="BM161" s="394"/>
    </row>
    <row r="162" spans="1:65" ht="65.099999999999994" customHeight="1">
      <c r="A162" s="399"/>
      <c r="B162" s="391"/>
      <c r="C162" s="81"/>
      <c r="D162" s="391"/>
      <c r="E162" s="401"/>
      <c r="F162" s="34"/>
      <c r="G162" s="34"/>
      <c r="H162" s="34"/>
      <c r="I162" s="36"/>
      <c r="J162" s="29"/>
      <c r="K162" s="402"/>
      <c r="L162" s="397"/>
      <c r="M162" s="390"/>
      <c r="N162" s="398"/>
      <c r="O162" s="396"/>
      <c r="P162" s="395"/>
      <c r="Q162" s="83"/>
      <c r="R162" s="184"/>
      <c r="S162" s="53"/>
      <c r="T162" s="55"/>
      <c r="U162" s="54"/>
      <c r="V162" s="184"/>
      <c r="W162" s="184" t="str">
        <f t="shared" si="86"/>
        <v/>
      </c>
      <c r="X162" s="184"/>
      <c r="Y162" s="184" t="str">
        <f t="shared" si="87"/>
        <v/>
      </c>
      <c r="Z162" s="184"/>
      <c r="AA162" s="184" t="str">
        <f t="shared" si="88"/>
        <v/>
      </c>
      <c r="AB162" s="184"/>
      <c r="AC162" s="184" t="str">
        <f t="shared" si="89"/>
        <v/>
      </c>
      <c r="AD162" s="184"/>
      <c r="AE162" s="184" t="str">
        <f t="shared" si="90"/>
        <v/>
      </c>
      <c r="AF162" s="184"/>
      <c r="AG162" s="184" t="str">
        <f t="shared" si="91"/>
        <v/>
      </c>
      <c r="AH162" s="184"/>
      <c r="AI162" s="183" t="str">
        <f t="shared" si="92"/>
        <v/>
      </c>
      <c r="AJ162" s="82" t="str">
        <f t="shared" si="93"/>
        <v/>
      </c>
      <c r="AK162" s="82" t="str">
        <f t="shared" si="94"/>
        <v/>
      </c>
      <c r="AL162" s="197"/>
      <c r="AM162" s="197"/>
      <c r="AN162" s="197"/>
      <c r="AO162" s="197"/>
      <c r="AP162" s="197"/>
      <c r="AQ162" s="79"/>
      <c r="AR162" s="79"/>
      <c r="AS162" s="57" t="e">
        <f>#VALUE!</f>
        <v>#VALUE!</v>
      </c>
      <c r="AT162" s="57"/>
      <c r="AU162" s="30"/>
      <c r="AV162" s="56" t="str">
        <f t="shared" si="95"/>
        <v>Débil</v>
      </c>
      <c r="AW162" s="56" t="str">
        <f t="shared" si="96"/>
        <v>Débil</v>
      </c>
      <c r="AX162" s="82">
        <f t="shared" si="97"/>
        <v>0</v>
      </c>
      <c r="AY162" s="389"/>
      <c r="AZ162" s="389"/>
      <c r="BA162" s="387"/>
      <c r="BB162" s="389"/>
      <c r="BC162" s="130" t="e">
        <f>+IF(AND(U162="Preventivo",BB159="Fuerte"),2,IF(AND(U162="Preventivo",BB159="Moderado"),1,0))</f>
        <v>#DIV/0!</v>
      </c>
      <c r="BD162" s="130" t="e">
        <f>+IF(AND(U162="Detectivo/Correctivo",$BB159="Fuerte"),2,IF(AND(U162="Detectivo/Correctivo",$BB162="Moderado"),1,IF(AND(U162="Preventivo",$BB159="Fuerte"),1,0)))</f>
        <v>#DIV/0!</v>
      </c>
      <c r="BE162" s="130" t="e">
        <f>+L159-BC162</f>
        <v>#DIV/0!</v>
      </c>
      <c r="BF162" s="130" t="e">
        <f>+N159-BD162</f>
        <v>#N/A</v>
      </c>
      <c r="BG162" s="395"/>
      <c r="BH162" s="395"/>
      <c r="BI162" s="396"/>
      <c r="BJ162" s="393"/>
      <c r="BK162" s="393"/>
      <c r="BL162" s="393"/>
      <c r="BM162" s="394"/>
    </row>
    <row r="163" spans="1:65" ht="65.099999999999994" customHeight="1">
      <c r="A163" s="399"/>
      <c r="B163" s="391"/>
      <c r="C163" s="81"/>
      <c r="D163" s="391"/>
      <c r="E163" s="401"/>
      <c r="F163" s="34"/>
      <c r="G163" s="34"/>
      <c r="H163" s="34"/>
      <c r="I163" s="36"/>
      <c r="J163" s="29"/>
      <c r="K163" s="402"/>
      <c r="L163" s="397"/>
      <c r="M163" s="390"/>
      <c r="N163" s="398"/>
      <c r="O163" s="396"/>
      <c r="P163" s="395"/>
      <c r="Q163" s="83"/>
      <c r="R163" s="184"/>
      <c r="S163" s="53"/>
      <c r="T163" s="55"/>
      <c r="U163" s="54"/>
      <c r="V163" s="184"/>
      <c r="W163" s="184" t="str">
        <f t="shared" si="86"/>
        <v/>
      </c>
      <c r="X163" s="184"/>
      <c r="Y163" s="184" t="str">
        <f t="shared" si="87"/>
        <v/>
      </c>
      <c r="Z163" s="184"/>
      <c r="AA163" s="184" t="str">
        <f t="shared" si="88"/>
        <v/>
      </c>
      <c r="AB163" s="184"/>
      <c r="AC163" s="184" t="str">
        <f t="shared" si="89"/>
        <v/>
      </c>
      <c r="AD163" s="184"/>
      <c r="AE163" s="184" t="str">
        <f t="shared" si="90"/>
        <v/>
      </c>
      <c r="AF163" s="184"/>
      <c r="AG163" s="184" t="str">
        <f t="shared" si="91"/>
        <v/>
      </c>
      <c r="AH163" s="184"/>
      <c r="AI163" s="183" t="str">
        <f t="shared" si="92"/>
        <v/>
      </c>
      <c r="AJ163" s="82" t="str">
        <f t="shared" si="93"/>
        <v/>
      </c>
      <c r="AK163" s="82" t="str">
        <f t="shared" si="94"/>
        <v/>
      </c>
      <c r="AL163" s="197"/>
      <c r="AM163" s="197"/>
      <c r="AN163" s="197"/>
      <c r="AO163" s="197"/>
      <c r="AP163" s="197"/>
      <c r="AQ163" s="79"/>
      <c r="AR163" s="79"/>
      <c r="AS163" s="57" t="e">
        <f>#VALUE!</f>
        <v>#VALUE!</v>
      </c>
      <c r="AT163" s="57"/>
      <c r="AU163" s="30"/>
      <c r="AV163" s="56" t="str">
        <f t="shared" si="95"/>
        <v>Débil</v>
      </c>
      <c r="AW163" s="56" t="str">
        <f t="shared" si="96"/>
        <v>Débil</v>
      </c>
      <c r="AX163" s="82">
        <f t="shared" si="97"/>
        <v>0</v>
      </c>
      <c r="AY163" s="389"/>
      <c r="AZ163" s="389"/>
      <c r="BA163" s="387"/>
      <c r="BB163" s="389"/>
      <c r="BC163" s="130" t="e">
        <f>+IF(AND(U163="Preventivo",BB159="Fuerte"),2,IF(AND(U163="Preventivo",BB159="Moderado"),1,0))</f>
        <v>#DIV/0!</v>
      </c>
      <c r="BD163" s="130" t="e">
        <f>+IF(AND(U163="Detectivo/Correctivo",$BB159="Fuerte"),2,IF(AND(U163="Detectivo/Correctivo",$BB163="Moderado"),1,IF(AND(U163="Preventivo",$BB159="Fuerte"),1,0)))</f>
        <v>#DIV/0!</v>
      </c>
      <c r="BE163" s="130" t="e">
        <f>+L159-BC163</f>
        <v>#DIV/0!</v>
      </c>
      <c r="BF163" s="130" t="e">
        <f>+N159-BD163</f>
        <v>#N/A</v>
      </c>
      <c r="BG163" s="395"/>
      <c r="BH163" s="395"/>
      <c r="BI163" s="396"/>
      <c r="BJ163" s="393"/>
      <c r="BK163" s="393"/>
      <c r="BL163" s="393"/>
      <c r="BM163" s="394"/>
    </row>
    <row r="164" spans="1:65" ht="65.099999999999994" customHeight="1">
      <c r="A164" s="399"/>
      <c r="B164" s="391"/>
      <c r="C164" s="81"/>
      <c r="D164" s="391"/>
      <c r="E164" s="401"/>
      <c r="F164" s="34"/>
      <c r="G164" s="34"/>
      <c r="H164" s="34"/>
      <c r="I164" s="36"/>
      <c r="J164" s="29"/>
      <c r="K164" s="402"/>
      <c r="L164" s="397"/>
      <c r="M164" s="390"/>
      <c r="N164" s="398"/>
      <c r="O164" s="396"/>
      <c r="P164" s="395"/>
      <c r="Q164" s="83"/>
      <c r="R164" s="184"/>
      <c r="S164" s="53"/>
      <c r="T164" s="55"/>
      <c r="U164" s="54"/>
      <c r="V164" s="184"/>
      <c r="W164" s="184" t="str">
        <f t="shared" si="86"/>
        <v/>
      </c>
      <c r="X164" s="184"/>
      <c r="Y164" s="184" t="str">
        <f t="shared" si="87"/>
        <v/>
      </c>
      <c r="Z164" s="184"/>
      <c r="AA164" s="184" t="str">
        <f t="shared" si="88"/>
        <v/>
      </c>
      <c r="AB164" s="184"/>
      <c r="AC164" s="184" t="str">
        <f t="shared" si="89"/>
        <v/>
      </c>
      <c r="AD164" s="184"/>
      <c r="AE164" s="184" t="str">
        <f t="shared" si="90"/>
        <v/>
      </c>
      <c r="AF164" s="184"/>
      <c r="AG164" s="184" t="str">
        <f t="shared" si="91"/>
        <v/>
      </c>
      <c r="AH164" s="184"/>
      <c r="AI164" s="183" t="str">
        <f t="shared" si="92"/>
        <v/>
      </c>
      <c r="AJ164" s="82" t="str">
        <f t="shared" si="93"/>
        <v/>
      </c>
      <c r="AK164" s="82" t="str">
        <f t="shared" si="94"/>
        <v/>
      </c>
      <c r="AL164" s="197"/>
      <c r="AM164" s="197"/>
      <c r="AN164" s="197"/>
      <c r="AO164" s="197"/>
      <c r="AP164" s="197"/>
      <c r="AQ164" s="79"/>
      <c r="AR164" s="79"/>
      <c r="AS164" s="57" t="e">
        <f>#VALUE!</f>
        <v>#VALUE!</v>
      </c>
      <c r="AT164" s="57"/>
      <c r="AU164" s="30"/>
      <c r="AV164" s="56" t="str">
        <f t="shared" si="95"/>
        <v>Débil</v>
      </c>
      <c r="AW164" s="56" t="str">
        <f t="shared" si="96"/>
        <v>Débil</v>
      </c>
      <c r="AX164" s="82">
        <f t="shared" si="97"/>
        <v>0</v>
      </c>
      <c r="AY164" s="389"/>
      <c r="AZ164" s="389"/>
      <c r="BA164" s="388"/>
      <c r="BB164" s="389"/>
      <c r="BC164" s="130" t="e">
        <f>+IF(AND(U164="Preventivo",BB159="Fuerte"),2,IF(AND(U164="Preventivo",BB159="Moderado"),1,0))</f>
        <v>#DIV/0!</v>
      </c>
      <c r="BD164" s="130" t="e">
        <f>+IF(AND(U164="Detectivo/Correctivo",$BB159="Fuerte"),2,IF(AND(U164="Detectivo/Correctivo",$BB164="Moderado"),1,IF(AND(U164="Preventivo",$BB159="Fuerte"),1,0)))</f>
        <v>#DIV/0!</v>
      </c>
      <c r="BE164" s="130" t="e">
        <f>+L159-BC164</f>
        <v>#DIV/0!</v>
      </c>
      <c r="BF164" s="130" t="e">
        <f>+N159-BD164</f>
        <v>#N/A</v>
      </c>
      <c r="BG164" s="395"/>
      <c r="BH164" s="395"/>
      <c r="BI164" s="396"/>
      <c r="BJ164" s="393"/>
      <c r="BK164" s="393"/>
      <c r="BL164" s="393"/>
      <c r="BM164" s="394"/>
    </row>
    <row r="165" spans="1:65" ht="65.099999999999994" customHeight="1">
      <c r="A165" s="399" t="s">
        <v>633</v>
      </c>
      <c r="B165" s="391"/>
      <c r="C165" s="81"/>
      <c r="D165" s="391"/>
      <c r="E165" s="401"/>
      <c r="F165" s="34"/>
      <c r="G165" s="34"/>
      <c r="H165" s="34"/>
      <c r="I165" s="36"/>
      <c r="J165" s="29"/>
      <c r="K165" s="402"/>
      <c r="L165" s="397"/>
      <c r="M165" s="390"/>
      <c r="N165" s="398" t="e">
        <f>+VLOOKUP(M165,Listados!$K$13:$L$17,2,0)</f>
        <v>#N/A</v>
      </c>
      <c r="O165" s="396" t="str">
        <f>IF(AND(K165&lt;&gt;"",M165&lt;&gt;""),VLOOKUP(K165&amp;M165,Listados!$M$3:$N$27,2,FALSE),"")</f>
        <v/>
      </c>
      <c r="P165" s="395" t="e">
        <f>+VLOOKUP(O165,Listados!$P$3:$Q$6,2,FALSE)</f>
        <v>#N/A</v>
      </c>
      <c r="Q165" s="83"/>
      <c r="R165" s="184"/>
      <c r="S165" s="53"/>
      <c r="T165" s="55"/>
      <c r="U165" s="54"/>
      <c r="V165" s="184"/>
      <c r="W165" s="184" t="str">
        <f t="shared" si="86"/>
        <v/>
      </c>
      <c r="X165" s="184"/>
      <c r="Y165" s="184" t="str">
        <f t="shared" si="87"/>
        <v/>
      </c>
      <c r="Z165" s="184"/>
      <c r="AA165" s="184" t="str">
        <f t="shared" si="88"/>
        <v/>
      </c>
      <c r="AB165" s="184"/>
      <c r="AC165" s="184" t="str">
        <f t="shared" si="89"/>
        <v/>
      </c>
      <c r="AD165" s="184"/>
      <c r="AE165" s="184" t="str">
        <f t="shared" si="90"/>
        <v/>
      </c>
      <c r="AF165" s="184"/>
      <c r="AG165" s="184" t="str">
        <f t="shared" si="91"/>
        <v/>
      </c>
      <c r="AH165" s="184"/>
      <c r="AI165" s="183" t="str">
        <f t="shared" si="92"/>
        <v/>
      </c>
      <c r="AJ165" s="82" t="str">
        <f t="shared" si="93"/>
        <v/>
      </c>
      <c r="AK165" s="82" t="str">
        <f t="shared" si="94"/>
        <v/>
      </c>
      <c r="AL165" s="197"/>
      <c r="AM165" s="197"/>
      <c r="AN165" s="197"/>
      <c r="AO165" s="197"/>
      <c r="AP165" s="197"/>
      <c r="AQ165" s="79"/>
      <c r="AR165" s="79"/>
      <c r="AS165" s="57" t="e">
        <f>#VALUE!</f>
        <v>#VALUE!</v>
      </c>
      <c r="AT165" s="57"/>
      <c r="AU165" s="30"/>
      <c r="AV165" s="56" t="str">
        <f t="shared" si="95"/>
        <v>Débil</v>
      </c>
      <c r="AW165" s="56" t="str">
        <f t="shared" si="96"/>
        <v>Débil</v>
      </c>
      <c r="AX165" s="82">
        <f t="shared" si="97"/>
        <v>0</v>
      </c>
      <c r="AY165" s="389">
        <f t="shared" ref="AY165" si="110">SUM(AX165:AX170)</f>
        <v>0</v>
      </c>
      <c r="AZ165" s="389">
        <v>0</v>
      </c>
      <c r="BA165" s="386" t="e">
        <f t="shared" ref="BA165" si="111">AY165/AZ165</f>
        <v>#DIV/0!</v>
      </c>
      <c r="BB165" s="389" t="e">
        <f t="shared" ref="BB165" si="112">IF(BA165&lt;=50, "Débil", IF(BA165&lt;=99,"Moderado","Fuerte"))</f>
        <v>#DIV/0!</v>
      </c>
      <c r="BC165" s="130" t="e">
        <f>+IF(AND(U165="Preventivo",BB165="Fuerte"),2,IF(AND(U165="Preventivo",BB165="Moderado"),1,0))</f>
        <v>#DIV/0!</v>
      </c>
      <c r="BD165" s="130" t="e">
        <f>+IF(AND(U165="Detectivo/Correctivo",$BB165="Fuerte"),2,IF(AND(U165="Detectivo/Correctivo",$BB165="Moderado"),1,IF(AND(U165="Preventivo",$BB165="Fuerte"),1,0)))</f>
        <v>#DIV/0!</v>
      </c>
      <c r="BE165" s="130" t="e">
        <f>+L165-BC165</f>
        <v>#DIV/0!</v>
      </c>
      <c r="BF165" s="130" t="e">
        <f>+N165-BD165</f>
        <v>#N/A</v>
      </c>
      <c r="BG165" s="395" t="e">
        <f>+VLOOKUP(MIN(BE165,BE166,BE167,BE168,BE169,BE170),Listados!$J$18:$K$24,2,TRUE)</f>
        <v>#DIV/0!</v>
      </c>
      <c r="BH165" s="395" t="e">
        <f>+VLOOKUP(MIN(BF165,BF166,BF167,BF168,BF169,BF170),Listados!$J$27:$K$32,2,TRUE)</f>
        <v>#N/A</v>
      </c>
      <c r="BI165" s="396" t="e">
        <f>IF(AND(BG165&lt;&gt;"",BH165&lt;&gt;""),VLOOKUP(BG165&amp;BH165,Listados!$M$3:$N$27,2,FALSE),"")</f>
        <v>#DIV/0!</v>
      </c>
      <c r="BJ165" s="393" t="e">
        <f>+IF($P165="Asumir el riesgo","NA","")</f>
        <v>#N/A</v>
      </c>
      <c r="BK165" s="393" t="e">
        <f>+IF($P165="Asumir el riesgo","NA","")</f>
        <v>#N/A</v>
      </c>
      <c r="BL165" s="393" t="e">
        <f>+IF($P165="Asumir el riesgo","NA","")</f>
        <v>#N/A</v>
      </c>
      <c r="BM165" s="394" t="e">
        <f>+IF($P165="Asumir el riesgo","NA","")</f>
        <v>#N/A</v>
      </c>
    </row>
    <row r="166" spans="1:65" ht="65.099999999999994" customHeight="1">
      <c r="A166" s="399"/>
      <c r="B166" s="391"/>
      <c r="C166" s="81"/>
      <c r="D166" s="391"/>
      <c r="E166" s="401"/>
      <c r="F166" s="34"/>
      <c r="G166" s="34"/>
      <c r="H166" s="34"/>
      <c r="I166" s="36"/>
      <c r="J166" s="29"/>
      <c r="K166" s="402"/>
      <c r="L166" s="397"/>
      <c r="M166" s="390"/>
      <c r="N166" s="398"/>
      <c r="O166" s="396"/>
      <c r="P166" s="395"/>
      <c r="Q166" s="83"/>
      <c r="R166" s="184"/>
      <c r="S166" s="53"/>
      <c r="T166" s="55"/>
      <c r="U166" s="54"/>
      <c r="V166" s="184"/>
      <c r="W166" s="184" t="str">
        <f t="shared" si="86"/>
        <v/>
      </c>
      <c r="X166" s="184"/>
      <c r="Y166" s="184" t="str">
        <f t="shared" si="87"/>
        <v/>
      </c>
      <c r="Z166" s="184"/>
      <c r="AA166" s="184" t="str">
        <f t="shared" si="88"/>
        <v/>
      </c>
      <c r="AB166" s="184"/>
      <c r="AC166" s="184" t="str">
        <f t="shared" si="89"/>
        <v/>
      </c>
      <c r="AD166" s="184"/>
      <c r="AE166" s="184" t="str">
        <f t="shared" si="90"/>
        <v/>
      </c>
      <c r="AF166" s="184"/>
      <c r="AG166" s="184" t="str">
        <f t="shared" si="91"/>
        <v/>
      </c>
      <c r="AH166" s="184"/>
      <c r="AI166" s="183" t="str">
        <f t="shared" si="92"/>
        <v/>
      </c>
      <c r="AJ166" s="82" t="str">
        <f t="shared" si="93"/>
        <v/>
      </c>
      <c r="AK166" s="82" t="str">
        <f t="shared" si="94"/>
        <v/>
      </c>
      <c r="AL166" s="197"/>
      <c r="AM166" s="197"/>
      <c r="AN166" s="197"/>
      <c r="AO166" s="197"/>
      <c r="AP166" s="197"/>
      <c r="AQ166" s="79"/>
      <c r="AR166" s="79"/>
      <c r="AS166" s="57" t="e">
        <f>#VALUE!</f>
        <v>#VALUE!</v>
      </c>
      <c r="AT166" s="57"/>
      <c r="AU166" s="30"/>
      <c r="AV166" s="56" t="str">
        <f t="shared" si="95"/>
        <v>Débil</v>
      </c>
      <c r="AW166" s="56" t="str">
        <f t="shared" si="96"/>
        <v>Débil</v>
      </c>
      <c r="AX166" s="82">
        <f t="shared" si="97"/>
        <v>0</v>
      </c>
      <c r="AY166" s="389"/>
      <c r="AZ166" s="389"/>
      <c r="BA166" s="387"/>
      <c r="BB166" s="389"/>
      <c r="BC166" s="130" t="e">
        <f>+IF(AND(U166="Preventivo",BB165="Fuerte"),2,IF(AND(U166="Preventivo",BB165="Moderado"),1,0))</f>
        <v>#DIV/0!</v>
      </c>
      <c r="BD166" s="130" t="e">
        <f>+IF(AND(U166="Detectivo/Correctivo",$BB165="Fuerte"),2,IF(AND(U166="Detectivo/Correctivo",$BB166="Moderado"),1,IF(AND(U166="Preventivo",$BB165="Fuerte"),1,0)))</f>
        <v>#DIV/0!</v>
      </c>
      <c r="BE166" s="130" t="e">
        <f>+L165-BC166</f>
        <v>#DIV/0!</v>
      </c>
      <c r="BF166" s="130" t="e">
        <f>+N165-BD166</f>
        <v>#N/A</v>
      </c>
      <c r="BG166" s="395"/>
      <c r="BH166" s="395"/>
      <c r="BI166" s="396"/>
      <c r="BJ166" s="393"/>
      <c r="BK166" s="393"/>
      <c r="BL166" s="393"/>
      <c r="BM166" s="394"/>
    </row>
    <row r="167" spans="1:65" ht="65.099999999999994" customHeight="1">
      <c r="A167" s="399"/>
      <c r="B167" s="391"/>
      <c r="C167" s="81"/>
      <c r="D167" s="391"/>
      <c r="E167" s="401"/>
      <c r="F167" s="34"/>
      <c r="G167" s="34"/>
      <c r="H167" s="34"/>
      <c r="I167" s="36"/>
      <c r="J167" s="29"/>
      <c r="K167" s="402"/>
      <c r="L167" s="397"/>
      <c r="M167" s="390"/>
      <c r="N167" s="398"/>
      <c r="O167" s="396"/>
      <c r="P167" s="395"/>
      <c r="Q167" s="83"/>
      <c r="R167" s="184"/>
      <c r="S167" s="53"/>
      <c r="T167" s="55"/>
      <c r="U167" s="54"/>
      <c r="V167" s="184"/>
      <c r="W167" s="184" t="str">
        <f t="shared" si="86"/>
        <v/>
      </c>
      <c r="X167" s="184"/>
      <c r="Y167" s="184" t="str">
        <f t="shared" si="87"/>
        <v/>
      </c>
      <c r="Z167" s="184"/>
      <c r="AA167" s="184" t="str">
        <f t="shared" si="88"/>
        <v/>
      </c>
      <c r="AB167" s="184"/>
      <c r="AC167" s="184" t="str">
        <f t="shared" si="89"/>
        <v/>
      </c>
      <c r="AD167" s="184"/>
      <c r="AE167" s="184" t="str">
        <f t="shared" si="90"/>
        <v/>
      </c>
      <c r="AF167" s="184"/>
      <c r="AG167" s="184" t="str">
        <f t="shared" si="91"/>
        <v/>
      </c>
      <c r="AH167" s="184"/>
      <c r="AI167" s="183" t="str">
        <f t="shared" si="92"/>
        <v/>
      </c>
      <c r="AJ167" s="82" t="str">
        <f t="shared" si="93"/>
        <v/>
      </c>
      <c r="AK167" s="82" t="str">
        <f t="shared" si="94"/>
        <v/>
      </c>
      <c r="AL167" s="197"/>
      <c r="AM167" s="197"/>
      <c r="AN167" s="197"/>
      <c r="AO167" s="197"/>
      <c r="AP167" s="197"/>
      <c r="AQ167" s="79"/>
      <c r="AR167" s="79"/>
      <c r="AS167" s="57" t="e">
        <f>#VALUE!</f>
        <v>#VALUE!</v>
      </c>
      <c r="AT167" s="57"/>
      <c r="AU167" s="30"/>
      <c r="AV167" s="56" t="str">
        <f t="shared" si="95"/>
        <v>Débil</v>
      </c>
      <c r="AW167" s="56" t="str">
        <f t="shared" si="96"/>
        <v>Débil</v>
      </c>
      <c r="AX167" s="82">
        <f t="shared" si="97"/>
        <v>0</v>
      </c>
      <c r="AY167" s="389"/>
      <c r="AZ167" s="389"/>
      <c r="BA167" s="387"/>
      <c r="BB167" s="389"/>
      <c r="BC167" s="130" t="e">
        <f>+IF(AND(U167="Preventivo",BB165="Fuerte"),2,IF(AND(U167="Preventivo",BB165="Moderado"),1,0))</f>
        <v>#DIV/0!</v>
      </c>
      <c r="BD167" s="130" t="e">
        <f>+IF(AND(U167="Detectivo/Correctivo",$BB165="Fuerte"),2,IF(AND(U167="Detectivo/Correctivo",$BB167="Moderado"),1,IF(AND(U167="Preventivo",$BB165="Fuerte"),1,0)))</f>
        <v>#DIV/0!</v>
      </c>
      <c r="BE167" s="130" t="e">
        <f>+L165-BC167</f>
        <v>#DIV/0!</v>
      </c>
      <c r="BF167" s="130" t="e">
        <f>+N165-BD167</f>
        <v>#N/A</v>
      </c>
      <c r="BG167" s="395"/>
      <c r="BH167" s="395"/>
      <c r="BI167" s="396"/>
      <c r="BJ167" s="393"/>
      <c r="BK167" s="393"/>
      <c r="BL167" s="393"/>
      <c r="BM167" s="394"/>
    </row>
    <row r="168" spans="1:65" ht="65.099999999999994" customHeight="1">
      <c r="A168" s="399"/>
      <c r="B168" s="391"/>
      <c r="C168" s="81"/>
      <c r="D168" s="391"/>
      <c r="E168" s="401"/>
      <c r="F168" s="34"/>
      <c r="G168" s="34"/>
      <c r="H168" s="34"/>
      <c r="I168" s="36"/>
      <c r="J168" s="29"/>
      <c r="K168" s="402"/>
      <c r="L168" s="397"/>
      <c r="M168" s="390"/>
      <c r="N168" s="398"/>
      <c r="O168" s="396"/>
      <c r="P168" s="395"/>
      <c r="Q168" s="83"/>
      <c r="R168" s="184"/>
      <c r="S168" s="53"/>
      <c r="T168" s="55"/>
      <c r="U168" s="54"/>
      <c r="V168" s="184"/>
      <c r="W168" s="184" t="str">
        <f t="shared" si="86"/>
        <v/>
      </c>
      <c r="X168" s="184"/>
      <c r="Y168" s="184" t="str">
        <f t="shared" si="87"/>
        <v/>
      </c>
      <c r="Z168" s="184"/>
      <c r="AA168" s="184" t="str">
        <f t="shared" si="88"/>
        <v/>
      </c>
      <c r="AB168" s="184"/>
      <c r="AC168" s="184" t="str">
        <f t="shared" si="89"/>
        <v/>
      </c>
      <c r="AD168" s="184"/>
      <c r="AE168" s="184" t="str">
        <f t="shared" si="90"/>
        <v/>
      </c>
      <c r="AF168" s="184"/>
      <c r="AG168" s="184" t="str">
        <f t="shared" si="91"/>
        <v/>
      </c>
      <c r="AH168" s="184"/>
      <c r="AI168" s="183" t="str">
        <f t="shared" si="92"/>
        <v/>
      </c>
      <c r="AJ168" s="82" t="str">
        <f t="shared" si="93"/>
        <v/>
      </c>
      <c r="AK168" s="82" t="str">
        <f t="shared" si="94"/>
        <v/>
      </c>
      <c r="AL168" s="197"/>
      <c r="AM168" s="197"/>
      <c r="AN168" s="197"/>
      <c r="AO168" s="197"/>
      <c r="AP168" s="197"/>
      <c r="AQ168" s="79"/>
      <c r="AR168" s="79"/>
      <c r="AS168" s="57" t="e">
        <f>#VALUE!</f>
        <v>#VALUE!</v>
      </c>
      <c r="AT168" s="57"/>
      <c r="AU168" s="30"/>
      <c r="AV168" s="56" t="str">
        <f t="shared" si="95"/>
        <v>Débil</v>
      </c>
      <c r="AW168" s="56" t="str">
        <f t="shared" si="96"/>
        <v>Débil</v>
      </c>
      <c r="AX168" s="82">
        <f t="shared" si="97"/>
        <v>0</v>
      </c>
      <c r="AY168" s="389"/>
      <c r="AZ168" s="389"/>
      <c r="BA168" s="387"/>
      <c r="BB168" s="389"/>
      <c r="BC168" s="130" t="e">
        <f>+IF(AND(U168="Preventivo",BB165="Fuerte"),2,IF(AND(U168="Preventivo",BB165="Moderado"),1,0))</f>
        <v>#DIV/0!</v>
      </c>
      <c r="BD168" s="130" t="e">
        <f>+IF(AND(U168="Detectivo/Correctivo",$BB165="Fuerte"),2,IF(AND(U168="Detectivo/Correctivo",$BB168="Moderado"),1,IF(AND(U168="Preventivo",$BB165="Fuerte"),1,0)))</f>
        <v>#DIV/0!</v>
      </c>
      <c r="BE168" s="130" t="e">
        <f>+L165-BC168</f>
        <v>#DIV/0!</v>
      </c>
      <c r="BF168" s="130" t="e">
        <f>+N165-BD168</f>
        <v>#N/A</v>
      </c>
      <c r="BG168" s="395"/>
      <c r="BH168" s="395"/>
      <c r="BI168" s="396"/>
      <c r="BJ168" s="393"/>
      <c r="BK168" s="393"/>
      <c r="BL168" s="393"/>
      <c r="BM168" s="394"/>
    </row>
    <row r="169" spans="1:65" ht="65.099999999999994" customHeight="1">
      <c r="A169" s="399"/>
      <c r="B169" s="391"/>
      <c r="C169" s="81"/>
      <c r="D169" s="391"/>
      <c r="E169" s="401"/>
      <c r="F169" s="34"/>
      <c r="G169" s="34"/>
      <c r="H169" s="34"/>
      <c r="I169" s="36"/>
      <c r="J169" s="29"/>
      <c r="K169" s="402"/>
      <c r="L169" s="397"/>
      <c r="M169" s="390"/>
      <c r="N169" s="398"/>
      <c r="O169" s="396"/>
      <c r="P169" s="395"/>
      <c r="Q169" s="83"/>
      <c r="R169" s="184"/>
      <c r="S169" s="53"/>
      <c r="T169" s="55"/>
      <c r="U169" s="54"/>
      <c r="V169" s="184"/>
      <c r="W169" s="184" t="str">
        <f t="shared" si="86"/>
        <v/>
      </c>
      <c r="X169" s="184"/>
      <c r="Y169" s="184" t="str">
        <f t="shared" si="87"/>
        <v/>
      </c>
      <c r="Z169" s="184"/>
      <c r="AA169" s="184" t="str">
        <f t="shared" si="88"/>
        <v/>
      </c>
      <c r="AB169" s="184"/>
      <c r="AC169" s="184" t="str">
        <f t="shared" si="89"/>
        <v/>
      </c>
      <c r="AD169" s="184"/>
      <c r="AE169" s="184" t="str">
        <f t="shared" si="90"/>
        <v/>
      </c>
      <c r="AF169" s="184"/>
      <c r="AG169" s="184" t="str">
        <f t="shared" si="91"/>
        <v/>
      </c>
      <c r="AH169" s="184"/>
      <c r="AI169" s="183" t="str">
        <f t="shared" si="92"/>
        <v/>
      </c>
      <c r="AJ169" s="82" t="str">
        <f t="shared" si="93"/>
        <v/>
      </c>
      <c r="AK169" s="82" t="str">
        <f t="shared" si="94"/>
        <v/>
      </c>
      <c r="AL169" s="197"/>
      <c r="AM169" s="197"/>
      <c r="AN169" s="197"/>
      <c r="AO169" s="197"/>
      <c r="AP169" s="197"/>
      <c r="AQ169" s="79"/>
      <c r="AR169" s="79"/>
      <c r="AS169" s="57" t="e">
        <f>#VALUE!</f>
        <v>#VALUE!</v>
      </c>
      <c r="AT169" s="57"/>
      <c r="AU169" s="30"/>
      <c r="AV169" s="56" t="str">
        <f t="shared" si="95"/>
        <v>Débil</v>
      </c>
      <c r="AW169" s="56" t="str">
        <f t="shared" si="96"/>
        <v>Débil</v>
      </c>
      <c r="AX169" s="82">
        <f t="shared" si="97"/>
        <v>0</v>
      </c>
      <c r="AY169" s="389"/>
      <c r="AZ169" s="389"/>
      <c r="BA169" s="387"/>
      <c r="BB169" s="389"/>
      <c r="BC169" s="130" t="e">
        <f>+IF(AND(U169="Preventivo",BB165="Fuerte"),2,IF(AND(U169="Preventivo",BB165="Moderado"),1,0))</f>
        <v>#DIV/0!</v>
      </c>
      <c r="BD169" s="130" t="e">
        <f>+IF(AND(U169="Detectivo/Correctivo",$BB165="Fuerte"),2,IF(AND(U169="Detectivo/Correctivo",$BB169="Moderado"),1,IF(AND(U169="Preventivo",$BB165="Fuerte"),1,0)))</f>
        <v>#DIV/0!</v>
      </c>
      <c r="BE169" s="130" t="e">
        <f>+L165-BC169</f>
        <v>#DIV/0!</v>
      </c>
      <c r="BF169" s="130" t="e">
        <f>+N165-BD169</f>
        <v>#N/A</v>
      </c>
      <c r="BG169" s="395"/>
      <c r="BH169" s="395"/>
      <c r="BI169" s="396"/>
      <c r="BJ169" s="393"/>
      <c r="BK169" s="393"/>
      <c r="BL169" s="393"/>
      <c r="BM169" s="394"/>
    </row>
    <row r="170" spans="1:65" ht="65.099999999999994" customHeight="1">
      <c r="A170" s="399"/>
      <c r="B170" s="391"/>
      <c r="C170" s="81"/>
      <c r="D170" s="391"/>
      <c r="E170" s="401"/>
      <c r="F170" s="34"/>
      <c r="G170" s="34"/>
      <c r="H170" s="34"/>
      <c r="I170" s="36"/>
      <c r="J170" s="29"/>
      <c r="K170" s="402"/>
      <c r="L170" s="397"/>
      <c r="M170" s="390"/>
      <c r="N170" s="398"/>
      <c r="O170" s="396"/>
      <c r="P170" s="395"/>
      <c r="Q170" s="83"/>
      <c r="R170" s="184"/>
      <c r="S170" s="53"/>
      <c r="T170" s="55"/>
      <c r="U170" s="54"/>
      <c r="V170" s="184"/>
      <c r="W170" s="184" t="str">
        <f t="shared" si="86"/>
        <v/>
      </c>
      <c r="X170" s="184"/>
      <c r="Y170" s="184" t="str">
        <f t="shared" si="87"/>
        <v/>
      </c>
      <c r="Z170" s="184"/>
      <c r="AA170" s="184" t="str">
        <f t="shared" si="88"/>
        <v/>
      </c>
      <c r="AB170" s="184"/>
      <c r="AC170" s="184" t="str">
        <f t="shared" si="89"/>
        <v/>
      </c>
      <c r="AD170" s="184"/>
      <c r="AE170" s="184" t="str">
        <f t="shared" si="90"/>
        <v/>
      </c>
      <c r="AF170" s="184"/>
      <c r="AG170" s="184" t="str">
        <f t="shared" si="91"/>
        <v/>
      </c>
      <c r="AH170" s="184"/>
      <c r="AI170" s="183" t="str">
        <f t="shared" si="92"/>
        <v/>
      </c>
      <c r="AJ170" s="82" t="str">
        <f t="shared" si="93"/>
        <v/>
      </c>
      <c r="AK170" s="82" t="str">
        <f t="shared" si="94"/>
        <v/>
      </c>
      <c r="AL170" s="197"/>
      <c r="AM170" s="197"/>
      <c r="AN170" s="197"/>
      <c r="AO170" s="197"/>
      <c r="AP170" s="197"/>
      <c r="AQ170" s="79"/>
      <c r="AR170" s="79"/>
      <c r="AS170" s="57" t="e">
        <f>#VALUE!</f>
        <v>#VALUE!</v>
      </c>
      <c r="AT170" s="57"/>
      <c r="AU170" s="30"/>
      <c r="AV170" s="56" t="str">
        <f t="shared" si="95"/>
        <v>Débil</v>
      </c>
      <c r="AW170" s="56" t="str">
        <f t="shared" si="96"/>
        <v>Débil</v>
      </c>
      <c r="AX170" s="82">
        <f t="shared" si="97"/>
        <v>0</v>
      </c>
      <c r="AY170" s="389"/>
      <c r="AZ170" s="389"/>
      <c r="BA170" s="388"/>
      <c r="BB170" s="389"/>
      <c r="BC170" s="130" t="e">
        <f>+IF(AND(U170="Preventivo",BB165="Fuerte"),2,IF(AND(U170="Preventivo",BB165="Moderado"),1,0))</f>
        <v>#DIV/0!</v>
      </c>
      <c r="BD170" s="130" t="e">
        <f>+IF(AND(U170="Detectivo/Correctivo",$BB165="Fuerte"),2,IF(AND(U170="Detectivo/Correctivo",$BB170="Moderado"),1,IF(AND(U170="Preventivo",$BB165="Fuerte"),1,0)))</f>
        <v>#DIV/0!</v>
      </c>
      <c r="BE170" s="130" t="e">
        <f>+L165-BC170</f>
        <v>#DIV/0!</v>
      </c>
      <c r="BF170" s="130" t="e">
        <f>+N165-BD170</f>
        <v>#N/A</v>
      </c>
      <c r="BG170" s="395"/>
      <c r="BH170" s="395"/>
      <c r="BI170" s="396"/>
      <c r="BJ170" s="393"/>
      <c r="BK170" s="393"/>
      <c r="BL170" s="393"/>
      <c r="BM170" s="394"/>
    </row>
    <row r="171" spans="1:65" ht="65.099999999999994" customHeight="1">
      <c r="A171" s="399" t="s">
        <v>634</v>
      </c>
      <c r="B171" s="391"/>
      <c r="C171" s="81"/>
      <c r="D171" s="391"/>
      <c r="E171" s="401"/>
      <c r="F171" s="34"/>
      <c r="G171" s="34"/>
      <c r="H171" s="34"/>
      <c r="I171" s="36"/>
      <c r="J171" s="29"/>
      <c r="K171" s="402"/>
      <c r="L171" s="397"/>
      <c r="M171" s="390"/>
      <c r="N171" s="398" t="e">
        <f>+VLOOKUP(M171,Listados!$K$13:$L$17,2,0)</f>
        <v>#N/A</v>
      </c>
      <c r="O171" s="396" t="str">
        <f>IF(AND(K171&lt;&gt;"",M171&lt;&gt;""),VLOOKUP(K171&amp;M171,Listados!$M$3:$N$27,2,FALSE),"")</f>
        <v/>
      </c>
      <c r="P171" s="395" t="e">
        <f>+VLOOKUP(O171,Listados!$P$3:$Q$6,2,FALSE)</f>
        <v>#N/A</v>
      </c>
      <c r="Q171" s="83"/>
      <c r="R171" s="184"/>
      <c r="S171" s="53"/>
      <c r="T171" s="55"/>
      <c r="U171" s="54"/>
      <c r="V171" s="184"/>
      <c r="W171" s="184" t="str">
        <f t="shared" si="86"/>
        <v/>
      </c>
      <c r="X171" s="184"/>
      <c r="Y171" s="184" t="str">
        <f t="shared" si="87"/>
        <v/>
      </c>
      <c r="Z171" s="184"/>
      <c r="AA171" s="184" t="str">
        <f t="shared" si="88"/>
        <v/>
      </c>
      <c r="AB171" s="184"/>
      <c r="AC171" s="184" t="str">
        <f t="shared" si="89"/>
        <v/>
      </c>
      <c r="AD171" s="184"/>
      <c r="AE171" s="184" t="str">
        <f t="shared" si="90"/>
        <v/>
      </c>
      <c r="AF171" s="184"/>
      <c r="AG171" s="184" t="str">
        <f t="shared" si="91"/>
        <v/>
      </c>
      <c r="AH171" s="184"/>
      <c r="AI171" s="183" t="str">
        <f t="shared" si="92"/>
        <v/>
      </c>
      <c r="AJ171" s="82" t="str">
        <f t="shared" si="93"/>
        <v/>
      </c>
      <c r="AK171" s="82" t="str">
        <f t="shared" si="94"/>
        <v/>
      </c>
      <c r="AL171" s="197"/>
      <c r="AM171" s="197"/>
      <c r="AN171" s="197"/>
      <c r="AO171" s="197"/>
      <c r="AP171" s="197"/>
      <c r="AQ171" s="79"/>
      <c r="AR171" s="79"/>
      <c r="AS171" s="57" t="e">
        <f>#VALUE!</f>
        <v>#VALUE!</v>
      </c>
      <c r="AT171" s="57"/>
      <c r="AU171" s="30"/>
      <c r="AV171" s="56" t="str">
        <f t="shared" si="95"/>
        <v>Débil</v>
      </c>
      <c r="AW171" s="56" t="str">
        <f t="shared" si="96"/>
        <v>Débil</v>
      </c>
      <c r="AX171" s="82">
        <f t="shared" si="97"/>
        <v>0</v>
      </c>
      <c r="AY171" s="389">
        <f t="shared" ref="AY171" si="113">SUM(AX171:AX176)</f>
        <v>0</v>
      </c>
      <c r="AZ171" s="389">
        <v>0</v>
      </c>
      <c r="BA171" s="386" t="e">
        <f t="shared" ref="BA171" si="114">AY171/AZ171</f>
        <v>#DIV/0!</v>
      </c>
      <c r="BB171" s="389" t="e">
        <f t="shared" ref="BB171" si="115">IF(BA171&lt;=50, "Débil", IF(BA171&lt;=99,"Moderado","Fuerte"))</f>
        <v>#DIV/0!</v>
      </c>
      <c r="BC171" s="130" t="e">
        <f>+IF(AND(U171="Preventivo",BB171="Fuerte"),2,IF(AND(U171="Preventivo",BB171="Moderado"),1,0))</f>
        <v>#DIV/0!</v>
      </c>
      <c r="BD171" s="130" t="e">
        <f>+IF(AND(U171="Detectivo/Correctivo",$BB171="Fuerte"),2,IF(AND(U171="Detectivo/Correctivo",$BB171="Moderado"),1,IF(AND(U171="Preventivo",$BB171="Fuerte"),1,0)))</f>
        <v>#DIV/0!</v>
      </c>
      <c r="BE171" s="130" t="e">
        <f>+L171-BC171</f>
        <v>#DIV/0!</v>
      </c>
      <c r="BF171" s="130" t="e">
        <f>+N171-BD171</f>
        <v>#N/A</v>
      </c>
      <c r="BG171" s="395" t="e">
        <f>+VLOOKUP(MIN(BE171,BE172,BE173,BE174,BE175,BE176),Listados!$J$18:$K$24,2,TRUE)</f>
        <v>#DIV/0!</v>
      </c>
      <c r="BH171" s="395" t="e">
        <f>+VLOOKUP(MIN(BF171,BF172,BF173,BF174,BF175,BF176),Listados!$J$27:$K$32,2,TRUE)</f>
        <v>#N/A</v>
      </c>
      <c r="BI171" s="396" t="e">
        <f>IF(AND(BG171&lt;&gt;"",BH171&lt;&gt;""),VLOOKUP(BG171&amp;BH171,Listados!$M$3:$N$27,2,FALSE),"")</f>
        <v>#DIV/0!</v>
      </c>
      <c r="BJ171" s="393" t="e">
        <f>+IF($P171="Asumir el riesgo","NA","")</f>
        <v>#N/A</v>
      </c>
      <c r="BK171" s="393" t="e">
        <f>+IF($P171="Asumir el riesgo","NA","")</f>
        <v>#N/A</v>
      </c>
      <c r="BL171" s="393" t="e">
        <f>+IF($P171="Asumir el riesgo","NA","")</f>
        <v>#N/A</v>
      </c>
      <c r="BM171" s="394" t="e">
        <f>+IF($P171="Asumir el riesgo","NA","")</f>
        <v>#N/A</v>
      </c>
    </row>
    <row r="172" spans="1:65" ht="65.099999999999994" customHeight="1">
      <c r="A172" s="399"/>
      <c r="B172" s="391"/>
      <c r="C172" s="81"/>
      <c r="D172" s="391"/>
      <c r="E172" s="401"/>
      <c r="F172" s="34"/>
      <c r="G172" s="34"/>
      <c r="H172" s="34"/>
      <c r="I172" s="36"/>
      <c r="J172" s="29"/>
      <c r="K172" s="402"/>
      <c r="L172" s="397"/>
      <c r="M172" s="390"/>
      <c r="N172" s="398"/>
      <c r="O172" s="396"/>
      <c r="P172" s="395"/>
      <c r="Q172" s="83"/>
      <c r="R172" s="184"/>
      <c r="S172" s="53"/>
      <c r="T172" s="55"/>
      <c r="U172" s="54"/>
      <c r="V172" s="184"/>
      <c r="W172" s="184" t="str">
        <f t="shared" si="86"/>
        <v/>
      </c>
      <c r="X172" s="184"/>
      <c r="Y172" s="184" t="str">
        <f t="shared" si="87"/>
        <v/>
      </c>
      <c r="Z172" s="184"/>
      <c r="AA172" s="184" t="str">
        <f t="shared" si="88"/>
        <v/>
      </c>
      <c r="AB172" s="184"/>
      <c r="AC172" s="184" t="str">
        <f t="shared" si="89"/>
        <v/>
      </c>
      <c r="AD172" s="184"/>
      <c r="AE172" s="184" t="str">
        <f t="shared" si="90"/>
        <v/>
      </c>
      <c r="AF172" s="184"/>
      <c r="AG172" s="184" t="str">
        <f t="shared" si="91"/>
        <v/>
      </c>
      <c r="AH172" s="184"/>
      <c r="AI172" s="183" t="str">
        <f t="shared" si="92"/>
        <v/>
      </c>
      <c r="AJ172" s="82" t="str">
        <f t="shared" si="93"/>
        <v/>
      </c>
      <c r="AK172" s="82" t="str">
        <f t="shared" si="94"/>
        <v/>
      </c>
      <c r="AL172" s="197"/>
      <c r="AM172" s="197"/>
      <c r="AN172" s="197"/>
      <c r="AO172" s="197"/>
      <c r="AP172" s="197"/>
      <c r="AQ172" s="79"/>
      <c r="AR172" s="79"/>
      <c r="AS172" s="57" t="e">
        <f>#VALUE!</f>
        <v>#VALUE!</v>
      </c>
      <c r="AT172" s="57"/>
      <c r="AU172" s="30"/>
      <c r="AV172" s="56" t="str">
        <f t="shared" si="95"/>
        <v>Débil</v>
      </c>
      <c r="AW172" s="56" t="str">
        <f t="shared" si="96"/>
        <v>Débil</v>
      </c>
      <c r="AX172" s="82">
        <f t="shared" si="97"/>
        <v>0</v>
      </c>
      <c r="AY172" s="389"/>
      <c r="AZ172" s="389"/>
      <c r="BA172" s="387"/>
      <c r="BB172" s="389"/>
      <c r="BC172" s="130" t="e">
        <f>+IF(AND(U172="Preventivo",BB171="Fuerte"),2,IF(AND(U172="Preventivo",BB171="Moderado"),1,0))</f>
        <v>#DIV/0!</v>
      </c>
      <c r="BD172" s="130" t="e">
        <f>+IF(AND(U172="Detectivo/Correctivo",$BB171="Fuerte"),2,IF(AND(U172="Detectivo/Correctivo",$BB172="Moderado"),1,IF(AND(U172="Preventivo",$BB171="Fuerte"),1,0)))</f>
        <v>#DIV/0!</v>
      </c>
      <c r="BE172" s="130" t="e">
        <f>+L171-BC172</f>
        <v>#DIV/0!</v>
      </c>
      <c r="BF172" s="130" t="e">
        <f>+N171-BD172</f>
        <v>#N/A</v>
      </c>
      <c r="BG172" s="395"/>
      <c r="BH172" s="395"/>
      <c r="BI172" s="396"/>
      <c r="BJ172" s="393"/>
      <c r="BK172" s="393"/>
      <c r="BL172" s="393"/>
      <c r="BM172" s="394"/>
    </row>
    <row r="173" spans="1:65" ht="65.099999999999994" customHeight="1">
      <c r="A173" s="399"/>
      <c r="B173" s="391"/>
      <c r="C173" s="81"/>
      <c r="D173" s="391"/>
      <c r="E173" s="401"/>
      <c r="F173" s="34"/>
      <c r="G173" s="34"/>
      <c r="H173" s="34"/>
      <c r="I173" s="36"/>
      <c r="J173" s="29"/>
      <c r="K173" s="402"/>
      <c r="L173" s="397"/>
      <c r="M173" s="390"/>
      <c r="N173" s="398"/>
      <c r="O173" s="396"/>
      <c r="P173" s="395"/>
      <c r="Q173" s="83"/>
      <c r="R173" s="184"/>
      <c r="S173" s="53"/>
      <c r="T173" s="55"/>
      <c r="U173" s="54"/>
      <c r="V173" s="184"/>
      <c r="W173" s="184" t="str">
        <f t="shared" si="86"/>
        <v/>
      </c>
      <c r="X173" s="184"/>
      <c r="Y173" s="184" t="str">
        <f t="shared" si="87"/>
        <v/>
      </c>
      <c r="Z173" s="184"/>
      <c r="AA173" s="184" t="str">
        <f t="shared" si="88"/>
        <v/>
      </c>
      <c r="AB173" s="184"/>
      <c r="AC173" s="184" t="str">
        <f t="shared" si="89"/>
        <v/>
      </c>
      <c r="AD173" s="184"/>
      <c r="AE173" s="184" t="str">
        <f t="shared" si="90"/>
        <v/>
      </c>
      <c r="AF173" s="184"/>
      <c r="AG173" s="184" t="str">
        <f t="shared" si="91"/>
        <v/>
      </c>
      <c r="AH173" s="184"/>
      <c r="AI173" s="183" t="str">
        <f t="shared" si="92"/>
        <v/>
      </c>
      <c r="AJ173" s="82" t="str">
        <f t="shared" si="93"/>
        <v/>
      </c>
      <c r="AK173" s="82" t="str">
        <f t="shared" si="94"/>
        <v/>
      </c>
      <c r="AL173" s="197"/>
      <c r="AM173" s="197"/>
      <c r="AN173" s="197"/>
      <c r="AO173" s="197"/>
      <c r="AP173" s="197"/>
      <c r="AQ173" s="79"/>
      <c r="AR173" s="79"/>
      <c r="AS173" s="57" t="e">
        <f>#VALUE!</f>
        <v>#VALUE!</v>
      </c>
      <c r="AT173" s="57"/>
      <c r="AU173" s="30"/>
      <c r="AV173" s="56" t="str">
        <f t="shared" si="95"/>
        <v>Débil</v>
      </c>
      <c r="AW173" s="56" t="str">
        <f t="shared" si="96"/>
        <v>Débil</v>
      </c>
      <c r="AX173" s="82">
        <f t="shared" si="97"/>
        <v>0</v>
      </c>
      <c r="AY173" s="389"/>
      <c r="AZ173" s="389"/>
      <c r="BA173" s="387"/>
      <c r="BB173" s="389"/>
      <c r="BC173" s="130" t="e">
        <f>+IF(AND(U173="Preventivo",BB171="Fuerte"),2,IF(AND(U173="Preventivo",BB171="Moderado"),1,0))</f>
        <v>#DIV/0!</v>
      </c>
      <c r="BD173" s="130" t="e">
        <f>+IF(AND(U173="Detectivo/Correctivo",$BB171="Fuerte"),2,IF(AND(U173="Detectivo/Correctivo",$BB173="Moderado"),1,IF(AND(U173="Preventivo",$BB171="Fuerte"),1,0)))</f>
        <v>#DIV/0!</v>
      </c>
      <c r="BE173" s="130" t="e">
        <f>+L171-BC173</f>
        <v>#DIV/0!</v>
      </c>
      <c r="BF173" s="130" t="e">
        <f>+N171-BD173</f>
        <v>#N/A</v>
      </c>
      <c r="BG173" s="395"/>
      <c r="BH173" s="395"/>
      <c r="BI173" s="396"/>
      <c r="BJ173" s="393"/>
      <c r="BK173" s="393"/>
      <c r="BL173" s="393"/>
      <c r="BM173" s="394"/>
    </row>
    <row r="174" spans="1:65" ht="65.099999999999994" customHeight="1">
      <c r="A174" s="399"/>
      <c r="B174" s="391"/>
      <c r="C174" s="81"/>
      <c r="D174" s="391"/>
      <c r="E174" s="401"/>
      <c r="F174" s="34"/>
      <c r="G174" s="34"/>
      <c r="H174" s="34"/>
      <c r="I174" s="36"/>
      <c r="J174" s="29"/>
      <c r="K174" s="402"/>
      <c r="L174" s="397"/>
      <c r="M174" s="390"/>
      <c r="N174" s="398"/>
      <c r="O174" s="396"/>
      <c r="P174" s="395"/>
      <c r="Q174" s="83"/>
      <c r="R174" s="184"/>
      <c r="S174" s="53"/>
      <c r="T174" s="55"/>
      <c r="U174" s="54"/>
      <c r="V174" s="184"/>
      <c r="W174" s="184" t="str">
        <f t="shared" si="86"/>
        <v/>
      </c>
      <c r="X174" s="184"/>
      <c r="Y174" s="184" t="str">
        <f t="shared" si="87"/>
        <v/>
      </c>
      <c r="Z174" s="184"/>
      <c r="AA174" s="184" t="str">
        <f t="shared" si="88"/>
        <v/>
      </c>
      <c r="AB174" s="184"/>
      <c r="AC174" s="184" t="str">
        <f t="shared" si="89"/>
        <v/>
      </c>
      <c r="AD174" s="184"/>
      <c r="AE174" s="184" t="str">
        <f t="shared" si="90"/>
        <v/>
      </c>
      <c r="AF174" s="184"/>
      <c r="AG174" s="184" t="str">
        <f t="shared" si="91"/>
        <v/>
      </c>
      <c r="AH174" s="184"/>
      <c r="AI174" s="183" t="str">
        <f t="shared" si="92"/>
        <v/>
      </c>
      <c r="AJ174" s="82" t="str">
        <f t="shared" si="93"/>
        <v/>
      </c>
      <c r="AK174" s="82" t="str">
        <f t="shared" si="94"/>
        <v/>
      </c>
      <c r="AL174" s="197"/>
      <c r="AM174" s="197"/>
      <c r="AN174" s="197"/>
      <c r="AO174" s="197"/>
      <c r="AP174" s="197"/>
      <c r="AQ174" s="79"/>
      <c r="AR174" s="79"/>
      <c r="AS174" s="57" t="e">
        <f>#VALUE!</f>
        <v>#VALUE!</v>
      </c>
      <c r="AT174" s="57"/>
      <c r="AU174" s="30"/>
      <c r="AV174" s="56" t="str">
        <f t="shared" si="95"/>
        <v>Débil</v>
      </c>
      <c r="AW174" s="56" t="str">
        <f t="shared" si="96"/>
        <v>Débil</v>
      </c>
      <c r="AX174" s="82">
        <f t="shared" si="97"/>
        <v>0</v>
      </c>
      <c r="AY174" s="389"/>
      <c r="AZ174" s="389"/>
      <c r="BA174" s="387"/>
      <c r="BB174" s="389"/>
      <c r="BC174" s="130" t="e">
        <f>+IF(AND(U174="Preventivo",BB171="Fuerte"),2,IF(AND(U174="Preventivo",BB171="Moderado"),1,0))</f>
        <v>#DIV/0!</v>
      </c>
      <c r="BD174" s="130" t="e">
        <f>+IF(AND(U174="Detectivo/Correctivo",$BB171="Fuerte"),2,IF(AND(U174="Detectivo/Correctivo",$BB174="Moderado"),1,IF(AND(U174="Preventivo",$BB171="Fuerte"),1,0)))</f>
        <v>#DIV/0!</v>
      </c>
      <c r="BE174" s="130" t="e">
        <f>+L171-BC174</f>
        <v>#DIV/0!</v>
      </c>
      <c r="BF174" s="130" t="e">
        <f>+N171-BD174</f>
        <v>#N/A</v>
      </c>
      <c r="BG174" s="395"/>
      <c r="BH174" s="395"/>
      <c r="BI174" s="396"/>
      <c r="BJ174" s="393"/>
      <c r="BK174" s="393"/>
      <c r="BL174" s="393"/>
      <c r="BM174" s="394"/>
    </row>
    <row r="175" spans="1:65" ht="65.099999999999994" customHeight="1">
      <c r="A175" s="399"/>
      <c r="B175" s="391"/>
      <c r="C175" s="81"/>
      <c r="D175" s="391"/>
      <c r="E175" s="401"/>
      <c r="F175" s="34"/>
      <c r="G175" s="34"/>
      <c r="H175" s="34"/>
      <c r="I175" s="36"/>
      <c r="J175" s="29"/>
      <c r="K175" s="402"/>
      <c r="L175" s="397"/>
      <c r="M175" s="390"/>
      <c r="N175" s="398"/>
      <c r="O175" s="396"/>
      <c r="P175" s="395"/>
      <c r="Q175" s="83"/>
      <c r="R175" s="184"/>
      <c r="S175" s="53"/>
      <c r="T175" s="55"/>
      <c r="U175" s="54"/>
      <c r="V175" s="184"/>
      <c r="W175" s="184" t="str">
        <f t="shared" si="86"/>
        <v/>
      </c>
      <c r="X175" s="184"/>
      <c r="Y175" s="184" t="str">
        <f t="shared" si="87"/>
        <v/>
      </c>
      <c r="Z175" s="184"/>
      <c r="AA175" s="184" t="str">
        <f t="shared" si="88"/>
        <v/>
      </c>
      <c r="AB175" s="184"/>
      <c r="AC175" s="184" t="str">
        <f t="shared" si="89"/>
        <v/>
      </c>
      <c r="AD175" s="184"/>
      <c r="AE175" s="184" t="str">
        <f t="shared" si="90"/>
        <v/>
      </c>
      <c r="AF175" s="184"/>
      <c r="AG175" s="184" t="str">
        <f t="shared" si="91"/>
        <v/>
      </c>
      <c r="AH175" s="184"/>
      <c r="AI175" s="183" t="str">
        <f t="shared" si="92"/>
        <v/>
      </c>
      <c r="AJ175" s="82" t="str">
        <f t="shared" si="93"/>
        <v/>
      </c>
      <c r="AK175" s="82" t="str">
        <f t="shared" si="94"/>
        <v/>
      </c>
      <c r="AL175" s="197"/>
      <c r="AM175" s="197"/>
      <c r="AN175" s="197"/>
      <c r="AO175" s="197"/>
      <c r="AP175" s="197"/>
      <c r="AQ175" s="79"/>
      <c r="AR175" s="79"/>
      <c r="AS175" s="57" t="e">
        <f>#VALUE!</f>
        <v>#VALUE!</v>
      </c>
      <c r="AT175" s="57"/>
      <c r="AU175" s="30"/>
      <c r="AV175" s="56" t="str">
        <f t="shared" si="95"/>
        <v>Débil</v>
      </c>
      <c r="AW175" s="56" t="str">
        <f t="shared" si="96"/>
        <v>Débil</v>
      </c>
      <c r="AX175" s="82">
        <f t="shared" si="97"/>
        <v>0</v>
      </c>
      <c r="AY175" s="389"/>
      <c r="AZ175" s="389"/>
      <c r="BA175" s="387"/>
      <c r="BB175" s="389"/>
      <c r="BC175" s="130" t="e">
        <f>+IF(AND(U175="Preventivo",BB171="Fuerte"),2,IF(AND(U175="Preventivo",BB171="Moderado"),1,0))</f>
        <v>#DIV/0!</v>
      </c>
      <c r="BD175" s="130" t="e">
        <f>+IF(AND(U175="Detectivo/Correctivo",$BB171="Fuerte"),2,IF(AND(U175="Detectivo/Correctivo",$BB175="Moderado"),1,IF(AND(U175="Preventivo",$BB171="Fuerte"),1,0)))</f>
        <v>#DIV/0!</v>
      </c>
      <c r="BE175" s="130" t="e">
        <f>+L171-BC175</f>
        <v>#DIV/0!</v>
      </c>
      <c r="BF175" s="130" t="e">
        <f>+N171-BD175</f>
        <v>#N/A</v>
      </c>
      <c r="BG175" s="395"/>
      <c r="BH175" s="395"/>
      <c r="BI175" s="396"/>
      <c r="BJ175" s="393"/>
      <c r="BK175" s="393"/>
      <c r="BL175" s="393"/>
      <c r="BM175" s="394"/>
    </row>
    <row r="176" spans="1:65" ht="65.099999999999994" customHeight="1">
      <c r="A176" s="399"/>
      <c r="B176" s="391"/>
      <c r="C176" s="81"/>
      <c r="D176" s="391"/>
      <c r="E176" s="401"/>
      <c r="F176" s="34"/>
      <c r="G176" s="34"/>
      <c r="H176" s="34"/>
      <c r="I176" s="36"/>
      <c r="J176" s="29"/>
      <c r="K176" s="402"/>
      <c r="L176" s="397"/>
      <c r="M176" s="390"/>
      <c r="N176" s="398"/>
      <c r="O176" s="396"/>
      <c r="P176" s="395"/>
      <c r="Q176" s="83"/>
      <c r="R176" s="184"/>
      <c r="S176" s="53"/>
      <c r="T176" s="55"/>
      <c r="U176" s="54"/>
      <c r="V176" s="184"/>
      <c r="W176" s="184" t="str">
        <f t="shared" si="86"/>
        <v/>
      </c>
      <c r="X176" s="184"/>
      <c r="Y176" s="184" t="str">
        <f t="shared" si="87"/>
        <v/>
      </c>
      <c r="Z176" s="184"/>
      <c r="AA176" s="184" t="str">
        <f t="shared" si="88"/>
        <v/>
      </c>
      <c r="AB176" s="184"/>
      <c r="AC176" s="184" t="str">
        <f t="shared" si="89"/>
        <v/>
      </c>
      <c r="AD176" s="184"/>
      <c r="AE176" s="184" t="str">
        <f t="shared" si="90"/>
        <v/>
      </c>
      <c r="AF176" s="184"/>
      <c r="AG176" s="184" t="str">
        <f t="shared" si="91"/>
        <v/>
      </c>
      <c r="AH176" s="184"/>
      <c r="AI176" s="183" t="str">
        <f t="shared" si="92"/>
        <v/>
      </c>
      <c r="AJ176" s="82" t="str">
        <f t="shared" si="93"/>
        <v/>
      </c>
      <c r="AK176" s="82" t="str">
        <f t="shared" si="94"/>
        <v/>
      </c>
      <c r="AL176" s="197"/>
      <c r="AM176" s="197"/>
      <c r="AN176" s="197"/>
      <c r="AO176" s="197"/>
      <c r="AP176" s="197"/>
      <c r="AQ176" s="79"/>
      <c r="AR176" s="79"/>
      <c r="AS176" s="57" t="e">
        <f>#VALUE!</f>
        <v>#VALUE!</v>
      </c>
      <c r="AT176" s="57"/>
      <c r="AU176" s="30"/>
      <c r="AV176" s="56" t="str">
        <f t="shared" si="95"/>
        <v>Débil</v>
      </c>
      <c r="AW176" s="56" t="str">
        <f t="shared" si="96"/>
        <v>Débil</v>
      </c>
      <c r="AX176" s="82">
        <f t="shared" si="97"/>
        <v>0</v>
      </c>
      <c r="AY176" s="389"/>
      <c r="AZ176" s="389"/>
      <c r="BA176" s="388"/>
      <c r="BB176" s="389"/>
      <c r="BC176" s="130" t="e">
        <f>+IF(AND(U176="Preventivo",BB171="Fuerte"),2,IF(AND(U176="Preventivo",BB171="Moderado"),1,0))</f>
        <v>#DIV/0!</v>
      </c>
      <c r="BD176" s="130" t="e">
        <f>+IF(AND(U176="Detectivo/Correctivo",$BB171="Fuerte"),2,IF(AND(U176="Detectivo/Correctivo",$BB176="Moderado"),1,IF(AND(U176="Preventivo",$BB171="Fuerte"),1,0)))</f>
        <v>#DIV/0!</v>
      </c>
      <c r="BE176" s="130" t="e">
        <f>+L171-BC176</f>
        <v>#DIV/0!</v>
      </c>
      <c r="BF176" s="130" t="e">
        <f>+N171-BD176</f>
        <v>#N/A</v>
      </c>
      <c r="BG176" s="395"/>
      <c r="BH176" s="395"/>
      <c r="BI176" s="396"/>
      <c r="BJ176" s="393"/>
      <c r="BK176" s="393"/>
      <c r="BL176" s="393"/>
      <c r="BM176" s="394"/>
    </row>
    <row r="177" spans="1:65" ht="65.099999999999994" customHeight="1">
      <c r="A177" s="399" t="s">
        <v>635</v>
      </c>
      <c r="B177" s="391"/>
      <c r="C177" s="81"/>
      <c r="D177" s="391"/>
      <c r="E177" s="401"/>
      <c r="F177" s="34"/>
      <c r="G177" s="34"/>
      <c r="H177" s="34"/>
      <c r="I177" s="36"/>
      <c r="J177" s="29"/>
      <c r="K177" s="402"/>
      <c r="L177" s="397"/>
      <c r="M177" s="390"/>
      <c r="N177" s="398" t="e">
        <f>+VLOOKUP(M177,Listados!$K$13:$L$17,2,0)</f>
        <v>#N/A</v>
      </c>
      <c r="O177" s="396" t="str">
        <f>IF(AND(K177&lt;&gt;"",M177&lt;&gt;""),VLOOKUP(K177&amp;M177,Listados!$M$3:$N$27,2,FALSE),"")</f>
        <v/>
      </c>
      <c r="P177" s="395" t="e">
        <f>+VLOOKUP(O177,Listados!$P$3:$Q$6,2,FALSE)</f>
        <v>#N/A</v>
      </c>
      <c r="Q177" s="83"/>
      <c r="R177" s="184"/>
      <c r="S177" s="53"/>
      <c r="T177" s="55"/>
      <c r="U177" s="54"/>
      <c r="V177" s="184"/>
      <c r="W177" s="184" t="str">
        <f t="shared" si="86"/>
        <v/>
      </c>
      <c r="X177" s="184"/>
      <c r="Y177" s="184" t="str">
        <f t="shared" si="87"/>
        <v/>
      </c>
      <c r="Z177" s="184"/>
      <c r="AA177" s="184" t="str">
        <f t="shared" si="88"/>
        <v/>
      </c>
      <c r="AB177" s="184"/>
      <c r="AC177" s="184" t="str">
        <f t="shared" si="89"/>
        <v/>
      </c>
      <c r="AD177" s="184"/>
      <c r="AE177" s="184" t="str">
        <f t="shared" si="90"/>
        <v/>
      </c>
      <c r="AF177" s="184"/>
      <c r="AG177" s="184" t="str">
        <f t="shared" si="91"/>
        <v/>
      </c>
      <c r="AH177" s="184"/>
      <c r="AI177" s="183" t="str">
        <f t="shared" si="92"/>
        <v/>
      </c>
      <c r="AJ177" s="82" t="str">
        <f t="shared" si="93"/>
        <v/>
      </c>
      <c r="AK177" s="82" t="str">
        <f t="shared" si="94"/>
        <v/>
      </c>
      <c r="AL177" s="197"/>
      <c r="AM177" s="197"/>
      <c r="AN177" s="197"/>
      <c r="AO177" s="197"/>
      <c r="AP177" s="197"/>
      <c r="AQ177" s="79"/>
      <c r="AR177" s="79"/>
      <c r="AS177" s="57" t="e">
        <f>#VALUE!</f>
        <v>#VALUE!</v>
      </c>
      <c r="AT177" s="57"/>
      <c r="AU177" s="30"/>
      <c r="AV177" s="56" t="str">
        <f t="shared" si="95"/>
        <v>Débil</v>
      </c>
      <c r="AW177" s="56" t="str">
        <f t="shared" si="96"/>
        <v>Débil</v>
      </c>
      <c r="AX177" s="82">
        <f t="shared" si="97"/>
        <v>0</v>
      </c>
      <c r="AY177" s="389">
        <f t="shared" ref="AY177" si="116">SUM(AX177:AX182)</f>
        <v>0</v>
      </c>
      <c r="AZ177" s="389">
        <v>0</v>
      </c>
      <c r="BA177" s="386" t="e">
        <f t="shared" ref="BA177" si="117">AY177/AZ177</f>
        <v>#DIV/0!</v>
      </c>
      <c r="BB177" s="389" t="e">
        <f t="shared" ref="BB177" si="118">IF(BA177&lt;=50, "Débil", IF(BA177&lt;=99,"Moderado","Fuerte"))</f>
        <v>#DIV/0!</v>
      </c>
      <c r="BC177" s="130" t="e">
        <f>+IF(AND(U177="Preventivo",BB177="Fuerte"),2,IF(AND(U177="Preventivo",BB177="Moderado"),1,0))</f>
        <v>#DIV/0!</v>
      </c>
      <c r="BD177" s="130" t="e">
        <f>+IF(AND(U177="Detectivo/Correctivo",$BB177="Fuerte"),2,IF(AND(U177="Detectivo/Correctivo",$BB177="Moderado"),1,IF(AND(U177="Preventivo",$BB177="Fuerte"),1,0)))</f>
        <v>#DIV/0!</v>
      </c>
      <c r="BE177" s="130" t="e">
        <f>+L177-BC177</f>
        <v>#DIV/0!</v>
      </c>
      <c r="BF177" s="130" t="e">
        <f>+N177-BD177</f>
        <v>#N/A</v>
      </c>
      <c r="BG177" s="395" t="e">
        <f>+VLOOKUP(MIN(BE177,BE178,BE179,BE180,BE181,BE182),Listados!$J$18:$K$24,2,TRUE)</f>
        <v>#DIV/0!</v>
      </c>
      <c r="BH177" s="395" t="e">
        <f>+VLOOKUP(MIN(BF177,BF178,BF179,BF180,BF181,BF182),Listados!$J$27:$K$32,2,TRUE)</f>
        <v>#N/A</v>
      </c>
      <c r="BI177" s="396" t="e">
        <f>IF(AND(BG177&lt;&gt;"",BH177&lt;&gt;""),VLOOKUP(BG177&amp;BH177,Listados!$M$3:$N$27,2,FALSE),"")</f>
        <v>#DIV/0!</v>
      </c>
      <c r="BJ177" s="393" t="e">
        <f>+IF($P177="Asumir el riesgo","NA","")</f>
        <v>#N/A</v>
      </c>
      <c r="BK177" s="393" t="e">
        <f>+IF($P177="Asumir el riesgo","NA","")</f>
        <v>#N/A</v>
      </c>
      <c r="BL177" s="393" t="e">
        <f>+IF($P177="Asumir el riesgo","NA","")</f>
        <v>#N/A</v>
      </c>
      <c r="BM177" s="394" t="e">
        <f>+IF($P177="Asumir el riesgo","NA","")</f>
        <v>#N/A</v>
      </c>
    </row>
    <row r="178" spans="1:65" ht="65.099999999999994" customHeight="1">
      <c r="A178" s="399"/>
      <c r="B178" s="391"/>
      <c r="C178" s="81"/>
      <c r="D178" s="391"/>
      <c r="E178" s="401"/>
      <c r="F178" s="34"/>
      <c r="G178" s="34"/>
      <c r="H178" s="34"/>
      <c r="I178" s="36"/>
      <c r="J178" s="29"/>
      <c r="K178" s="402"/>
      <c r="L178" s="397"/>
      <c r="M178" s="390"/>
      <c r="N178" s="398"/>
      <c r="O178" s="396"/>
      <c r="P178" s="395"/>
      <c r="Q178" s="83"/>
      <c r="R178" s="184"/>
      <c r="S178" s="53"/>
      <c r="T178" s="55"/>
      <c r="U178" s="54"/>
      <c r="V178" s="184"/>
      <c r="W178" s="184" t="str">
        <f t="shared" si="86"/>
        <v/>
      </c>
      <c r="X178" s="184"/>
      <c r="Y178" s="184" t="str">
        <f t="shared" si="87"/>
        <v/>
      </c>
      <c r="Z178" s="184"/>
      <c r="AA178" s="184" t="str">
        <f t="shared" si="88"/>
        <v/>
      </c>
      <c r="AB178" s="184"/>
      <c r="AC178" s="184" t="str">
        <f t="shared" si="89"/>
        <v/>
      </c>
      <c r="AD178" s="184"/>
      <c r="AE178" s="184" t="str">
        <f t="shared" si="90"/>
        <v/>
      </c>
      <c r="AF178" s="184"/>
      <c r="AG178" s="184" t="str">
        <f t="shared" si="91"/>
        <v/>
      </c>
      <c r="AH178" s="184"/>
      <c r="AI178" s="183" t="str">
        <f t="shared" si="92"/>
        <v/>
      </c>
      <c r="AJ178" s="82" t="str">
        <f t="shared" si="93"/>
        <v/>
      </c>
      <c r="AK178" s="82" t="str">
        <f t="shared" si="94"/>
        <v/>
      </c>
      <c r="AL178" s="197"/>
      <c r="AM178" s="197"/>
      <c r="AN178" s="197"/>
      <c r="AO178" s="197"/>
      <c r="AP178" s="197"/>
      <c r="AQ178" s="79"/>
      <c r="AR178" s="79"/>
      <c r="AS178" s="57" t="e">
        <f>#VALUE!</f>
        <v>#VALUE!</v>
      </c>
      <c r="AT178" s="57"/>
      <c r="AU178" s="30"/>
      <c r="AV178" s="56" t="str">
        <f t="shared" si="95"/>
        <v>Débil</v>
      </c>
      <c r="AW178" s="56" t="str">
        <f t="shared" si="96"/>
        <v>Débil</v>
      </c>
      <c r="AX178" s="82">
        <f t="shared" si="97"/>
        <v>0</v>
      </c>
      <c r="AY178" s="389"/>
      <c r="AZ178" s="389"/>
      <c r="BA178" s="387"/>
      <c r="BB178" s="389"/>
      <c r="BC178" s="130" t="e">
        <f>+IF(AND(U178="Preventivo",BB177="Fuerte"),2,IF(AND(U178="Preventivo",BB177="Moderado"),1,0))</f>
        <v>#DIV/0!</v>
      </c>
      <c r="BD178" s="130" t="e">
        <f>+IF(AND(U178="Detectivo/Correctivo",$BB177="Fuerte"),2,IF(AND(U178="Detectivo/Correctivo",$BB178="Moderado"),1,IF(AND(U178="Preventivo",$BB177="Fuerte"),1,0)))</f>
        <v>#DIV/0!</v>
      </c>
      <c r="BE178" s="130" t="e">
        <f>+L177-BC178</f>
        <v>#DIV/0!</v>
      </c>
      <c r="BF178" s="130" t="e">
        <f>+N177-BD178</f>
        <v>#N/A</v>
      </c>
      <c r="BG178" s="395"/>
      <c r="BH178" s="395"/>
      <c r="BI178" s="396"/>
      <c r="BJ178" s="393"/>
      <c r="BK178" s="393"/>
      <c r="BL178" s="393"/>
      <c r="BM178" s="394"/>
    </row>
    <row r="179" spans="1:65" ht="65.099999999999994" customHeight="1">
      <c r="A179" s="399"/>
      <c r="B179" s="391"/>
      <c r="C179" s="81"/>
      <c r="D179" s="391"/>
      <c r="E179" s="401"/>
      <c r="F179" s="34"/>
      <c r="G179" s="34"/>
      <c r="H179" s="34"/>
      <c r="I179" s="36"/>
      <c r="J179" s="29"/>
      <c r="K179" s="402"/>
      <c r="L179" s="397"/>
      <c r="M179" s="390"/>
      <c r="N179" s="398"/>
      <c r="O179" s="396"/>
      <c r="P179" s="395"/>
      <c r="Q179" s="83"/>
      <c r="R179" s="184"/>
      <c r="S179" s="53"/>
      <c r="T179" s="55"/>
      <c r="U179" s="54"/>
      <c r="V179" s="184"/>
      <c r="W179" s="184" t="str">
        <f t="shared" si="86"/>
        <v/>
      </c>
      <c r="X179" s="184"/>
      <c r="Y179" s="184" t="str">
        <f t="shared" si="87"/>
        <v/>
      </c>
      <c r="Z179" s="184"/>
      <c r="AA179" s="184" t="str">
        <f t="shared" si="88"/>
        <v/>
      </c>
      <c r="AB179" s="184"/>
      <c r="AC179" s="184" t="str">
        <f t="shared" si="89"/>
        <v/>
      </c>
      <c r="AD179" s="184"/>
      <c r="AE179" s="184" t="str">
        <f t="shared" si="90"/>
        <v/>
      </c>
      <c r="AF179" s="184"/>
      <c r="AG179" s="184" t="str">
        <f t="shared" si="91"/>
        <v/>
      </c>
      <c r="AH179" s="184"/>
      <c r="AI179" s="183" t="str">
        <f t="shared" si="92"/>
        <v/>
      </c>
      <c r="AJ179" s="82" t="str">
        <f t="shared" si="93"/>
        <v/>
      </c>
      <c r="AK179" s="82" t="str">
        <f t="shared" si="94"/>
        <v/>
      </c>
      <c r="AL179" s="197"/>
      <c r="AM179" s="197"/>
      <c r="AN179" s="197"/>
      <c r="AO179" s="197"/>
      <c r="AP179" s="197"/>
      <c r="AQ179" s="79"/>
      <c r="AR179" s="79"/>
      <c r="AS179" s="57" t="e">
        <f>#VALUE!</f>
        <v>#VALUE!</v>
      </c>
      <c r="AT179" s="57"/>
      <c r="AU179" s="30"/>
      <c r="AV179" s="56" t="str">
        <f t="shared" si="95"/>
        <v>Débil</v>
      </c>
      <c r="AW179" s="56" t="str">
        <f t="shared" si="96"/>
        <v>Débil</v>
      </c>
      <c r="AX179" s="82">
        <f t="shared" si="97"/>
        <v>0</v>
      </c>
      <c r="AY179" s="389"/>
      <c r="AZ179" s="389"/>
      <c r="BA179" s="387"/>
      <c r="BB179" s="389"/>
      <c r="BC179" s="130" t="e">
        <f>+IF(AND(U179="Preventivo",BB177="Fuerte"),2,IF(AND(U179="Preventivo",BB177="Moderado"),1,0))</f>
        <v>#DIV/0!</v>
      </c>
      <c r="BD179" s="130" t="e">
        <f>+IF(AND(U179="Detectivo/Correctivo",$BB177="Fuerte"),2,IF(AND(U179="Detectivo/Correctivo",$BB179="Moderado"),1,IF(AND(U179="Preventivo",$BB177="Fuerte"),1,0)))</f>
        <v>#DIV/0!</v>
      </c>
      <c r="BE179" s="130" t="e">
        <f>+L177-BC179</f>
        <v>#DIV/0!</v>
      </c>
      <c r="BF179" s="130" t="e">
        <f>+N177-BD179</f>
        <v>#N/A</v>
      </c>
      <c r="BG179" s="395"/>
      <c r="BH179" s="395"/>
      <c r="BI179" s="396"/>
      <c r="BJ179" s="393"/>
      <c r="BK179" s="393"/>
      <c r="BL179" s="393"/>
      <c r="BM179" s="394"/>
    </row>
    <row r="180" spans="1:65" ht="65.099999999999994" customHeight="1">
      <c r="A180" s="399"/>
      <c r="B180" s="391"/>
      <c r="C180" s="81"/>
      <c r="D180" s="391"/>
      <c r="E180" s="401"/>
      <c r="F180" s="34"/>
      <c r="G180" s="34"/>
      <c r="H180" s="34"/>
      <c r="I180" s="36"/>
      <c r="J180" s="29"/>
      <c r="K180" s="402"/>
      <c r="L180" s="397"/>
      <c r="M180" s="390"/>
      <c r="N180" s="398"/>
      <c r="O180" s="396"/>
      <c r="P180" s="395"/>
      <c r="Q180" s="83"/>
      <c r="R180" s="184"/>
      <c r="S180" s="53"/>
      <c r="T180" s="55"/>
      <c r="U180" s="54"/>
      <c r="V180" s="184"/>
      <c r="W180" s="184" t="str">
        <f t="shared" si="86"/>
        <v/>
      </c>
      <c r="X180" s="184"/>
      <c r="Y180" s="184" t="str">
        <f t="shared" si="87"/>
        <v/>
      </c>
      <c r="Z180" s="184"/>
      <c r="AA180" s="184" t="str">
        <f t="shared" si="88"/>
        <v/>
      </c>
      <c r="AB180" s="184"/>
      <c r="AC180" s="184" t="str">
        <f t="shared" si="89"/>
        <v/>
      </c>
      <c r="AD180" s="184"/>
      <c r="AE180" s="184" t="str">
        <f t="shared" si="90"/>
        <v/>
      </c>
      <c r="AF180" s="184"/>
      <c r="AG180" s="184" t="str">
        <f t="shared" si="91"/>
        <v/>
      </c>
      <c r="AH180" s="184"/>
      <c r="AI180" s="183" t="str">
        <f t="shared" si="92"/>
        <v/>
      </c>
      <c r="AJ180" s="82" t="str">
        <f t="shared" si="93"/>
        <v/>
      </c>
      <c r="AK180" s="82" t="str">
        <f t="shared" si="94"/>
        <v/>
      </c>
      <c r="AL180" s="197"/>
      <c r="AM180" s="197"/>
      <c r="AN180" s="197"/>
      <c r="AO180" s="197"/>
      <c r="AP180" s="197"/>
      <c r="AQ180" s="79"/>
      <c r="AR180" s="79"/>
      <c r="AS180" s="57" t="e">
        <f>#VALUE!</f>
        <v>#VALUE!</v>
      </c>
      <c r="AT180" s="57"/>
      <c r="AU180" s="30"/>
      <c r="AV180" s="56" t="str">
        <f t="shared" si="95"/>
        <v>Débil</v>
      </c>
      <c r="AW180" s="56" t="str">
        <f t="shared" si="96"/>
        <v>Débil</v>
      </c>
      <c r="AX180" s="82">
        <f t="shared" si="97"/>
        <v>0</v>
      </c>
      <c r="AY180" s="389"/>
      <c r="AZ180" s="389"/>
      <c r="BA180" s="387"/>
      <c r="BB180" s="389"/>
      <c r="BC180" s="130" t="e">
        <f>+IF(AND(U180="Preventivo",BB177="Fuerte"),2,IF(AND(U180="Preventivo",BB177="Moderado"),1,0))</f>
        <v>#DIV/0!</v>
      </c>
      <c r="BD180" s="130" t="e">
        <f>+IF(AND(U180="Detectivo/Correctivo",$BB177="Fuerte"),2,IF(AND(U180="Detectivo/Correctivo",$BB180="Moderado"),1,IF(AND(U180="Preventivo",$BB177="Fuerte"),1,0)))</f>
        <v>#DIV/0!</v>
      </c>
      <c r="BE180" s="130" t="e">
        <f>+L177-BC180</f>
        <v>#DIV/0!</v>
      </c>
      <c r="BF180" s="130" t="e">
        <f>+N177-BD180</f>
        <v>#N/A</v>
      </c>
      <c r="BG180" s="395"/>
      <c r="BH180" s="395"/>
      <c r="BI180" s="396"/>
      <c r="BJ180" s="393"/>
      <c r="BK180" s="393"/>
      <c r="BL180" s="393"/>
      <c r="BM180" s="394"/>
    </row>
    <row r="181" spans="1:65" ht="65.099999999999994" customHeight="1">
      <c r="A181" s="399"/>
      <c r="B181" s="391"/>
      <c r="C181" s="81"/>
      <c r="D181" s="391"/>
      <c r="E181" s="401"/>
      <c r="F181" s="34"/>
      <c r="G181" s="34"/>
      <c r="H181" s="34"/>
      <c r="I181" s="36"/>
      <c r="J181" s="29"/>
      <c r="K181" s="402"/>
      <c r="L181" s="397"/>
      <c r="M181" s="390"/>
      <c r="N181" s="398"/>
      <c r="O181" s="396"/>
      <c r="P181" s="395"/>
      <c r="Q181" s="83"/>
      <c r="R181" s="184"/>
      <c r="S181" s="53"/>
      <c r="T181" s="55"/>
      <c r="U181" s="54"/>
      <c r="V181" s="184"/>
      <c r="W181" s="184" t="str">
        <f t="shared" si="86"/>
        <v/>
      </c>
      <c r="X181" s="184"/>
      <c r="Y181" s="184" t="str">
        <f t="shared" si="87"/>
        <v/>
      </c>
      <c r="Z181" s="184"/>
      <c r="AA181" s="184" t="str">
        <f t="shared" si="88"/>
        <v/>
      </c>
      <c r="AB181" s="184"/>
      <c r="AC181" s="184" t="str">
        <f t="shared" si="89"/>
        <v/>
      </c>
      <c r="AD181" s="184"/>
      <c r="AE181" s="184" t="str">
        <f t="shared" si="90"/>
        <v/>
      </c>
      <c r="AF181" s="184"/>
      <c r="AG181" s="184" t="str">
        <f t="shared" si="91"/>
        <v/>
      </c>
      <c r="AH181" s="184"/>
      <c r="AI181" s="183" t="str">
        <f t="shared" si="92"/>
        <v/>
      </c>
      <c r="AJ181" s="82" t="str">
        <f t="shared" si="93"/>
        <v/>
      </c>
      <c r="AK181" s="82" t="str">
        <f t="shared" si="94"/>
        <v/>
      </c>
      <c r="AL181" s="197"/>
      <c r="AM181" s="197"/>
      <c r="AN181" s="197"/>
      <c r="AO181" s="197"/>
      <c r="AP181" s="197"/>
      <c r="AQ181" s="79"/>
      <c r="AR181" s="79"/>
      <c r="AS181" s="57" t="e">
        <f>#VALUE!</f>
        <v>#VALUE!</v>
      </c>
      <c r="AT181" s="57"/>
      <c r="AU181" s="30"/>
      <c r="AV181" s="56" t="str">
        <f t="shared" si="95"/>
        <v>Débil</v>
      </c>
      <c r="AW181" s="56" t="str">
        <f t="shared" si="96"/>
        <v>Débil</v>
      </c>
      <c r="AX181" s="82">
        <f t="shared" si="97"/>
        <v>0</v>
      </c>
      <c r="AY181" s="389"/>
      <c r="AZ181" s="389"/>
      <c r="BA181" s="387"/>
      <c r="BB181" s="389"/>
      <c r="BC181" s="130" t="e">
        <f>+IF(AND(U181="Preventivo",BB177="Fuerte"),2,IF(AND(U181="Preventivo",BB177="Moderado"),1,0))</f>
        <v>#DIV/0!</v>
      </c>
      <c r="BD181" s="130" t="e">
        <f>+IF(AND(U181="Detectivo/Correctivo",$BB177="Fuerte"),2,IF(AND(U181="Detectivo/Correctivo",$BB181="Moderado"),1,IF(AND(U181="Preventivo",$BB177="Fuerte"),1,0)))</f>
        <v>#DIV/0!</v>
      </c>
      <c r="BE181" s="130" t="e">
        <f>+L177-BC181</f>
        <v>#DIV/0!</v>
      </c>
      <c r="BF181" s="130" t="e">
        <f>+N177-BD181</f>
        <v>#N/A</v>
      </c>
      <c r="BG181" s="395"/>
      <c r="BH181" s="395"/>
      <c r="BI181" s="396"/>
      <c r="BJ181" s="393"/>
      <c r="BK181" s="393"/>
      <c r="BL181" s="393"/>
      <c r="BM181" s="394"/>
    </row>
    <row r="182" spans="1:65" ht="65.099999999999994" customHeight="1">
      <c r="A182" s="399"/>
      <c r="B182" s="392"/>
      <c r="C182" s="81"/>
      <c r="D182" s="391"/>
      <c r="E182" s="401"/>
      <c r="F182" s="34"/>
      <c r="G182" s="34"/>
      <c r="H182" s="34"/>
      <c r="I182" s="36"/>
      <c r="J182" s="29"/>
      <c r="K182" s="402"/>
      <c r="L182" s="397"/>
      <c r="M182" s="390"/>
      <c r="N182" s="398"/>
      <c r="O182" s="396"/>
      <c r="P182" s="395"/>
      <c r="Q182" s="83"/>
      <c r="R182" s="184"/>
      <c r="S182" s="53"/>
      <c r="T182" s="55"/>
      <c r="U182" s="54"/>
      <c r="V182" s="184"/>
      <c r="W182" s="184" t="str">
        <f t="shared" si="86"/>
        <v/>
      </c>
      <c r="X182" s="184"/>
      <c r="Y182" s="184" t="str">
        <f t="shared" si="87"/>
        <v/>
      </c>
      <c r="Z182" s="184"/>
      <c r="AA182" s="184" t="str">
        <f t="shared" si="88"/>
        <v/>
      </c>
      <c r="AB182" s="184"/>
      <c r="AC182" s="184" t="str">
        <f t="shared" si="89"/>
        <v/>
      </c>
      <c r="AD182" s="184"/>
      <c r="AE182" s="184" t="str">
        <f t="shared" si="90"/>
        <v/>
      </c>
      <c r="AF182" s="184"/>
      <c r="AG182" s="184" t="str">
        <f t="shared" si="91"/>
        <v/>
      </c>
      <c r="AH182" s="184"/>
      <c r="AI182" s="183" t="str">
        <f t="shared" si="92"/>
        <v/>
      </c>
      <c r="AJ182" s="82" t="str">
        <f t="shared" si="93"/>
        <v/>
      </c>
      <c r="AK182" s="82" t="str">
        <f t="shared" si="94"/>
        <v/>
      </c>
      <c r="AL182" s="197"/>
      <c r="AM182" s="197"/>
      <c r="AN182" s="197"/>
      <c r="AO182" s="197"/>
      <c r="AP182" s="197"/>
      <c r="AQ182" s="79"/>
      <c r="AR182" s="79"/>
      <c r="AS182" s="57" t="e">
        <f>#VALUE!</f>
        <v>#VALUE!</v>
      </c>
      <c r="AT182" s="57"/>
      <c r="AU182" s="30"/>
      <c r="AV182" s="56" t="str">
        <f t="shared" si="95"/>
        <v>Débil</v>
      </c>
      <c r="AW182" s="56" t="str">
        <f t="shared" si="96"/>
        <v>Débil</v>
      </c>
      <c r="AX182" s="82">
        <f t="shared" si="97"/>
        <v>0</v>
      </c>
      <c r="AY182" s="389"/>
      <c r="AZ182" s="389"/>
      <c r="BA182" s="388"/>
      <c r="BB182" s="389"/>
      <c r="BC182" s="130" t="e">
        <f>+IF(AND(U182="Preventivo",BB177="Fuerte"),2,IF(AND(U182="Preventivo",BB177="Moderado"),1,0))</f>
        <v>#DIV/0!</v>
      </c>
      <c r="BD182" s="130" t="e">
        <f>+IF(AND(U182="Detectivo/Correctivo",$BB177="Fuerte"),2,IF(AND(U182="Detectivo/Correctivo",$BB182="Moderado"),1,IF(AND(U182="Preventivo",$BB177="Fuerte"),1,0)))</f>
        <v>#DIV/0!</v>
      </c>
      <c r="BE182" s="130" t="e">
        <f>+L177-BC182</f>
        <v>#DIV/0!</v>
      </c>
      <c r="BF182" s="130" t="e">
        <f>+N177-BD182</f>
        <v>#N/A</v>
      </c>
      <c r="BG182" s="395"/>
      <c r="BH182" s="395"/>
      <c r="BI182" s="396"/>
      <c r="BJ182" s="393"/>
      <c r="BK182" s="393"/>
      <c r="BL182" s="393"/>
      <c r="BM182" s="394"/>
    </row>
    <row r="183" spans="1:65" ht="65.099999999999994" customHeight="1">
      <c r="A183" s="400" t="s">
        <v>636</v>
      </c>
      <c r="B183" s="391"/>
      <c r="C183" s="195"/>
      <c r="D183" s="391"/>
      <c r="E183" s="401"/>
      <c r="F183" s="34"/>
      <c r="G183" s="34"/>
      <c r="H183" s="34"/>
      <c r="I183" s="36"/>
      <c r="J183" s="29"/>
      <c r="K183" s="402"/>
      <c r="L183" s="397"/>
      <c r="M183" s="390"/>
      <c r="N183" s="398" t="e">
        <f>+VLOOKUP(M183,Listados!$K$13:$L$17,2,0)</f>
        <v>#N/A</v>
      </c>
      <c r="O183" s="396" t="str">
        <f>IF(AND(K183&lt;&gt;"",M183&lt;&gt;""),VLOOKUP(K183&amp;M183,Listados!$M$3:$N$27,2,FALSE),"")</f>
        <v/>
      </c>
      <c r="P183" s="395" t="e">
        <f>+VLOOKUP(O183,Listados!$P$3:$Q$6,2,FALSE)</f>
        <v>#N/A</v>
      </c>
      <c r="Q183" s="83"/>
      <c r="R183" s="184"/>
      <c r="S183" s="53"/>
      <c r="T183" s="55"/>
      <c r="U183" s="54"/>
      <c r="V183" s="184"/>
      <c r="W183" s="184" t="str">
        <f t="shared" si="86"/>
        <v/>
      </c>
      <c r="X183" s="184"/>
      <c r="Y183" s="184" t="str">
        <f t="shared" si="87"/>
        <v/>
      </c>
      <c r="Z183" s="184"/>
      <c r="AA183" s="184" t="str">
        <f t="shared" si="88"/>
        <v/>
      </c>
      <c r="AB183" s="184"/>
      <c r="AC183" s="184" t="str">
        <f t="shared" si="89"/>
        <v/>
      </c>
      <c r="AD183" s="184"/>
      <c r="AE183" s="184" t="str">
        <f t="shared" si="90"/>
        <v/>
      </c>
      <c r="AF183" s="184"/>
      <c r="AG183" s="184" t="str">
        <f t="shared" si="91"/>
        <v/>
      </c>
      <c r="AH183" s="184"/>
      <c r="AI183" s="183" t="str">
        <f t="shared" si="92"/>
        <v/>
      </c>
      <c r="AJ183" s="82" t="str">
        <f t="shared" si="93"/>
        <v/>
      </c>
      <c r="AK183" s="82" t="str">
        <f t="shared" si="94"/>
        <v/>
      </c>
      <c r="AL183" s="197"/>
      <c r="AM183" s="197"/>
      <c r="AN183" s="197"/>
      <c r="AO183" s="197"/>
      <c r="AP183" s="197"/>
      <c r="AQ183" s="79"/>
      <c r="AR183" s="79"/>
      <c r="AS183" s="57" t="e">
        <f>#VALUE!</f>
        <v>#VALUE!</v>
      </c>
      <c r="AT183" s="57"/>
      <c r="AU183" s="30"/>
      <c r="AV183" s="56" t="str">
        <f t="shared" si="95"/>
        <v>Débil</v>
      </c>
      <c r="AW183" s="56" t="str">
        <f t="shared" si="96"/>
        <v>Débil</v>
      </c>
      <c r="AX183" s="82">
        <f t="shared" si="97"/>
        <v>0</v>
      </c>
      <c r="AY183" s="389">
        <f t="shared" ref="AY183" si="119">SUM(AX183:AX188)</f>
        <v>0</v>
      </c>
      <c r="AZ183" s="389">
        <v>0</v>
      </c>
      <c r="BA183" s="386" t="e">
        <f t="shared" ref="BA183" si="120">AY183/AZ183</f>
        <v>#DIV/0!</v>
      </c>
      <c r="BB183" s="389" t="e">
        <f t="shared" ref="BB183" si="121">IF(BA183&lt;=50, "Débil", IF(BA183&lt;=99,"Moderado","Fuerte"))</f>
        <v>#DIV/0!</v>
      </c>
      <c r="BC183" s="130" t="e">
        <f>+IF(AND(U183="Preventivo",BB183="Fuerte"),2,IF(AND(U183="Preventivo",BB183="Moderado"),1,0))</f>
        <v>#DIV/0!</v>
      </c>
      <c r="BD183" s="130" t="e">
        <f>+IF(AND(U183="Detectivo/Correctivo",$BB183="Fuerte"),2,IF(AND(U183="Detectivo/Correctivo",$BB183="Moderado"),1,IF(AND(U183="Preventivo",$BB183="Fuerte"),1,0)))</f>
        <v>#DIV/0!</v>
      </c>
      <c r="BE183" s="130" t="e">
        <f>+L183-BC183</f>
        <v>#DIV/0!</v>
      </c>
      <c r="BF183" s="130" t="e">
        <f>+N183-BD183</f>
        <v>#N/A</v>
      </c>
      <c r="BG183" s="395" t="e">
        <f>+VLOOKUP(MIN(BE183,BE184,BE185,BE186,BE187,BE188),Listados!$J$18:$K$24,2,TRUE)</f>
        <v>#DIV/0!</v>
      </c>
      <c r="BH183" s="395" t="e">
        <f>+VLOOKUP(MIN(BF183,BF184,BF185,BF186,BF187,BF188),Listados!$J$27:$K$32,2,TRUE)</f>
        <v>#N/A</v>
      </c>
      <c r="BI183" s="396" t="e">
        <f>IF(AND(BG183&lt;&gt;"",BH183&lt;&gt;""),VLOOKUP(BG183&amp;BH183,Listados!$M$3:$N$27,2,FALSE),"")</f>
        <v>#DIV/0!</v>
      </c>
      <c r="BJ183" s="393" t="e">
        <f>+IF($P183="Asumir el riesgo","NA","")</f>
        <v>#N/A</v>
      </c>
      <c r="BK183" s="393" t="e">
        <f>+IF($P183="Asumir el riesgo","NA","")</f>
        <v>#N/A</v>
      </c>
      <c r="BL183" s="393" t="e">
        <f>+IF($P183="Asumir el riesgo","NA","")</f>
        <v>#N/A</v>
      </c>
      <c r="BM183" s="394" t="e">
        <f>+IF($P183="Asumir el riesgo","NA","")</f>
        <v>#N/A</v>
      </c>
    </row>
    <row r="184" spans="1:65" ht="65.099999999999994" customHeight="1">
      <c r="A184" s="400"/>
      <c r="B184" s="391"/>
      <c r="C184" s="195"/>
      <c r="D184" s="391"/>
      <c r="E184" s="401"/>
      <c r="F184" s="34"/>
      <c r="G184" s="34"/>
      <c r="H184" s="34"/>
      <c r="I184" s="36"/>
      <c r="J184" s="29"/>
      <c r="K184" s="402"/>
      <c r="L184" s="397"/>
      <c r="M184" s="390"/>
      <c r="N184" s="398"/>
      <c r="O184" s="396"/>
      <c r="P184" s="395"/>
      <c r="Q184" s="83"/>
      <c r="R184" s="184"/>
      <c r="S184" s="53"/>
      <c r="T184" s="55"/>
      <c r="U184" s="54"/>
      <c r="V184" s="184"/>
      <c r="W184" s="184" t="str">
        <f t="shared" si="86"/>
        <v/>
      </c>
      <c r="X184" s="184"/>
      <c r="Y184" s="184" t="str">
        <f t="shared" si="87"/>
        <v/>
      </c>
      <c r="Z184" s="184"/>
      <c r="AA184" s="184" t="str">
        <f t="shared" si="88"/>
        <v/>
      </c>
      <c r="AB184" s="184"/>
      <c r="AC184" s="184" t="str">
        <f t="shared" si="89"/>
        <v/>
      </c>
      <c r="AD184" s="184"/>
      <c r="AE184" s="184" t="str">
        <f t="shared" si="90"/>
        <v/>
      </c>
      <c r="AF184" s="184"/>
      <c r="AG184" s="184" t="str">
        <f t="shared" si="91"/>
        <v/>
      </c>
      <c r="AH184" s="184"/>
      <c r="AI184" s="183" t="str">
        <f t="shared" si="92"/>
        <v/>
      </c>
      <c r="AJ184" s="82" t="str">
        <f t="shared" si="93"/>
        <v/>
      </c>
      <c r="AK184" s="82" t="str">
        <f t="shared" si="94"/>
        <v/>
      </c>
      <c r="AL184" s="197"/>
      <c r="AM184" s="197"/>
      <c r="AN184" s="197"/>
      <c r="AO184" s="197"/>
      <c r="AP184" s="197"/>
      <c r="AQ184" s="79"/>
      <c r="AR184" s="79"/>
      <c r="AS184" s="57" t="e">
        <f>#VALUE!</f>
        <v>#VALUE!</v>
      </c>
      <c r="AT184" s="57"/>
      <c r="AU184" s="30"/>
      <c r="AV184" s="56" t="str">
        <f t="shared" si="95"/>
        <v>Débil</v>
      </c>
      <c r="AW184" s="56" t="str">
        <f t="shared" si="96"/>
        <v>Débil</v>
      </c>
      <c r="AX184" s="82">
        <f t="shared" si="97"/>
        <v>0</v>
      </c>
      <c r="AY184" s="389"/>
      <c r="AZ184" s="389"/>
      <c r="BA184" s="387"/>
      <c r="BB184" s="389"/>
      <c r="BC184" s="130" t="e">
        <f>+IF(AND(U184="Preventivo",BB183="Fuerte"),2,IF(AND(U184="Preventivo",BB183="Moderado"),1,0))</f>
        <v>#DIV/0!</v>
      </c>
      <c r="BD184" s="130" t="e">
        <f>+IF(AND(U184="Detectivo/Correctivo",$BB183="Fuerte"),2,IF(AND(U184="Detectivo/Correctivo",$BB184="Moderado"),1,IF(AND(U184="Preventivo",$BB183="Fuerte"),1,0)))</f>
        <v>#DIV/0!</v>
      </c>
      <c r="BE184" s="130" t="e">
        <f>+L183-BC184</f>
        <v>#DIV/0!</v>
      </c>
      <c r="BF184" s="130" t="e">
        <f>+N183-BD184</f>
        <v>#N/A</v>
      </c>
      <c r="BG184" s="395"/>
      <c r="BH184" s="395"/>
      <c r="BI184" s="396"/>
      <c r="BJ184" s="393"/>
      <c r="BK184" s="393"/>
      <c r="BL184" s="393"/>
      <c r="BM184" s="394"/>
    </row>
    <row r="185" spans="1:65" ht="65.099999999999994" customHeight="1">
      <c r="A185" s="400"/>
      <c r="B185" s="391"/>
      <c r="C185" s="195"/>
      <c r="D185" s="391"/>
      <c r="E185" s="401"/>
      <c r="F185" s="34"/>
      <c r="G185" s="34"/>
      <c r="H185" s="34"/>
      <c r="I185" s="36"/>
      <c r="J185" s="29"/>
      <c r="K185" s="402"/>
      <c r="L185" s="397"/>
      <c r="M185" s="390"/>
      <c r="N185" s="398"/>
      <c r="O185" s="396"/>
      <c r="P185" s="395"/>
      <c r="Q185" s="83"/>
      <c r="R185" s="184"/>
      <c r="S185" s="53"/>
      <c r="T185" s="55"/>
      <c r="U185" s="54"/>
      <c r="V185" s="184"/>
      <c r="W185" s="184" t="str">
        <f t="shared" si="86"/>
        <v/>
      </c>
      <c r="X185" s="184"/>
      <c r="Y185" s="184" t="str">
        <f t="shared" si="87"/>
        <v/>
      </c>
      <c r="Z185" s="184"/>
      <c r="AA185" s="184" t="str">
        <f t="shared" si="88"/>
        <v/>
      </c>
      <c r="AB185" s="184"/>
      <c r="AC185" s="184" t="str">
        <f t="shared" si="89"/>
        <v/>
      </c>
      <c r="AD185" s="184"/>
      <c r="AE185" s="184" t="str">
        <f t="shared" si="90"/>
        <v/>
      </c>
      <c r="AF185" s="184"/>
      <c r="AG185" s="184" t="str">
        <f t="shared" si="91"/>
        <v/>
      </c>
      <c r="AH185" s="184"/>
      <c r="AI185" s="183" t="str">
        <f t="shared" si="92"/>
        <v/>
      </c>
      <c r="AJ185" s="82" t="str">
        <f t="shared" si="93"/>
        <v/>
      </c>
      <c r="AK185" s="82" t="str">
        <f t="shared" si="94"/>
        <v/>
      </c>
      <c r="AL185" s="197"/>
      <c r="AM185" s="197"/>
      <c r="AN185" s="197"/>
      <c r="AO185" s="197"/>
      <c r="AP185" s="197"/>
      <c r="AQ185" s="79"/>
      <c r="AR185" s="79"/>
      <c r="AS185" s="57" t="e">
        <f>#VALUE!</f>
        <v>#VALUE!</v>
      </c>
      <c r="AT185" s="57"/>
      <c r="AU185" s="30"/>
      <c r="AV185" s="56" t="str">
        <f t="shared" si="95"/>
        <v>Débil</v>
      </c>
      <c r="AW185" s="56" t="str">
        <f t="shared" si="96"/>
        <v>Débil</v>
      </c>
      <c r="AX185" s="82">
        <f t="shared" si="97"/>
        <v>0</v>
      </c>
      <c r="AY185" s="389"/>
      <c r="AZ185" s="389"/>
      <c r="BA185" s="387"/>
      <c r="BB185" s="389"/>
      <c r="BC185" s="130" t="e">
        <f>+IF(AND(U185="Preventivo",BB183="Fuerte"),2,IF(AND(U185="Preventivo",BB183="Moderado"),1,0))</f>
        <v>#DIV/0!</v>
      </c>
      <c r="BD185" s="130" t="e">
        <f>+IF(AND(U185="Detectivo/Correctivo",$BB183="Fuerte"),2,IF(AND(U185="Detectivo/Correctivo",$BB185="Moderado"),1,IF(AND(U185="Preventivo",$BB183="Fuerte"),1,0)))</f>
        <v>#DIV/0!</v>
      </c>
      <c r="BE185" s="130" t="e">
        <f>+L183-BC185</f>
        <v>#DIV/0!</v>
      </c>
      <c r="BF185" s="130" t="e">
        <f>+N183-BD185</f>
        <v>#N/A</v>
      </c>
      <c r="BG185" s="395"/>
      <c r="BH185" s="395"/>
      <c r="BI185" s="396"/>
      <c r="BJ185" s="393"/>
      <c r="BK185" s="393"/>
      <c r="BL185" s="393"/>
      <c r="BM185" s="394"/>
    </row>
    <row r="186" spans="1:65" ht="65.099999999999994" customHeight="1">
      <c r="A186" s="400"/>
      <c r="B186" s="391"/>
      <c r="C186" s="195"/>
      <c r="D186" s="391"/>
      <c r="E186" s="401"/>
      <c r="F186" s="34"/>
      <c r="G186" s="34"/>
      <c r="H186" s="34"/>
      <c r="I186" s="36"/>
      <c r="J186" s="29"/>
      <c r="K186" s="402"/>
      <c r="L186" s="397"/>
      <c r="M186" s="390"/>
      <c r="N186" s="398"/>
      <c r="O186" s="396"/>
      <c r="P186" s="395"/>
      <c r="Q186" s="83"/>
      <c r="R186" s="184"/>
      <c r="S186" s="53"/>
      <c r="T186" s="55"/>
      <c r="U186" s="54"/>
      <c r="V186" s="184"/>
      <c r="W186" s="184" t="str">
        <f t="shared" si="86"/>
        <v/>
      </c>
      <c r="X186" s="184"/>
      <c r="Y186" s="184" t="str">
        <f t="shared" si="87"/>
        <v/>
      </c>
      <c r="Z186" s="184"/>
      <c r="AA186" s="184" t="str">
        <f t="shared" si="88"/>
        <v/>
      </c>
      <c r="AB186" s="184"/>
      <c r="AC186" s="184" t="str">
        <f t="shared" si="89"/>
        <v/>
      </c>
      <c r="AD186" s="184"/>
      <c r="AE186" s="184" t="str">
        <f t="shared" si="90"/>
        <v/>
      </c>
      <c r="AF186" s="184"/>
      <c r="AG186" s="184" t="str">
        <f t="shared" si="91"/>
        <v/>
      </c>
      <c r="AH186" s="184"/>
      <c r="AI186" s="183" t="str">
        <f t="shared" si="92"/>
        <v/>
      </c>
      <c r="AJ186" s="82" t="str">
        <f t="shared" si="93"/>
        <v/>
      </c>
      <c r="AK186" s="82" t="str">
        <f t="shared" si="94"/>
        <v/>
      </c>
      <c r="AL186" s="197"/>
      <c r="AM186" s="197"/>
      <c r="AN186" s="197"/>
      <c r="AO186" s="197"/>
      <c r="AP186" s="197"/>
      <c r="AQ186" s="79"/>
      <c r="AR186" s="79"/>
      <c r="AS186" s="57" t="e">
        <f>#VALUE!</f>
        <v>#VALUE!</v>
      </c>
      <c r="AT186" s="57"/>
      <c r="AU186" s="30"/>
      <c r="AV186" s="56" t="str">
        <f t="shared" si="95"/>
        <v>Débil</v>
      </c>
      <c r="AW186" s="56" t="str">
        <f t="shared" si="96"/>
        <v>Débil</v>
      </c>
      <c r="AX186" s="82">
        <f t="shared" si="97"/>
        <v>0</v>
      </c>
      <c r="AY186" s="389"/>
      <c r="AZ186" s="389"/>
      <c r="BA186" s="387"/>
      <c r="BB186" s="389"/>
      <c r="BC186" s="130" t="e">
        <f>+IF(AND(U186="Preventivo",BB183="Fuerte"),2,IF(AND(U186="Preventivo",BB183="Moderado"),1,0))</f>
        <v>#DIV/0!</v>
      </c>
      <c r="BD186" s="130" t="e">
        <f>+IF(AND(U186="Detectivo/Correctivo",$BB183="Fuerte"),2,IF(AND(U186="Detectivo/Correctivo",$BB186="Moderado"),1,IF(AND(U186="Preventivo",$BB183="Fuerte"),1,0)))</f>
        <v>#DIV/0!</v>
      </c>
      <c r="BE186" s="130" t="e">
        <f>+L183-BC186</f>
        <v>#DIV/0!</v>
      </c>
      <c r="BF186" s="130" t="e">
        <f>+N183-BD186</f>
        <v>#N/A</v>
      </c>
      <c r="BG186" s="395"/>
      <c r="BH186" s="395"/>
      <c r="BI186" s="396"/>
      <c r="BJ186" s="393"/>
      <c r="BK186" s="393"/>
      <c r="BL186" s="393"/>
      <c r="BM186" s="394"/>
    </row>
    <row r="187" spans="1:65" ht="65.099999999999994" customHeight="1">
      <c r="A187" s="400"/>
      <c r="B187" s="391"/>
      <c r="C187" s="195"/>
      <c r="D187" s="391"/>
      <c r="E187" s="401"/>
      <c r="F187" s="34"/>
      <c r="G187" s="34"/>
      <c r="H187" s="34"/>
      <c r="I187" s="36"/>
      <c r="J187" s="29"/>
      <c r="K187" s="402"/>
      <c r="L187" s="397"/>
      <c r="M187" s="390"/>
      <c r="N187" s="398"/>
      <c r="O187" s="396"/>
      <c r="P187" s="395"/>
      <c r="Q187" s="83"/>
      <c r="R187" s="184"/>
      <c r="S187" s="53"/>
      <c r="T187" s="55"/>
      <c r="U187" s="54"/>
      <c r="V187" s="184"/>
      <c r="W187" s="184" t="str">
        <f t="shared" si="86"/>
        <v/>
      </c>
      <c r="X187" s="184"/>
      <c r="Y187" s="184" t="str">
        <f t="shared" si="87"/>
        <v/>
      </c>
      <c r="Z187" s="184"/>
      <c r="AA187" s="184" t="str">
        <f t="shared" si="88"/>
        <v/>
      </c>
      <c r="AB187" s="184"/>
      <c r="AC187" s="184" t="str">
        <f t="shared" si="89"/>
        <v/>
      </c>
      <c r="AD187" s="184"/>
      <c r="AE187" s="184" t="str">
        <f t="shared" si="90"/>
        <v/>
      </c>
      <c r="AF187" s="184"/>
      <c r="AG187" s="184" t="str">
        <f t="shared" si="91"/>
        <v/>
      </c>
      <c r="AH187" s="184"/>
      <c r="AI187" s="183" t="str">
        <f t="shared" si="92"/>
        <v/>
      </c>
      <c r="AJ187" s="82" t="str">
        <f t="shared" si="93"/>
        <v/>
      </c>
      <c r="AK187" s="82" t="str">
        <f t="shared" si="94"/>
        <v/>
      </c>
      <c r="AL187" s="197"/>
      <c r="AM187" s="197"/>
      <c r="AN187" s="197"/>
      <c r="AO187" s="197"/>
      <c r="AP187" s="197"/>
      <c r="AQ187" s="79"/>
      <c r="AR187" s="79"/>
      <c r="AS187" s="57" t="e">
        <f>#VALUE!</f>
        <v>#VALUE!</v>
      </c>
      <c r="AT187" s="57"/>
      <c r="AU187" s="30"/>
      <c r="AV187" s="56" t="str">
        <f t="shared" si="95"/>
        <v>Débil</v>
      </c>
      <c r="AW187" s="56" t="str">
        <f t="shared" si="96"/>
        <v>Débil</v>
      </c>
      <c r="AX187" s="82">
        <f t="shared" si="97"/>
        <v>0</v>
      </c>
      <c r="AY187" s="389"/>
      <c r="AZ187" s="389"/>
      <c r="BA187" s="387"/>
      <c r="BB187" s="389"/>
      <c r="BC187" s="130" t="e">
        <f>+IF(AND(U187="Preventivo",BB183="Fuerte"),2,IF(AND(U187="Preventivo",BB183="Moderado"),1,0))</f>
        <v>#DIV/0!</v>
      </c>
      <c r="BD187" s="130" t="e">
        <f>+IF(AND(U187="Detectivo/Correctivo",$BB183="Fuerte"),2,IF(AND(U187="Detectivo/Correctivo",$BB187="Moderado"),1,IF(AND(U187="Preventivo",$BB183="Fuerte"),1,0)))</f>
        <v>#DIV/0!</v>
      </c>
      <c r="BE187" s="130" t="e">
        <f>+L183-BC187</f>
        <v>#DIV/0!</v>
      </c>
      <c r="BF187" s="130" t="e">
        <f>+N183-BD187</f>
        <v>#N/A</v>
      </c>
      <c r="BG187" s="395"/>
      <c r="BH187" s="395"/>
      <c r="BI187" s="396"/>
      <c r="BJ187" s="393"/>
      <c r="BK187" s="393"/>
      <c r="BL187" s="393"/>
      <c r="BM187" s="394"/>
    </row>
    <row r="188" spans="1:65" ht="65.099999999999994" customHeight="1">
      <c r="A188" s="400"/>
      <c r="B188" s="391"/>
      <c r="C188" s="195"/>
      <c r="D188" s="391"/>
      <c r="E188" s="401"/>
      <c r="F188" s="34"/>
      <c r="G188" s="34"/>
      <c r="H188" s="34"/>
      <c r="I188" s="36"/>
      <c r="J188" s="29"/>
      <c r="K188" s="402"/>
      <c r="L188" s="397"/>
      <c r="M188" s="390"/>
      <c r="N188" s="398"/>
      <c r="O188" s="396"/>
      <c r="P188" s="395"/>
      <c r="Q188" s="83"/>
      <c r="R188" s="184"/>
      <c r="S188" s="53"/>
      <c r="T188" s="55"/>
      <c r="U188" s="54"/>
      <c r="V188" s="184"/>
      <c r="W188" s="184" t="str">
        <f t="shared" si="86"/>
        <v/>
      </c>
      <c r="X188" s="184"/>
      <c r="Y188" s="184" t="str">
        <f t="shared" si="87"/>
        <v/>
      </c>
      <c r="Z188" s="184"/>
      <c r="AA188" s="184" t="str">
        <f t="shared" si="88"/>
        <v/>
      </c>
      <c r="AB188" s="184"/>
      <c r="AC188" s="184" t="str">
        <f t="shared" si="89"/>
        <v/>
      </c>
      <c r="AD188" s="184"/>
      <c r="AE188" s="184" t="str">
        <f t="shared" si="90"/>
        <v/>
      </c>
      <c r="AF188" s="184"/>
      <c r="AG188" s="184" t="str">
        <f t="shared" si="91"/>
        <v/>
      </c>
      <c r="AH188" s="184"/>
      <c r="AI188" s="183" t="str">
        <f t="shared" si="92"/>
        <v/>
      </c>
      <c r="AJ188" s="82" t="str">
        <f t="shared" si="93"/>
        <v/>
      </c>
      <c r="AK188" s="82" t="str">
        <f t="shared" si="94"/>
        <v/>
      </c>
      <c r="AL188" s="197"/>
      <c r="AM188" s="197"/>
      <c r="AN188" s="197"/>
      <c r="AO188" s="197"/>
      <c r="AP188" s="197"/>
      <c r="AQ188" s="79"/>
      <c r="AR188" s="79"/>
      <c r="AS188" s="57" t="e">
        <f>#VALUE!</f>
        <v>#VALUE!</v>
      </c>
      <c r="AT188" s="57"/>
      <c r="AU188" s="30"/>
      <c r="AV188" s="56" t="str">
        <f t="shared" si="95"/>
        <v>Débil</v>
      </c>
      <c r="AW188" s="56" t="str">
        <f t="shared" si="96"/>
        <v>Débil</v>
      </c>
      <c r="AX188" s="82">
        <f t="shared" si="97"/>
        <v>0</v>
      </c>
      <c r="AY188" s="389"/>
      <c r="AZ188" s="389"/>
      <c r="BA188" s="388"/>
      <c r="BB188" s="389"/>
      <c r="BC188" s="130" t="e">
        <f>+IF(AND(U188="Preventivo",BB183="Fuerte"),2,IF(AND(U188="Preventivo",BB183="Moderado"),1,0))</f>
        <v>#DIV/0!</v>
      </c>
      <c r="BD188" s="130" t="e">
        <f>+IF(AND(U188="Detectivo/Correctivo",$BB183="Fuerte"),2,IF(AND(U188="Detectivo/Correctivo",$BB188="Moderado"),1,IF(AND(U188="Preventivo",$BB183="Fuerte"),1,0)))</f>
        <v>#DIV/0!</v>
      </c>
      <c r="BE188" s="130" t="e">
        <f>+L183-BC188</f>
        <v>#DIV/0!</v>
      </c>
      <c r="BF188" s="130" t="e">
        <f>+N183-BD188</f>
        <v>#N/A</v>
      </c>
      <c r="BG188" s="395"/>
      <c r="BH188" s="395"/>
      <c r="BI188" s="396"/>
      <c r="BJ188" s="393"/>
      <c r="BK188" s="393"/>
      <c r="BL188" s="393"/>
      <c r="BM188" s="394"/>
    </row>
    <row r="189" spans="1:65">
      <c r="B189" s="340"/>
    </row>
    <row r="190" spans="1:65">
      <c r="B190" s="340"/>
    </row>
    <row r="191" spans="1:65">
      <c r="B191" s="340"/>
    </row>
    <row r="192" spans="1:65">
      <c r="B192" s="340"/>
    </row>
    <row r="193" spans="2:2">
      <c r="B193" s="340"/>
    </row>
    <row r="194" spans="2:2">
      <c r="B194" s="340"/>
    </row>
    <row r="195" spans="2:2">
      <c r="B195" s="340"/>
    </row>
    <row r="196" spans="2:2">
      <c r="B196" s="340"/>
    </row>
    <row r="197" spans="2:2">
      <c r="B197" s="340"/>
    </row>
    <row r="198" spans="2:2">
      <c r="B198" s="340"/>
    </row>
    <row r="199" spans="2:2">
      <c r="B199" s="340"/>
    </row>
    <row r="200" spans="2:2">
      <c r="B200" s="340"/>
    </row>
    <row r="201" spans="2:2">
      <c r="B201" s="340"/>
    </row>
    <row r="202" spans="2:2">
      <c r="B202" s="340"/>
    </row>
    <row r="203" spans="2:2">
      <c r="B203" s="340"/>
    </row>
    <row r="204" spans="2:2">
      <c r="B204" s="340"/>
    </row>
    <row r="205" spans="2:2">
      <c r="B205" s="340"/>
    </row>
    <row r="206" spans="2:2">
      <c r="B206" s="340"/>
    </row>
    <row r="207" spans="2:2">
      <c r="B207" s="340"/>
    </row>
    <row r="208" spans="2:2">
      <c r="B208" s="340"/>
    </row>
    <row r="209" spans="2:2">
      <c r="B209" s="340"/>
    </row>
    <row r="210" spans="2:2">
      <c r="B210" s="340"/>
    </row>
    <row r="211" spans="2:2">
      <c r="B211" s="340"/>
    </row>
    <row r="212" spans="2:2">
      <c r="B212" s="340"/>
    </row>
    <row r="213" spans="2:2">
      <c r="B213" s="340"/>
    </row>
    <row r="214" spans="2:2">
      <c r="B214" s="340"/>
    </row>
    <row r="215" spans="2:2">
      <c r="B215" s="340"/>
    </row>
    <row r="216" spans="2:2">
      <c r="B216" s="340"/>
    </row>
    <row r="217" spans="2:2">
      <c r="B217" s="340"/>
    </row>
    <row r="218" spans="2:2">
      <c r="B218" s="340"/>
    </row>
    <row r="219" spans="2:2">
      <c r="B219" s="340"/>
    </row>
    <row r="220" spans="2:2">
      <c r="B220" s="340"/>
    </row>
    <row r="221" spans="2:2">
      <c r="B221" s="340"/>
    </row>
    <row r="222" spans="2:2">
      <c r="B222" s="340"/>
    </row>
    <row r="223" spans="2:2">
      <c r="B223" s="340"/>
    </row>
    <row r="224" spans="2:2">
      <c r="B224" s="340"/>
    </row>
    <row r="225" spans="2:2">
      <c r="B225" s="340"/>
    </row>
    <row r="226" spans="2:2">
      <c r="B226" s="340"/>
    </row>
    <row r="227" spans="2:2">
      <c r="B227" s="340"/>
    </row>
    <row r="228" spans="2:2">
      <c r="B228" s="340"/>
    </row>
    <row r="229" spans="2:2">
      <c r="B229" s="340"/>
    </row>
    <row r="230" spans="2:2">
      <c r="B230" s="340"/>
    </row>
    <row r="231" spans="2:2">
      <c r="B231" s="340"/>
    </row>
    <row r="232" spans="2:2">
      <c r="B232" s="340"/>
    </row>
    <row r="233" spans="2:2">
      <c r="B233" s="340"/>
    </row>
    <row r="234" spans="2:2">
      <c r="B234" s="340"/>
    </row>
    <row r="235" spans="2:2">
      <c r="B235" s="340"/>
    </row>
    <row r="236" spans="2:2">
      <c r="B236" s="340"/>
    </row>
    <row r="237" spans="2:2">
      <c r="B237" s="340"/>
    </row>
    <row r="238" spans="2:2">
      <c r="B238" s="340"/>
    </row>
    <row r="239" spans="2:2">
      <c r="B239" s="340"/>
    </row>
    <row r="240" spans="2:2">
      <c r="B240" s="340"/>
    </row>
    <row r="241" spans="2:2">
      <c r="B241" s="340"/>
    </row>
    <row r="242" spans="2:2">
      <c r="B242" s="340"/>
    </row>
    <row r="243" spans="2:2">
      <c r="B243" s="340"/>
    </row>
    <row r="244" spans="2:2">
      <c r="B244" s="340"/>
    </row>
    <row r="245" spans="2:2">
      <c r="B245" s="340"/>
    </row>
    <row r="246" spans="2:2">
      <c r="B246" s="340"/>
    </row>
    <row r="247" spans="2:2">
      <c r="B247" s="340"/>
    </row>
    <row r="248" spans="2:2">
      <c r="B248" s="340"/>
    </row>
    <row r="249" spans="2:2">
      <c r="B249" s="340"/>
    </row>
    <row r="250" spans="2:2">
      <c r="B250" s="340"/>
    </row>
    <row r="251" spans="2:2">
      <c r="B251" s="340"/>
    </row>
    <row r="252" spans="2:2">
      <c r="B252" s="340"/>
    </row>
    <row r="253" spans="2:2">
      <c r="B253" s="340"/>
    </row>
    <row r="254" spans="2:2">
      <c r="B254" s="340"/>
    </row>
    <row r="255" spans="2:2">
      <c r="B255" s="340"/>
    </row>
    <row r="256" spans="2:2">
      <c r="B256" s="340"/>
    </row>
    <row r="257" spans="2:2">
      <c r="B257" s="340"/>
    </row>
    <row r="258" spans="2:2">
      <c r="B258" s="340"/>
    </row>
    <row r="259" spans="2:2">
      <c r="B259" s="340"/>
    </row>
    <row r="260" spans="2:2">
      <c r="B260" s="340"/>
    </row>
    <row r="261" spans="2:2">
      <c r="B261" s="340"/>
    </row>
    <row r="262" spans="2:2">
      <c r="B262" s="340"/>
    </row>
    <row r="263" spans="2:2">
      <c r="B263" s="340"/>
    </row>
    <row r="264" spans="2:2">
      <c r="B264" s="340"/>
    </row>
    <row r="265" spans="2:2">
      <c r="B265" s="340"/>
    </row>
    <row r="266" spans="2:2">
      <c r="B266" s="340"/>
    </row>
    <row r="267" spans="2:2">
      <c r="B267" s="340"/>
    </row>
    <row r="268" spans="2:2">
      <c r="B268" s="340"/>
    </row>
    <row r="269" spans="2:2">
      <c r="B269" s="340"/>
    </row>
    <row r="270" spans="2:2">
      <c r="B270" s="340"/>
    </row>
    <row r="271" spans="2:2">
      <c r="B271" s="340"/>
    </row>
    <row r="272" spans="2:2">
      <c r="B272" s="340"/>
    </row>
    <row r="273" spans="2:2">
      <c r="B273" s="340"/>
    </row>
    <row r="274" spans="2:2">
      <c r="B274" s="340"/>
    </row>
    <row r="275" spans="2:2">
      <c r="B275" s="340"/>
    </row>
    <row r="276" spans="2:2">
      <c r="B276" s="340"/>
    </row>
    <row r="277" spans="2:2">
      <c r="B277" s="340"/>
    </row>
    <row r="278" spans="2:2">
      <c r="B278" s="340"/>
    </row>
    <row r="279" spans="2:2">
      <c r="B279" s="340"/>
    </row>
    <row r="280" spans="2:2">
      <c r="B280" s="340"/>
    </row>
    <row r="281" spans="2:2">
      <c r="B281" s="340"/>
    </row>
    <row r="282" spans="2:2">
      <c r="B282" s="340"/>
    </row>
    <row r="283" spans="2:2">
      <c r="B283" s="340"/>
    </row>
    <row r="284" spans="2:2">
      <c r="B284" s="340"/>
    </row>
    <row r="285" spans="2:2">
      <c r="B285" s="340"/>
    </row>
    <row r="286" spans="2:2">
      <c r="B286" s="340"/>
    </row>
    <row r="287" spans="2:2">
      <c r="B287" s="340"/>
    </row>
    <row r="288" spans="2:2">
      <c r="B288" s="340"/>
    </row>
    <row r="289" spans="2:2">
      <c r="B289" s="340"/>
    </row>
    <row r="290" spans="2:2">
      <c r="B290" s="340"/>
    </row>
    <row r="291" spans="2:2">
      <c r="B291" s="340"/>
    </row>
    <row r="292" spans="2:2">
      <c r="B292" s="340"/>
    </row>
    <row r="293" spans="2:2">
      <c r="B293" s="340"/>
    </row>
    <row r="294" spans="2:2">
      <c r="B294" s="340"/>
    </row>
    <row r="295" spans="2:2">
      <c r="B295" s="340"/>
    </row>
    <row r="296" spans="2:2">
      <c r="B296" s="340"/>
    </row>
    <row r="297" spans="2:2">
      <c r="B297" s="340"/>
    </row>
    <row r="298" spans="2:2">
      <c r="B298" s="340"/>
    </row>
    <row r="299" spans="2:2">
      <c r="B299" s="340"/>
    </row>
    <row r="300" spans="2:2">
      <c r="B300" s="340"/>
    </row>
    <row r="301" spans="2:2">
      <c r="B301" s="340"/>
    </row>
    <row r="302" spans="2:2">
      <c r="B302" s="340"/>
    </row>
    <row r="303" spans="2:2">
      <c r="B303" s="340"/>
    </row>
    <row r="304" spans="2:2">
      <c r="B304" s="340"/>
    </row>
    <row r="305" spans="2:2">
      <c r="B305" s="340"/>
    </row>
    <row r="306" spans="2:2">
      <c r="B306" s="340"/>
    </row>
    <row r="307" spans="2:2">
      <c r="B307" s="340"/>
    </row>
    <row r="308" spans="2:2">
      <c r="B308" s="340"/>
    </row>
    <row r="309" spans="2:2">
      <c r="B309" s="340"/>
    </row>
    <row r="310" spans="2:2">
      <c r="B310" s="340"/>
    </row>
    <row r="311" spans="2:2">
      <c r="B311" s="340"/>
    </row>
    <row r="312" spans="2:2">
      <c r="B312" s="340"/>
    </row>
    <row r="313" spans="2:2">
      <c r="B313" s="340"/>
    </row>
    <row r="314" spans="2:2">
      <c r="B314" s="340"/>
    </row>
    <row r="315" spans="2:2">
      <c r="B315" s="340"/>
    </row>
    <row r="316" spans="2:2">
      <c r="B316" s="340"/>
    </row>
    <row r="317" spans="2:2">
      <c r="B317" s="340"/>
    </row>
    <row r="318" spans="2:2">
      <c r="B318" s="340"/>
    </row>
    <row r="319" spans="2:2">
      <c r="B319" s="340"/>
    </row>
    <row r="320" spans="2:2">
      <c r="B320" s="340"/>
    </row>
    <row r="321" spans="2:2">
      <c r="B321" s="340"/>
    </row>
    <row r="322" spans="2:2">
      <c r="B322" s="340"/>
    </row>
    <row r="323" spans="2:2">
      <c r="B323" s="340"/>
    </row>
    <row r="324" spans="2:2">
      <c r="B324" s="340"/>
    </row>
    <row r="325" spans="2:2">
      <c r="B325" s="340"/>
    </row>
    <row r="326" spans="2:2">
      <c r="B326" s="340"/>
    </row>
    <row r="327" spans="2:2">
      <c r="B327" s="340"/>
    </row>
    <row r="328" spans="2:2">
      <c r="B328" s="340"/>
    </row>
    <row r="329" spans="2:2">
      <c r="B329" s="340"/>
    </row>
    <row r="330" spans="2:2">
      <c r="B330" s="340"/>
    </row>
    <row r="331" spans="2:2">
      <c r="B331" s="340"/>
    </row>
    <row r="332" spans="2:2">
      <c r="B332" s="340"/>
    </row>
    <row r="333" spans="2:2">
      <c r="B333" s="340"/>
    </row>
    <row r="334" spans="2:2">
      <c r="B334" s="340"/>
    </row>
    <row r="335" spans="2:2">
      <c r="B335" s="340"/>
    </row>
    <row r="336" spans="2:2">
      <c r="B336" s="340"/>
    </row>
    <row r="337" spans="2:2">
      <c r="B337" s="340"/>
    </row>
    <row r="338" spans="2:2">
      <c r="B338" s="340"/>
    </row>
    <row r="339" spans="2:2">
      <c r="B339" s="340"/>
    </row>
    <row r="340" spans="2:2">
      <c r="B340" s="340"/>
    </row>
    <row r="341" spans="2:2">
      <c r="B341" s="340"/>
    </row>
    <row r="342" spans="2:2">
      <c r="B342" s="340"/>
    </row>
    <row r="343" spans="2:2">
      <c r="B343" s="340"/>
    </row>
    <row r="344" spans="2:2">
      <c r="B344" s="340"/>
    </row>
    <row r="345" spans="2:2">
      <c r="B345" s="340"/>
    </row>
    <row r="346" spans="2:2">
      <c r="B346" s="340"/>
    </row>
    <row r="347" spans="2:2">
      <c r="B347" s="340"/>
    </row>
    <row r="348" spans="2:2">
      <c r="B348" s="340"/>
    </row>
    <row r="349" spans="2:2">
      <c r="B349" s="340"/>
    </row>
    <row r="350" spans="2:2">
      <c r="B350" s="340"/>
    </row>
    <row r="351" spans="2:2">
      <c r="B351" s="340"/>
    </row>
    <row r="352" spans="2:2">
      <c r="B352" s="340"/>
    </row>
    <row r="353" spans="2:2">
      <c r="B353" s="340"/>
    </row>
    <row r="354" spans="2:2">
      <c r="B354" s="340"/>
    </row>
    <row r="355" spans="2:2">
      <c r="B355" s="340"/>
    </row>
    <row r="356" spans="2:2">
      <c r="B356" s="340"/>
    </row>
    <row r="357" spans="2:2">
      <c r="B357" s="340"/>
    </row>
    <row r="358" spans="2:2">
      <c r="B358" s="340"/>
    </row>
    <row r="359" spans="2:2">
      <c r="B359" s="340"/>
    </row>
    <row r="360" spans="2:2">
      <c r="B360" s="340"/>
    </row>
    <row r="361" spans="2:2">
      <c r="B361" s="340"/>
    </row>
    <row r="362" spans="2:2">
      <c r="B362" s="340"/>
    </row>
    <row r="363" spans="2:2">
      <c r="B363" s="340"/>
    </row>
    <row r="364" spans="2:2">
      <c r="B364" s="340"/>
    </row>
    <row r="365" spans="2:2">
      <c r="B365" s="340"/>
    </row>
    <row r="366" spans="2:2">
      <c r="B366" s="340"/>
    </row>
    <row r="367" spans="2:2">
      <c r="B367" s="340"/>
    </row>
    <row r="368" spans="2:2">
      <c r="B368" s="340"/>
    </row>
    <row r="369" spans="2:2">
      <c r="B369" s="340"/>
    </row>
    <row r="370" spans="2:2">
      <c r="B370" s="340"/>
    </row>
    <row r="371" spans="2:2">
      <c r="B371" s="340"/>
    </row>
    <row r="372" spans="2:2">
      <c r="B372" s="340"/>
    </row>
    <row r="373" spans="2:2">
      <c r="B373" s="340"/>
    </row>
    <row r="374" spans="2:2">
      <c r="B374" s="340"/>
    </row>
    <row r="375" spans="2:2">
      <c r="B375" s="340"/>
    </row>
    <row r="376" spans="2:2">
      <c r="B376" s="340"/>
    </row>
    <row r="377" spans="2:2">
      <c r="B377" s="340"/>
    </row>
    <row r="378" spans="2:2">
      <c r="B378" s="340"/>
    </row>
    <row r="379" spans="2:2">
      <c r="B379" s="340"/>
    </row>
    <row r="380" spans="2:2">
      <c r="B380" s="340"/>
    </row>
    <row r="381" spans="2:2">
      <c r="B381" s="340"/>
    </row>
    <row r="382" spans="2:2">
      <c r="B382" s="340"/>
    </row>
    <row r="383" spans="2:2">
      <c r="B383" s="340"/>
    </row>
    <row r="384" spans="2:2">
      <c r="B384" s="340"/>
    </row>
    <row r="385" spans="2:2">
      <c r="B385" s="340"/>
    </row>
    <row r="386" spans="2:2">
      <c r="B386" s="340"/>
    </row>
    <row r="387" spans="2:2">
      <c r="B387" s="340"/>
    </row>
    <row r="388" spans="2:2">
      <c r="B388" s="340"/>
    </row>
    <row r="389" spans="2:2">
      <c r="B389" s="340"/>
    </row>
    <row r="390" spans="2:2">
      <c r="B390" s="340"/>
    </row>
    <row r="391" spans="2:2">
      <c r="B391" s="340"/>
    </row>
    <row r="392" spans="2:2">
      <c r="B392" s="340"/>
    </row>
    <row r="393" spans="2:2">
      <c r="B393" s="340"/>
    </row>
    <row r="394" spans="2:2">
      <c r="B394" s="340"/>
    </row>
    <row r="395" spans="2:2">
      <c r="B395" s="340"/>
    </row>
    <row r="396" spans="2:2">
      <c r="B396" s="340"/>
    </row>
    <row r="397" spans="2:2">
      <c r="B397" s="340"/>
    </row>
    <row r="398" spans="2:2">
      <c r="B398" s="340"/>
    </row>
    <row r="399" spans="2:2">
      <c r="B399" s="340"/>
    </row>
    <row r="400" spans="2:2">
      <c r="B400" s="340"/>
    </row>
    <row r="401" spans="2:2">
      <c r="B401" s="340"/>
    </row>
    <row r="402" spans="2:2">
      <c r="B402" s="340"/>
    </row>
    <row r="403" spans="2:2">
      <c r="B403" s="340"/>
    </row>
    <row r="404" spans="2:2">
      <c r="B404" s="340"/>
    </row>
    <row r="405" spans="2:2">
      <c r="B405" s="340"/>
    </row>
    <row r="406" spans="2:2">
      <c r="B406" s="340"/>
    </row>
    <row r="407" spans="2:2">
      <c r="B407" s="340"/>
    </row>
    <row r="408" spans="2:2">
      <c r="B408" s="340"/>
    </row>
    <row r="409" spans="2:2">
      <c r="B409" s="340"/>
    </row>
    <row r="410" spans="2:2">
      <c r="B410" s="340"/>
    </row>
    <row r="411" spans="2:2">
      <c r="B411" s="340"/>
    </row>
    <row r="412" spans="2:2">
      <c r="B412" s="340"/>
    </row>
    <row r="413" spans="2:2">
      <c r="B413" s="340"/>
    </row>
    <row r="414" spans="2:2">
      <c r="B414" s="340"/>
    </row>
    <row r="415" spans="2:2">
      <c r="B415" s="340"/>
    </row>
    <row r="416" spans="2:2">
      <c r="B416" s="340"/>
    </row>
    <row r="417" spans="2:2">
      <c r="B417" s="340"/>
    </row>
    <row r="418" spans="2:2">
      <c r="B418" s="340"/>
    </row>
    <row r="419" spans="2:2">
      <c r="B419" s="340"/>
    </row>
    <row r="420" spans="2:2">
      <c r="B420" s="340"/>
    </row>
    <row r="421" spans="2:2">
      <c r="B421" s="340"/>
    </row>
    <row r="422" spans="2:2">
      <c r="B422" s="340"/>
    </row>
    <row r="423" spans="2:2">
      <c r="B423" s="340"/>
    </row>
    <row r="424" spans="2:2">
      <c r="B424" s="340"/>
    </row>
    <row r="425" spans="2:2">
      <c r="B425" s="340"/>
    </row>
    <row r="426" spans="2:2">
      <c r="B426" s="340"/>
    </row>
    <row r="427" spans="2:2">
      <c r="B427" s="340"/>
    </row>
    <row r="428" spans="2:2">
      <c r="B428" s="340"/>
    </row>
    <row r="429" spans="2:2">
      <c r="B429" s="340"/>
    </row>
    <row r="430" spans="2:2">
      <c r="B430" s="340"/>
    </row>
    <row r="431" spans="2:2">
      <c r="B431" s="340"/>
    </row>
    <row r="432" spans="2:2">
      <c r="B432" s="340"/>
    </row>
    <row r="433" spans="2:2">
      <c r="B433" s="340"/>
    </row>
    <row r="434" spans="2:2">
      <c r="B434" s="340"/>
    </row>
    <row r="435" spans="2:2">
      <c r="B435" s="340"/>
    </row>
    <row r="436" spans="2:2">
      <c r="B436" s="340"/>
    </row>
    <row r="437" spans="2:2">
      <c r="B437" s="340"/>
    </row>
    <row r="438" spans="2:2">
      <c r="B438" s="340"/>
    </row>
    <row r="439" spans="2:2">
      <c r="B439" s="340"/>
    </row>
    <row r="440" spans="2:2">
      <c r="B440" s="340"/>
    </row>
    <row r="441" spans="2:2">
      <c r="B441" s="340"/>
    </row>
    <row r="442" spans="2:2">
      <c r="B442" s="340"/>
    </row>
    <row r="443" spans="2:2">
      <c r="B443" s="340"/>
    </row>
    <row r="444" spans="2:2">
      <c r="B444" s="340"/>
    </row>
    <row r="445" spans="2:2">
      <c r="B445" s="340"/>
    </row>
    <row r="446" spans="2:2">
      <c r="B446" s="340"/>
    </row>
    <row r="447" spans="2:2">
      <c r="B447" s="194"/>
    </row>
    <row r="448" spans="2:2">
      <c r="B448" s="194"/>
    </row>
    <row r="449" spans="2:2">
      <c r="B449" s="194"/>
    </row>
    <row r="450" spans="2:2">
      <c r="B450" s="194"/>
    </row>
    <row r="451" spans="2:2">
      <c r="B451" s="194"/>
    </row>
    <row r="452" spans="2:2">
      <c r="B452" s="194"/>
    </row>
    <row r="453" spans="2:2">
      <c r="B453" s="194"/>
    </row>
    <row r="454" spans="2:2">
      <c r="B454" s="194"/>
    </row>
    <row r="455" spans="2:2">
      <c r="B455" s="194"/>
    </row>
    <row r="456" spans="2:2">
      <c r="B456" s="194"/>
    </row>
    <row r="457" spans="2:2">
      <c r="B457" s="194"/>
    </row>
    <row r="458" spans="2:2">
      <c r="B458" s="194"/>
    </row>
    <row r="459" spans="2:2">
      <c r="B459" s="194"/>
    </row>
    <row r="460" spans="2:2">
      <c r="B460" s="194"/>
    </row>
    <row r="461" spans="2:2">
      <c r="B461" s="194"/>
    </row>
    <row r="462" spans="2:2">
      <c r="B462" s="194"/>
    </row>
    <row r="463" spans="2:2">
      <c r="B463" s="194"/>
    </row>
    <row r="464" spans="2:2">
      <c r="B464" s="194"/>
    </row>
    <row r="465" spans="2:2">
      <c r="B465" s="194"/>
    </row>
    <row r="466" spans="2:2">
      <c r="B466" s="194"/>
    </row>
    <row r="467" spans="2:2">
      <c r="B467" s="194"/>
    </row>
    <row r="468" spans="2:2">
      <c r="B468" s="194"/>
    </row>
    <row r="469" spans="2:2">
      <c r="B469" s="194"/>
    </row>
    <row r="470" spans="2:2">
      <c r="B470" s="194"/>
    </row>
    <row r="471" spans="2:2">
      <c r="B471" s="194"/>
    </row>
    <row r="472" spans="2:2">
      <c r="B472" s="194"/>
    </row>
    <row r="473" spans="2:2">
      <c r="B473" s="194"/>
    </row>
    <row r="474" spans="2:2">
      <c r="B474" s="194"/>
    </row>
    <row r="475" spans="2:2">
      <c r="B475" s="194"/>
    </row>
    <row r="476" spans="2:2">
      <c r="B476" s="194"/>
    </row>
    <row r="477" spans="2:2">
      <c r="B477" s="194"/>
    </row>
    <row r="478" spans="2:2">
      <c r="B478" s="194"/>
    </row>
    <row r="479" spans="2:2">
      <c r="B479" s="194"/>
    </row>
    <row r="480" spans="2:2">
      <c r="B480" s="194"/>
    </row>
    <row r="481" spans="2:2">
      <c r="B481" s="194"/>
    </row>
    <row r="482" spans="2:2">
      <c r="B482" s="194"/>
    </row>
    <row r="483" spans="2:2">
      <c r="B483" s="194"/>
    </row>
    <row r="484" spans="2:2">
      <c r="B484" s="194"/>
    </row>
    <row r="485" spans="2:2">
      <c r="B485" s="194"/>
    </row>
    <row r="486" spans="2:2">
      <c r="B486" s="194"/>
    </row>
    <row r="487" spans="2:2">
      <c r="B487" s="194"/>
    </row>
    <row r="488" spans="2:2">
      <c r="B488" s="194"/>
    </row>
    <row r="489" spans="2:2">
      <c r="B489" s="194"/>
    </row>
    <row r="490" spans="2:2">
      <c r="B490" s="194"/>
    </row>
    <row r="491" spans="2:2">
      <c r="B491" s="194"/>
    </row>
    <row r="492" spans="2:2">
      <c r="B492" s="194"/>
    </row>
    <row r="493" spans="2:2">
      <c r="B493" s="194"/>
    </row>
    <row r="494" spans="2:2">
      <c r="B494" s="194"/>
    </row>
    <row r="495" spans="2:2">
      <c r="B495" s="194"/>
    </row>
    <row r="496" spans="2:2">
      <c r="B496" s="194"/>
    </row>
    <row r="497" spans="2:2">
      <c r="B497" s="194"/>
    </row>
    <row r="498" spans="2:2">
      <c r="B498" s="194"/>
    </row>
    <row r="499" spans="2:2">
      <c r="B499" s="194"/>
    </row>
    <row r="500" spans="2:2">
      <c r="B500" s="194"/>
    </row>
    <row r="501" spans="2:2">
      <c r="B501" s="194"/>
    </row>
    <row r="502" spans="2:2">
      <c r="B502" s="194"/>
    </row>
    <row r="503" spans="2:2">
      <c r="B503" s="194"/>
    </row>
    <row r="504" spans="2:2">
      <c r="B504" s="194"/>
    </row>
    <row r="505" spans="2:2">
      <c r="B505" s="194"/>
    </row>
    <row r="506" spans="2:2">
      <c r="B506" s="194"/>
    </row>
    <row r="507" spans="2:2">
      <c r="B507" s="194"/>
    </row>
    <row r="508" spans="2:2">
      <c r="B508" s="194"/>
    </row>
    <row r="509" spans="2:2">
      <c r="B509" s="194"/>
    </row>
    <row r="510" spans="2:2">
      <c r="B510" s="194"/>
    </row>
    <row r="511" spans="2:2">
      <c r="B511" s="194"/>
    </row>
    <row r="512" spans="2:2">
      <c r="B512" s="194"/>
    </row>
    <row r="513" spans="2:2">
      <c r="B513" s="194"/>
    </row>
    <row r="514" spans="2:2">
      <c r="B514" s="194"/>
    </row>
    <row r="515" spans="2:2">
      <c r="B515" s="194"/>
    </row>
    <row r="516" spans="2:2">
      <c r="B516" s="194"/>
    </row>
    <row r="517" spans="2:2">
      <c r="B517" s="194"/>
    </row>
    <row r="518" spans="2:2">
      <c r="B518" s="194"/>
    </row>
    <row r="519" spans="2:2">
      <c r="B519" s="194"/>
    </row>
    <row r="520" spans="2:2">
      <c r="B520" s="194"/>
    </row>
    <row r="521" spans="2:2">
      <c r="B521" s="194"/>
    </row>
    <row r="522" spans="2:2">
      <c r="B522" s="194"/>
    </row>
    <row r="523" spans="2:2">
      <c r="B523" s="194"/>
    </row>
    <row r="524" spans="2:2">
      <c r="B524" s="194"/>
    </row>
    <row r="525" spans="2:2">
      <c r="B525" s="194"/>
    </row>
    <row r="526" spans="2:2">
      <c r="B526" s="194"/>
    </row>
    <row r="527" spans="2:2">
      <c r="B527" s="194"/>
    </row>
    <row r="528" spans="2:2">
      <c r="B528" s="194"/>
    </row>
    <row r="529" spans="2:2">
      <c r="B529" s="194"/>
    </row>
    <row r="530" spans="2:2">
      <c r="B530" s="194"/>
    </row>
    <row r="531" spans="2:2">
      <c r="B531" s="194"/>
    </row>
    <row r="532" spans="2:2">
      <c r="B532" s="194"/>
    </row>
    <row r="533" spans="2:2">
      <c r="B533" s="194"/>
    </row>
    <row r="534" spans="2:2">
      <c r="B534" s="194"/>
    </row>
    <row r="535" spans="2:2">
      <c r="B535" s="194"/>
    </row>
    <row r="536" spans="2:2">
      <c r="B536" s="194"/>
    </row>
    <row r="537" spans="2:2">
      <c r="B537" s="194"/>
    </row>
    <row r="538" spans="2:2">
      <c r="B538" s="194"/>
    </row>
    <row r="539" spans="2:2">
      <c r="B539" s="194"/>
    </row>
    <row r="540" spans="2:2">
      <c r="B540" s="194"/>
    </row>
    <row r="541" spans="2:2">
      <c r="B541" s="194"/>
    </row>
    <row r="542" spans="2:2">
      <c r="B542" s="194"/>
    </row>
    <row r="543" spans="2:2">
      <c r="B543" s="194"/>
    </row>
    <row r="544" spans="2:2">
      <c r="B544" s="194"/>
    </row>
    <row r="545" spans="2:2">
      <c r="B545" s="194"/>
    </row>
    <row r="546" spans="2:2">
      <c r="B546" s="194"/>
    </row>
    <row r="547" spans="2:2">
      <c r="B547" s="194"/>
    </row>
    <row r="548" spans="2:2">
      <c r="B548" s="194"/>
    </row>
    <row r="549" spans="2:2">
      <c r="B549" s="194"/>
    </row>
    <row r="550" spans="2:2">
      <c r="B550" s="194"/>
    </row>
    <row r="551" spans="2:2">
      <c r="B551" s="194"/>
    </row>
    <row r="552" spans="2:2">
      <c r="B552" s="194"/>
    </row>
    <row r="553" spans="2:2">
      <c r="B553" s="194"/>
    </row>
    <row r="554" spans="2:2">
      <c r="B554" s="194"/>
    </row>
    <row r="555" spans="2:2">
      <c r="B555" s="194"/>
    </row>
    <row r="556" spans="2:2">
      <c r="B556" s="194"/>
    </row>
    <row r="557" spans="2:2">
      <c r="B557" s="194"/>
    </row>
    <row r="558" spans="2:2">
      <c r="B558" s="194"/>
    </row>
    <row r="559" spans="2:2">
      <c r="B559" s="194"/>
    </row>
    <row r="560" spans="2:2">
      <c r="B560" s="194"/>
    </row>
    <row r="561" spans="2:2">
      <c r="B561" s="194"/>
    </row>
    <row r="562" spans="2:2">
      <c r="B562" s="194"/>
    </row>
    <row r="563" spans="2:2">
      <c r="B563" s="194"/>
    </row>
    <row r="564" spans="2:2">
      <c r="B564" s="194"/>
    </row>
    <row r="565" spans="2:2">
      <c r="B565" s="194"/>
    </row>
    <row r="566" spans="2:2">
      <c r="B566" s="194"/>
    </row>
    <row r="567" spans="2:2">
      <c r="B567" s="194"/>
    </row>
    <row r="568" spans="2:2">
      <c r="B568" s="194"/>
    </row>
    <row r="569" spans="2:2">
      <c r="B569" s="194"/>
    </row>
    <row r="570" spans="2:2">
      <c r="B570" s="194"/>
    </row>
    <row r="571" spans="2:2">
      <c r="B571" s="194"/>
    </row>
    <row r="572" spans="2:2">
      <c r="B572" s="194"/>
    </row>
    <row r="573" spans="2:2">
      <c r="B573" s="194"/>
    </row>
    <row r="574" spans="2:2">
      <c r="B574" s="194"/>
    </row>
    <row r="575" spans="2:2">
      <c r="B575" s="194"/>
    </row>
    <row r="576" spans="2:2">
      <c r="B576" s="194"/>
    </row>
    <row r="577" spans="2:2">
      <c r="B577" s="194"/>
    </row>
    <row r="578" spans="2:2">
      <c r="B578" s="194"/>
    </row>
    <row r="579" spans="2:2">
      <c r="B579" s="194"/>
    </row>
    <row r="580" spans="2:2">
      <c r="B580" s="194"/>
    </row>
    <row r="581" spans="2:2">
      <c r="B581" s="194"/>
    </row>
    <row r="582" spans="2:2">
      <c r="B582" s="194"/>
    </row>
    <row r="583" spans="2:2">
      <c r="B583" s="194"/>
    </row>
    <row r="584" spans="2:2">
      <c r="B584" s="194"/>
    </row>
    <row r="585" spans="2:2">
      <c r="B585" s="194"/>
    </row>
    <row r="586" spans="2:2">
      <c r="B586" s="194"/>
    </row>
    <row r="587" spans="2:2">
      <c r="B587" s="194"/>
    </row>
    <row r="588" spans="2:2">
      <c r="B588" s="194"/>
    </row>
    <row r="589" spans="2:2">
      <c r="B589" s="194"/>
    </row>
    <row r="590" spans="2:2">
      <c r="B590" s="194"/>
    </row>
    <row r="591" spans="2:2">
      <c r="B591" s="194"/>
    </row>
    <row r="592" spans="2:2">
      <c r="B592" s="194"/>
    </row>
    <row r="593" spans="2:2">
      <c r="B593" s="194"/>
    </row>
    <row r="594" spans="2:2">
      <c r="B594" s="194"/>
    </row>
    <row r="595" spans="2:2">
      <c r="B595" s="194"/>
    </row>
    <row r="596" spans="2:2">
      <c r="B596" s="194"/>
    </row>
    <row r="597" spans="2:2">
      <c r="B597" s="194"/>
    </row>
    <row r="598" spans="2:2">
      <c r="B598" s="194"/>
    </row>
    <row r="599" spans="2:2">
      <c r="B599" s="194"/>
    </row>
    <row r="600" spans="2:2">
      <c r="B600" s="194"/>
    </row>
    <row r="601" spans="2:2">
      <c r="B601" s="194"/>
    </row>
    <row r="602" spans="2:2">
      <c r="B602" s="194"/>
    </row>
    <row r="603" spans="2:2">
      <c r="B603" s="194"/>
    </row>
    <row r="604" spans="2:2">
      <c r="B604" s="194"/>
    </row>
    <row r="605" spans="2:2">
      <c r="B605" s="194"/>
    </row>
    <row r="606" spans="2:2">
      <c r="B606" s="194"/>
    </row>
    <row r="607" spans="2:2">
      <c r="B607" s="194"/>
    </row>
    <row r="608" spans="2:2">
      <c r="B608" s="194"/>
    </row>
    <row r="609" spans="2:2">
      <c r="B609" s="194"/>
    </row>
    <row r="610" spans="2:2">
      <c r="B610" s="194"/>
    </row>
    <row r="611" spans="2:2">
      <c r="B611" s="194"/>
    </row>
    <row r="612" spans="2:2">
      <c r="B612" s="194"/>
    </row>
    <row r="613" spans="2:2">
      <c r="B613" s="194"/>
    </row>
    <row r="614" spans="2:2">
      <c r="B614" s="194"/>
    </row>
    <row r="615" spans="2:2">
      <c r="B615" s="194"/>
    </row>
    <row r="616" spans="2:2">
      <c r="B616" s="194"/>
    </row>
    <row r="617" spans="2:2">
      <c r="B617" s="194"/>
    </row>
    <row r="618" spans="2:2">
      <c r="B618" s="194"/>
    </row>
    <row r="619" spans="2:2">
      <c r="B619" s="194"/>
    </row>
    <row r="620" spans="2:2">
      <c r="B620" s="194"/>
    </row>
    <row r="621" spans="2:2">
      <c r="B621" s="194"/>
    </row>
    <row r="622" spans="2:2">
      <c r="B622" s="194"/>
    </row>
    <row r="623" spans="2:2">
      <c r="B623" s="194"/>
    </row>
    <row r="624" spans="2:2">
      <c r="B624" s="194"/>
    </row>
    <row r="625" spans="2:2">
      <c r="B625" s="194"/>
    </row>
    <row r="626" spans="2:2">
      <c r="B626" s="194"/>
    </row>
    <row r="627" spans="2:2">
      <c r="B627" s="194"/>
    </row>
    <row r="628" spans="2:2">
      <c r="B628" s="194"/>
    </row>
    <row r="629" spans="2:2">
      <c r="B629" s="194"/>
    </row>
    <row r="630" spans="2:2">
      <c r="B630" s="194"/>
    </row>
    <row r="631" spans="2:2">
      <c r="B631" s="194"/>
    </row>
    <row r="632" spans="2:2">
      <c r="B632" s="194"/>
    </row>
    <row r="633" spans="2:2">
      <c r="B633" s="194"/>
    </row>
    <row r="634" spans="2:2">
      <c r="B634" s="194"/>
    </row>
    <row r="635" spans="2:2">
      <c r="B635" s="194"/>
    </row>
    <row r="636" spans="2:2">
      <c r="B636" s="194"/>
    </row>
    <row r="637" spans="2:2">
      <c r="B637" s="194"/>
    </row>
    <row r="638" spans="2:2">
      <c r="B638" s="194"/>
    </row>
    <row r="639" spans="2:2">
      <c r="B639" s="194"/>
    </row>
    <row r="640" spans="2:2">
      <c r="B640" s="194"/>
    </row>
    <row r="641" spans="2:2">
      <c r="B641" s="194"/>
    </row>
    <row r="642" spans="2:2">
      <c r="B642" s="194"/>
    </row>
    <row r="643" spans="2:2">
      <c r="B643" s="194"/>
    </row>
    <row r="644" spans="2:2">
      <c r="B644" s="194"/>
    </row>
    <row r="645" spans="2:2">
      <c r="B645" s="194"/>
    </row>
    <row r="646" spans="2:2">
      <c r="B646" s="194"/>
    </row>
    <row r="647" spans="2:2">
      <c r="B647" s="194"/>
    </row>
    <row r="648" spans="2:2">
      <c r="B648" s="194"/>
    </row>
    <row r="649" spans="2:2">
      <c r="B649" s="194"/>
    </row>
    <row r="650" spans="2:2">
      <c r="B650" s="194"/>
    </row>
    <row r="651" spans="2:2">
      <c r="B651" s="194"/>
    </row>
    <row r="652" spans="2:2">
      <c r="B652" s="194"/>
    </row>
    <row r="653" spans="2:2">
      <c r="B653" s="194"/>
    </row>
    <row r="654" spans="2:2">
      <c r="B654" s="194"/>
    </row>
    <row r="655" spans="2:2">
      <c r="B655" s="194"/>
    </row>
    <row r="656" spans="2:2">
      <c r="B656" s="194"/>
    </row>
    <row r="657" spans="2:2">
      <c r="B657" s="194"/>
    </row>
    <row r="658" spans="2:2">
      <c r="B658" s="194"/>
    </row>
    <row r="659" spans="2:2">
      <c r="B659" s="194"/>
    </row>
    <row r="660" spans="2:2">
      <c r="B660" s="194"/>
    </row>
    <row r="661" spans="2:2">
      <c r="B661" s="194"/>
    </row>
    <row r="662" spans="2:2">
      <c r="B662" s="194"/>
    </row>
    <row r="663" spans="2:2">
      <c r="B663" s="194"/>
    </row>
    <row r="664" spans="2:2">
      <c r="B664" s="194"/>
    </row>
    <row r="665" spans="2:2">
      <c r="B665" s="194"/>
    </row>
    <row r="666" spans="2:2">
      <c r="B666" s="194"/>
    </row>
    <row r="667" spans="2:2">
      <c r="B667" s="194"/>
    </row>
    <row r="668" spans="2:2">
      <c r="B668" s="194"/>
    </row>
    <row r="669" spans="2:2">
      <c r="B669" s="194"/>
    </row>
    <row r="670" spans="2:2">
      <c r="B670" s="194"/>
    </row>
    <row r="671" spans="2:2">
      <c r="B671" s="194"/>
    </row>
    <row r="672" spans="2:2">
      <c r="B672" s="194"/>
    </row>
    <row r="673" spans="2:2">
      <c r="B673" s="194"/>
    </row>
    <row r="674" spans="2:2">
      <c r="B674" s="194"/>
    </row>
    <row r="675" spans="2:2">
      <c r="B675" s="194"/>
    </row>
    <row r="676" spans="2:2">
      <c r="B676" s="194"/>
    </row>
    <row r="677" spans="2:2">
      <c r="B677" s="194"/>
    </row>
    <row r="678" spans="2:2">
      <c r="B678" s="194"/>
    </row>
    <row r="679" spans="2:2">
      <c r="B679" s="194"/>
    </row>
    <row r="680" spans="2:2">
      <c r="B680" s="194"/>
    </row>
    <row r="681" spans="2:2">
      <c r="B681" s="194"/>
    </row>
    <row r="682" spans="2:2">
      <c r="B682" s="194"/>
    </row>
    <row r="683" spans="2:2">
      <c r="B683" s="194"/>
    </row>
    <row r="684" spans="2:2">
      <c r="B684" s="194"/>
    </row>
    <row r="685" spans="2:2">
      <c r="B685" s="194"/>
    </row>
    <row r="686" spans="2:2">
      <c r="B686" s="194"/>
    </row>
    <row r="687" spans="2:2">
      <c r="B687" s="194"/>
    </row>
    <row r="688" spans="2:2">
      <c r="B688" s="194"/>
    </row>
    <row r="689" spans="2:2">
      <c r="B689" s="194"/>
    </row>
    <row r="690" spans="2:2">
      <c r="B690" s="194"/>
    </row>
    <row r="691" spans="2:2">
      <c r="B691" s="194"/>
    </row>
    <row r="692" spans="2:2">
      <c r="B692" s="194"/>
    </row>
    <row r="693" spans="2:2">
      <c r="B693" s="194"/>
    </row>
    <row r="694" spans="2:2">
      <c r="B694" s="194"/>
    </row>
    <row r="695" spans="2:2">
      <c r="B695" s="194"/>
    </row>
    <row r="696" spans="2:2">
      <c r="B696" s="194"/>
    </row>
    <row r="697" spans="2:2">
      <c r="B697" s="194"/>
    </row>
    <row r="698" spans="2:2">
      <c r="B698" s="194"/>
    </row>
    <row r="699" spans="2:2">
      <c r="B699" s="194"/>
    </row>
    <row r="700" spans="2:2">
      <c r="B700" s="194"/>
    </row>
    <row r="701" spans="2:2">
      <c r="B701" s="194"/>
    </row>
    <row r="702" spans="2:2">
      <c r="B702" s="194"/>
    </row>
    <row r="703" spans="2:2">
      <c r="B703" s="194"/>
    </row>
    <row r="704" spans="2:2">
      <c r="B704" s="194"/>
    </row>
    <row r="705" spans="2:2">
      <c r="B705" s="194"/>
    </row>
    <row r="706" spans="2:2">
      <c r="B706" s="194"/>
    </row>
    <row r="707" spans="2:2">
      <c r="B707" s="194"/>
    </row>
    <row r="708" spans="2:2">
      <c r="B708" s="194"/>
    </row>
    <row r="709" spans="2:2">
      <c r="B709" s="194"/>
    </row>
    <row r="710" spans="2:2">
      <c r="B710" s="194"/>
    </row>
    <row r="711" spans="2:2">
      <c r="B711" s="194"/>
    </row>
    <row r="712" spans="2:2">
      <c r="B712" s="194"/>
    </row>
    <row r="713" spans="2:2">
      <c r="B713" s="194"/>
    </row>
    <row r="714" spans="2:2">
      <c r="B714" s="194"/>
    </row>
    <row r="715" spans="2:2">
      <c r="B715" s="194"/>
    </row>
    <row r="716" spans="2:2">
      <c r="B716" s="194"/>
    </row>
    <row r="717" spans="2:2">
      <c r="B717" s="194"/>
    </row>
    <row r="718" spans="2:2">
      <c r="B718" s="194"/>
    </row>
    <row r="719" spans="2:2">
      <c r="B719" s="194"/>
    </row>
    <row r="720" spans="2:2">
      <c r="B720" s="194"/>
    </row>
    <row r="721" spans="2:2">
      <c r="B721" s="194"/>
    </row>
    <row r="722" spans="2:2">
      <c r="B722" s="194"/>
    </row>
    <row r="723" spans="2:2">
      <c r="B723" s="194"/>
    </row>
    <row r="724" spans="2:2">
      <c r="B724" s="194"/>
    </row>
    <row r="725" spans="2:2">
      <c r="B725" s="194"/>
    </row>
    <row r="726" spans="2:2">
      <c r="B726" s="194"/>
    </row>
    <row r="727" spans="2:2">
      <c r="B727" s="194"/>
    </row>
    <row r="728" spans="2:2">
      <c r="B728" s="194"/>
    </row>
    <row r="729" spans="2:2">
      <c r="B729" s="194"/>
    </row>
    <row r="730" spans="2:2">
      <c r="B730" s="194"/>
    </row>
    <row r="731" spans="2:2">
      <c r="B731" s="194"/>
    </row>
    <row r="732" spans="2:2">
      <c r="B732" s="194"/>
    </row>
    <row r="733" spans="2:2">
      <c r="B733" s="194"/>
    </row>
    <row r="734" spans="2:2">
      <c r="B734" s="194"/>
    </row>
    <row r="735" spans="2:2">
      <c r="B735" s="194"/>
    </row>
    <row r="736" spans="2:2">
      <c r="B736" s="194"/>
    </row>
    <row r="737" spans="2:2">
      <c r="B737" s="194"/>
    </row>
    <row r="738" spans="2:2">
      <c r="B738" s="194"/>
    </row>
    <row r="739" spans="2:2">
      <c r="B739" s="194"/>
    </row>
    <row r="740" spans="2:2">
      <c r="B740" s="194"/>
    </row>
    <row r="741" spans="2:2">
      <c r="B741" s="194"/>
    </row>
    <row r="742" spans="2:2">
      <c r="B742" s="194"/>
    </row>
    <row r="743" spans="2:2">
      <c r="B743" s="194"/>
    </row>
    <row r="744" spans="2:2">
      <c r="B744" s="194"/>
    </row>
    <row r="745" spans="2:2">
      <c r="B745" s="194"/>
    </row>
    <row r="746" spans="2:2">
      <c r="B746" s="194"/>
    </row>
    <row r="747" spans="2:2">
      <c r="B747" s="194"/>
    </row>
    <row r="748" spans="2:2">
      <c r="B748" s="194"/>
    </row>
    <row r="749" spans="2:2">
      <c r="B749" s="194"/>
    </row>
    <row r="750" spans="2:2">
      <c r="B750" s="194"/>
    </row>
    <row r="751" spans="2:2">
      <c r="B751" s="194"/>
    </row>
    <row r="752" spans="2:2">
      <c r="B752" s="194"/>
    </row>
    <row r="753" spans="2:2">
      <c r="B753" s="194"/>
    </row>
    <row r="754" spans="2:2">
      <c r="B754" s="194"/>
    </row>
    <row r="755" spans="2:2">
      <c r="B755" s="194"/>
    </row>
    <row r="756" spans="2:2">
      <c r="B756" s="194"/>
    </row>
    <row r="757" spans="2:2">
      <c r="B757" s="194"/>
    </row>
    <row r="758" spans="2:2">
      <c r="B758" s="194"/>
    </row>
    <row r="759" spans="2:2">
      <c r="B759" s="194"/>
    </row>
    <row r="760" spans="2:2">
      <c r="B760" s="194"/>
    </row>
    <row r="761" spans="2:2">
      <c r="B761" s="194"/>
    </row>
    <row r="762" spans="2:2">
      <c r="B762" s="194"/>
    </row>
    <row r="763" spans="2:2">
      <c r="B763" s="194"/>
    </row>
    <row r="764" spans="2:2">
      <c r="B764" s="194"/>
    </row>
    <row r="765" spans="2:2">
      <c r="B765" s="194"/>
    </row>
    <row r="766" spans="2:2">
      <c r="B766" s="194"/>
    </row>
    <row r="767" spans="2:2">
      <c r="B767" s="194"/>
    </row>
    <row r="768" spans="2:2">
      <c r="B768" s="194"/>
    </row>
    <row r="769" spans="2:2">
      <c r="B769" s="194"/>
    </row>
    <row r="770" spans="2:2">
      <c r="B770" s="194"/>
    </row>
    <row r="771" spans="2:2">
      <c r="B771" s="194"/>
    </row>
    <row r="772" spans="2:2">
      <c r="B772" s="194"/>
    </row>
    <row r="773" spans="2:2">
      <c r="B773" s="194"/>
    </row>
    <row r="774" spans="2:2">
      <c r="B774" s="194"/>
    </row>
    <row r="775" spans="2:2">
      <c r="B775" s="194"/>
    </row>
    <row r="776" spans="2:2">
      <c r="B776" s="194"/>
    </row>
    <row r="777" spans="2:2">
      <c r="B777" s="194"/>
    </row>
    <row r="778" spans="2:2">
      <c r="B778" s="194"/>
    </row>
    <row r="779" spans="2:2">
      <c r="B779" s="194"/>
    </row>
    <row r="780" spans="2:2">
      <c r="B780" s="194"/>
    </row>
    <row r="781" spans="2:2">
      <c r="B781" s="194"/>
    </row>
    <row r="782" spans="2:2">
      <c r="B782" s="194"/>
    </row>
    <row r="783" spans="2:2">
      <c r="B783" s="194"/>
    </row>
    <row r="784" spans="2:2">
      <c r="B784" s="194"/>
    </row>
    <row r="785" spans="2:2">
      <c r="B785" s="194"/>
    </row>
    <row r="786" spans="2:2">
      <c r="B786" s="194"/>
    </row>
    <row r="787" spans="2:2">
      <c r="B787" s="194"/>
    </row>
    <row r="788" spans="2:2">
      <c r="B788" s="194"/>
    </row>
    <row r="789" spans="2:2">
      <c r="B789" s="194"/>
    </row>
    <row r="790" spans="2:2">
      <c r="B790" s="194"/>
    </row>
    <row r="791" spans="2:2">
      <c r="B791" s="194"/>
    </row>
    <row r="792" spans="2:2">
      <c r="B792" s="194"/>
    </row>
    <row r="793" spans="2:2">
      <c r="B793" s="194"/>
    </row>
    <row r="794" spans="2:2">
      <c r="B794" s="194"/>
    </row>
    <row r="795" spans="2:2">
      <c r="B795" s="194"/>
    </row>
    <row r="796" spans="2:2">
      <c r="B796" s="194"/>
    </row>
    <row r="797" spans="2:2">
      <c r="B797" s="194"/>
    </row>
    <row r="798" spans="2:2">
      <c r="B798" s="194"/>
    </row>
    <row r="799" spans="2:2">
      <c r="B799" s="194"/>
    </row>
    <row r="800" spans="2:2">
      <c r="B800" s="194"/>
    </row>
    <row r="801" spans="2:2">
      <c r="B801" s="194"/>
    </row>
    <row r="802" spans="2:2">
      <c r="B802" s="194"/>
    </row>
    <row r="803" spans="2:2">
      <c r="B803" s="194"/>
    </row>
    <row r="804" spans="2:2">
      <c r="B804" s="194"/>
    </row>
    <row r="805" spans="2:2">
      <c r="B805" s="194"/>
    </row>
    <row r="806" spans="2:2">
      <c r="B806" s="194"/>
    </row>
    <row r="807" spans="2:2">
      <c r="B807" s="194"/>
    </row>
    <row r="808" spans="2:2">
      <c r="B808" s="194"/>
    </row>
    <row r="809" spans="2:2">
      <c r="B809" s="194"/>
    </row>
    <row r="810" spans="2:2">
      <c r="B810" s="194"/>
    </row>
    <row r="811" spans="2:2">
      <c r="B811" s="194"/>
    </row>
    <row r="812" spans="2:2">
      <c r="B812" s="194"/>
    </row>
    <row r="813" spans="2:2">
      <c r="B813" s="194"/>
    </row>
    <row r="814" spans="2:2">
      <c r="B814" s="194"/>
    </row>
    <row r="815" spans="2:2">
      <c r="B815" s="194"/>
    </row>
    <row r="816" spans="2:2">
      <c r="B816" s="194"/>
    </row>
    <row r="817" spans="2:2">
      <c r="B817" s="194"/>
    </row>
    <row r="818" spans="2:2">
      <c r="B818" s="194"/>
    </row>
    <row r="819" spans="2:2">
      <c r="B819" s="194"/>
    </row>
    <row r="820" spans="2:2">
      <c r="B820" s="194"/>
    </row>
    <row r="821" spans="2:2">
      <c r="B821" s="194"/>
    </row>
    <row r="822" spans="2:2">
      <c r="B822" s="194"/>
    </row>
    <row r="823" spans="2:2">
      <c r="B823" s="194"/>
    </row>
    <row r="824" spans="2:2">
      <c r="B824" s="194"/>
    </row>
    <row r="825" spans="2:2">
      <c r="B825" s="194"/>
    </row>
    <row r="826" spans="2:2">
      <c r="B826" s="194"/>
    </row>
    <row r="827" spans="2:2">
      <c r="B827" s="194"/>
    </row>
    <row r="828" spans="2:2">
      <c r="B828" s="194"/>
    </row>
    <row r="829" spans="2:2">
      <c r="B829" s="194"/>
    </row>
    <row r="830" spans="2:2">
      <c r="B830" s="194"/>
    </row>
    <row r="831" spans="2:2">
      <c r="B831" s="194"/>
    </row>
    <row r="832" spans="2:2">
      <c r="B832" s="194"/>
    </row>
    <row r="833" spans="2:2">
      <c r="B833" s="194"/>
    </row>
    <row r="834" spans="2:2">
      <c r="B834" s="194"/>
    </row>
    <row r="835" spans="2:2">
      <c r="B835" s="194"/>
    </row>
    <row r="836" spans="2:2">
      <c r="B836" s="194"/>
    </row>
    <row r="837" spans="2:2">
      <c r="B837" s="194"/>
    </row>
    <row r="838" spans="2:2">
      <c r="B838" s="194"/>
    </row>
    <row r="839" spans="2:2">
      <c r="B839" s="194"/>
    </row>
    <row r="840" spans="2:2">
      <c r="B840" s="194"/>
    </row>
    <row r="841" spans="2:2">
      <c r="B841" s="194"/>
    </row>
    <row r="842" spans="2:2">
      <c r="B842" s="194"/>
    </row>
    <row r="843" spans="2:2">
      <c r="B843" s="194"/>
    </row>
    <row r="844" spans="2:2">
      <c r="B844" s="194"/>
    </row>
    <row r="845" spans="2:2">
      <c r="B845" s="194"/>
    </row>
    <row r="846" spans="2:2">
      <c r="B846" s="194"/>
    </row>
    <row r="847" spans="2:2">
      <c r="B847" s="194"/>
    </row>
    <row r="848" spans="2:2">
      <c r="B848" s="194"/>
    </row>
    <row r="849" spans="2:2">
      <c r="B849" s="194"/>
    </row>
    <row r="850" spans="2:2">
      <c r="B850" s="194"/>
    </row>
    <row r="851" spans="2:2">
      <c r="B851" s="194"/>
    </row>
    <row r="852" spans="2:2">
      <c r="B852" s="194"/>
    </row>
    <row r="853" spans="2:2">
      <c r="B853" s="194"/>
    </row>
    <row r="854" spans="2:2">
      <c r="B854" s="194"/>
    </row>
    <row r="855" spans="2:2">
      <c r="B855" s="194"/>
    </row>
    <row r="856" spans="2:2">
      <c r="B856" s="194"/>
    </row>
    <row r="857" spans="2:2">
      <c r="B857" s="194"/>
    </row>
    <row r="858" spans="2:2">
      <c r="B858" s="194"/>
    </row>
  </sheetData>
  <sheetProtection selectLockedCells="1"/>
  <mergeCells count="694">
    <mergeCell ref="A1:AQ1"/>
    <mergeCell ref="B4:D4"/>
    <mergeCell ref="BI27:BI32"/>
    <mergeCell ref="BJ6:BM7"/>
    <mergeCell ref="D123:D128"/>
    <mergeCell ref="D171:D176"/>
    <mergeCell ref="D177:D182"/>
    <mergeCell ref="D183:D188"/>
    <mergeCell ref="D93:D98"/>
    <mergeCell ref="D99:D104"/>
    <mergeCell ref="D105:D110"/>
    <mergeCell ref="D111:D116"/>
    <mergeCell ref="S6:AD6"/>
    <mergeCell ref="AE6:AP6"/>
    <mergeCell ref="AQ6:BD6"/>
    <mergeCell ref="BE6:BI6"/>
    <mergeCell ref="Q6:R6"/>
    <mergeCell ref="Q7:R7"/>
    <mergeCell ref="L57:L62"/>
    <mergeCell ref="M57:M62"/>
    <mergeCell ref="BG15:BG20"/>
    <mergeCell ref="M33:M38"/>
    <mergeCell ref="N33:N38"/>
    <mergeCell ref="O33:O38"/>
    <mergeCell ref="BB9:BB14"/>
    <mergeCell ref="BI21:BI26"/>
    <mergeCell ref="A21:A26"/>
    <mergeCell ref="E21:E26"/>
    <mergeCell ref="AY27:AY32"/>
    <mergeCell ref="BB27:BB32"/>
    <mergeCell ref="M15:M20"/>
    <mergeCell ref="N15:N20"/>
    <mergeCell ref="O15:O20"/>
    <mergeCell ref="AY15:AY20"/>
    <mergeCell ref="BB15:BB20"/>
    <mergeCell ref="O21:O26"/>
    <mergeCell ref="AY21:AY26"/>
    <mergeCell ref="BG9:BG14"/>
    <mergeCell ref="E27:E32"/>
    <mergeCell ref="K21:K26"/>
    <mergeCell ref="L21:L26"/>
    <mergeCell ref="L15:L20"/>
    <mergeCell ref="L9:L14"/>
    <mergeCell ref="M9:M14"/>
    <mergeCell ref="L27:L32"/>
    <mergeCell ref="N9:N14"/>
    <mergeCell ref="A9:A14"/>
    <mergeCell ref="K9:K14"/>
    <mergeCell ref="A33:A38"/>
    <mergeCell ref="BB21:BB26"/>
    <mergeCell ref="BG21:BG26"/>
    <mergeCell ref="BH21:BH26"/>
    <mergeCell ref="A15:A20"/>
    <mergeCell ref="E15:E20"/>
    <mergeCell ref="K15:K20"/>
    <mergeCell ref="P6:P7"/>
    <mergeCell ref="K27:K32"/>
    <mergeCell ref="BH9:BH14"/>
    <mergeCell ref="M27:M32"/>
    <mergeCell ref="AL7:AV7"/>
    <mergeCell ref="BC7:BD7"/>
    <mergeCell ref="BG27:BG32"/>
    <mergeCell ref="D9:D14"/>
    <mergeCell ref="D21:D26"/>
    <mergeCell ref="D27:D32"/>
    <mergeCell ref="P9:P14"/>
    <mergeCell ref="P15:P20"/>
    <mergeCell ref="P21:P26"/>
    <mergeCell ref="P27:P32"/>
    <mergeCell ref="B9:B14"/>
    <mergeCell ref="C9:C14"/>
    <mergeCell ref="B15:B20"/>
    <mergeCell ref="D15:D20"/>
    <mergeCell ref="O27:O32"/>
    <mergeCell ref="AW7:AX7"/>
    <mergeCell ref="AY7:BB7"/>
    <mergeCell ref="BG7:BI7"/>
    <mergeCell ref="E9:E14"/>
    <mergeCell ref="N27:N32"/>
    <mergeCell ref="N21:N26"/>
    <mergeCell ref="BH15:BH20"/>
    <mergeCell ref="BI15:BI20"/>
    <mergeCell ref="M21:M26"/>
    <mergeCell ref="A6:J7"/>
    <mergeCell ref="K6:O6"/>
    <mergeCell ref="K7:O7"/>
    <mergeCell ref="S7:U7"/>
    <mergeCell ref="V7:AK7"/>
    <mergeCell ref="BH27:BH32"/>
    <mergeCell ref="A27:A32"/>
    <mergeCell ref="B21:B26"/>
    <mergeCell ref="BI9:BI14"/>
    <mergeCell ref="O9:O14"/>
    <mergeCell ref="B27:B32"/>
    <mergeCell ref="AY9:AY14"/>
    <mergeCell ref="BA15:BA20"/>
    <mergeCell ref="A51:A56"/>
    <mergeCell ref="M51:M56"/>
    <mergeCell ref="N51:N56"/>
    <mergeCell ref="N39:N44"/>
    <mergeCell ref="O39:O44"/>
    <mergeCell ref="AY39:AY44"/>
    <mergeCell ref="BB39:BB44"/>
    <mergeCell ref="BG39:BG44"/>
    <mergeCell ref="BH51:BH56"/>
    <mergeCell ref="BH39:BH44"/>
    <mergeCell ref="K39:K44"/>
    <mergeCell ref="L39:L44"/>
    <mergeCell ref="N45:N50"/>
    <mergeCell ref="L45:L50"/>
    <mergeCell ref="M45:M50"/>
    <mergeCell ref="M39:M44"/>
    <mergeCell ref="O45:O50"/>
    <mergeCell ref="BG51:BG56"/>
    <mergeCell ref="D51:D56"/>
    <mergeCell ref="O51:O56"/>
    <mergeCell ref="AY51:AY56"/>
    <mergeCell ref="E51:E56"/>
    <mergeCell ref="K51:K56"/>
    <mergeCell ref="L51:L56"/>
    <mergeCell ref="BI33:BI38"/>
    <mergeCell ref="P39:P44"/>
    <mergeCell ref="A45:A50"/>
    <mergeCell ref="A39:A44"/>
    <mergeCell ref="E39:E44"/>
    <mergeCell ref="E45:E50"/>
    <mergeCell ref="D39:D44"/>
    <mergeCell ref="D45:D50"/>
    <mergeCell ref="BI45:BI50"/>
    <mergeCell ref="AY33:AY38"/>
    <mergeCell ref="BB33:BB38"/>
    <mergeCell ref="BI39:BI44"/>
    <mergeCell ref="K45:K50"/>
    <mergeCell ref="E33:E38"/>
    <mergeCell ref="K33:K38"/>
    <mergeCell ref="L33:L38"/>
    <mergeCell ref="D33:D38"/>
    <mergeCell ref="P33:P38"/>
    <mergeCell ref="AY45:AY50"/>
    <mergeCell ref="BB45:BB50"/>
    <mergeCell ref="BG45:BG50"/>
    <mergeCell ref="BH45:BH50"/>
    <mergeCell ref="BG33:BG38"/>
    <mergeCell ref="BH33:BH38"/>
    <mergeCell ref="A57:A62"/>
    <mergeCell ref="P57:P62"/>
    <mergeCell ref="D57:D62"/>
    <mergeCell ref="N57:N62"/>
    <mergeCell ref="O57:O62"/>
    <mergeCell ref="E57:E62"/>
    <mergeCell ref="K57:K62"/>
    <mergeCell ref="P63:P68"/>
    <mergeCell ref="D63:D68"/>
    <mergeCell ref="AY57:AY62"/>
    <mergeCell ref="BB57:BB62"/>
    <mergeCell ref="BG57:BG62"/>
    <mergeCell ref="BB51:BB56"/>
    <mergeCell ref="BI69:BI74"/>
    <mergeCell ref="BH63:BH68"/>
    <mergeCell ref="BI63:BI68"/>
    <mergeCell ref="E69:E74"/>
    <mergeCell ref="K69:K74"/>
    <mergeCell ref="L69:L74"/>
    <mergeCell ref="BH57:BH62"/>
    <mergeCell ref="BI57:BI62"/>
    <mergeCell ref="BI51:BI56"/>
    <mergeCell ref="BI87:BI92"/>
    <mergeCell ref="A75:A80"/>
    <mergeCell ref="E75:E80"/>
    <mergeCell ref="K75:K80"/>
    <mergeCell ref="L75:L80"/>
    <mergeCell ref="N63:N68"/>
    <mergeCell ref="O63:O68"/>
    <mergeCell ref="AY63:AY68"/>
    <mergeCell ref="BB63:BB68"/>
    <mergeCell ref="BG63:BG68"/>
    <mergeCell ref="A63:A68"/>
    <mergeCell ref="E63:E68"/>
    <mergeCell ref="K63:K68"/>
    <mergeCell ref="M69:M74"/>
    <mergeCell ref="M63:M68"/>
    <mergeCell ref="L63:L68"/>
    <mergeCell ref="M75:M80"/>
    <mergeCell ref="D75:D80"/>
    <mergeCell ref="BH69:BH74"/>
    <mergeCell ref="O75:O80"/>
    <mergeCell ref="AY75:AY80"/>
    <mergeCell ref="BB75:BB80"/>
    <mergeCell ref="A69:A74"/>
    <mergeCell ref="D69:D74"/>
    <mergeCell ref="BG75:BG80"/>
    <mergeCell ref="BH75:BH80"/>
    <mergeCell ref="P69:P74"/>
    <mergeCell ref="P75:P80"/>
    <mergeCell ref="N75:N80"/>
    <mergeCell ref="N69:N74"/>
    <mergeCell ref="O69:O74"/>
    <mergeCell ref="AY69:AY74"/>
    <mergeCell ref="BB69:BB74"/>
    <mergeCell ref="BG69:BG74"/>
    <mergeCell ref="AY81:AY86"/>
    <mergeCell ref="BB81:BB86"/>
    <mergeCell ref="BG81:BG86"/>
    <mergeCell ref="BH81:BH86"/>
    <mergeCell ref="M87:M92"/>
    <mergeCell ref="M93:M98"/>
    <mergeCell ref="A81:A86"/>
    <mergeCell ref="E81:E86"/>
    <mergeCell ref="K81:K86"/>
    <mergeCell ref="A87:A92"/>
    <mergeCell ref="E87:E92"/>
    <mergeCell ref="A93:A98"/>
    <mergeCell ref="E93:E98"/>
    <mergeCell ref="K93:K98"/>
    <mergeCell ref="L93:L98"/>
    <mergeCell ref="K87:K92"/>
    <mergeCell ref="L87:L92"/>
    <mergeCell ref="D81:D86"/>
    <mergeCell ref="D87:D92"/>
    <mergeCell ref="L81:L86"/>
    <mergeCell ref="BH87:BH92"/>
    <mergeCell ref="BB87:BB92"/>
    <mergeCell ref="BG87:BG92"/>
    <mergeCell ref="O93:O98"/>
    <mergeCell ref="AY93:AY98"/>
    <mergeCell ref="BB93:BB98"/>
    <mergeCell ref="BG93:BG98"/>
    <mergeCell ref="BH93:BH98"/>
    <mergeCell ref="N87:N92"/>
    <mergeCell ref="O87:O92"/>
    <mergeCell ref="AY87:AY92"/>
    <mergeCell ref="A123:A128"/>
    <mergeCell ref="K123:K128"/>
    <mergeCell ref="L123:L128"/>
    <mergeCell ref="M123:M128"/>
    <mergeCell ref="N123:N128"/>
    <mergeCell ref="A117:A122"/>
    <mergeCell ref="E117:E122"/>
    <mergeCell ref="K117:K122"/>
    <mergeCell ref="A111:A116"/>
    <mergeCell ref="E111:E116"/>
    <mergeCell ref="K111:K116"/>
    <mergeCell ref="L111:L116"/>
    <mergeCell ref="E123:E128"/>
    <mergeCell ref="M117:M122"/>
    <mergeCell ref="A105:A110"/>
    <mergeCell ref="E105:E110"/>
    <mergeCell ref="BB99:BB104"/>
    <mergeCell ref="BG99:BG104"/>
    <mergeCell ref="D117:D122"/>
    <mergeCell ref="N117:N122"/>
    <mergeCell ref="K105:K110"/>
    <mergeCell ref="L105:L110"/>
    <mergeCell ref="M105:M110"/>
    <mergeCell ref="L117:L122"/>
    <mergeCell ref="BA111:BA116"/>
    <mergeCell ref="M99:M104"/>
    <mergeCell ref="K99:K104"/>
    <mergeCell ref="AZ117:AZ122"/>
    <mergeCell ref="A99:A104"/>
    <mergeCell ref="L99:L104"/>
    <mergeCell ref="N99:N104"/>
    <mergeCell ref="E99:E104"/>
    <mergeCell ref="M111:M116"/>
    <mergeCell ref="N111:N116"/>
    <mergeCell ref="AY105:AY110"/>
    <mergeCell ref="BB105:BB110"/>
    <mergeCell ref="N105:N110"/>
    <mergeCell ref="O105:O110"/>
    <mergeCell ref="O99:O104"/>
    <mergeCell ref="AZ123:AZ128"/>
    <mergeCell ref="BH99:BH104"/>
    <mergeCell ref="BI99:BI104"/>
    <mergeCell ref="AY135:AY140"/>
    <mergeCell ref="BB135:BB140"/>
    <mergeCell ref="N129:N134"/>
    <mergeCell ref="O129:O134"/>
    <mergeCell ref="BG129:BG134"/>
    <mergeCell ref="BG117:BG122"/>
    <mergeCell ref="AY99:AY104"/>
    <mergeCell ref="O117:O122"/>
    <mergeCell ref="AY117:AY122"/>
    <mergeCell ref="BB117:BB122"/>
    <mergeCell ref="O111:O116"/>
    <mergeCell ref="AY111:AY116"/>
    <mergeCell ref="BB111:BB116"/>
    <mergeCell ref="BG105:BG110"/>
    <mergeCell ref="O123:O128"/>
    <mergeCell ref="AY123:AY128"/>
    <mergeCell ref="BB123:BB128"/>
    <mergeCell ref="BI117:BI122"/>
    <mergeCell ref="BH117:BH122"/>
    <mergeCell ref="BH111:BH116"/>
    <mergeCell ref="BA117:BA122"/>
    <mergeCell ref="BG123:BG128"/>
    <mergeCell ref="BH129:BH134"/>
    <mergeCell ref="BA129:BA134"/>
    <mergeCell ref="BA123:BA128"/>
    <mergeCell ref="BI129:BI134"/>
    <mergeCell ref="BH141:BH146"/>
    <mergeCell ref="BH105:BH110"/>
    <mergeCell ref="BI105:BI110"/>
    <mergeCell ref="BI123:BI128"/>
    <mergeCell ref="BI111:BI116"/>
    <mergeCell ref="BH123:BH128"/>
    <mergeCell ref="BI135:BI140"/>
    <mergeCell ref="D129:D134"/>
    <mergeCell ref="AY129:AY134"/>
    <mergeCell ref="BB129:BB134"/>
    <mergeCell ref="O147:O152"/>
    <mergeCell ref="AY147:AY152"/>
    <mergeCell ref="BB147:BB152"/>
    <mergeCell ref="P135:P140"/>
    <mergeCell ref="P141:P146"/>
    <mergeCell ref="A129:A134"/>
    <mergeCell ref="E129:E134"/>
    <mergeCell ref="K129:K134"/>
    <mergeCell ref="L129:L134"/>
    <mergeCell ref="N147:N152"/>
    <mergeCell ref="N141:N146"/>
    <mergeCell ref="A141:A146"/>
    <mergeCell ref="E141:E146"/>
    <mergeCell ref="M129:M134"/>
    <mergeCell ref="K141:K146"/>
    <mergeCell ref="L141:L146"/>
    <mergeCell ref="AZ129:AZ134"/>
    <mergeCell ref="AZ135:AZ140"/>
    <mergeCell ref="D135:D140"/>
    <mergeCell ref="K135:K140"/>
    <mergeCell ref="O135:O140"/>
    <mergeCell ref="A135:A140"/>
    <mergeCell ref="BH171:BH176"/>
    <mergeCell ref="M147:M152"/>
    <mergeCell ref="P147:P152"/>
    <mergeCell ref="P153:P158"/>
    <mergeCell ref="BG147:BG152"/>
    <mergeCell ref="BH147:BH152"/>
    <mergeCell ref="M171:M176"/>
    <mergeCell ref="N171:N176"/>
    <mergeCell ref="AZ141:AZ146"/>
    <mergeCell ref="BA141:BA146"/>
    <mergeCell ref="BA135:BA140"/>
    <mergeCell ref="L135:L140"/>
    <mergeCell ref="BG135:BG140"/>
    <mergeCell ref="BA159:BA164"/>
    <mergeCell ref="AZ171:AZ176"/>
    <mergeCell ref="P159:P164"/>
    <mergeCell ref="O159:O164"/>
    <mergeCell ref="A147:A152"/>
    <mergeCell ref="E147:E152"/>
    <mergeCell ref="A159:A164"/>
    <mergeCell ref="D159:D164"/>
    <mergeCell ref="A153:A158"/>
    <mergeCell ref="E153:E158"/>
    <mergeCell ref="D153:D158"/>
    <mergeCell ref="BI141:BI146"/>
    <mergeCell ref="BH135:BH140"/>
    <mergeCell ref="M141:M146"/>
    <mergeCell ref="M135:M140"/>
    <mergeCell ref="N135:N140"/>
    <mergeCell ref="AY153:AY158"/>
    <mergeCell ref="BB153:BB158"/>
    <mergeCell ref="AY141:AY146"/>
    <mergeCell ref="BB141:BB146"/>
    <mergeCell ref="BG141:BG146"/>
    <mergeCell ref="BH153:BH158"/>
    <mergeCell ref="BI153:BI158"/>
    <mergeCell ref="D147:D152"/>
    <mergeCell ref="D141:D146"/>
    <mergeCell ref="E135:E140"/>
    <mergeCell ref="AZ147:AZ152"/>
    <mergeCell ref="AZ153:AZ158"/>
    <mergeCell ref="A165:A170"/>
    <mergeCell ref="E165:E170"/>
    <mergeCell ref="P165:P170"/>
    <mergeCell ref="N165:N170"/>
    <mergeCell ref="D165:D170"/>
    <mergeCell ref="O165:O170"/>
    <mergeCell ref="AY165:AY170"/>
    <mergeCell ref="K165:K170"/>
    <mergeCell ref="L165:L170"/>
    <mergeCell ref="M165:M170"/>
    <mergeCell ref="K159:K164"/>
    <mergeCell ref="BG159:BG164"/>
    <mergeCell ref="E159:E164"/>
    <mergeCell ref="AZ165:AZ170"/>
    <mergeCell ref="BA165:BA170"/>
    <mergeCell ref="BI147:BI152"/>
    <mergeCell ref="BG153:BG158"/>
    <mergeCell ref="BA153:BA158"/>
    <mergeCell ref="BA147:BA152"/>
    <mergeCell ref="K147:K152"/>
    <mergeCell ref="L147:L152"/>
    <mergeCell ref="K153:K158"/>
    <mergeCell ref="L153:L158"/>
    <mergeCell ref="M153:M158"/>
    <mergeCell ref="N153:N158"/>
    <mergeCell ref="O153:O158"/>
    <mergeCell ref="A171:A176"/>
    <mergeCell ref="N183:N188"/>
    <mergeCell ref="O183:O188"/>
    <mergeCell ref="AY183:AY188"/>
    <mergeCell ref="A183:A188"/>
    <mergeCell ref="E183:E188"/>
    <mergeCell ref="A177:A182"/>
    <mergeCell ref="E177:E182"/>
    <mergeCell ref="K177:K182"/>
    <mergeCell ref="L177:L182"/>
    <mergeCell ref="M177:M182"/>
    <mergeCell ref="K183:K188"/>
    <mergeCell ref="L183:L188"/>
    <mergeCell ref="N177:N182"/>
    <mergeCell ref="O177:O182"/>
    <mergeCell ref="O171:O176"/>
    <mergeCell ref="AY171:AY176"/>
    <mergeCell ref="P171:P176"/>
    <mergeCell ref="E171:E176"/>
    <mergeCell ref="K171:K176"/>
    <mergeCell ref="P45:P50"/>
    <mergeCell ref="P51:P56"/>
    <mergeCell ref="P183:P188"/>
    <mergeCell ref="P111:P116"/>
    <mergeCell ref="P117:P122"/>
    <mergeCell ref="P123:P128"/>
    <mergeCell ref="P129:P134"/>
    <mergeCell ref="L171:L176"/>
    <mergeCell ref="M159:M164"/>
    <mergeCell ref="N159:N164"/>
    <mergeCell ref="O141:O146"/>
    <mergeCell ref="M81:M86"/>
    <mergeCell ref="N81:N86"/>
    <mergeCell ref="O81:O86"/>
    <mergeCell ref="N93:N98"/>
    <mergeCell ref="P81:P86"/>
    <mergeCell ref="P87:P92"/>
    <mergeCell ref="P93:P98"/>
    <mergeCell ref="P99:P104"/>
    <mergeCell ref="P105:P110"/>
    <mergeCell ref="P177:P182"/>
    <mergeCell ref="L159:L164"/>
    <mergeCell ref="BB183:BB188"/>
    <mergeCell ref="BG183:BG188"/>
    <mergeCell ref="BI177:BI182"/>
    <mergeCell ref="BG177:BG182"/>
    <mergeCell ref="BH177:BH182"/>
    <mergeCell ref="BI165:BI170"/>
    <mergeCell ref="AY159:AY164"/>
    <mergeCell ref="BB177:BB182"/>
    <mergeCell ref="BI159:BI164"/>
    <mergeCell ref="BB165:BB170"/>
    <mergeCell ref="BG165:BG170"/>
    <mergeCell ref="BG171:BG176"/>
    <mergeCell ref="AZ159:AZ164"/>
    <mergeCell ref="BA183:BA188"/>
    <mergeCell ref="BA171:BA176"/>
    <mergeCell ref="BA177:BA182"/>
    <mergeCell ref="BI171:BI176"/>
    <mergeCell ref="BJ9:BJ14"/>
    <mergeCell ref="BK9:BK14"/>
    <mergeCell ref="BL9:BL14"/>
    <mergeCell ref="BM9:BM14"/>
    <mergeCell ref="BJ15:BJ20"/>
    <mergeCell ref="BK15:BK20"/>
    <mergeCell ref="BH183:BH188"/>
    <mergeCell ref="BI183:BI188"/>
    <mergeCell ref="BB171:BB176"/>
    <mergeCell ref="BJ27:BJ32"/>
    <mergeCell ref="BK27:BK32"/>
    <mergeCell ref="BL27:BL32"/>
    <mergeCell ref="BM27:BM32"/>
    <mergeCell ref="BJ33:BJ38"/>
    <mergeCell ref="BK33:BK38"/>
    <mergeCell ref="BL33:BL38"/>
    <mergeCell ref="BM33:BM38"/>
    <mergeCell ref="BH165:BH170"/>
    <mergeCell ref="BH159:BH164"/>
    <mergeCell ref="BB159:BB164"/>
    <mergeCell ref="BG111:BG116"/>
    <mergeCell ref="BI75:BI80"/>
    <mergeCell ref="BI93:BI98"/>
    <mergeCell ref="BI81:BI86"/>
    <mergeCell ref="BL15:BL20"/>
    <mergeCell ref="BM15:BM20"/>
    <mergeCell ref="BJ21:BJ26"/>
    <mergeCell ref="BK21:BK26"/>
    <mergeCell ref="BL21:BL26"/>
    <mergeCell ref="BM21:BM26"/>
    <mergeCell ref="BJ39:BJ44"/>
    <mergeCell ref="BK39:BK44"/>
    <mergeCell ref="BL39:BL44"/>
    <mergeCell ref="BM39:BM44"/>
    <mergeCell ref="BJ45:BJ50"/>
    <mergeCell ref="BK45:BK50"/>
    <mergeCell ref="BL45:BL50"/>
    <mergeCell ref="BM45:BM50"/>
    <mergeCell ref="BJ51:BJ56"/>
    <mergeCell ref="BK51:BK56"/>
    <mergeCell ref="BJ63:BJ68"/>
    <mergeCell ref="BK63:BK68"/>
    <mergeCell ref="BL63:BL68"/>
    <mergeCell ref="BM63:BM68"/>
    <mergeCell ref="BM51:BM56"/>
    <mergeCell ref="BJ57:BJ62"/>
    <mergeCell ref="BK57:BK62"/>
    <mergeCell ref="BL57:BL62"/>
    <mergeCell ref="BM57:BM62"/>
    <mergeCell ref="BL51:BL56"/>
    <mergeCell ref="BM75:BM80"/>
    <mergeCell ref="BJ69:BJ74"/>
    <mergeCell ref="BK69:BK74"/>
    <mergeCell ref="BL69:BL74"/>
    <mergeCell ref="BM69:BM74"/>
    <mergeCell ref="BM81:BM86"/>
    <mergeCell ref="BJ87:BJ92"/>
    <mergeCell ref="BK87:BK92"/>
    <mergeCell ref="BJ99:BJ104"/>
    <mergeCell ref="BK99:BK104"/>
    <mergeCell ref="BL99:BL104"/>
    <mergeCell ref="BM99:BM104"/>
    <mergeCell ref="BJ75:BJ80"/>
    <mergeCell ref="BK75:BK80"/>
    <mergeCell ref="BL75:BL80"/>
    <mergeCell ref="BM105:BM110"/>
    <mergeCell ref="BM87:BM92"/>
    <mergeCell ref="BJ93:BJ98"/>
    <mergeCell ref="BK93:BK98"/>
    <mergeCell ref="BL93:BL98"/>
    <mergeCell ref="BM93:BM98"/>
    <mergeCell ref="BJ111:BJ116"/>
    <mergeCell ref="BK111:BK116"/>
    <mergeCell ref="BL111:BL116"/>
    <mergeCell ref="BM111:BM116"/>
    <mergeCell ref="BJ105:BJ110"/>
    <mergeCell ref="BK105:BK110"/>
    <mergeCell ref="BL105:BL110"/>
    <mergeCell ref="BM117:BM122"/>
    <mergeCell ref="BJ123:BJ128"/>
    <mergeCell ref="BK123:BK128"/>
    <mergeCell ref="BJ135:BJ140"/>
    <mergeCell ref="BK135:BK140"/>
    <mergeCell ref="BL135:BL140"/>
    <mergeCell ref="BM135:BM140"/>
    <mergeCell ref="BJ141:BJ146"/>
    <mergeCell ref="BK141:BK146"/>
    <mergeCell ref="BL141:BL146"/>
    <mergeCell ref="BM141:BM146"/>
    <mergeCell ref="BM123:BM128"/>
    <mergeCell ref="BJ129:BJ134"/>
    <mergeCell ref="BK129:BK134"/>
    <mergeCell ref="BL129:BL134"/>
    <mergeCell ref="BM129:BM134"/>
    <mergeCell ref="BK147:BK152"/>
    <mergeCell ref="BL147:BL152"/>
    <mergeCell ref="BM147:BM152"/>
    <mergeCell ref="BM153:BM158"/>
    <mergeCell ref="BJ159:BJ164"/>
    <mergeCell ref="BK159:BK164"/>
    <mergeCell ref="BJ171:BJ176"/>
    <mergeCell ref="BK171:BK176"/>
    <mergeCell ref="BL171:BL176"/>
    <mergeCell ref="BM171:BM176"/>
    <mergeCell ref="BJ147:BJ152"/>
    <mergeCell ref="BJ177:BJ182"/>
    <mergeCell ref="BK177:BK182"/>
    <mergeCell ref="BL177:BL182"/>
    <mergeCell ref="BM177:BM182"/>
    <mergeCell ref="BM159:BM164"/>
    <mergeCell ref="BJ165:BJ170"/>
    <mergeCell ref="BK165:BK170"/>
    <mergeCell ref="BL165:BL170"/>
    <mergeCell ref="BM165:BM170"/>
    <mergeCell ref="BJ183:BJ188"/>
    <mergeCell ref="BK183:BK188"/>
    <mergeCell ref="BL183:BL188"/>
    <mergeCell ref="BM183:BM188"/>
    <mergeCell ref="B57:B62"/>
    <mergeCell ref="B63:B68"/>
    <mergeCell ref="B69:B74"/>
    <mergeCell ref="B75:B80"/>
    <mergeCell ref="B81:B86"/>
    <mergeCell ref="B87:B92"/>
    <mergeCell ref="B93:B98"/>
    <mergeCell ref="B99:B104"/>
    <mergeCell ref="BL159:BL164"/>
    <mergeCell ref="BJ153:BJ158"/>
    <mergeCell ref="BK153:BK158"/>
    <mergeCell ref="BL153:BL158"/>
    <mergeCell ref="BL123:BL128"/>
    <mergeCell ref="BJ117:BJ122"/>
    <mergeCell ref="BK117:BK122"/>
    <mergeCell ref="BL117:BL122"/>
    <mergeCell ref="BL87:BL92"/>
    <mergeCell ref="BJ81:BJ86"/>
    <mergeCell ref="BK81:BK86"/>
    <mergeCell ref="BL81:BL86"/>
    <mergeCell ref="B33:B38"/>
    <mergeCell ref="B39:B44"/>
    <mergeCell ref="B45:B50"/>
    <mergeCell ref="B51:B56"/>
    <mergeCell ref="B375:B380"/>
    <mergeCell ref="B381:B386"/>
    <mergeCell ref="B387:B392"/>
    <mergeCell ref="B393:B398"/>
    <mergeCell ref="B345:B350"/>
    <mergeCell ref="B351:B356"/>
    <mergeCell ref="B357:B362"/>
    <mergeCell ref="B363:B368"/>
    <mergeCell ref="B369:B374"/>
    <mergeCell ref="B219:B224"/>
    <mergeCell ref="B225:B230"/>
    <mergeCell ref="B207:B212"/>
    <mergeCell ref="B315:B320"/>
    <mergeCell ref="B297:B302"/>
    <mergeCell ref="B303:B308"/>
    <mergeCell ref="B309:B314"/>
    <mergeCell ref="B291:B296"/>
    <mergeCell ref="B267:B272"/>
    <mergeCell ref="B273:B278"/>
    <mergeCell ref="B279:B284"/>
    <mergeCell ref="B399:B404"/>
    <mergeCell ref="B405:B410"/>
    <mergeCell ref="B411:B416"/>
    <mergeCell ref="B105:B110"/>
    <mergeCell ref="B111:B116"/>
    <mergeCell ref="B117:B122"/>
    <mergeCell ref="B123:B128"/>
    <mergeCell ref="B129:B134"/>
    <mergeCell ref="B135:B140"/>
    <mergeCell ref="B141:B146"/>
    <mergeCell ref="B147:B152"/>
    <mergeCell ref="B153:B158"/>
    <mergeCell ref="B159:B164"/>
    <mergeCell ref="B165:B170"/>
    <mergeCell ref="B171:B176"/>
    <mergeCell ref="B177:B182"/>
    <mergeCell ref="B183:B188"/>
    <mergeCell ref="B189:B194"/>
    <mergeCell ref="B195:B200"/>
    <mergeCell ref="B201:B206"/>
    <mergeCell ref="B321:B326"/>
    <mergeCell ref="B327:B332"/>
    <mergeCell ref="B333:B338"/>
    <mergeCell ref="B339:B344"/>
    <mergeCell ref="B285:B290"/>
    <mergeCell ref="B231:B236"/>
    <mergeCell ref="B237:B242"/>
    <mergeCell ref="B243:B248"/>
    <mergeCell ref="B249:B254"/>
    <mergeCell ref="B255:B260"/>
    <mergeCell ref="B261:B266"/>
    <mergeCell ref="B213:B218"/>
    <mergeCell ref="AZ177:AZ182"/>
    <mergeCell ref="M183:M188"/>
    <mergeCell ref="AZ183:AZ188"/>
    <mergeCell ref="AY177:AY182"/>
    <mergeCell ref="B417:B422"/>
    <mergeCell ref="B423:B428"/>
    <mergeCell ref="B429:B434"/>
    <mergeCell ref="B435:B440"/>
    <mergeCell ref="B441:B446"/>
    <mergeCell ref="AZ9:AZ14"/>
    <mergeCell ref="BA9:BA14"/>
    <mergeCell ref="AZ15:AZ20"/>
    <mergeCell ref="AZ21:AZ26"/>
    <mergeCell ref="AZ27:AZ32"/>
    <mergeCell ref="AZ33:AZ38"/>
    <mergeCell ref="AZ39:AZ44"/>
    <mergeCell ref="AZ45:AZ50"/>
    <mergeCell ref="AZ51:AZ56"/>
    <mergeCell ref="AZ57:AZ62"/>
    <mergeCell ref="AZ63:AZ68"/>
    <mergeCell ref="AZ69:AZ74"/>
    <mergeCell ref="AZ75:AZ80"/>
    <mergeCell ref="AZ81:AZ86"/>
    <mergeCell ref="AZ87:AZ92"/>
    <mergeCell ref="AZ93:AZ98"/>
    <mergeCell ref="AZ99:AZ104"/>
    <mergeCell ref="AZ105:AZ110"/>
    <mergeCell ref="AZ111:AZ116"/>
    <mergeCell ref="BA21:BA26"/>
    <mergeCell ref="BA99:BA104"/>
    <mergeCell ref="BA105:BA110"/>
    <mergeCell ref="BA93:BA98"/>
    <mergeCell ref="BA27:BA32"/>
    <mergeCell ref="BA33:BA38"/>
    <mergeCell ref="BA39:BA44"/>
    <mergeCell ref="BA45:BA50"/>
    <mergeCell ref="BA51:BA56"/>
    <mergeCell ref="BA57:BA62"/>
    <mergeCell ref="BA63:BA68"/>
    <mergeCell ref="BA69:BA74"/>
    <mergeCell ref="BA75:BA80"/>
    <mergeCell ref="BA81:BA86"/>
    <mergeCell ref="BA87:BA92"/>
  </mergeCells>
  <phoneticPr fontId="53" type="noConversion"/>
  <conditionalFormatting sqref="O9 Q9:R9 R10:R188">
    <cfRule type="cellIs" dxfId="15" priority="23" operator="equal">
      <formula>"Extremo"</formula>
    </cfRule>
    <cfRule type="cellIs" dxfId="14" priority="24" operator="equal">
      <formula>"Alto"</formula>
    </cfRule>
    <cfRule type="cellIs" dxfId="13" priority="25" operator="equal">
      <formula>"Moderado"</formula>
    </cfRule>
    <cfRule type="cellIs" dxfId="12" priority="26" operator="equal">
      <formula>"Bajo"</formula>
    </cfRule>
  </conditionalFormatting>
  <conditionalFormatting sqref="BI9">
    <cfRule type="cellIs" dxfId="11" priority="19" operator="equal">
      <formula>"Extremo"</formula>
    </cfRule>
    <cfRule type="cellIs" dxfId="10" priority="20" operator="equal">
      <formula>"Alto"</formula>
    </cfRule>
    <cfRule type="cellIs" dxfId="9" priority="21" operator="equal">
      <formula>"Moderado"</formula>
    </cfRule>
    <cfRule type="cellIs" dxfId="8" priority="22" operator="equal">
      <formula>"Bajo"</formula>
    </cfRule>
  </conditionalFormatting>
  <conditionalFormatting sqref="O15 O21 O27 O33 O39 O45 O51 O57 O63 O69 O75 O81 O87 O93 O99 O105 O111 O117 O123 O129 O135 O141 O147 O153 O159 O165 O171 O177 O183 Q183 Q177 Q171 Q165 Q159 Q153 Q147 Q141 Q135 Q129 Q123 Q117 Q111 Q105 Q99 Q93 Q87 Q81 Q75 Q69 Q63 Q57 Q51 Q45 Q39 Q33 Q27 Q21 Q15">
    <cfRule type="cellIs" dxfId="7" priority="15" operator="equal">
      <formula>"Extremo"</formula>
    </cfRule>
    <cfRule type="cellIs" dxfId="6" priority="16" operator="equal">
      <formula>"Alto"</formula>
    </cfRule>
    <cfRule type="cellIs" dxfId="5" priority="17" operator="equal">
      <formula>"Moderado"</formula>
    </cfRule>
    <cfRule type="cellIs" dxfId="4" priority="18" operator="equal">
      <formula>"Bajo"</formula>
    </cfRule>
  </conditionalFormatting>
  <conditionalFormatting sqref="BI15 BI21 BI27 BI33 BI39 BI45 BI51 BI57 BI63 BI69 BI75 BI81 BI87 BI93 BI99 BI105 BI111 BI117 BI123 BI129 BI135 BI141 BI147 BI153 BI159 BI165 BI171 BI177 BI183">
    <cfRule type="cellIs" dxfId="3" priority="11" operator="equal">
      <formula>"Extremo"</formula>
    </cfRule>
    <cfRule type="cellIs" dxfId="2" priority="12" operator="equal">
      <formula>"Alto"</formula>
    </cfRule>
    <cfRule type="cellIs" dxfId="1" priority="13" operator="equal">
      <formula>"Moderado"</formula>
    </cfRule>
    <cfRule type="cellIs" dxfId="0" priority="14" operator="equal">
      <formula>"Bajo"</formula>
    </cfRule>
  </conditionalFormatting>
  <dataValidations count="47">
    <dataValidation allowBlank="1" showInputMessage="1" showErrorMessage="1" prompt="Fuerte: 100_x000a__x000a_Moderado: Entre 50 y 99_x000a__x000a_Débil: Menor a 50" sqref="BB8"/>
    <dataValidation allowBlank="1" showInputMessage="1" showErrorMessage="1" prompt="Fuerte: 100_x000a__x000a_Moderado: 50_x000a__x000a_Débil: 0" sqref="AX8"/>
    <dataValidation allowBlank="1" showInputMessage="1" showErrorMessage="1" prompt="Fuerte: Siempre se ejecuta_x000a__x000a_Moderado: Algunas veces_x000a__x000a_Débil: No se ejecuta " sqref="AL8:AM8"/>
    <dataValidation allowBlank="1" showInputMessage="1" showErrorMessage="1" prompt="Fuerte: Calificación entre 96 y 100_x000a__x000a_Moderado: Calificación entre 86 y 95_x000a__x000a_Débil: Calificación entre 0 y 85" sqref="AK8 AV8"/>
    <dataValidation allowBlank="1" showInputMessage="1" showErrorMessage="1" prompt="- Confiable (15)_x000a__x000a_- No Confiable (0)_x000a_" sqref="AD8:AE8"/>
    <dataValidation allowBlank="1" showInputMessage="1" showErrorMessage="1" prompt="- Prevenir (15)_x000a__x000a_- Detectar (10)_x000a__x000a_- No es un Control (0)" sqref="AB8:AC8"/>
    <dataValidation allowBlank="1" showInputMessage="1" showErrorMessage="1" prompt="- Oportuna (15)_x000a__x000a_- Inoportuna (0)_x000a_" sqref="Z8:AA8"/>
    <dataValidation allowBlank="1" showInputMessage="1" showErrorMessage="1" prompt="- Asignado (15)_x000a__x000a_- No Asignado (0)" sqref="V8:W8"/>
    <dataValidation allowBlank="1" showInputMessage="1" showErrorMessage="1" prompt="Preventivo: Diseñados para evitar un evento no deseado en el momento que se produce, es decir intenta evitar la ocurrencia_x000a__x000a_Detectivos: Diseñados para identificar un evento o resultado no previsto después de que se haya producido, es decir corregir " sqref="U8"/>
    <dataValidation allowBlank="1" showInputMessage="1" showErrorMessage="1" prompt="Completa (10)_x000a__x000a_Incompleta (5)_x000a__x000a_No esxiste (0)" sqref="AH8:AI8"/>
    <dataValidation allowBlank="1" showInputMessage="1" showErrorMessage="1" prompt="- Se investigan y se resuelven Oportunamente (15)_x000a__x000a_- No se investigan y resuelven Oportunamente (0)_x000a_" sqref="AF8:AG8"/>
    <dataValidation allowBlank="1" showInputMessage="1" showErrorMessage="1" prompt="- Adecuado (15)_x000a__x000a_- Inadecuado (0)_x000a_" sqref="X8:Y8"/>
    <dataValidation allowBlank="1" showInputMessage="1" showErrorMessage="1" prompt="Promedio entre el diseño Total de Control y Total Solidez Individual " sqref="AY8:BA8"/>
    <dataValidation allowBlank="1" showInputMessage="1" showErrorMessage="1" prompt="Fuerte+Fuerte=Fuerte_x000a_Fuerte+Moderado=Moderado_x000a_Fuerte+Débil=Débil_x000a_Moderado+Fuerte=Moderado_x000a_Moderado+Moderado=Moderado_x000a_Moderado+Débil=Débil_x000a_Débil+Fuerte=Débil_x000a_Débil+Moderado=Débil_x000a_Débil+Débil=Débil" sqref="AW8"/>
    <dataValidation allowBlank="1" showInputMessage="1" showErrorMessage="1" prompt="Si el resultado de las calificaciones del control o promedio en el diseño de los controles, está por debajo de 96%, se debe establecer un plan de acción que permita tener un control bien diseñado" sqref="AJ8 AU8"/>
    <dataValidation allowBlank="1" showInputMessage="1" showErrorMessage="1" prompt="Responder afirmativamente de UNA a CINCO pregunta(s) genera un impacto MODERADO._x000a__x000a_Responder afirmativamente de SEIS a ONCE preguntas genera un impacto MAYOR._x000a__x000a_Responder afirmativamente de DOCE a DIECINUEVE preguntas genera un impacto CATASTRÓFICO." sqref="L8:N8"/>
    <dataValidation allowBlank="1" showInputMessage="1" showErrorMessage="1" prompt="Casi Seguro (5): Se espera que evento ocurra en la mayoría _x000a_Probable (4): Es viable que el evento ocurra en la mayoría_x000a_Posible (3): Puede ocurrir en algún momento. Últimos 2 años_x000a_Improbable (2): Puede Ocurrir en algún momento. Últimos 5 años_x000a_Rara Vez (1)" sqref="K8"/>
    <dataValidation type="list" allowBlank="1" showInputMessage="1" showErrorMessage="1" sqref="T33:T38">
      <formula1>$F$33:$F$38</formula1>
    </dataValidation>
    <dataValidation type="list" allowBlank="1" showInputMessage="1" showErrorMessage="1" sqref="T39:T44">
      <formula1>$F$39:$F$44</formula1>
    </dataValidation>
    <dataValidation type="list" allowBlank="1" showInputMessage="1" showErrorMessage="1" sqref="T45:T50">
      <formula1>$F$45:$F$50</formula1>
    </dataValidation>
    <dataValidation type="list" allowBlank="1" showInputMessage="1" showErrorMessage="1" sqref="T51:T56">
      <formula1>$F$51:$F$56</formula1>
    </dataValidation>
    <dataValidation type="list" allowBlank="1" showInputMessage="1" showErrorMessage="1" sqref="T57:T62">
      <formula1>$F$57:$F$62</formula1>
    </dataValidation>
    <dataValidation type="list" allowBlank="1" showInputMessage="1" showErrorMessage="1" sqref="T63:T68">
      <formula1>$F$63:$F$68</formula1>
    </dataValidation>
    <dataValidation type="list" allowBlank="1" showInputMessage="1" showErrorMessage="1" sqref="T69:T74">
      <formula1>$F$69:$F$74</formula1>
    </dataValidation>
    <dataValidation type="list" allowBlank="1" showInputMessage="1" showErrorMessage="1" sqref="T75:T80">
      <formula1>$F$75:$F$80</formula1>
    </dataValidation>
    <dataValidation type="list" allowBlank="1" showInputMessage="1" showErrorMessage="1" sqref="T81:T86">
      <formula1>$F$81:$F$86</formula1>
    </dataValidation>
    <dataValidation type="list" allowBlank="1" showInputMessage="1" showErrorMessage="1" sqref="T87:T92">
      <formula1>$F$87:$F$92</formula1>
    </dataValidation>
    <dataValidation type="list" allowBlank="1" showInputMessage="1" showErrorMessage="1" sqref="T93:T98">
      <formula1>$F$93:$F$98</formula1>
    </dataValidation>
    <dataValidation type="list" allowBlank="1" showInputMessage="1" showErrorMessage="1" sqref="T99:T104">
      <formula1>$F$99:$F$104</formula1>
    </dataValidation>
    <dataValidation type="list" allowBlank="1" showInputMessage="1" showErrorMessage="1" sqref="T105:T110">
      <formula1>$F$105:$F$110</formula1>
    </dataValidation>
    <dataValidation type="list" allowBlank="1" showInputMessage="1" showErrorMessage="1" sqref="T111:T116">
      <formula1>$F$111:$F$116</formula1>
    </dataValidation>
    <dataValidation type="list" allowBlank="1" showInputMessage="1" showErrorMessage="1" sqref="T117:T122">
      <formula1>$F$117:$F$122</formula1>
    </dataValidation>
    <dataValidation type="list" allowBlank="1" showInputMessage="1" showErrorMessage="1" sqref="T123:T128">
      <formula1>$F$123:$F$128</formula1>
    </dataValidation>
    <dataValidation type="list" allowBlank="1" showInputMessage="1" showErrorMessage="1" sqref="T129:T134">
      <formula1>$F$129:$F$134</formula1>
    </dataValidation>
    <dataValidation type="list" allowBlank="1" showInputMessage="1" showErrorMessage="1" sqref="T135:T140">
      <formula1>$F$135:$F$140</formula1>
    </dataValidation>
    <dataValidation type="list" allowBlank="1" showInputMessage="1" showErrorMessage="1" sqref="T141:T146">
      <formula1>$F$141:$F$146</formula1>
    </dataValidation>
    <dataValidation type="list" allowBlank="1" showInputMessage="1" showErrorMessage="1" sqref="T147:T152">
      <formula1>$F$147:$F$152</formula1>
    </dataValidation>
    <dataValidation type="list" allowBlank="1" showInputMessage="1" showErrorMessage="1" sqref="T153:T158">
      <formula1>$F$153:$F$158</formula1>
    </dataValidation>
    <dataValidation type="list" allowBlank="1" showInputMessage="1" showErrorMessage="1" sqref="T159:T164">
      <formula1>$F$159:$F$164</formula1>
    </dataValidation>
    <dataValidation type="list" allowBlank="1" showInputMessage="1" showErrorMessage="1" sqref="T165:T170">
      <formula1>$F$165:$F$170</formula1>
    </dataValidation>
    <dataValidation type="list" allowBlank="1" showInputMessage="1" showErrorMessage="1" sqref="T171:T176">
      <formula1>$F$171:$F$176</formula1>
    </dataValidation>
    <dataValidation type="list" allowBlank="1" showInputMessage="1" showErrorMessage="1" sqref="T177:T182">
      <formula1>$F$177:$F$182</formula1>
    </dataValidation>
    <dataValidation type="list" allowBlank="1" showInputMessage="1" showErrorMessage="1" sqref="T183:T188">
      <formula1>$F$183:$F$188</formula1>
    </dataValidation>
    <dataValidation type="list" allowBlank="1" showInputMessage="1" showErrorMessage="1" sqref="E15:E20 H10:H188">
      <formula1>INDIRECT(D10)</formula1>
    </dataValidation>
    <dataValidation type="list" allowBlank="1" showInputMessage="1" showErrorMessage="1" sqref="T9:T32">
      <formula1>$H9:$H14</formula1>
    </dataValidation>
    <dataValidation type="list" allowBlank="1" showInputMessage="1" showErrorMessage="1" sqref="F10:F188">
      <formula1>INDIRECT(C10)</formula1>
    </dataValidation>
    <dataValidation type="list" allowBlank="1" showInputMessage="1" showErrorMessage="1" sqref="AE4:AG4 B4:D4">
      <formula1>#REF!</formula1>
    </dataValidation>
  </dataValidations>
  <printOptions horizontalCentered="1"/>
  <pageMargins left="0" right="0" top="0.35433070866141736" bottom="0.35433070866141736" header="0.31496062992125984" footer="0.31496062992125984"/>
  <pageSetup paperSize="5" scale="50" pageOrder="overThenDown" orientation="portrait" r:id="rId1"/>
  <headerFooter>
    <oddFooter>&amp;CPág. &amp;P de &amp;N</oddFooter>
  </headerFooter>
  <ignoredErrors>
    <ignoredError sqref="Y9 AA9 AC9 AE9 AG9 AC186" unlockedFormula="1"/>
    <ignoredError sqref="P9" evalError="1"/>
  </ignoredErrors>
  <drawing r:id="rId2"/>
  <legacyDrawing r:id="rId3"/>
  <extLst xmlns:xr="http://schemas.microsoft.com/office/spreadsheetml/2014/revision" xmlns:x14="http://schemas.microsoft.com/office/spreadsheetml/2009/9/main">
    <ext uri="{CCE6A557-97BC-4b89-ADB6-D9C93CAAB3DF}">
      <x14:dataValidations xmlns:xm="http://schemas.microsoft.com/office/excel/2006/main" count="11">
        <x14:dataValidation type="list" allowBlank="1" showInputMessage="1" showErrorMessage="1" xr:uid="{00000000-0002-0000-0400-00002F000000}">
          <x14:formula1>
            <xm:f>Listados!$E$36:$E$38</xm:f>
          </x14:formula1>
          <xm:sqref>D9:D188</xm:sqref>
        </x14:dataValidation>
        <x14:dataValidation type="list" allowBlank="1" showInputMessage="1" showErrorMessage="1" xr:uid="{00000000-0002-0000-0400-000030000000}">
          <x14:formula1>
            <xm:f>Listados!$G$36:$G$37</xm:f>
          </x14:formula1>
          <xm:sqref>I9:I188</xm:sqref>
        </x14:dataValidation>
        <x14:dataValidation type="list" allowBlank="1" showInputMessage="1" showErrorMessage="1" xr:uid="{00000000-0002-0000-0400-000031000000}">
          <x14:formula1>
            <xm:f>Listados!$K$3:$K$7</xm:f>
          </x14:formula1>
          <xm:sqref>K9:K188</xm:sqref>
        </x14:dataValidation>
        <x14:dataValidation type="list" allowBlank="1" showInputMessage="1" showErrorMessage="1" xr:uid="{00000000-0002-0000-0400-000032000000}">
          <x14:formula1>
            <xm:f>Listados!$L$3:$L$7</xm:f>
          </x14:formula1>
          <xm:sqref>M9:M188</xm:sqref>
        </x14:dataValidation>
        <x14:dataValidation type="list" allowBlank="1" showInputMessage="1" showErrorMessage="1" xr:uid="{00000000-0002-0000-0400-000033000000}">
          <x14:formula1>
            <xm:f>Listados!$G$29:$G$30</xm:f>
          </x14:formula1>
          <xm:sqref>U9:U188</xm:sqref>
        </x14:dataValidation>
        <x14:dataValidation type="list" allowBlank="1" showInputMessage="1" showErrorMessage="1" xr:uid="{00000000-0002-0000-0400-000034000000}">
          <x14:formula1>
            <xm:f>Listados!$B$26:$B$27</xm:f>
          </x14:formula1>
          <xm:sqref>V9:V188 X9:X188 Z9:Z188 AB9:AB188 AD9:AD188 AF9:AF188</xm:sqref>
        </x14:dataValidation>
        <x14:dataValidation type="list" allowBlank="1" showInputMessage="1" showErrorMessage="1" xr:uid="{00000000-0002-0000-0400-000035000000}">
          <x14:formula1>
            <xm:f>Listados!$C$26:$C$28</xm:f>
          </x14:formula1>
          <xm:sqref>AH9:AH188</xm:sqref>
        </x14:dataValidation>
        <x14:dataValidation type="list" allowBlank="1" showInputMessage="1" showErrorMessage="1" xr:uid="{00000000-0002-0000-0400-000036000000}">
          <x14:formula1>
            <xm:f>Listados!$H$36:$H$38</xm:f>
          </x14:formula1>
          <xm:sqref>AL9:AL188</xm:sqref>
        </x14:dataValidation>
        <x14:dataValidation type="list" allowBlank="1" showInputMessage="1" showErrorMessage="1" xr:uid="{00000000-0002-0000-0400-000037000000}">
          <x14:formula1>
            <xm:f>Listados!$I$36:$I$39</xm:f>
          </x14:formula1>
          <xm:sqref>AN9:AN188</xm:sqref>
        </x14:dataValidation>
        <x14:dataValidation type="list" allowBlank="1" showInputMessage="1" showErrorMessage="1" xr:uid="{00000000-0002-0000-0400-000038000000}">
          <x14:formula1>
            <xm:f>Listados!$K$36:$K$39</xm:f>
          </x14:formula1>
          <xm:sqref>AP9:AP188</xm:sqref>
        </x14:dataValidation>
        <x14:dataValidation type="list" allowBlank="1" showInputMessage="1" showErrorMessage="1" xr:uid="{00000000-0002-0000-0400-000039000000}">
          <x14:formula1>
            <xm:f>Listados!$E$26:$E$28</xm:f>
          </x14:formula1>
          <xm:sqref>AU9:AU188</xm:sqref>
        </x14:dataValidation>
      </x14:dataValidations>
    </ext>
  </extLst>
</worksheet>
</file>

<file path=xl/worksheets/sheet6.xml><?xml version="1.0" encoding="utf-8"?>
<worksheet xmlns="http://schemas.openxmlformats.org/spreadsheetml/2006/main" xmlns:r="http://schemas.openxmlformats.org/officeDocument/2006/relationships">
  <sheetPr codeName="Hoja5"/>
  <dimension ref="B1:O121"/>
  <sheetViews>
    <sheetView workbookViewId="0">
      <selection activeCell="G9" sqref="G9"/>
    </sheetView>
  </sheetViews>
  <sheetFormatPr baseColWidth="10" defaultRowHeight="15"/>
  <cols>
    <col min="7" max="7" width="27" customWidth="1"/>
    <col min="8" max="8" width="16.28515625" customWidth="1"/>
    <col min="9" max="9" width="20.140625" customWidth="1"/>
    <col min="11" max="11" width="76.42578125" customWidth="1"/>
    <col min="12" max="12" width="39.140625" customWidth="1"/>
  </cols>
  <sheetData>
    <row r="1" spans="2:13">
      <c r="B1" s="60" t="s">
        <v>348</v>
      </c>
      <c r="G1" s="406" t="s">
        <v>347</v>
      </c>
      <c r="H1" s="406"/>
      <c r="I1" s="406"/>
      <c r="J1" s="406"/>
      <c r="K1" s="406"/>
      <c r="L1" s="406"/>
      <c r="M1" s="406"/>
    </row>
    <row r="2" spans="2:13">
      <c r="B2" s="57" t="s">
        <v>241</v>
      </c>
      <c r="G2" s="57" t="s">
        <v>241</v>
      </c>
      <c r="H2" s="58" t="s">
        <v>242</v>
      </c>
      <c r="I2" s="57" t="s">
        <v>243</v>
      </c>
      <c r="J2" s="57" t="s">
        <v>244</v>
      </c>
      <c r="K2" s="57" t="s">
        <v>245</v>
      </c>
      <c r="L2" s="59" t="s">
        <v>246</v>
      </c>
      <c r="M2" s="57" t="s">
        <v>247</v>
      </c>
    </row>
    <row r="3" spans="2:13">
      <c r="B3" s="57" t="s">
        <v>247</v>
      </c>
      <c r="G3" s="57" t="s">
        <v>205</v>
      </c>
      <c r="H3" s="58" t="s">
        <v>225</v>
      </c>
      <c r="I3" s="57" t="s">
        <v>221</v>
      </c>
      <c r="J3" s="57" t="s">
        <v>223</v>
      </c>
      <c r="K3" s="57" t="s">
        <v>200</v>
      </c>
      <c r="L3" s="59" t="s">
        <v>226</v>
      </c>
      <c r="M3" s="57" t="s">
        <v>518</v>
      </c>
    </row>
    <row r="4" spans="2:13">
      <c r="B4" s="57" t="s">
        <v>245</v>
      </c>
      <c r="G4" s="57" t="s">
        <v>209</v>
      </c>
      <c r="I4" s="57" t="s">
        <v>222</v>
      </c>
      <c r="J4" s="57" t="s">
        <v>227</v>
      </c>
      <c r="K4" s="57" t="s">
        <v>201</v>
      </c>
      <c r="L4" s="59" t="s">
        <v>203</v>
      </c>
      <c r="M4" s="57" t="s">
        <v>519</v>
      </c>
    </row>
    <row r="5" spans="2:13">
      <c r="B5" s="57" t="s">
        <v>248</v>
      </c>
      <c r="G5" s="57" t="s">
        <v>236</v>
      </c>
      <c r="I5" s="57" t="s">
        <v>224</v>
      </c>
      <c r="J5" s="57" t="s">
        <v>230</v>
      </c>
      <c r="K5" s="57" t="s">
        <v>228</v>
      </c>
      <c r="L5" s="59" t="s">
        <v>204</v>
      </c>
      <c r="M5" s="57" t="s">
        <v>520</v>
      </c>
    </row>
    <row r="6" spans="2:13">
      <c r="B6" s="57" t="s">
        <v>249</v>
      </c>
      <c r="G6" s="57" t="s">
        <v>237</v>
      </c>
      <c r="J6" s="57" t="s">
        <v>232</v>
      </c>
      <c r="K6" s="57" t="s">
        <v>202</v>
      </c>
      <c r="L6" s="59" t="s">
        <v>231</v>
      </c>
      <c r="M6" s="57" t="s">
        <v>517</v>
      </c>
    </row>
    <row r="7" spans="2:13">
      <c r="B7" s="57" t="s">
        <v>250</v>
      </c>
      <c r="G7" s="57" t="s">
        <v>216</v>
      </c>
      <c r="J7" s="57" t="s">
        <v>212</v>
      </c>
      <c r="K7" s="57" t="s">
        <v>229</v>
      </c>
      <c r="L7" s="59" t="s">
        <v>206</v>
      </c>
      <c r="M7" s="57"/>
    </row>
    <row r="8" spans="2:13">
      <c r="B8" s="57" t="s">
        <v>251</v>
      </c>
      <c r="G8" s="57" t="s">
        <v>218</v>
      </c>
      <c r="J8" s="57" t="s">
        <v>238</v>
      </c>
      <c r="K8" s="57" t="s">
        <v>208</v>
      </c>
      <c r="L8" s="59" t="s">
        <v>207</v>
      </c>
      <c r="M8" s="57"/>
    </row>
    <row r="9" spans="2:13">
      <c r="G9" s="57" t="s">
        <v>220</v>
      </c>
      <c r="J9" s="57" t="s">
        <v>239</v>
      </c>
      <c r="K9" s="57" t="s">
        <v>233</v>
      </c>
      <c r="M9" s="57"/>
    </row>
    <row r="10" spans="2:13">
      <c r="J10" s="57" t="s">
        <v>217</v>
      </c>
      <c r="K10" s="57" t="s">
        <v>234</v>
      </c>
      <c r="M10" s="57"/>
    </row>
    <row r="11" spans="2:13">
      <c r="K11" s="57" t="s">
        <v>210</v>
      </c>
      <c r="M11" s="57"/>
    </row>
    <row r="12" spans="2:13">
      <c r="B12" s="407" t="s">
        <v>349</v>
      </c>
      <c r="C12" s="408"/>
      <c r="D12" s="408"/>
      <c r="E12" s="408"/>
      <c r="F12" s="408"/>
      <c r="G12" s="408"/>
      <c r="H12" s="409"/>
      <c r="K12" s="57" t="s">
        <v>235</v>
      </c>
    </row>
    <row r="13" spans="2:13">
      <c r="B13" s="57" t="s">
        <v>266</v>
      </c>
      <c r="C13" s="59" t="s">
        <v>267</v>
      </c>
      <c r="D13" s="57" t="s">
        <v>268</v>
      </c>
      <c r="E13" s="57" t="s">
        <v>269</v>
      </c>
      <c r="F13" s="57" t="s">
        <v>270</v>
      </c>
      <c r="G13" s="59" t="s">
        <v>271</v>
      </c>
      <c r="H13" s="57" t="s">
        <v>272</v>
      </c>
      <c r="K13" s="57" t="s">
        <v>211</v>
      </c>
    </row>
    <row r="14" spans="2:13">
      <c r="B14" s="57" t="s">
        <v>252</v>
      </c>
      <c r="C14" s="59" t="s">
        <v>265</v>
      </c>
      <c r="D14" s="57" t="s">
        <v>255</v>
      </c>
      <c r="E14" s="57" t="s">
        <v>258</v>
      </c>
      <c r="F14" s="57" t="s">
        <v>259</v>
      </c>
      <c r="G14" s="59" t="s">
        <v>260</v>
      </c>
      <c r="H14" s="57" t="s">
        <v>261</v>
      </c>
      <c r="K14" s="57" t="s">
        <v>213</v>
      </c>
    </row>
    <row r="15" spans="2:13">
      <c r="B15" s="57" t="s">
        <v>253</v>
      </c>
      <c r="D15" s="57" t="s">
        <v>256</v>
      </c>
      <c r="H15" s="57" t="s">
        <v>262</v>
      </c>
      <c r="K15" s="57" t="s">
        <v>214</v>
      </c>
    </row>
    <row r="16" spans="2:13">
      <c r="B16" s="57" t="s">
        <v>254</v>
      </c>
      <c r="D16" s="57" t="s">
        <v>257</v>
      </c>
      <c r="H16" s="57" t="s">
        <v>263</v>
      </c>
      <c r="K16" s="57" t="s">
        <v>215</v>
      </c>
    </row>
    <row r="17" spans="2:11">
      <c r="H17" s="57" t="s">
        <v>264</v>
      </c>
      <c r="K17" s="57" t="s">
        <v>240</v>
      </c>
    </row>
    <row r="18" spans="2:11">
      <c r="B18" s="407" t="s">
        <v>350</v>
      </c>
      <c r="C18" s="408"/>
      <c r="D18" s="408"/>
      <c r="E18" s="408"/>
      <c r="F18" s="408"/>
      <c r="G18" s="408"/>
      <c r="H18" s="409"/>
      <c r="K18" s="57" t="s">
        <v>219</v>
      </c>
    </row>
    <row r="19" spans="2:11">
      <c r="B19" s="61" t="s">
        <v>351</v>
      </c>
      <c r="C19" s="63" t="s">
        <v>352</v>
      </c>
      <c r="D19" s="61" t="s">
        <v>353</v>
      </c>
      <c r="E19" s="61" t="s">
        <v>354</v>
      </c>
      <c r="F19" s="61" t="s">
        <v>355</v>
      </c>
      <c r="G19" s="63" t="s">
        <v>356</v>
      </c>
      <c r="H19" s="61" t="s">
        <v>357</v>
      </c>
    </row>
    <row r="20" spans="2:11">
      <c r="B20" s="62" t="s">
        <v>287</v>
      </c>
      <c r="C20" s="62" t="s">
        <v>291</v>
      </c>
      <c r="D20" s="62" t="s">
        <v>282</v>
      </c>
      <c r="E20" s="62" t="s">
        <v>273</v>
      </c>
      <c r="F20" s="62" t="s">
        <v>301</v>
      </c>
      <c r="G20" s="62" t="s">
        <v>286</v>
      </c>
      <c r="H20" s="62" t="s">
        <v>276</v>
      </c>
    </row>
    <row r="21" spans="2:11">
      <c r="B21" s="62" t="s">
        <v>292</v>
      </c>
      <c r="C21" s="62" t="s">
        <v>328</v>
      </c>
      <c r="D21" s="62" t="s">
        <v>285</v>
      </c>
      <c r="E21" s="62" t="s">
        <v>274</v>
      </c>
      <c r="G21" s="62" t="s">
        <v>295</v>
      </c>
      <c r="H21" s="62" t="s">
        <v>277</v>
      </c>
    </row>
    <row r="22" spans="2:11">
      <c r="B22" s="62" t="s">
        <v>299</v>
      </c>
      <c r="C22" s="62" t="s">
        <v>329</v>
      </c>
      <c r="D22" s="62" t="s">
        <v>288</v>
      </c>
      <c r="E22" s="62" t="s">
        <v>275</v>
      </c>
      <c r="G22" s="62" t="s">
        <v>308</v>
      </c>
      <c r="H22" s="62" t="s">
        <v>278</v>
      </c>
    </row>
    <row r="23" spans="2:11">
      <c r="B23" s="62" t="s">
        <v>292</v>
      </c>
      <c r="C23" s="62" t="s">
        <v>340</v>
      </c>
      <c r="D23" s="62" t="s">
        <v>297</v>
      </c>
      <c r="E23" s="62" t="s">
        <v>283</v>
      </c>
      <c r="G23" s="62" t="s">
        <v>322</v>
      </c>
      <c r="H23" s="62" t="s">
        <v>279</v>
      </c>
    </row>
    <row r="24" spans="2:11">
      <c r="B24" s="62" t="s">
        <v>309</v>
      </c>
      <c r="C24" s="62" t="s">
        <v>342</v>
      </c>
      <c r="D24" s="62" t="s">
        <v>298</v>
      </c>
      <c r="E24" s="62" t="s">
        <v>284</v>
      </c>
      <c r="G24" s="62" t="s">
        <v>335</v>
      </c>
      <c r="H24" s="62" t="s">
        <v>280</v>
      </c>
    </row>
    <row r="25" spans="2:11">
      <c r="B25" s="62" t="s">
        <v>311</v>
      </c>
      <c r="D25" s="62" t="s">
        <v>302</v>
      </c>
      <c r="E25" s="62" t="s">
        <v>289</v>
      </c>
      <c r="G25" s="62" t="s">
        <v>336</v>
      </c>
      <c r="H25" s="62" t="s">
        <v>281</v>
      </c>
    </row>
    <row r="26" spans="2:11">
      <c r="B26" s="62" t="s">
        <v>314</v>
      </c>
      <c r="D26" s="62" t="s">
        <v>304</v>
      </c>
      <c r="E26" s="62" t="s">
        <v>293</v>
      </c>
      <c r="H26" s="62" t="s">
        <v>290</v>
      </c>
    </row>
    <row r="27" spans="2:11">
      <c r="B27" s="62" t="s">
        <v>315</v>
      </c>
      <c r="D27" s="62" t="s">
        <v>306</v>
      </c>
      <c r="E27" s="62" t="s">
        <v>294</v>
      </c>
      <c r="H27" s="62" t="s">
        <v>296</v>
      </c>
    </row>
    <row r="28" spans="2:11">
      <c r="B28" s="62" t="s">
        <v>318</v>
      </c>
      <c r="D28" s="62" t="s">
        <v>319</v>
      </c>
      <c r="E28" s="62" t="s">
        <v>303</v>
      </c>
      <c r="H28" s="62" t="s">
        <v>300</v>
      </c>
    </row>
    <row r="29" spans="2:11">
      <c r="B29" s="62" t="s">
        <v>325</v>
      </c>
      <c r="D29" s="62" t="s">
        <v>320</v>
      </c>
      <c r="E29" s="62" t="s">
        <v>305</v>
      </c>
      <c r="H29" s="62" t="s">
        <v>307</v>
      </c>
    </row>
    <row r="30" spans="2:11">
      <c r="B30" s="62" t="s">
        <v>326</v>
      </c>
      <c r="D30" s="62" t="s">
        <v>330</v>
      </c>
      <c r="E30" s="62" t="s">
        <v>317</v>
      </c>
      <c r="H30" s="62" t="s">
        <v>310</v>
      </c>
    </row>
    <row r="31" spans="2:11">
      <c r="B31" s="62" t="s">
        <v>327</v>
      </c>
      <c r="D31" s="62" t="s">
        <v>331</v>
      </c>
      <c r="E31" s="62" t="s">
        <v>321</v>
      </c>
      <c r="H31" s="62" t="s">
        <v>312</v>
      </c>
    </row>
    <row r="32" spans="2:11">
      <c r="B32" s="62" t="s">
        <v>341</v>
      </c>
      <c r="D32" s="62" t="s">
        <v>338</v>
      </c>
      <c r="E32" s="62" t="s">
        <v>334</v>
      </c>
      <c r="H32" s="62" t="s">
        <v>313</v>
      </c>
    </row>
    <row r="33" spans="2:15">
      <c r="D33" s="62" t="s">
        <v>343</v>
      </c>
      <c r="H33" s="62" t="s">
        <v>316</v>
      </c>
    </row>
    <row r="34" spans="2:15">
      <c r="H34" s="62" t="s">
        <v>323</v>
      </c>
    </row>
    <row r="35" spans="2:15">
      <c r="H35" s="62" t="s">
        <v>324</v>
      </c>
    </row>
    <row r="36" spans="2:15">
      <c r="H36" s="62" t="s">
        <v>332</v>
      </c>
    </row>
    <row r="37" spans="2:15">
      <c r="H37" s="62" t="s">
        <v>333</v>
      </c>
    </row>
    <row r="38" spans="2:15">
      <c r="H38" s="62" t="s">
        <v>212</v>
      </c>
    </row>
    <row r="39" spans="2:15">
      <c r="H39" s="62" t="s">
        <v>337</v>
      </c>
    </row>
    <row r="40" spans="2:15">
      <c r="H40" s="62" t="s">
        <v>339</v>
      </c>
    </row>
    <row r="41" spans="2:15">
      <c r="H41" s="62" t="s">
        <v>344</v>
      </c>
    </row>
    <row r="44" spans="2:15">
      <c r="B44" s="65" t="s">
        <v>475</v>
      </c>
      <c r="C44" s="65" t="s">
        <v>476</v>
      </c>
      <c r="D44" s="65" t="s">
        <v>477</v>
      </c>
      <c r="E44" s="65" t="s">
        <v>478</v>
      </c>
      <c r="F44" s="65" t="s">
        <v>479</v>
      </c>
      <c r="G44" s="65" t="s">
        <v>480</v>
      </c>
      <c r="H44" s="65" t="s">
        <v>481</v>
      </c>
      <c r="I44" s="65" t="s">
        <v>482</v>
      </c>
      <c r="J44" s="65" t="s">
        <v>483</v>
      </c>
      <c r="K44" s="65" t="s">
        <v>484</v>
      </c>
      <c r="L44" s="65" t="s">
        <v>485</v>
      </c>
      <c r="M44" s="65" t="s">
        <v>486</v>
      </c>
      <c r="N44" s="65" t="s">
        <v>487</v>
      </c>
      <c r="O44" s="65" t="s">
        <v>488</v>
      </c>
    </row>
    <row r="45" spans="2:15">
      <c r="B45" s="64" t="s">
        <v>360</v>
      </c>
      <c r="C45" s="64" t="s">
        <v>362</v>
      </c>
      <c r="D45" s="64" t="s">
        <v>369</v>
      </c>
      <c r="E45" s="64" t="s">
        <v>375</v>
      </c>
      <c r="F45" s="64" t="s">
        <v>384</v>
      </c>
      <c r="G45" s="64" t="s">
        <v>398</v>
      </c>
      <c r="H45" s="64" t="s">
        <v>400</v>
      </c>
      <c r="I45" s="64" t="s">
        <v>416</v>
      </c>
      <c r="J45" s="64" t="s">
        <v>430</v>
      </c>
      <c r="K45" s="64" t="s">
        <v>437</v>
      </c>
      <c r="L45" s="64" t="s">
        <v>450</v>
      </c>
      <c r="M45" s="64" t="s">
        <v>455</v>
      </c>
      <c r="N45" s="64" t="s">
        <v>462</v>
      </c>
      <c r="O45" s="64" t="s">
        <v>466</v>
      </c>
    </row>
    <row r="46" spans="2:15">
      <c r="B46" s="64" t="s">
        <v>361</v>
      </c>
      <c r="C46" s="64" t="s">
        <v>363</v>
      </c>
      <c r="D46" s="64" t="s">
        <v>370</v>
      </c>
      <c r="E46" s="64" t="s">
        <v>376</v>
      </c>
      <c r="F46" s="64" t="s">
        <v>385</v>
      </c>
      <c r="G46" s="64" t="s">
        <v>399</v>
      </c>
      <c r="H46" s="64" t="s">
        <v>401</v>
      </c>
      <c r="I46" s="64" t="s">
        <v>417</v>
      </c>
      <c r="J46" s="64" t="s">
        <v>431</v>
      </c>
      <c r="K46" s="64" t="s">
        <v>438</v>
      </c>
      <c r="L46" s="64" t="s">
        <v>451</v>
      </c>
      <c r="M46" s="64" t="s">
        <v>456</v>
      </c>
      <c r="N46" s="64" t="s">
        <v>463</v>
      </c>
      <c r="O46" s="64" t="s">
        <v>467</v>
      </c>
    </row>
    <row r="47" spans="2:15">
      <c r="C47" s="64" t="s">
        <v>364</v>
      </c>
      <c r="D47" s="64" t="s">
        <v>371</v>
      </c>
      <c r="E47" s="64" t="s">
        <v>377</v>
      </c>
      <c r="F47" s="64" t="s">
        <v>386</v>
      </c>
      <c r="H47" s="64" t="s">
        <v>402</v>
      </c>
      <c r="I47" s="64" t="s">
        <v>418</v>
      </c>
      <c r="J47" s="64" t="s">
        <v>432</v>
      </c>
      <c r="K47" s="64" t="s">
        <v>439</v>
      </c>
      <c r="L47" s="64" t="s">
        <v>452</v>
      </c>
      <c r="M47" s="64" t="s">
        <v>457</v>
      </c>
      <c r="N47" s="64" t="s">
        <v>464</v>
      </c>
      <c r="O47" s="64" t="s">
        <v>468</v>
      </c>
    </row>
    <row r="48" spans="2:15">
      <c r="B48" s="64"/>
      <c r="C48" s="64" t="s">
        <v>365</v>
      </c>
      <c r="D48" s="64" t="s">
        <v>372</v>
      </c>
      <c r="E48" s="64" t="s">
        <v>378</v>
      </c>
      <c r="F48" s="64" t="s">
        <v>387</v>
      </c>
      <c r="H48" s="64" t="s">
        <v>403</v>
      </c>
      <c r="I48" s="64" t="s">
        <v>419</v>
      </c>
      <c r="J48" s="64" t="s">
        <v>433</v>
      </c>
      <c r="K48" s="64" t="s">
        <v>440</v>
      </c>
      <c r="L48" s="64" t="s">
        <v>453</v>
      </c>
      <c r="M48" s="64" t="s">
        <v>458</v>
      </c>
      <c r="N48" s="64" t="s">
        <v>465</v>
      </c>
      <c r="O48" s="64" t="s">
        <v>469</v>
      </c>
    </row>
    <row r="49" spans="2:15">
      <c r="C49" s="64" t="s">
        <v>366</v>
      </c>
      <c r="D49" s="64" t="s">
        <v>373</v>
      </c>
      <c r="E49" s="64" t="s">
        <v>379</v>
      </c>
      <c r="F49" s="64" t="s">
        <v>388</v>
      </c>
      <c r="H49" s="64" t="s">
        <v>404</v>
      </c>
      <c r="I49" s="64" t="s">
        <v>420</v>
      </c>
      <c r="J49" s="64" t="s">
        <v>434</v>
      </c>
      <c r="K49" s="64" t="s">
        <v>441</v>
      </c>
      <c r="L49" s="64" t="s">
        <v>454</v>
      </c>
      <c r="M49" s="64" t="s">
        <v>459</v>
      </c>
      <c r="N49" s="64"/>
      <c r="O49" s="64" t="s">
        <v>470</v>
      </c>
    </row>
    <row r="50" spans="2:15">
      <c r="C50" s="64" t="s">
        <v>367</v>
      </c>
      <c r="D50" s="64" t="s">
        <v>374</v>
      </c>
      <c r="E50" s="64" t="s">
        <v>380</v>
      </c>
      <c r="F50" s="64" t="s">
        <v>389</v>
      </c>
      <c r="H50" s="64" t="s">
        <v>405</v>
      </c>
      <c r="I50" s="64" t="s">
        <v>421</v>
      </c>
      <c r="J50" s="64" t="s">
        <v>435</v>
      </c>
      <c r="K50" s="64" t="s">
        <v>442</v>
      </c>
      <c r="M50" s="64" t="s">
        <v>460</v>
      </c>
      <c r="O50" s="64" t="s">
        <v>471</v>
      </c>
    </row>
    <row r="51" spans="2:15">
      <c r="C51" s="64" t="s">
        <v>368</v>
      </c>
      <c r="E51" s="64" t="s">
        <v>381</v>
      </c>
      <c r="F51" s="64" t="s">
        <v>390</v>
      </c>
      <c r="H51" s="64" t="s">
        <v>406</v>
      </c>
      <c r="I51" s="64" t="s">
        <v>422</v>
      </c>
      <c r="J51" s="64" t="s">
        <v>436</v>
      </c>
      <c r="K51" s="64" t="s">
        <v>443</v>
      </c>
      <c r="M51" s="64" t="s">
        <v>461</v>
      </c>
      <c r="O51" s="64" t="s">
        <v>472</v>
      </c>
    </row>
    <row r="52" spans="2:15">
      <c r="D52" s="64"/>
      <c r="E52" s="64" t="s">
        <v>382</v>
      </c>
      <c r="F52" s="64" t="s">
        <v>391</v>
      </c>
      <c r="H52" s="64" t="s">
        <v>407</v>
      </c>
      <c r="I52" s="64" t="s">
        <v>423</v>
      </c>
      <c r="K52" s="64" t="s">
        <v>444</v>
      </c>
      <c r="O52" s="64" t="s">
        <v>473</v>
      </c>
    </row>
    <row r="53" spans="2:15">
      <c r="E53" s="64" t="s">
        <v>383</v>
      </c>
      <c r="F53" s="64" t="s">
        <v>392</v>
      </c>
      <c r="H53" s="64" t="s">
        <v>408</v>
      </c>
      <c r="I53" s="64" t="s">
        <v>424</v>
      </c>
      <c r="K53" s="64" t="s">
        <v>445</v>
      </c>
    </row>
    <row r="54" spans="2:15">
      <c r="E54" s="64"/>
      <c r="F54" s="64" t="s">
        <v>393</v>
      </c>
      <c r="H54" s="64" t="s">
        <v>409</v>
      </c>
      <c r="I54" s="64" t="s">
        <v>425</v>
      </c>
      <c r="K54" s="64" t="s">
        <v>446</v>
      </c>
    </row>
    <row r="55" spans="2:15">
      <c r="F55" s="64" t="s">
        <v>394</v>
      </c>
      <c r="H55" s="64" t="s">
        <v>410</v>
      </c>
      <c r="I55" s="64" t="s">
        <v>426</v>
      </c>
      <c r="K55" s="64" t="s">
        <v>447</v>
      </c>
    </row>
    <row r="56" spans="2:15">
      <c r="F56" s="64" t="s">
        <v>395</v>
      </c>
      <c r="H56" s="64" t="s">
        <v>411</v>
      </c>
      <c r="I56" s="64" t="s">
        <v>427</v>
      </c>
      <c r="K56" s="64" t="s">
        <v>448</v>
      </c>
    </row>
    <row r="57" spans="2:15">
      <c r="F57" s="64" t="s">
        <v>396</v>
      </c>
      <c r="H57" s="64" t="s">
        <v>412</v>
      </c>
      <c r="I57" s="64" t="s">
        <v>428</v>
      </c>
      <c r="K57" s="64" t="s">
        <v>449</v>
      </c>
    </row>
    <row r="58" spans="2:15">
      <c r="F58" s="64" t="s">
        <v>397</v>
      </c>
      <c r="H58" s="64" t="s">
        <v>413</v>
      </c>
      <c r="I58" s="64" t="s">
        <v>429</v>
      </c>
    </row>
    <row r="59" spans="2:15">
      <c r="B59" s="64"/>
      <c r="H59" s="64" t="s">
        <v>414</v>
      </c>
      <c r="I59" s="64"/>
      <c r="K59" s="64"/>
    </row>
    <row r="60" spans="2:15">
      <c r="C60" s="66" t="s">
        <v>497</v>
      </c>
      <c r="E60" s="66" t="s">
        <v>498</v>
      </c>
      <c r="G60" t="s">
        <v>503</v>
      </c>
      <c r="I60" s="66" t="s">
        <v>508</v>
      </c>
    </row>
    <row r="61" spans="2:15">
      <c r="C61" t="s">
        <v>494</v>
      </c>
      <c r="D61" s="67">
        <v>100</v>
      </c>
      <c r="E61" s="66" t="s">
        <v>499</v>
      </c>
      <c r="F61" s="68">
        <v>100</v>
      </c>
      <c r="G61" t="s">
        <v>504</v>
      </c>
      <c r="H61" s="68">
        <v>100</v>
      </c>
      <c r="I61" s="66" t="s">
        <v>509</v>
      </c>
      <c r="J61" s="70">
        <v>100</v>
      </c>
      <c r="K61" s="64"/>
    </row>
    <row r="62" spans="2:15">
      <c r="C62" s="66" t="s">
        <v>495</v>
      </c>
      <c r="D62" s="67">
        <v>60</v>
      </c>
      <c r="E62" s="66" t="s">
        <v>500</v>
      </c>
      <c r="F62" s="68">
        <v>60</v>
      </c>
      <c r="G62" s="66" t="s">
        <v>505</v>
      </c>
      <c r="H62" s="68">
        <v>60</v>
      </c>
      <c r="I62" s="64" t="s">
        <v>510</v>
      </c>
      <c r="J62" s="70">
        <v>60</v>
      </c>
    </row>
    <row r="63" spans="2:15">
      <c r="C63" t="s">
        <v>496</v>
      </c>
      <c r="D63" s="67">
        <v>20</v>
      </c>
      <c r="E63" s="66" t="s">
        <v>501</v>
      </c>
      <c r="F63" s="69">
        <v>40</v>
      </c>
      <c r="G63" s="66" t="s">
        <v>506</v>
      </c>
      <c r="H63" s="69">
        <v>40</v>
      </c>
      <c r="I63" s="64" t="s">
        <v>511</v>
      </c>
      <c r="J63" s="70">
        <v>20</v>
      </c>
    </row>
    <row r="64" spans="2:15">
      <c r="E64" s="66" t="s">
        <v>502</v>
      </c>
      <c r="F64" s="68">
        <v>0</v>
      </c>
      <c r="G64" t="s">
        <v>507</v>
      </c>
      <c r="H64" s="68">
        <v>0</v>
      </c>
      <c r="I64" s="64" t="s">
        <v>512</v>
      </c>
      <c r="J64" s="70">
        <v>0</v>
      </c>
    </row>
    <row r="65" spans="2:11">
      <c r="I65" s="64" t="s">
        <v>522</v>
      </c>
      <c r="J65" t="s">
        <v>523</v>
      </c>
    </row>
    <row r="68" spans="2:11">
      <c r="F68" s="64"/>
    </row>
    <row r="70" spans="2:11">
      <c r="B70" s="64"/>
      <c r="K70" s="65"/>
    </row>
    <row r="71" spans="2:11">
      <c r="B71" s="64"/>
    </row>
    <row r="86" spans="2:11">
      <c r="B86" s="65"/>
    </row>
    <row r="87" spans="2:11">
      <c r="F87" s="64" t="s">
        <v>415</v>
      </c>
      <c r="K87" s="65"/>
    </row>
    <row r="110" spans="6:6">
      <c r="F110" s="64"/>
    </row>
    <row r="121" spans="6:6">
      <c r="F121" s="64"/>
    </row>
  </sheetData>
  <mergeCells count="3">
    <mergeCell ref="G1:M1"/>
    <mergeCell ref="B12:H12"/>
    <mergeCell ref="B18:H18"/>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sheetPr codeName="Hoja6"/>
  <dimension ref="B2:F9"/>
  <sheetViews>
    <sheetView zoomScale="120" zoomScaleNormal="120" workbookViewId="0">
      <selection activeCell="D13" sqref="D13"/>
    </sheetView>
  </sheetViews>
  <sheetFormatPr baseColWidth="10" defaultRowHeight="15"/>
  <cols>
    <col min="2" max="2" width="2.140625" bestFit="1" customWidth="1"/>
    <col min="3" max="3" width="14.42578125" bestFit="1" customWidth="1"/>
    <col min="4" max="5" width="39.140625" customWidth="1"/>
  </cols>
  <sheetData>
    <row r="2" spans="2:6" ht="15.75" thickBot="1"/>
    <row r="3" spans="2:6" ht="15.75">
      <c r="B3" s="318" t="s">
        <v>525</v>
      </c>
      <c r="C3" s="319"/>
      <c r="D3" s="319"/>
      <c r="E3" s="320"/>
    </row>
    <row r="4" spans="2:6" ht="15.75">
      <c r="B4" s="410" t="s">
        <v>526</v>
      </c>
      <c r="C4" s="317"/>
      <c r="D4" s="138" t="s">
        <v>151</v>
      </c>
      <c r="E4" s="142" t="s">
        <v>527</v>
      </c>
      <c r="F4" s="141"/>
    </row>
    <row r="5" spans="2:6" ht="25.5">
      <c r="B5" s="71">
        <v>5</v>
      </c>
      <c r="C5" s="72" t="s">
        <v>22</v>
      </c>
      <c r="D5" s="73" t="s">
        <v>528</v>
      </c>
      <c r="E5" s="74" t="s">
        <v>535</v>
      </c>
    </row>
    <row r="6" spans="2:6" ht="25.5">
      <c r="B6" s="71">
        <v>4</v>
      </c>
      <c r="C6" s="72" t="s">
        <v>19</v>
      </c>
      <c r="D6" s="73" t="s">
        <v>529</v>
      </c>
      <c r="E6" s="74" t="s">
        <v>536</v>
      </c>
    </row>
    <row r="7" spans="2:6" ht="25.5">
      <c r="B7" s="71">
        <v>3</v>
      </c>
      <c r="C7" s="72" t="s">
        <v>93</v>
      </c>
      <c r="D7" s="73" t="s">
        <v>530</v>
      </c>
      <c r="E7" s="74" t="s">
        <v>537</v>
      </c>
    </row>
    <row r="8" spans="2:6" ht="25.5">
      <c r="B8" s="71">
        <v>2</v>
      </c>
      <c r="C8" s="72" t="s">
        <v>10</v>
      </c>
      <c r="D8" s="73" t="s">
        <v>531</v>
      </c>
      <c r="E8" s="74" t="s">
        <v>538</v>
      </c>
    </row>
    <row r="9" spans="2:6" ht="26.25" thickBot="1">
      <c r="B9" s="75">
        <v>1</v>
      </c>
      <c r="C9" s="76" t="s">
        <v>534</v>
      </c>
      <c r="D9" s="77" t="s">
        <v>532</v>
      </c>
      <c r="E9" s="78" t="s">
        <v>533</v>
      </c>
    </row>
  </sheetData>
  <mergeCells count="2">
    <mergeCell ref="B3:E3"/>
    <mergeCell ref="B4:C4"/>
  </mergeCells>
  <pageMargins left="0.7" right="0.7" top="0.75" bottom="0.75" header="0.3" footer="0.3"/>
</worksheet>
</file>

<file path=xl/worksheets/sheet8.xml><?xml version="1.0" encoding="utf-8"?>
<worksheet xmlns="http://schemas.openxmlformats.org/spreadsheetml/2006/main" xmlns:r="http://schemas.openxmlformats.org/officeDocument/2006/relationships">
  <sheetPr codeName="Hoja8"/>
  <dimension ref="B2:P28"/>
  <sheetViews>
    <sheetView topLeftCell="F3" workbookViewId="0">
      <selection activeCell="F3" sqref="A1:IV65536"/>
    </sheetView>
  </sheetViews>
  <sheetFormatPr baseColWidth="10" defaultColWidth="11.42578125" defaultRowHeight="15"/>
  <cols>
    <col min="1" max="1" width="11.42578125" style="1"/>
    <col min="2" max="2" width="13.85546875" style="1" customWidth="1"/>
    <col min="3" max="3" width="11.42578125" style="1" customWidth="1"/>
    <col min="4" max="4" width="13.28515625" style="1" customWidth="1"/>
    <col min="5" max="5" width="12.28515625" style="1" bestFit="1" customWidth="1"/>
    <col min="6" max="6" width="23.5703125" style="1" customWidth="1"/>
    <col min="7" max="7" width="24.85546875" style="1" customWidth="1"/>
    <col min="8" max="8" width="17.7109375" style="1" customWidth="1"/>
    <col min="9" max="9" width="11.42578125" style="1"/>
    <col min="10" max="10" width="17.140625" style="1" customWidth="1"/>
    <col min="11" max="11" width="19.5703125" style="1" customWidth="1"/>
    <col min="12" max="12" width="37.28515625" style="1" customWidth="1"/>
    <col min="13" max="13" width="21.42578125" style="1" customWidth="1"/>
    <col min="14" max="16384" width="11.42578125" style="1"/>
  </cols>
  <sheetData>
    <row r="2" spans="2:16">
      <c r="B2" s="22" t="s">
        <v>47</v>
      </c>
      <c r="C2" s="22" t="s">
        <v>47</v>
      </c>
      <c r="D2" s="22" t="s">
        <v>48</v>
      </c>
      <c r="E2" s="22" t="s">
        <v>25</v>
      </c>
      <c r="F2" s="22" t="s">
        <v>26</v>
      </c>
      <c r="G2" s="22" t="s">
        <v>49</v>
      </c>
      <c r="H2" s="22" t="s">
        <v>50</v>
      </c>
      <c r="J2" s="22" t="s">
        <v>25</v>
      </c>
      <c r="K2" s="22" t="s">
        <v>26</v>
      </c>
      <c r="L2" s="22" t="s">
        <v>51</v>
      </c>
      <c r="O2" s="22" t="s">
        <v>52</v>
      </c>
    </row>
    <row r="3" spans="2:16">
      <c r="B3" s="1" t="s">
        <v>53</v>
      </c>
      <c r="C3" s="1" t="s">
        <v>54</v>
      </c>
      <c r="D3" s="1" t="s">
        <v>8</v>
      </c>
      <c r="E3" s="23" t="s">
        <v>6</v>
      </c>
      <c r="F3" s="23" t="s">
        <v>7</v>
      </c>
      <c r="G3" s="1" t="s">
        <v>125</v>
      </c>
      <c r="H3" s="1" t="s">
        <v>24</v>
      </c>
      <c r="J3" s="23" t="s">
        <v>101</v>
      </c>
      <c r="K3" s="23" t="s">
        <v>7</v>
      </c>
      <c r="L3" s="1" t="s">
        <v>103</v>
      </c>
      <c r="M3" s="1" t="s">
        <v>102</v>
      </c>
      <c r="O3" s="1" t="s">
        <v>28</v>
      </c>
      <c r="P3" s="1" t="s">
        <v>55</v>
      </c>
    </row>
    <row r="4" spans="2:16">
      <c r="B4" s="1" t="s">
        <v>56</v>
      </c>
      <c r="C4" s="1" t="s">
        <v>57</v>
      </c>
      <c r="D4" s="1" t="s">
        <v>9</v>
      </c>
      <c r="E4" s="23" t="s">
        <v>10</v>
      </c>
      <c r="F4" s="23" t="s">
        <v>13</v>
      </c>
      <c r="G4" s="23" t="s">
        <v>126</v>
      </c>
      <c r="H4" s="1" t="s">
        <v>12</v>
      </c>
      <c r="J4" s="23" t="s">
        <v>10</v>
      </c>
      <c r="K4" s="23" t="s">
        <v>13</v>
      </c>
      <c r="L4" s="1" t="s">
        <v>104</v>
      </c>
      <c r="M4" s="1" t="s">
        <v>102</v>
      </c>
      <c r="O4" s="1" t="s">
        <v>15</v>
      </c>
      <c r="P4" s="1" t="s">
        <v>148</v>
      </c>
    </row>
    <row r="5" spans="2:16">
      <c r="B5" s="1" t="s">
        <v>58</v>
      </c>
      <c r="C5" s="1" t="s">
        <v>59</v>
      </c>
      <c r="D5" s="1" t="s">
        <v>17</v>
      </c>
      <c r="E5" s="23" t="s">
        <v>16</v>
      </c>
      <c r="F5" s="23" t="s">
        <v>15</v>
      </c>
      <c r="G5" s="1" t="s">
        <v>127</v>
      </c>
      <c r="J5" s="23" t="s">
        <v>93</v>
      </c>
      <c r="K5" s="23" t="s">
        <v>15</v>
      </c>
      <c r="L5" s="1" t="s">
        <v>105</v>
      </c>
      <c r="M5" s="1" t="s">
        <v>15</v>
      </c>
      <c r="O5" s="1" t="s">
        <v>108</v>
      </c>
      <c r="P5" s="1" t="s">
        <v>149</v>
      </c>
    </row>
    <row r="6" spans="2:16">
      <c r="B6" s="1" t="s">
        <v>60</v>
      </c>
      <c r="C6" s="1" t="s">
        <v>60</v>
      </c>
      <c r="D6" s="1" t="s">
        <v>20</v>
      </c>
      <c r="E6" s="23" t="s">
        <v>19</v>
      </c>
      <c r="F6" s="23" t="s">
        <v>11</v>
      </c>
      <c r="G6" s="1" t="s">
        <v>128</v>
      </c>
      <c r="J6" s="23" t="s">
        <v>19</v>
      </c>
      <c r="K6" s="23" t="s">
        <v>11</v>
      </c>
      <c r="L6" s="1" t="s">
        <v>106</v>
      </c>
      <c r="M6" s="1" t="s">
        <v>108</v>
      </c>
      <c r="O6" s="1" t="s">
        <v>109</v>
      </c>
      <c r="P6" s="1" t="s">
        <v>150</v>
      </c>
    </row>
    <row r="7" spans="2:16">
      <c r="B7" s="1" t="s">
        <v>61</v>
      </c>
      <c r="C7" s="1" t="s">
        <v>62</v>
      </c>
      <c r="D7" s="1" t="s">
        <v>14</v>
      </c>
      <c r="E7" s="23" t="s">
        <v>22</v>
      </c>
      <c r="F7" s="23" t="s">
        <v>23</v>
      </c>
      <c r="G7" s="23"/>
      <c r="J7" s="23" t="s">
        <v>22</v>
      </c>
      <c r="K7" s="23" t="s">
        <v>23</v>
      </c>
      <c r="L7" s="1" t="s">
        <v>107</v>
      </c>
      <c r="M7" s="1" t="s">
        <v>109</v>
      </c>
    </row>
    <row r="8" spans="2:16">
      <c r="B8" s="1" t="s">
        <v>62</v>
      </c>
      <c r="C8" s="1" t="s">
        <v>61</v>
      </c>
      <c r="D8" s="1" t="s">
        <v>18</v>
      </c>
      <c r="L8" s="1" t="s">
        <v>63</v>
      </c>
      <c r="M8" s="1" t="s">
        <v>102</v>
      </c>
    </row>
    <row r="9" spans="2:16">
      <c r="B9" s="1" t="s">
        <v>57</v>
      </c>
      <c r="C9" s="1" t="s">
        <v>56</v>
      </c>
      <c r="D9" s="1" t="s">
        <v>21</v>
      </c>
      <c r="L9" s="1" t="s">
        <v>64</v>
      </c>
      <c r="M9" s="1" t="s">
        <v>102</v>
      </c>
    </row>
    <row r="10" spans="2:16">
      <c r="B10" s="1" t="s">
        <v>65</v>
      </c>
      <c r="C10" s="1" t="s">
        <v>66</v>
      </c>
      <c r="L10" s="1" t="s">
        <v>67</v>
      </c>
      <c r="M10" s="1" t="s">
        <v>15</v>
      </c>
    </row>
    <row r="11" spans="2:16">
      <c r="B11" s="1" t="s">
        <v>54</v>
      </c>
      <c r="C11" s="1" t="s">
        <v>68</v>
      </c>
      <c r="L11" s="1" t="s">
        <v>69</v>
      </c>
      <c r="M11" s="1" t="s">
        <v>108</v>
      </c>
    </row>
    <row r="12" spans="2:16">
      <c r="B12" s="1" t="s">
        <v>70</v>
      </c>
      <c r="C12" s="1" t="s">
        <v>70</v>
      </c>
      <c r="L12" s="1" t="s">
        <v>71</v>
      </c>
      <c r="M12" s="1" t="s">
        <v>109</v>
      </c>
    </row>
    <row r="13" spans="2:16">
      <c r="B13" s="1" t="s">
        <v>72</v>
      </c>
      <c r="C13" s="1" t="s">
        <v>73</v>
      </c>
      <c r="L13" s="1" t="s">
        <v>94</v>
      </c>
      <c r="M13" s="1" t="s">
        <v>102</v>
      </c>
    </row>
    <row r="14" spans="2:16">
      <c r="B14" s="1" t="s">
        <v>59</v>
      </c>
      <c r="C14" s="1" t="s">
        <v>74</v>
      </c>
      <c r="L14" s="1" t="s">
        <v>95</v>
      </c>
      <c r="M14" s="1" t="s">
        <v>15</v>
      </c>
    </row>
    <row r="15" spans="2:16">
      <c r="B15" s="1" t="s">
        <v>73</v>
      </c>
      <c r="C15" s="1" t="s">
        <v>75</v>
      </c>
      <c r="L15" s="1" t="s">
        <v>96</v>
      </c>
      <c r="M15" s="1" t="s">
        <v>108</v>
      </c>
    </row>
    <row r="16" spans="2:16">
      <c r="B16" s="1" t="s">
        <v>76</v>
      </c>
      <c r="C16" s="1" t="s">
        <v>77</v>
      </c>
      <c r="L16" s="1" t="s">
        <v>97</v>
      </c>
      <c r="M16" s="1" t="s">
        <v>109</v>
      </c>
    </row>
    <row r="17" spans="2:13">
      <c r="B17" s="1" t="s">
        <v>74</v>
      </c>
      <c r="C17" s="1" t="s">
        <v>78</v>
      </c>
      <c r="L17" s="1" t="s">
        <v>98</v>
      </c>
      <c r="M17" s="1" t="s">
        <v>109</v>
      </c>
    </row>
    <row r="18" spans="2:13">
      <c r="B18" s="1" t="s">
        <v>79</v>
      </c>
      <c r="C18" s="1" t="s">
        <v>79</v>
      </c>
      <c r="L18" s="1" t="s">
        <v>80</v>
      </c>
      <c r="M18" s="1" t="s">
        <v>15</v>
      </c>
    </row>
    <row r="19" spans="2:13">
      <c r="B19" s="1" t="s">
        <v>78</v>
      </c>
      <c r="C19" s="1" t="s">
        <v>58</v>
      </c>
      <c r="L19" s="1" t="s">
        <v>81</v>
      </c>
      <c r="M19" s="1" t="s">
        <v>108</v>
      </c>
    </row>
    <row r="20" spans="2:13">
      <c r="B20" s="1" t="s">
        <v>68</v>
      </c>
      <c r="C20" s="1" t="s">
        <v>76</v>
      </c>
      <c r="L20" s="1" t="s">
        <v>82</v>
      </c>
      <c r="M20" s="1" t="s">
        <v>108</v>
      </c>
    </row>
    <row r="21" spans="2:13">
      <c r="B21" s="1" t="s">
        <v>75</v>
      </c>
      <c r="C21" s="1" t="s">
        <v>65</v>
      </c>
      <c r="L21" s="1" t="s">
        <v>83</v>
      </c>
      <c r="M21" s="1" t="s">
        <v>109</v>
      </c>
    </row>
    <row r="22" spans="2:13">
      <c r="B22" s="1" t="s">
        <v>77</v>
      </c>
      <c r="C22" s="1" t="s">
        <v>72</v>
      </c>
      <c r="L22" s="1" t="s">
        <v>84</v>
      </c>
      <c r="M22" s="1" t="s">
        <v>109</v>
      </c>
    </row>
    <row r="23" spans="2:13">
      <c r="B23" s="1" t="s">
        <v>66</v>
      </c>
      <c r="C23" s="1" t="s">
        <v>53</v>
      </c>
      <c r="L23" s="1" t="s">
        <v>85</v>
      </c>
      <c r="M23" s="1" t="s">
        <v>108</v>
      </c>
    </row>
    <row r="24" spans="2:13">
      <c r="L24" s="1" t="s">
        <v>86</v>
      </c>
      <c r="M24" s="1" t="s">
        <v>108</v>
      </c>
    </row>
    <row r="25" spans="2:13">
      <c r="B25" s="22" t="s">
        <v>99</v>
      </c>
      <c r="D25" s="22" t="s">
        <v>111</v>
      </c>
      <c r="F25" s="22" t="s">
        <v>123</v>
      </c>
      <c r="L25" s="1" t="s">
        <v>87</v>
      </c>
      <c r="M25" s="1" t="s">
        <v>109</v>
      </c>
    </row>
    <row r="26" spans="2:13">
      <c r="B26" s="1" t="s">
        <v>91</v>
      </c>
      <c r="D26" s="1" t="s">
        <v>112</v>
      </c>
      <c r="F26" s="1" t="s">
        <v>24</v>
      </c>
      <c r="L26" s="1" t="s">
        <v>88</v>
      </c>
      <c r="M26" s="1" t="s">
        <v>109</v>
      </c>
    </row>
    <row r="27" spans="2:13">
      <c r="B27" s="1" t="s">
        <v>100</v>
      </c>
      <c r="D27" s="1" t="s">
        <v>15</v>
      </c>
      <c r="F27" s="1" t="s">
        <v>124</v>
      </c>
      <c r="L27" s="1" t="s">
        <v>89</v>
      </c>
      <c r="M27" s="1" t="s">
        <v>109</v>
      </c>
    </row>
    <row r="28" spans="2:13">
      <c r="D28" s="1" t="s">
        <v>113</v>
      </c>
    </row>
  </sheetData>
  <customSheetViews>
    <customSheetView guid="{82BC0C9B-70E2-44EC-8408-64CC9B36E280}" state="hidden" topLeftCell="C1">
      <selection activeCell="F23" sqref="F23"/>
      <pageMargins left="0.7" right="0.7" top="0.75" bottom="0.75" header="0.3" footer="0.3"/>
      <pageSetup orientation="portrait" r:id="rId1"/>
      <headerFooter alignWithMargins="0"/>
    </customSheetView>
    <customSheetView guid="{795C8354-6623-430F-B16F-866AD45BC174}" state="hidden" topLeftCell="C1">
      <selection activeCell="F23" sqref="F23"/>
      <pageMargins left="0.7" right="0.7" top="0.75" bottom="0.75" header="0.3" footer="0.3"/>
      <pageSetup orientation="portrait" r:id="rId2"/>
      <headerFooter alignWithMargins="0"/>
    </customSheetView>
    <customSheetView guid="{F8FDF2EC-A9AD-41AC-8138-AA3657B53E6D}" state="hidden" topLeftCell="C1">
      <selection activeCell="F23" sqref="F23"/>
      <pageMargins left="0.7" right="0.7" top="0.75" bottom="0.75" header="0.3" footer="0.3"/>
      <pageSetup orientation="portrait" r:id="rId3"/>
      <headerFooter alignWithMargins="0"/>
    </customSheetView>
  </customSheetViews>
  <pageMargins left="0.7" right="0.7" top="0.75" bottom="0.75" header="0.3" footer="0.3"/>
  <pageSetup orientation="portrait" r:id="rId4"/>
</worksheet>
</file>

<file path=xl/worksheets/sheet9.xml><?xml version="1.0" encoding="utf-8"?>
<worksheet xmlns="http://schemas.openxmlformats.org/spreadsheetml/2006/main" xmlns:r="http://schemas.openxmlformats.org/officeDocument/2006/relationships">
  <sheetPr codeName="Hoja1"/>
  <dimension ref="A2:X39"/>
  <sheetViews>
    <sheetView topLeftCell="C14" workbookViewId="0">
      <selection activeCell="H30" sqref="H30"/>
    </sheetView>
  </sheetViews>
  <sheetFormatPr baseColWidth="10" defaultColWidth="11.42578125" defaultRowHeight="15"/>
  <cols>
    <col min="1" max="1" width="18.140625" style="186" customWidth="1"/>
    <col min="2" max="2" width="20.85546875" style="186" customWidth="1"/>
    <col min="3" max="3" width="48.7109375" style="186" customWidth="1"/>
    <col min="4" max="4" width="35" style="186" customWidth="1"/>
    <col min="5" max="5" width="13.28515625" style="186" customWidth="1"/>
    <col min="6" max="6" width="12.28515625" style="186" bestFit="1" customWidth="1"/>
    <col min="7" max="7" width="23.5703125" style="186" customWidth="1"/>
    <col min="8" max="8" width="24.85546875" style="186" customWidth="1"/>
    <col min="9" max="9" width="17.7109375" style="186" customWidth="1"/>
    <col min="10" max="10" width="11.42578125" style="186"/>
    <col min="11" max="11" width="17.140625" style="186" customWidth="1"/>
    <col min="12" max="12" width="19.5703125" style="186" customWidth="1"/>
    <col min="13" max="13" width="37.28515625" style="186" customWidth="1"/>
    <col min="14" max="14" width="21.42578125" style="186" customWidth="1"/>
    <col min="15" max="20" width="11.42578125" style="186"/>
    <col min="21" max="21" width="19.42578125" style="186" bestFit="1" customWidth="1"/>
    <col min="22" max="16384" width="11.42578125" style="186"/>
  </cols>
  <sheetData>
    <row r="2" spans="1:24" ht="15.75" thickBot="1">
      <c r="A2" s="185" t="s">
        <v>641</v>
      </c>
      <c r="B2" s="185" t="s">
        <v>642</v>
      </c>
      <c r="C2" s="185" t="s">
        <v>643</v>
      </c>
      <c r="D2" s="185" t="s">
        <v>48</v>
      </c>
      <c r="E2" s="185" t="s">
        <v>152</v>
      </c>
      <c r="F2" s="185" t="s">
        <v>25</v>
      </c>
      <c r="G2" s="185" t="s">
        <v>26</v>
      </c>
      <c r="H2" s="185" t="s">
        <v>49</v>
      </c>
      <c r="I2" s="185" t="s">
        <v>50</v>
      </c>
      <c r="K2" s="185" t="s">
        <v>25</v>
      </c>
      <c r="L2" s="185" t="s">
        <v>26</v>
      </c>
      <c r="M2" s="185" t="s">
        <v>51</v>
      </c>
      <c r="P2" s="185" t="s">
        <v>52</v>
      </c>
      <c r="S2" s="411" t="s">
        <v>162</v>
      </c>
      <c r="T2" s="411"/>
      <c r="U2" s="411"/>
      <c r="V2" s="411"/>
    </row>
    <row r="3" spans="1:24" ht="21.75" thickBot="1">
      <c r="A3" s="187" t="s">
        <v>644</v>
      </c>
      <c r="B3" s="187" t="s">
        <v>651</v>
      </c>
      <c r="C3" s="187" t="s">
        <v>646</v>
      </c>
      <c r="D3" s="187" t="s">
        <v>656</v>
      </c>
      <c r="E3" s="188" t="s">
        <v>146</v>
      </c>
      <c r="F3" s="187" t="s">
        <v>6</v>
      </c>
      <c r="G3" s="187" t="s">
        <v>7</v>
      </c>
      <c r="H3" s="186" t="s">
        <v>125</v>
      </c>
      <c r="I3" s="186" t="s">
        <v>24</v>
      </c>
      <c r="K3" s="187" t="s">
        <v>101</v>
      </c>
      <c r="L3" s="187" t="s">
        <v>7</v>
      </c>
      <c r="M3" s="186" t="s">
        <v>103</v>
      </c>
      <c r="N3" s="186" t="s">
        <v>102</v>
      </c>
      <c r="P3" s="186" t="s">
        <v>102</v>
      </c>
      <c r="Q3" s="186" t="s">
        <v>55</v>
      </c>
      <c r="S3" s="186" t="s">
        <v>112</v>
      </c>
      <c r="T3" s="186" t="s">
        <v>112</v>
      </c>
      <c r="U3" s="186" t="str">
        <f>+CONCATENATE(S3,T3)</f>
        <v>FuerteFuerte</v>
      </c>
      <c r="V3" s="186" t="s">
        <v>112</v>
      </c>
      <c r="W3" s="189"/>
      <c r="X3" s="190"/>
    </row>
    <row r="4" spans="1:24" ht="21.75" thickBot="1">
      <c r="A4" s="187" t="s">
        <v>649</v>
      </c>
      <c r="B4" s="187" t="s">
        <v>652</v>
      </c>
      <c r="C4" s="187" t="s">
        <v>648</v>
      </c>
      <c r="D4" s="187" t="s">
        <v>657</v>
      </c>
      <c r="E4" s="188" t="s">
        <v>147</v>
      </c>
      <c r="F4" s="187" t="s">
        <v>10</v>
      </c>
      <c r="G4" s="187" t="s">
        <v>13</v>
      </c>
      <c r="H4" s="187" t="s">
        <v>126</v>
      </c>
      <c r="I4" s="186" t="s">
        <v>12</v>
      </c>
      <c r="K4" s="187" t="s">
        <v>10</v>
      </c>
      <c r="L4" s="187" t="s">
        <v>13</v>
      </c>
      <c r="M4" s="186" t="s">
        <v>104</v>
      </c>
      <c r="N4" s="186" t="s">
        <v>102</v>
      </c>
      <c r="P4" s="186" t="s">
        <v>15</v>
      </c>
      <c r="Q4" s="186" t="s">
        <v>148</v>
      </c>
      <c r="S4" s="186" t="s">
        <v>112</v>
      </c>
      <c r="T4" s="186" t="s">
        <v>15</v>
      </c>
      <c r="U4" s="186" t="str">
        <f t="shared" ref="U4:U11" si="0">+CONCATENATE(S4,T4)</f>
        <v>FuerteModerado</v>
      </c>
      <c r="V4" s="186" t="s">
        <v>15</v>
      </c>
      <c r="W4" s="189"/>
    </row>
    <row r="5" spans="1:24" ht="21.75" thickBot="1">
      <c r="A5" s="187" t="s">
        <v>47</v>
      </c>
      <c r="B5" s="187" t="s">
        <v>653</v>
      </c>
      <c r="C5" s="187" t="s">
        <v>647</v>
      </c>
      <c r="D5" s="187" t="s">
        <v>658</v>
      </c>
      <c r="E5" s="188"/>
      <c r="F5" s="187" t="s">
        <v>16</v>
      </c>
      <c r="G5" s="187" t="s">
        <v>15</v>
      </c>
      <c r="H5" s="186" t="s">
        <v>127</v>
      </c>
      <c r="K5" s="187" t="s">
        <v>93</v>
      </c>
      <c r="L5" s="187" t="s">
        <v>15</v>
      </c>
      <c r="M5" s="186" t="s">
        <v>105</v>
      </c>
      <c r="N5" s="186" t="s">
        <v>15</v>
      </c>
      <c r="P5" s="186" t="s">
        <v>108</v>
      </c>
      <c r="Q5" s="186" t="s">
        <v>149</v>
      </c>
      <c r="S5" s="186" t="s">
        <v>112</v>
      </c>
      <c r="T5" s="186" t="s">
        <v>113</v>
      </c>
      <c r="U5" s="186" t="str">
        <f t="shared" si="0"/>
        <v>FuerteDébil</v>
      </c>
      <c r="V5" s="186" t="s">
        <v>113</v>
      </c>
      <c r="W5" s="189"/>
    </row>
    <row r="6" spans="1:24" ht="30.75" thickBot="1">
      <c r="A6" s="187" t="s">
        <v>645</v>
      </c>
      <c r="B6" s="191" t="s">
        <v>654</v>
      </c>
      <c r="C6" s="187"/>
      <c r="D6" s="188"/>
      <c r="E6" s="188"/>
      <c r="F6" s="187" t="s">
        <v>19</v>
      </c>
      <c r="G6" s="187" t="s">
        <v>11</v>
      </c>
      <c r="H6" s="186" t="s">
        <v>128</v>
      </c>
      <c r="K6" s="187" t="s">
        <v>19</v>
      </c>
      <c r="L6" s="187" t="s">
        <v>11</v>
      </c>
      <c r="M6" s="186" t="s">
        <v>106</v>
      </c>
      <c r="N6" s="186" t="s">
        <v>108</v>
      </c>
      <c r="P6" s="186" t="s">
        <v>109</v>
      </c>
      <c r="Q6" s="186" t="s">
        <v>150</v>
      </c>
      <c r="S6" s="186" t="s">
        <v>15</v>
      </c>
      <c r="T6" s="186" t="s">
        <v>112</v>
      </c>
      <c r="U6" s="186" t="str">
        <f t="shared" si="0"/>
        <v>ModeradoFuerte</v>
      </c>
      <c r="V6" s="186" t="s">
        <v>15</v>
      </c>
      <c r="W6" s="189"/>
    </row>
    <row r="7" spans="1:24" ht="45">
      <c r="A7" s="191" t="s">
        <v>650</v>
      </c>
      <c r="B7" s="191" t="s">
        <v>655</v>
      </c>
      <c r="C7" s="192"/>
      <c r="D7" s="188"/>
      <c r="E7" s="188"/>
      <c r="F7" s="187" t="s">
        <v>22</v>
      </c>
      <c r="G7" s="187" t="s">
        <v>23</v>
      </c>
      <c r="H7" s="187"/>
      <c r="K7" s="187" t="s">
        <v>22</v>
      </c>
      <c r="L7" s="187" t="s">
        <v>23</v>
      </c>
      <c r="M7" s="186" t="s">
        <v>107</v>
      </c>
      <c r="N7" s="186" t="s">
        <v>109</v>
      </c>
      <c r="S7" s="186" t="s">
        <v>15</v>
      </c>
      <c r="T7" s="186" t="s">
        <v>15</v>
      </c>
      <c r="U7" s="186" t="str">
        <f t="shared" si="0"/>
        <v>ModeradoModerado</v>
      </c>
      <c r="V7" s="186" t="s">
        <v>15</v>
      </c>
      <c r="W7" s="189"/>
    </row>
    <row r="8" spans="1:24" ht="21">
      <c r="A8" s="188"/>
      <c r="B8" s="188"/>
      <c r="C8" s="188"/>
      <c r="D8" s="188"/>
      <c r="E8" s="188"/>
      <c r="K8" s="187" t="s">
        <v>101</v>
      </c>
      <c r="L8" s="186">
        <v>1</v>
      </c>
      <c r="M8" s="186" t="s">
        <v>63</v>
      </c>
      <c r="N8" s="186" t="s">
        <v>102</v>
      </c>
      <c r="S8" s="186" t="s">
        <v>15</v>
      </c>
      <c r="T8" s="186" t="s">
        <v>113</v>
      </c>
      <c r="U8" s="186" t="str">
        <f t="shared" si="0"/>
        <v>ModeradoDébil</v>
      </c>
      <c r="V8" s="186" t="s">
        <v>113</v>
      </c>
    </row>
    <row r="9" spans="1:24" ht="21">
      <c r="A9" s="188"/>
      <c r="B9" s="188"/>
      <c r="C9" s="188"/>
      <c r="D9" s="188"/>
      <c r="E9" s="188"/>
      <c r="K9" s="187" t="s">
        <v>10</v>
      </c>
      <c r="L9" s="186">
        <v>2</v>
      </c>
      <c r="M9" s="186" t="s">
        <v>64</v>
      </c>
      <c r="N9" s="186" t="s">
        <v>102</v>
      </c>
      <c r="S9" s="186" t="s">
        <v>113</v>
      </c>
      <c r="T9" s="186" t="s">
        <v>112</v>
      </c>
      <c r="U9" s="186" t="str">
        <f t="shared" si="0"/>
        <v>DébilFuerte</v>
      </c>
      <c r="V9" s="186" t="s">
        <v>113</v>
      </c>
    </row>
    <row r="10" spans="1:24" ht="21">
      <c r="A10" s="188"/>
      <c r="B10" s="188"/>
      <c r="C10" s="188"/>
      <c r="D10" s="188"/>
      <c r="E10" s="188"/>
      <c r="K10" s="187" t="s">
        <v>93</v>
      </c>
      <c r="L10" s="186">
        <v>3</v>
      </c>
      <c r="M10" s="186" t="s">
        <v>67</v>
      </c>
      <c r="N10" s="186" t="s">
        <v>15</v>
      </c>
      <c r="S10" s="186" t="s">
        <v>113</v>
      </c>
      <c r="T10" s="186" t="s">
        <v>15</v>
      </c>
      <c r="U10" s="186" t="str">
        <f t="shared" si="0"/>
        <v>DébilModerado</v>
      </c>
      <c r="V10" s="186" t="s">
        <v>113</v>
      </c>
    </row>
    <row r="11" spans="1:24" ht="21">
      <c r="A11" s="188"/>
      <c r="B11" s="188"/>
      <c r="C11" s="188"/>
      <c r="D11" s="188"/>
      <c r="E11" s="188"/>
      <c r="K11" s="187" t="s">
        <v>19</v>
      </c>
      <c r="L11" s="186">
        <v>4</v>
      </c>
      <c r="M11" s="186" t="s">
        <v>69</v>
      </c>
      <c r="N11" s="186" t="s">
        <v>108</v>
      </c>
      <c r="S11" s="186" t="s">
        <v>113</v>
      </c>
      <c r="T11" s="186" t="s">
        <v>113</v>
      </c>
      <c r="U11" s="186" t="str">
        <f t="shared" si="0"/>
        <v>DébilDébil</v>
      </c>
      <c r="V11" s="186" t="s">
        <v>113</v>
      </c>
    </row>
    <row r="12" spans="1:24" ht="21">
      <c r="A12" s="188"/>
      <c r="B12" s="188"/>
      <c r="C12" s="188"/>
      <c r="D12" s="188"/>
      <c r="E12" s="188"/>
      <c r="K12" s="187" t="s">
        <v>22</v>
      </c>
      <c r="L12" s="186">
        <v>5</v>
      </c>
      <c r="M12" s="186" t="s">
        <v>71</v>
      </c>
      <c r="N12" s="186" t="s">
        <v>109</v>
      </c>
    </row>
    <row r="13" spans="1:24" ht="21">
      <c r="A13" s="188"/>
      <c r="B13" s="188"/>
      <c r="C13" s="192"/>
      <c r="D13" s="188"/>
      <c r="E13" s="188"/>
      <c r="K13" s="187" t="s">
        <v>7</v>
      </c>
      <c r="L13" s="186">
        <v>1</v>
      </c>
      <c r="M13" s="186" t="s">
        <v>94</v>
      </c>
      <c r="N13" s="186" t="s">
        <v>102</v>
      </c>
    </row>
    <row r="14" spans="1:24" ht="21">
      <c r="A14" s="188"/>
      <c r="B14" s="188"/>
      <c r="C14" s="192"/>
      <c r="D14" s="188"/>
      <c r="E14" s="188"/>
      <c r="K14" s="187" t="s">
        <v>13</v>
      </c>
      <c r="L14" s="186">
        <v>2</v>
      </c>
      <c r="M14" s="186" t="s">
        <v>95</v>
      </c>
      <c r="N14" s="186" t="s">
        <v>15</v>
      </c>
    </row>
    <row r="15" spans="1:24" ht="21">
      <c r="A15" s="188"/>
      <c r="B15" s="188"/>
      <c r="C15" s="192"/>
      <c r="D15" s="188"/>
      <c r="E15" s="188"/>
      <c r="K15" s="187" t="s">
        <v>15</v>
      </c>
      <c r="L15" s="186">
        <v>3</v>
      </c>
      <c r="M15" s="186" t="s">
        <v>96</v>
      </c>
      <c r="N15" s="186" t="s">
        <v>108</v>
      </c>
    </row>
    <row r="16" spans="1:24" ht="21">
      <c r="A16" s="188"/>
      <c r="B16" s="188"/>
      <c r="C16" s="192"/>
      <c r="D16" s="188"/>
      <c r="E16" s="188"/>
      <c r="K16" s="187" t="s">
        <v>11</v>
      </c>
      <c r="L16" s="186">
        <v>4</v>
      </c>
      <c r="M16" s="186" t="s">
        <v>97</v>
      </c>
      <c r="N16" s="186" t="s">
        <v>109</v>
      </c>
    </row>
    <row r="17" spans="1:14" ht="21">
      <c r="A17" s="188"/>
      <c r="B17" s="188"/>
      <c r="C17" s="192"/>
      <c r="D17" s="188"/>
      <c r="E17" s="188"/>
      <c r="K17" s="187" t="s">
        <v>23</v>
      </c>
      <c r="L17" s="186">
        <v>5</v>
      </c>
      <c r="M17" s="186" t="s">
        <v>98</v>
      </c>
      <c r="N17" s="186" t="s">
        <v>109</v>
      </c>
    </row>
    <row r="18" spans="1:14" ht="21">
      <c r="A18" s="188"/>
      <c r="B18" s="188"/>
      <c r="C18" s="192"/>
      <c r="D18" s="188"/>
      <c r="E18" s="188"/>
      <c r="J18" s="186">
        <v>-1</v>
      </c>
      <c r="K18" s="187" t="s">
        <v>101</v>
      </c>
      <c r="M18" s="186" t="s">
        <v>80</v>
      </c>
      <c r="N18" s="186" t="s">
        <v>15</v>
      </c>
    </row>
    <row r="19" spans="1:14" ht="21">
      <c r="A19" s="188"/>
      <c r="B19" s="188"/>
      <c r="C19" s="192"/>
      <c r="D19" s="188"/>
      <c r="E19" s="188"/>
      <c r="J19" s="186">
        <v>0</v>
      </c>
      <c r="K19" s="187" t="s">
        <v>101</v>
      </c>
      <c r="M19" s="186" t="s">
        <v>81</v>
      </c>
      <c r="N19" s="186" t="s">
        <v>108</v>
      </c>
    </row>
    <row r="20" spans="1:14" ht="21">
      <c r="A20" s="188"/>
      <c r="B20" s="188"/>
      <c r="C20" s="192"/>
      <c r="D20" s="188"/>
      <c r="E20" s="188"/>
      <c r="J20" s="186">
        <v>1</v>
      </c>
      <c r="K20" s="187" t="s">
        <v>101</v>
      </c>
      <c r="M20" s="186" t="s">
        <v>82</v>
      </c>
      <c r="N20" s="186" t="s">
        <v>108</v>
      </c>
    </row>
    <row r="21" spans="1:14">
      <c r="J21" s="186">
        <v>2</v>
      </c>
      <c r="K21" s="187" t="s">
        <v>10</v>
      </c>
      <c r="M21" s="186" t="s">
        <v>83</v>
      </c>
      <c r="N21" s="186" t="s">
        <v>109</v>
      </c>
    </row>
    <row r="22" spans="1:14">
      <c r="J22" s="186">
        <v>3</v>
      </c>
      <c r="K22" s="187" t="s">
        <v>93</v>
      </c>
      <c r="M22" s="186" t="s">
        <v>84</v>
      </c>
      <c r="N22" s="186" t="s">
        <v>109</v>
      </c>
    </row>
    <row r="23" spans="1:14">
      <c r="J23" s="186">
        <v>4</v>
      </c>
      <c r="K23" s="187" t="s">
        <v>19</v>
      </c>
      <c r="M23" s="186" t="s">
        <v>85</v>
      </c>
      <c r="N23" s="186" t="s">
        <v>108</v>
      </c>
    </row>
    <row r="24" spans="1:14">
      <c r="J24" s="186">
        <v>5</v>
      </c>
      <c r="K24" s="187" t="s">
        <v>22</v>
      </c>
      <c r="M24" s="186" t="s">
        <v>86</v>
      </c>
      <c r="N24" s="186" t="s">
        <v>108</v>
      </c>
    </row>
    <row r="25" spans="1:14">
      <c r="B25" s="185" t="s">
        <v>99</v>
      </c>
      <c r="C25" s="185" t="s">
        <v>154</v>
      </c>
      <c r="E25" s="185" t="s">
        <v>111</v>
      </c>
      <c r="G25" s="185" t="s">
        <v>123</v>
      </c>
      <c r="H25" s="186" t="s">
        <v>740</v>
      </c>
      <c r="M25" s="186" t="s">
        <v>87</v>
      </c>
      <c r="N25" s="186" t="s">
        <v>109</v>
      </c>
    </row>
    <row r="26" spans="1:14">
      <c r="B26" s="186" t="s">
        <v>91</v>
      </c>
      <c r="C26" s="186" t="s">
        <v>155</v>
      </c>
      <c r="E26" s="186" t="s">
        <v>159</v>
      </c>
      <c r="G26" s="186" t="s">
        <v>24</v>
      </c>
      <c r="H26" s="186" t="s">
        <v>741</v>
      </c>
      <c r="J26" s="186">
        <v>-1</v>
      </c>
      <c r="K26" s="187" t="s">
        <v>7</v>
      </c>
      <c r="M26" s="186" t="s">
        <v>88</v>
      </c>
      <c r="N26" s="186" t="s">
        <v>109</v>
      </c>
    </row>
    <row r="27" spans="1:14">
      <c r="B27" s="186" t="s">
        <v>100</v>
      </c>
      <c r="C27" s="186" t="s">
        <v>156</v>
      </c>
      <c r="E27" s="186" t="s">
        <v>160</v>
      </c>
      <c r="G27" s="186" t="s">
        <v>124</v>
      </c>
      <c r="H27" s="186" t="s">
        <v>742</v>
      </c>
      <c r="J27" s="186">
        <v>0</v>
      </c>
      <c r="K27" s="187" t="s">
        <v>7</v>
      </c>
      <c r="M27" s="186" t="s">
        <v>89</v>
      </c>
      <c r="N27" s="186" t="s">
        <v>109</v>
      </c>
    </row>
    <row r="28" spans="1:14">
      <c r="C28" s="186" t="s">
        <v>157</v>
      </c>
      <c r="E28" s="186" t="s">
        <v>161</v>
      </c>
      <c r="J28" s="186">
        <v>1</v>
      </c>
      <c r="K28" s="187" t="s">
        <v>7</v>
      </c>
    </row>
    <row r="29" spans="1:14">
      <c r="G29" s="186" t="s">
        <v>24</v>
      </c>
      <c r="J29" s="186">
        <v>2</v>
      </c>
      <c r="K29" s="187" t="s">
        <v>13</v>
      </c>
    </row>
    <row r="30" spans="1:14">
      <c r="G30" s="186" t="s">
        <v>489</v>
      </c>
      <c r="J30" s="186">
        <v>3</v>
      </c>
      <c r="K30" s="187" t="s">
        <v>15</v>
      </c>
    </row>
    <row r="31" spans="1:14">
      <c r="B31" s="186" t="s">
        <v>662</v>
      </c>
      <c r="C31" s="186">
        <v>5</v>
      </c>
      <c r="J31" s="186">
        <v>4</v>
      </c>
      <c r="K31" s="187" t="s">
        <v>11</v>
      </c>
    </row>
    <row r="32" spans="1:14">
      <c r="B32" s="186" t="s">
        <v>568</v>
      </c>
      <c r="C32" s="186">
        <v>9</v>
      </c>
      <c r="J32" s="186">
        <v>5</v>
      </c>
      <c r="K32" s="187" t="s">
        <v>23</v>
      </c>
    </row>
    <row r="33" spans="2:12">
      <c r="B33" s="186" t="s">
        <v>663</v>
      </c>
      <c r="C33" s="186">
        <v>15</v>
      </c>
    </row>
    <row r="34" spans="2:12">
      <c r="B34" s="186" t="s">
        <v>664</v>
      </c>
      <c r="C34" s="186">
        <v>25</v>
      </c>
    </row>
    <row r="36" spans="2:12" ht="60">
      <c r="E36" s="186" t="s">
        <v>241</v>
      </c>
      <c r="G36" s="186" t="s">
        <v>668</v>
      </c>
      <c r="H36" s="186" t="s">
        <v>494</v>
      </c>
      <c r="I36" s="186" t="s">
        <v>499</v>
      </c>
      <c r="K36" s="196" t="s">
        <v>504</v>
      </c>
      <c r="L36" s="186" t="s">
        <v>509</v>
      </c>
    </row>
    <row r="37" spans="2:12" ht="60">
      <c r="E37" s="186" t="s">
        <v>247</v>
      </c>
      <c r="G37" s="186" t="s">
        <v>669</v>
      </c>
      <c r="H37" s="186" t="s">
        <v>495</v>
      </c>
      <c r="I37" s="186" t="s">
        <v>500</v>
      </c>
      <c r="K37" s="196" t="s">
        <v>505</v>
      </c>
    </row>
    <row r="38" spans="2:12" ht="75">
      <c r="E38" s="186" t="s">
        <v>245</v>
      </c>
      <c r="H38" s="186" t="s">
        <v>670</v>
      </c>
      <c r="I38" s="186" t="s">
        <v>501</v>
      </c>
      <c r="K38" s="196" t="s">
        <v>671</v>
      </c>
    </row>
    <row r="39" spans="2:12">
      <c r="I39" s="186" t="s">
        <v>502</v>
      </c>
      <c r="K39" s="186" t="s">
        <v>507</v>
      </c>
    </row>
  </sheetData>
  <sheetProtection selectLockedCells="1"/>
  <mergeCells count="1">
    <mergeCell ref="S2:V2"/>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41</vt:i4>
      </vt:variant>
    </vt:vector>
  </HeadingPairs>
  <TitlesOfParts>
    <vt:vector size="53" baseType="lpstr">
      <vt:lpstr>Contexto proceso</vt:lpstr>
      <vt:lpstr>Nivel Central</vt:lpstr>
      <vt:lpstr>Nivel Local</vt:lpstr>
      <vt:lpstr>Mapa_RResidual</vt:lpstr>
      <vt:lpstr>Riesgos Seg. Información</vt:lpstr>
      <vt:lpstr>Seguridad Información</vt:lpstr>
      <vt:lpstr>Probabilidad Seguridad Informac</vt:lpstr>
      <vt:lpstr>Corrupción</vt:lpstr>
      <vt:lpstr>Listados</vt:lpstr>
      <vt:lpstr>CONTROLES</vt:lpstr>
      <vt:lpstr>PERFIL</vt:lpstr>
      <vt:lpstr>Matriz de calificación</vt:lpstr>
      <vt:lpstr>_10._CIFRADO.</vt:lpstr>
      <vt:lpstr>_11._SEGURIDAD_FÍSICA_Y_AMBIENTAL.</vt:lpstr>
      <vt:lpstr>_12._SEGURIDAD_EN_LA_OPERATIVA.</vt:lpstr>
      <vt:lpstr>_13._SEGURIDAD_EN_LAS_TELECOMUNICACIONES.</vt:lpstr>
      <vt:lpstr>_14._ADQUISICIÓN__DESARROLLO_Y_MANTENIMIENTO_DE_LOS_SISTEMAS_DE_INFORMACIÓN.</vt:lpstr>
      <vt:lpstr>_15._RELACIONES_CON_SUMINISTRADORES.</vt:lpstr>
      <vt:lpstr>_16._GESTIÓN_DE_INCIDENTES_EN_LA_SEGURIDAD_DE_LA_INFORMACIÓN.</vt:lpstr>
      <vt:lpstr>_17._ASPECTOS_DE_SEGURIDAD_DE_LA_INFORMACION_EN_LA_GESTIÓN_DE_LA_CONTINUIDAD_DEL_NEGOCIO.</vt:lpstr>
      <vt:lpstr>_18._CUMPLIMIENTO.</vt:lpstr>
      <vt:lpstr>_5._POLÍTICAS_DE_SEGURIDAD.</vt:lpstr>
      <vt:lpstr>_6._ASPECTOS_ORGANIZATIVOS_DE_LA_SEGURIDAD_DE_LA_INFORMAC.</vt:lpstr>
      <vt:lpstr>_7._SEGURIDAD_LIGADA_A_LOS_RECURSOS_HUMANOS.</vt:lpstr>
      <vt:lpstr>_8._GESTIÓN_DE_ACTIVOS.</vt:lpstr>
      <vt:lpstr>_9._CONTROL_DE_ACCESOS.</vt:lpstr>
      <vt:lpstr>'Nivel Central'!Área_de_impresión</vt:lpstr>
      <vt:lpstr>'Riesgos Seg. Información'!Área_de_impresión</vt:lpstr>
      <vt:lpstr>CD</vt:lpstr>
      <vt:lpstr>CI</vt:lpstr>
      <vt:lpstr>CID</vt:lpstr>
      <vt:lpstr>Confidencialidad</vt:lpstr>
      <vt:lpstr>CONFIDENCIALIDAD.</vt:lpstr>
      <vt:lpstr>CONFIDENCIALIDAD_</vt:lpstr>
      <vt:lpstr>Confidencialidad_Disponibilidad</vt:lpstr>
      <vt:lpstr>CONFIDENCIALIDAD_DISPONIBILIDAD.</vt:lpstr>
      <vt:lpstr>CONFIDENCIALIDAD_DISPONIBILIDAD_</vt:lpstr>
      <vt:lpstr>Confidencialidad_integridad</vt:lpstr>
      <vt:lpstr>CONFIDENCIALIDAD_INTEGRIDAD.</vt:lpstr>
      <vt:lpstr>CONFIDENCIALIDAD_INTEGRIDAD_</vt:lpstr>
      <vt:lpstr>Confidencialidad_Integridad_Disponibilidad</vt:lpstr>
      <vt:lpstr>CONFIDENCIALIDAD_INTEGRIDAD_DISPONIBILIDAD.</vt:lpstr>
      <vt:lpstr>CONFIDENCIALIDAD_INTEGRIDAD_DISPONIBILIDAD_</vt:lpstr>
      <vt:lpstr>Disponibilidad</vt:lpstr>
      <vt:lpstr>DISPONIBILIDAD.</vt:lpstr>
      <vt:lpstr>DISPONIBILIDAD_</vt:lpstr>
      <vt:lpstr>Integridad</vt:lpstr>
      <vt:lpstr>INTEGRIDAD.</vt:lpstr>
      <vt:lpstr>INTEGRIDAD_</vt:lpstr>
      <vt:lpstr>Integridad_Disponibilidad</vt:lpstr>
      <vt:lpstr>INTEGRIDAD_DISPONIBILIDAD.</vt:lpstr>
      <vt:lpstr>INTEGRIDAD_DISPONIBILIDAD_</vt:lpstr>
      <vt:lpstr>'Riesgos Seg. Información'!Títulos_a_imprimir</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Liliana Patricia Casas Betancourt</dc:creator>
  <cp:lastModifiedBy>Luisa Fernanda</cp:lastModifiedBy>
  <cp:lastPrinted>2020-01-23T15:31:34Z</cp:lastPrinted>
  <dcterms:created xsi:type="dcterms:W3CDTF">2014-12-15T18:53:48Z</dcterms:created>
  <dcterms:modified xsi:type="dcterms:W3CDTF">2021-04-16T21:09:17Z</dcterms:modified>
</cp:coreProperties>
</file>