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Alcaldías Locales/18_Rafael Uribe Uribe/I TRIMESTRE/"/>
    </mc:Choice>
  </mc:AlternateContent>
  <xr:revisionPtr revIDLastSave="161" documentId="11_BDA7595F63AB54248CE52BEE74612CE9CCAC6189" xr6:coauthVersionLast="47" xr6:coauthVersionMax="47" xr10:uidLastSave="{78859AE4-7A0C-410E-999A-F4C01BCD43F1}"/>
  <workbookProtection workbookAlgorithmName="SHA-512" workbookHashValue="SB+L0btkSV7Shx8mx5yHVjT4uN/8rwMWtLwGeLZF3leBtDpikjBnl4+TSY4Yt6HJ15UN3l1laSp9KpdFYqXEtw==" workbookSaltValue="mTOfPHmKudIY6mB2i5rw5g==" workbookSpinCount="100000" lockStructure="1"/>
  <bookViews>
    <workbookView xWindow="-120" yWindow="-120" windowWidth="29040" windowHeight="15840" xr2:uid="{00000000-000D-0000-FFFF-FFFF00000000}"/>
  </bookViews>
  <sheets>
    <sheet name="2021 Rafael Uribe Uribe" sheetId="1" r:id="rId1"/>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30" i="1" l="1"/>
  <c r="X30" i="1"/>
  <c r="AR37" i="1"/>
  <c r="X37" i="1"/>
  <c r="AR36" i="1"/>
  <c r="X36" i="1"/>
  <c r="AP35" i="1"/>
  <c r="AK35" i="1"/>
  <c r="AF35" i="1"/>
  <c r="AA35" i="1"/>
  <c r="V35" i="1"/>
  <c r="AP34" i="1"/>
  <c r="AK34" i="1"/>
  <c r="AF34" i="1"/>
  <c r="AA34" i="1"/>
  <c r="AP33" i="1"/>
  <c r="AK33" i="1"/>
  <c r="AF33" i="1"/>
  <c r="AA33" i="1"/>
  <c r="AP32" i="1"/>
  <c r="AK32" i="1"/>
  <c r="AF32" i="1"/>
  <c r="AA32" i="1"/>
  <c r="V32" i="1"/>
  <c r="AP31" i="1"/>
  <c r="AK31" i="1"/>
  <c r="AF31" i="1"/>
  <c r="AA31" i="1"/>
  <c r="AR23" i="1"/>
  <c r="X29" i="1"/>
  <c r="X26" i="1"/>
  <c r="X25" i="1"/>
  <c r="X24" i="1"/>
  <c r="X23" i="1"/>
  <c r="AR22" i="1"/>
  <c r="AQ22" i="1"/>
  <c r="X22" i="1"/>
  <c r="AR29" i="1"/>
  <c r="AR28" i="1"/>
  <c r="AR27" i="1"/>
  <c r="AR26" i="1"/>
  <c r="AR25" i="1"/>
  <c r="AR24" i="1"/>
  <c r="AR21" i="1"/>
  <c r="AR20" i="1"/>
  <c r="AR19" i="1"/>
  <c r="AR18" i="1"/>
  <c r="AR16" i="1"/>
  <c r="AP14" i="1"/>
  <c r="AK14" i="1"/>
  <c r="AF14" i="1"/>
  <c r="AA14" i="1"/>
  <c r="AP13" i="1"/>
  <c r="AK13" i="1"/>
  <c r="AF13" i="1"/>
  <c r="AA13" i="1"/>
  <c r="P36" i="1" l="1"/>
  <c r="O36" i="1"/>
  <c r="N36" i="1"/>
  <c r="M36" i="1"/>
  <c r="L36" i="1"/>
  <c r="E36" i="1"/>
  <c r="AL30" i="1"/>
  <c r="AG30" i="1"/>
  <c r="AB30" i="1"/>
  <c r="AK29" i="1"/>
  <c r="AF29" i="1"/>
  <c r="AA29" i="1"/>
  <c r="V29" i="1"/>
  <c r="P29" i="1"/>
  <c r="AP29" i="1" s="1"/>
  <c r="E29" i="1"/>
  <c r="AK28" i="1"/>
  <c r="AF28" i="1"/>
  <c r="AA28" i="1"/>
  <c r="V28" i="1"/>
  <c r="P28" i="1"/>
  <c r="AP28" i="1" s="1"/>
  <c r="E28" i="1"/>
  <c r="AK27" i="1"/>
  <c r="AF27" i="1"/>
  <c r="AA27" i="1"/>
  <c r="V27" i="1"/>
  <c r="P27" i="1"/>
  <c r="AP27" i="1" s="1"/>
  <c r="E27" i="1"/>
  <c r="AK26" i="1"/>
  <c r="AF26" i="1"/>
  <c r="AA26" i="1"/>
  <c r="V26" i="1"/>
  <c r="P26" i="1"/>
  <c r="AP26" i="1" s="1"/>
  <c r="E26" i="1"/>
  <c r="AK25" i="1"/>
  <c r="AF25" i="1"/>
  <c r="AA25" i="1"/>
  <c r="V25" i="1"/>
  <c r="P25" i="1"/>
  <c r="AP25" i="1" s="1"/>
  <c r="E25" i="1"/>
  <c r="AK24" i="1"/>
  <c r="AF24" i="1"/>
  <c r="AA24" i="1"/>
  <c r="V24" i="1"/>
  <c r="P24" i="1"/>
  <c r="AP24" i="1" s="1"/>
  <c r="E24" i="1"/>
  <c r="AK23" i="1"/>
  <c r="AF23" i="1"/>
  <c r="AA23" i="1"/>
  <c r="V23" i="1"/>
  <c r="P23" i="1"/>
  <c r="AP23" i="1" s="1"/>
  <c r="E23" i="1"/>
  <c r="AP22" i="1"/>
  <c r="AK22" i="1"/>
  <c r="AF22" i="1"/>
  <c r="AA22" i="1"/>
  <c r="V22" i="1"/>
  <c r="E22" i="1"/>
  <c r="AP21" i="1"/>
  <c r="AK21" i="1"/>
  <c r="AF21" i="1"/>
  <c r="AA21" i="1"/>
  <c r="V21" i="1"/>
  <c r="E21" i="1"/>
  <c r="AP20" i="1"/>
  <c r="AK20" i="1"/>
  <c r="AF20" i="1"/>
  <c r="AA20" i="1"/>
  <c r="V20" i="1"/>
  <c r="E20" i="1"/>
  <c r="AP19" i="1"/>
  <c r="AK19" i="1"/>
  <c r="AF19" i="1"/>
  <c r="AA19" i="1"/>
  <c r="V19" i="1"/>
  <c r="E19" i="1"/>
  <c r="AP18" i="1"/>
  <c r="AK18" i="1"/>
  <c r="AF18" i="1"/>
  <c r="AA18" i="1"/>
  <c r="V18" i="1"/>
  <c r="E18" i="1"/>
  <c r="AP17" i="1"/>
  <c r="AK17" i="1"/>
  <c r="AF17" i="1"/>
  <c r="AA17" i="1"/>
  <c r="V17" i="1"/>
  <c r="E17" i="1"/>
  <c r="AP16" i="1"/>
  <c r="AK16" i="1"/>
  <c r="AF16" i="1"/>
  <c r="AA16" i="1"/>
  <c r="V16" i="1"/>
  <c r="E16" i="1"/>
  <c r="AP15" i="1"/>
  <c r="AK15" i="1"/>
  <c r="AF15" i="1"/>
  <c r="AA15" i="1"/>
  <c r="V15" i="1"/>
  <c r="E15" i="1"/>
  <c r="E14" i="1"/>
  <c r="E13" i="1"/>
  <c r="E30" i="1" s="1"/>
  <c r="E37" i="1" l="1"/>
  <c r="L37" i="1"/>
  <c r="M37" i="1"/>
  <c r="N37" i="1"/>
  <c r="O37" i="1"/>
  <c r="P37" i="1"/>
</calcChain>
</file>

<file path=xl/sharedStrings.xml><?xml version="1.0" encoding="utf-8"?>
<sst xmlns="http://schemas.openxmlformats.org/spreadsheetml/2006/main" count="442" uniqueCount="218">
  <si>
    <r>
      <t xml:space="preserve">ALCALDÍA LOCAL DE </t>
    </r>
    <r>
      <rPr>
        <b/>
        <u/>
        <sz val="11"/>
        <color theme="1"/>
        <rFont val="Calibri Light"/>
        <family val="2"/>
        <scheme val="major"/>
      </rPr>
      <t>RAFAEL URIBE URIBE</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</si>
  <si>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4
</t>
    </r>
    <r>
      <rPr>
        <b/>
        <sz val="11"/>
        <color theme="1"/>
        <rFont val="Calibri Light"/>
        <family val="2"/>
        <scheme val="major"/>
      </rPr>
      <t xml:space="preserve">Vigencia desde: </t>
    </r>
    <r>
      <rPr>
        <sz val="11"/>
        <color theme="1"/>
        <rFont val="Calibri Light"/>
        <family val="2"/>
        <scheme val="major"/>
      </rPr>
      <t xml:space="preserve">25 de enero de 2020
</t>
    </r>
    <r>
      <rPr>
        <b/>
        <sz val="11"/>
        <color theme="1"/>
        <rFont val="Calibri Light"/>
        <family val="2"/>
        <scheme val="major"/>
      </rPr>
      <t>Caso HOLA: 150917</t>
    </r>
  </si>
  <si>
    <t>VIGENCIA DE LA PLANEACIÓN 2021</t>
  </si>
  <si>
    <t>PROCESOS ASOCIADOS</t>
  </si>
  <si>
    <t>Gestión Pública Territorial
Gestión Corporativa Institucional
Inspección, Vigilancia y Control
Servicio a la Ciudadanía
Planeación Institucional
Comunicación Estratégica</t>
  </si>
  <si>
    <t>CONTROL DE CAMBIOS</t>
  </si>
  <si>
    <t>VERSIÓN</t>
  </si>
  <si>
    <t>FECHA</t>
  </si>
  <si>
    <t>DESCRIPCIÓN DE LA MODIFICACIÓN</t>
  </si>
  <si>
    <t>16 de marzo de 2021</t>
  </si>
  <si>
    <t>Publicación del plan de gestión aprobado. Caso HOLA: 161719</t>
  </si>
  <si>
    <t>28 de abril de 2021</t>
  </si>
  <si>
    <t>Para el primer trimestre de la vigencia 2021, el plan de gestión de la Alcaldía Local alcanzó un nivel de desempeño del 71% de acuerdo con lo programado, y del 18% acumulado para la vigencia. 
Se actualiza el entregable, nombre de la fuente de información y método de verificación de las metas 10, 12 y 14, para que sea coherente con la meta. Se actualiza el indicador de la meta transversal de “Mantener el 100% de las acciones de mejora asignadas al proceso/Alcaldía con relación a planes de mejoramiento interno documentadas y vigentes”, agregando uno (1) a la fórmula con el fin de restar la proporción de acciones de mejora con vencimientos. Se numera las metas.</t>
  </si>
  <si>
    <t>PLAN ESTRATÉGICO INSTITUCIONAL</t>
  </si>
  <si>
    <t>PROCESO</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</si>
  <si>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</si>
  <si>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</si>
  <si>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</si>
  <si>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</si>
  <si>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</si>
  <si>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</si>
  <si>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</si>
  <si>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</si>
  <si>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</si>
  <si>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No OE</t>
  </si>
  <si>
    <t>OBJETIVO ESTRATÉGICO</t>
  </si>
  <si>
    <t>META PLAN DE GESTIÓN VIGENCIA</t>
  </si>
  <si>
    <t>PONDERACIÓN DE LA META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</si>
  <si>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</si>
  <si>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</si>
  <si>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</si>
  <si>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</si>
  <si>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</si>
  <si>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</si>
  <si>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</si>
  <si>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</si>
  <si>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</si>
  <si>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</si>
  <si>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</si>
  <si>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</si>
  <si>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</si>
  <si>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</si>
  <si>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</si>
  <si>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</si>
  <si>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</si>
  <si>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</si>
  <si>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</si>
  <si>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</si>
  <si>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</si>
  <si>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ANÁLISIS DE RESULTADO</t>
  </si>
  <si>
    <t>Realizar acciones enfocadas al fortalecimiento de la gobernabilidad democrática local</t>
  </si>
  <si>
    <t>Gestión pública territorial local</t>
  </si>
  <si>
    <r>
      <t xml:space="preserve">1. Cumplir el </t>
    </r>
    <r>
      <rPr>
        <b/>
        <sz val="11"/>
        <color theme="1"/>
        <rFont val="Calibri Light"/>
        <family val="2"/>
        <scheme val="major"/>
      </rPr>
      <t>10%</t>
    </r>
    <r>
      <rPr>
        <sz val="11"/>
        <color theme="1"/>
        <rFont val="Calibri Light"/>
        <family val="2"/>
        <scheme val="major"/>
      </rPr>
      <t xml:space="preserve"> de las metas del Plan de Desarrollo Local (metas entregadas)</t>
    </r>
  </si>
  <si>
    <t>RETADORA (MEJORA)</t>
  </si>
  <si>
    <t>Porcentaje de cumplimiento metas Plan de Desarrollo Local</t>
  </si>
  <si>
    <t>Porcentaje de avance acumulado en cumplimiento de metas Plan de Desarrollo Local (metas entregadas)</t>
  </si>
  <si>
    <t>Creciente</t>
  </si>
  <si>
    <t>PORCENTAJE</t>
  </si>
  <si>
    <t xml:space="preserve">Efectividad </t>
  </si>
  <si>
    <t>Reporte trimestral de avance del Plan de Desarrollo Local - PDL</t>
  </si>
  <si>
    <t>MUSI</t>
  </si>
  <si>
    <t>Alcaldía Local</t>
  </si>
  <si>
    <t>Matriz MUSI</t>
  </si>
  <si>
    <t>No programada</t>
  </si>
  <si>
    <t>No programada para el I Trimestre de 2021</t>
  </si>
  <si>
    <r>
      <t xml:space="preserve">2. Incrementar en </t>
    </r>
    <r>
      <rPr>
        <b/>
        <sz val="11"/>
        <color theme="1"/>
        <rFont val="Calibri Light"/>
        <family val="2"/>
        <scheme val="major"/>
      </rPr>
      <t xml:space="preserve">15% </t>
    </r>
    <r>
      <rPr>
        <sz val="11"/>
        <color theme="1"/>
        <rFont val="Calibri Light"/>
        <family val="2"/>
        <scheme val="major"/>
      </rPr>
      <t>la participación efectiva la ciudadanía  votantes) en los ejercicios de presupuestos participativos Fase II con respecto al año anterior</t>
    </r>
  </si>
  <si>
    <t>Porcentaje de aumento de votantes en presupuestos participativos</t>
  </si>
  <si>
    <t>((Número de votantes en presupuestos participativos vigencia 2021/Número de votantes en presupuestos participativos vigencia 2020)-1)*100</t>
  </si>
  <si>
    <t>ND</t>
  </si>
  <si>
    <t>Constante</t>
  </si>
  <si>
    <t>Registro consolidado de votantes en presupuestos participativos Fase II</t>
  </si>
  <si>
    <t>Plataforma Gobierno Abierto para Bogotá
Acta de acuerdo participativo</t>
  </si>
  <si>
    <t>Informe consolidado de votantes Fase II</t>
  </si>
  <si>
    <r>
      <t xml:space="preserve">3. Lograr que el </t>
    </r>
    <r>
      <rPr>
        <b/>
        <sz val="11"/>
        <color theme="1"/>
        <rFont val="Calibri Light"/>
        <family val="2"/>
        <scheme val="major"/>
      </rPr>
      <t xml:space="preserve">100% </t>
    </r>
    <r>
      <rPr>
        <sz val="11"/>
        <color theme="1"/>
        <rFont val="Calibri Light"/>
        <family val="2"/>
        <scheme val="major"/>
      </rPr>
      <t xml:space="preserve"> de las propuestas ganadoras de  presupuestos participativos (Fase II) cuenten con todos los recursos comprometidos en la vigencia.</t>
    </r>
  </si>
  <si>
    <t>GESTIÓN</t>
  </si>
  <si>
    <t>Porcentaje de ejecución propuestas ganadoras de presupuestos participativos</t>
  </si>
  <si>
    <t>(Número de propuestas ganadoras ejecutadas en la vigencia / Número total de propuestas ganadoras)*100</t>
  </si>
  <si>
    <t>Reporte de recursos comprometidos y con Registro Presupuestal</t>
  </si>
  <si>
    <t>Plataforma Gobierno Abierto para Bogotá
Acta de acuerdo participativo
BOGDATA</t>
  </si>
  <si>
    <t>Reporte de seguimiento a la ejecución de las propuestas 
Reporte de ejecución presupuestal BOGDATA</t>
  </si>
  <si>
    <t xml:space="preserve">De las 109 iniciativas priorizadas en la localidad, 14 (equivalente al 12,8 %) cuentan con los documentos pre contractuales, donde se especifica el recurso que se invertirá en la ejecución de la propuesta. 
Proyecto de inversión  1680: 2 iniciativas
Proyecto de inversión  1649: 6 iniciativas
Proyecto de inversión  1660: 6 iniciativas
Para la formulación se realizaron mesas de co - creación con los promotores, y jornadas de socialización de los anexos técnicos y de los recursos asignados. </t>
  </si>
  <si>
    <t>Se anexa archivo excel con las iniciativas que cumplen con los documentos precontractuales.</t>
  </si>
  <si>
    <t>Para el I Trimestre 2021, se están estructurando-actualizando los proyectos de inversión asociados a las propuestas ganadoras de presupuestos participativos.
Por lo anterior, aún no se han registrado avances en la plataforma de Gobierno Abierto para Bogotá, que es de donde se extraerá la información.</t>
  </si>
  <si>
    <t>Gestión corporativa institucional (local)</t>
  </si>
  <si>
    <r>
      <t xml:space="preserve">4. Girar mínimo el </t>
    </r>
    <r>
      <rPr>
        <b/>
        <sz val="11"/>
        <color theme="1"/>
        <rFont val="Calibri Light"/>
        <family val="2"/>
        <scheme val="major"/>
      </rPr>
      <t>60%</t>
    </r>
    <r>
      <rPr>
        <sz val="11"/>
        <color theme="1"/>
        <rFont val="Calibri Light"/>
        <family val="2"/>
        <scheme val="major"/>
      </rPr>
      <t xml:space="preserve"> del presupuesto comprometido constituido como obligaciones por pagar de la vigencia 2020</t>
    </r>
  </si>
  <si>
    <t>Porcentaje de giros acumulados de obligaciones por pagar de la vigencia 2020</t>
  </si>
  <si>
    <t>(Giros acumulados/Presupuesto comprometido constituido como obligaciones por pagar de la vigencia 2020)*100</t>
  </si>
  <si>
    <t xml:space="preserve">Eficacia </t>
  </si>
  <si>
    <t>Reporte seguimiento mensual consolidado</t>
  </si>
  <si>
    <t>BOGDATA</t>
  </si>
  <si>
    <t>Informe de ejecución presupuestal de obligaciones por pagar</t>
  </si>
  <si>
    <t>Según el reporte de ejecución presupuestal del sistema de información SAP con corte a 31 de marzo de 2021 donde se evidencia lo siguiente: Realizando un consolidado de las obligaciones de funcionamiento e inversión se observa:
El giro de las Obligaciones por pagar de la vigencia 2020 en un 19,32%</t>
  </si>
  <si>
    <t>Se anexa Archivo excel con los reportes de ejecución de gastos a Marzo 31 de 2021</t>
  </si>
  <si>
    <r>
      <t>5. Girar mínimo el </t>
    </r>
    <r>
      <rPr>
        <b/>
        <sz val="11"/>
        <color theme="1"/>
        <rFont val="Calibri Light"/>
        <family val="2"/>
        <scheme val="major"/>
      </rPr>
      <t xml:space="preserve"> 60% </t>
    </r>
    <r>
      <rPr>
        <sz val="11"/>
        <color theme="1"/>
        <rFont val="Calibri Light"/>
        <family val="2"/>
        <scheme val="major"/>
      </rPr>
      <t>del presupuesto comprometido constituido como obligaciones por pagar de la vigencia 2019 y anteriores</t>
    </r>
  </si>
  <si>
    <t>Porcentaje de giros acumulados de obligaciones por pagar de la vigencia 2019 y anteriores</t>
  </si>
  <si>
    <t>(Giros acumulados/Presupuesto comprometido constituido como obligaciones por pagar de la vigencia 2019 y anteriores)*100</t>
  </si>
  <si>
    <t xml:space="preserve">A partir del reporte de ejecución presupuestal del sistema de información SAP con corte a 31 de marzo de 2021 , y realizando un consolidado de las obligaciones de funcionamiento e inversión se observa:  El giro de las Obligaciones por pagar de Otras vigencias fue del 61,98%.
</t>
  </si>
  <si>
    <r>
      <t xml:space="preserve">6. Comprometer mínimo el </t>
    </r>
    <r>
      <rPr>
        <b/>
        <sz val="11"/>
        <color theme="1"/>
        <rFont val="Calibri Light"/>
        <family val="2"/>
        <scheme val="major"/>
      </rPr>
      <t>25%</t>
    </r>
    <r>
      <rPr>
        <sz val="11"/>
        <color theme="1"/>
        <rFont val="Calibri Light"/>
        <family val="2"/>
        <scheme val="major"/>
      </rPr>
      <t xml:space="preserve"> al 30 de junio y el </t>
    </r>
    <r>
      <rPr>
        <b/>
        <sz val="11"/>
        <color theme="1"/>
        <rFont val="Calibri Light"/>
        <family val="2"/>
        <scheme val="major"/>
      </rPr>
      <t>95%</t>
    </r>
    <r>
      <rPr>
        <sz val="11"/>
        <color theme="1"/>
        <rFont val="Calibri Light"/>
        <family val="2"/>
        <scheme val="major"/>
      </rPr>
      <t xml:space="preserve"> al 31 de diciembre del presupuesto de inversión directa de la vigencia 2021</t>
    </r>
  </si>
  <si>
    <t>Porcentaje de compromiso del presupuesto de inversión directa de la vigencia 2021</t>
  </si>
  <si>
    <t>(Valor de RP de inversión directa de la vigencia  / Valor total del presupuesto de inversión directa de la Vigencia)*100</t>
  </si>
  <si>
    <t>Reporte de ejecución presupuestal BOGDATA</t>
  </si>
  <si>
    <t>Segun el reporte de ejecución presupuestal del sistema de información SAP con corte a 31 de marzo de 2021 donde se evidencia lo siguiente:
El compromiso de inversión directa corresponde a un 24%. El resultado es positivo porque en el primer trimestre se ha logrado avanzar satisfactoriamente con la meta mínima establecida. Igualmente, se tienen procesos de contratación en curso.</t>
  </si>
  <si>
    <t>Se anexa documento Ejecución Funcionamiento e Inversion mes marzo 2021, donde se evidencia la ejecución descrita.</t>
  </si>
  <si>
    <r>
      <t xml:space="preserve">7. Girar mínimo el </t>
    </r>
    <r>
      <rPr>
        <b/>
        <sz val="11"/>
        <color theme="1"/>
        <rFont val="Calibri Light"/>
        <family val="2"/>
        <scheme val="major"/>
      </rPr>
      <t>40% </t>
    </r>
    <r>
      <rPr>
        <sz val="11"/>
        <color theme="1"/>
        <rFont val="Calibri Light"/>
        <family val="2"/>
        <scheme val="major"/>
      </rPr>
      <t>del presupuesto total  disponible de inversión directa de la vigencia</t>
    </r>
  </si>
  <si>
    <t>Porcentaje de giros acumulados</t>
  </si>
  <si>
    <t>(Giros acumulados de inversión directa/Presupuesto disponible de inversión directa de la vigencia)*100</t>
  </si>
  <si>
    <t xml:space="preserve">Segun el reporte de ejecución presupuestal del sistema de información SAP con corte a 31 de marzo de 2021 donde se evidencia lo siguiente: El giro de inversión directa corresponde a un 5%, El resultado es positivo porque en el primer trimestre se ha logrado girar un porcentaje mayor al establecido para el periodo cumpliendo la meta satisfactoriamente en el plan de gestión de la vigencia.
</t>
  </si>
  <si>
    <r>
      <t xml:space="preserve">8. Registrar en el sistema SIPSE Local, el </t>
    </r>
    <r>
      <rPr>
        <b/>
        <sz val="11"/>
        <color theme="1"/>
        <rFont val="Calibri Light"/>
        <family val="2"/>
        <scheme val="major"/>
      </rPr>
      <t>95%</t>
    </r>
    <r>
      <rPr>
        <sz val="11"/>
        <color theme="1"/>
        <rFont val="Calibri Light"/>
        <family val="2"/>
        <scheme val="major"/>
      </rPr>
      <t xml:space="preserve"> de los contratos publicados en la plataforma SECOP I y II de la vigencia. </t>
    </r>
  </si>
  <si>
    <t>Porcentaje de contratos registrados en SIPSE Local</t>
  </si>
  <si>
    <t>(Número de contratos registrados en SIPSE Local /Número de contratos publicados en la plataforma SECOP I y II)*100%</t>
  </si>
  <si>
    <t>Reporte SIPSE LOCAL y Reporte SECOP</t>
  </si>
  <si>
    <t>Reporte de seguimiento</t>
  </si>
  <si>
    <t>De acuerdo al reporte remitido por la Dirección para la Gestión Policiva, se tiene un 0% en el reporte en SIPSE Local respecto de los contratos publicados en la plataforma SECOP.</t>
  </si>
  <si>
    <t>Se adjunta documento enviado por la persona encargada de la plataforma SIPSE</t>
  </si>
  <si>
    <r>
      <t xml:space="preserve">9. Lograr que el </t>
    </r>
    <r>
      <rPr>
        <b/>
        <sz val="11"/>
        <color theme="1"/>
        <rFont val="Calibri Light"/>
        <family val="2"/>
        <scheme val="major"/>
      </rPr>
      <t>100%</t>
    </r>
    <r>
      <rPr>
        <sz val="11"/>
        <color theme="1"/>
        <rFont val="Calibri Light"/>
        <family val="2"/>
        <scheme val="major"/>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</si>
  <si>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</si>
  <si>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SIPSE Local)*100%</t>
  </si>
  <si>
    <t>Reporte SIPSE LOCAL</t>
  </si>
  <si>
    <t>Reporte de SIPSE Local</t>
  </si>
  <si>
    <t>A la fecha por parte de las áreas responsable esta completando el fluyo de aprobación de los contratos en el aplicativo SIPSE LOCAL, no obstante, lo anterior en el primer trimestre no se completó proceso alguno.</t>
  </si>
  <si>
    <r>
      <t xml:space="preserve">10. Registrar y actualizar al </t>
    </r>
    <r>
      <rPr>
        <b/>
        <sz val="11"/>
        <color theme="1"/>
        <rFont val="Calibri Light"/>
        <family val="2"/>
        <scheme val="major"/>
      </rPr>
      <t>95%</t>
    </r>
    <r>
      <rPr>
        <sz val="11"/>
        <color theme="1"/>
        <rFont val="Calibri Light"/>
        <family val="2"/>
        <scheme val="major"/>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</si>
  <si>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</si>
  <si>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</si>
  <si>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Información registrada en forma adecuada en los módulos y funcionalidades en producción de SIPSE</t>
  </si>
  <si>
    <t>Realizado el seguimiento de los diferente s módulos se evidencio que mayoritariamente la información fue cargada,  no obstante lo anterior hay alguna información que esta en proceso de cargue.</t>
  </si>
  <si>
    <t>Inspección, vigilancia y control</t>
  </si>
  <si>
    <r>
      <t xml:space="preserve">11. Impulsar procesalmente (avocar, rechazar, enviar al competente y todo lo que derive del desarrollo de la actuación), </t>
    </r>
    <r>
      <rPr>
        <b/>
        <sz val="11"/>
        <color theme="1"/>
        <rFont val="Calibri Light"/>
        <family val="2"/>
        <scheme val="major"/>
      </rPr>
      <t xml:space="preserve">7.680 </t>
    </r>
    <r>
      <rPr>
        <sz val="11"/>
        <color theme="1"/>
        <rFont val="Calibri Light"/>
        <family val="2"/>
        <scheme val="major"/>
      </rPr>
      <t>expedientes a cargo de las inspecciones de policía.</t>
    </r>
  </si>
  <si>
    <t xml:space="preserve">Expedientes a cargo de las inspecciones de policía impulsados </t>
  </si>
  <si>
    <t xml:space="preserve">Número de expedientes a cargo de las inspecciones de policía impulsados </t>
  </si>
  <si>
    <t>Suma</t>
  </si>
  <si>
    <t xml:space="preserve">Expedientes de actuaciones de policía </t>
  </si>
  <si>
    <t>Impulsos procesales</t>
  </si>
  <si>
    <t>Aplicativo ARCO</t>
  </si>
  <si>
    <t>De acuerdo al reporte remitido por la Dirección para la Gestión Policiva  se impulsó procesalmente un total de 1599 expedientes con un porcentaje de respuesta del 83%</t>
  </si>
  <si>
    <t>Se adjunta documento enviado desde SDG, el cual es subido desde nivel central</t>
  </si>
  <si>
    <r>
      <t xml:space="preserve">12. Proferir </t>
    </r>
    <r>
      <rPr>
        <b/>
        <sz val="11"/>
        <color theme="1"/>
        <rFont val="Calibri Light"/>
        <family val="2"/>
        <scheme val="major"/>
      </rPr>
      <t>3.840</t>
    </r>
    <r>
      <rPr>
        <sz val="11"/>
        <color theme="1"/>
        <rFont val="Calibri Light"/>
        <family val="2"/>
        <scheme val="major"/>
      </rPr>
      <t xml:space="preserve"> de fallos en primera instancia sobre los expedientes a cargo de las inspecciones de policía</t>
    </r>
  </si>
  <si>
    <t>Fallos de fondo en primera instancia proferidos</t>
  </si>
  <si>
    <t>Número de Fallos de fondo en primera instancia proferidos</t>
  </si>
  <si>
    <t>Fallos de fondo</t>
  </si>
  <si>
    <t>El numero de fallos de fondo no fue el esperado, teniendo en cuenta que la contratación que se da a inicio de año, demora los procesos como los fallos de fondo en primera instancia.</t>
  </si>
  <si>
    <r>
      <t xml:space="preserve">13. Terminar (archivar), </t>
    </r>
    <r>
      <rPr>
        <b/>
        <sz val="11"/>
        <color theme="1"/>
        <rFont val="Calibri Light"/>
        <family val="2"/>
        <scheme val="major"/>
      </rPr>
      <t xml:space="preserve">900 </t>
    </r>
    <r>
      <rPr>
        <sz val="11"/>
        <color theme="1"/>
        <rFont val="Calibri Light"/>
        <family val="2"/>
        <scheme val="major"/>
      </rPr>
      <t>actuaciones administrativas activas</t>
    </r>
  </si>
  <si>
    <t>Actuaciones Administrativas terminadas (archivadas)</t>
  </si>
  <si>
    <t>Número de Actuaciones Administrativas terminadas (archivadas)</t>
  </si>
  <si>
    <t>Actuaciones administrativas terminadas</t>
  </si>
  <si>
    <t>Actuaciones administrativas terminadas por vía gubernativa</t>
  </si>
  <si>
    <t>Aplicativo Si Actúa I</t>
  </si>
  <si>
    <t>El numero de actuaciones administrativas terminadas no fue el esperado, teniendo en cuenta que la contratación que se da a inicio de año, demora los procesos como los fallos de fondo en primera instancia</t>
  </si>
  <si>
    <r>
      <t xml:space="preserve">14. Terminar </t>
    </r>
    <r>
      <rPr>
        <b/>
        <sz val="11"/>
        <color theme="1"/>
        <rFont val="Calibri Light"/>
        <family val="2"/>
        <scheme val="major"/>
      </rPr>
      <t>567</t>
    </r>
    <r>
      <rPr>
        <sz val="11"/>
        <color theme="1"/>
        <rFont val="Calibri Light"/>
        <family val="2"/>
        <scheme val="major"/>
      </rPr>
      <t xml:space="preserve"> actuaciones administrativas en primera instancia</t>
    </r>
  </si>
  <si>
    <t>Actuaciones Administrativas terminadas hasta la primera instancia</t>
  </si>
  <si>
    <t>Número de Actuaciones Administrativas terminadas hasta la primera instancia</t>
  </si>
  <si>
    <t>El numero de actuaciones administrativas terminadas hasta primera instancia no fue el esperado, teniendo en cuenta que la contratación que se da a inicio de año, demora los procesos como los fallos de fondo en primera instancia</t>
  </si>
  <si>
    <r>
      <t xml:space="preserve">15. Realizar </t>
    </r>
    <r>
      <rPr>
        <b/>
        <sz val="11"/>
        <color theme="1"/>
        <rFont val="Calibri Light"/>
        <family val="2"/>
        <scheme val="major"/>
      </rPr>
      <t>30</t>
    </r>
    <r>
      <rPr>
        <sz val="11"/>
        <color theme="1"/>
        <rFont val="Calibri Light"/>
        <family val="2"/>
        <scheme val="major"/>
      </rPr>
      <t xml:space="preserve"> operativos de inspección, vigilancia y control en materia de integridad del espacio público</t>
    </r>
  </si>
  <si>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</si>
  <si>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</si>
  <si>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</si>
  <si>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</si>
  <si>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operativos Alcaldía Local</t>
  </si>
  <si>
    <t xml:space="preserve">Se dio cumplimiento a la meta pactada desde el área de Gestión Policiva </t>
  </si>
  <si>
    <t>Se adjunta una carpeta zip, con los documentos de accioens de control u operativos</t>
  </si>
  <si>
    <r>
      <t xml:space="preserve">16. Realizar </t>
    </r>
    <r>
      <rPr>
        <b/>
        <sz val="11"/>
        <color theme="1"/>
        <rFont val="Calibri Light"/>
        <family val="2"/>
        <scheme val="major"/>
      </rPr>
      <t>60</t>
    </r>
    <r>
      <rPr>
        <sz val="11"/>
        <color theme="1"/>
        <rFont val="Calibri Light"/>
        <family val="2"/>
        <scheme val="major"/>
      </rPr>
      <t xml:space="preserve"> operativos de inspección, vigilancia y control en materia de actividad económica </t>
    </r>
  </si>
  <si>
    <t>Acciones de control u operativos en materia actividad económica realizadas</t>
  </si>
  <si>
    <t>Número de Acciones de control u operativos en materia actividad económica realizadas</t>
  </si>
  <si>
    <r>
      <t xml:space="preserve">17. Realizar </t>
    </r>
    <r>
      <rPr>
        <b/>
        <sz val="11"/>
        <color theme="1"/>
        <rFont val="Calibri Light"/>
        <family val="2"/>
        <scheme val="major"/>
      </rPr>
      <t xml:space="preserve">20 </t>
    </r>
    <r>
      <rPr>
        <sz val="11"/>
        <color theme="1"/>
        <rFont val="Calibri Light"/>
        <family val="2"/>
        <scheme val="major"/>
      </rPr>
      <t xml:space="preserve">operativos de inspección, vigilancia y control en materia de obras y urbanismo </t>
    </r>
  </si>
  <si>
    <t>Acciones de control u operativos en materia de obras y urbanismo realizadas</t>
  </si>
  <si>
    <t>Número de Acciones de control u operativos en materia de obras y urbanismo realizadas</t>
  </si>
  <si>
    <t>En el marco de la pandemia se dificultó llevar a cabo la totalidad de la meta planteada.</t>
  </si>
  <si>
    <t>Total metas procesos Alcaldía local (80%)</t>
  </si>
  <si>
    <t>Fortalecer la gestión institucional aumentando las capacidades de la entidad para la planeación, seguimiento y ejecución de sus metas y recursos, y la gestión del talento humano.</t>
  </si>
  <si>
    <t>Planeación Instituciona</t>
  </si>
  <si>
    <t>MT 1. 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</si>
  <si>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</si>
  <si>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</si>
  <si>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cumplimiento / No de criterios ambientales establecidos en la herramienta de medición)*100%</t>
  </si>
  <si>
    <t>CONSTANTE</t>
  </si>
  <si>
    <t>Porcentaje de buenas prácticas ambientales implementadas</t>
  </si>
  <si>
    <t>Resultados de medición de los criterios ambientales</t>
  </si>
  <si>
    <t>Herramienta Oficina Asesora de Planeación</t>
  </si>
  <si>
    <t>Responsable del Reporte: Planeación Institucional- Grupo ambiente</t>
  </si>
  <si>
    <t>Listas de chequeo al cumplimiento de criterios ambientales remitidos por la OAP</t>
  </si>
  <si>
    <t>MT 2. Mantener el 100% de las acciones de mejora asignadas al proceso/Alcaldía con relación a planes de mejoramiento interno documentadas y vigentes</t>
  </si>
  <si>
    <t>Acciones correctivas documentadas y vigentes</t>
  </si>
  <si>
    <t>1 - (No. De acciones vencidas del plan de mejoramiento responsabilidad del proceso  / No  de acciones a gestionar bajo responsabilidad del proceso)*100</t>
  </si>
  <si>
    <t>Planes de mejora</t>
  </si>
  <si>
    <t>Acciones de mejorar sin vencimiento</t>
  </si>
  <si>
    <t>MIMEC - SIG</t>
  </si>
  <si>
    <t>Responsable del Reporte: Planeación Institucional- Grupo Planeación Institucional</t>
  </si>
  <si>
    <t>Reportes MIMEC - SIG remitidos por la OAP</t>
  </si>
  <si>
    <t>La localidad no tiene acciones de mejora vencidas</t>
  </si>
  <si>
    <t>reporta 1 acción sin vencimiento.</t>
  </si>
  <si>
    <t xml:space="preserve">Comunicación Estratégica </t>
  </si>
  <si>
    <t>MT 3. Mantener el 100% de la información de las páginas Web actualizada de acuerdo a lo establecido en la ley 1712 de 2014</t>
  </si>
  <si>
    <t>Porcentaje de cumplimiento publicación de información</t>
  </si>
  <si>
    <t>(No de requisitos de la ley 1712 de 2014 de publicación de la información cumplidos en la página web/No total de requisitos de la ley 1712 de 2014 de publicación de la información)*100</t>
  </si>
  <si>
    <t>Requisitos cumplidos</t>
  </si>
  <si>
    <t>Página web de la alcaldía local con la información actualizada al 100%</t>
  </si>
  <si>
    <t>Página Web Alcaldía Local</t>
  </si>
  <si>
    <t>Responsable del Reporte: Oficina Asesora de Comunicaciones</t>
  </si>
  <si>
    <t>Revisión página Web de la alcaldía</t>
  </si>
  <si>
    <t>MT 4. Participar del 100% de las capacitaciones que se realicen en gestión de riesgos, planes de mejora, y sistema de gestión institucional</t>
  </si>
  <si>
    <t>Participación en capacitaciones</t>
  </si>
  <si>
    <t>(No de capacitaciones en las que asistió/ No de capacitaciones convocadas)*100</t>
  </si>
  <si>
    <t>Capacitaciones realizadas</t>
  </si>
  <si>
    <t>Registros de capacitación</t>
  </si>
  <si>
    <t>Listado de asistencia
Video de la reunión
Presentación</t>
  </si>
  <si>
    <t>Brindar atención oportuna y de calidad a los diferentes sectores poblacionales, generando relaciones de confianza y respeto por la diferencia.</t>
  </si>
  <si>
    <t>Servicio a la Ciudadanía</t>
  </si>
  <si>
    <t>MT 5. Dar respuesta al 100% de los requerimientos ciudadanos asignados a la alcaldía local con corte a 31 de diciembre de 2020, según la información de seguimiento presentada por el proceso de servicio a la ciudadanía</t>
  </si>
  <si>
    <t>Porcentaje de requerimientos ciudadanos de la vigencia 2020 con respuesta definitiva.</t>
  </si>
  <si>
    <t>(No de respuestas efectuadas / No requerimientos instaurados antes del 31 de diciembre 2019)*100</t>
  </si>
  <si>
    <t>CRECIENTE</t>
  </si>
  <si>
    <t>Requerimientos ciudadanos con respuesta definitiva</t>
  </si>
  <si>
    <t>Respuestas a la ciudadanía</t>
  </si>
  <si>
    <t xml:space="preserve">Reporte Aplicativo CRONOS </t>
  </si>
  <si>
    <t>Responsable del Reporte: Subsecretaria de Gestión Institucional - Grupo Oficina de atención a la Ciudadanía</t>
  </si>
  <si>
    <t xml:space="preserve">La localidad ha dado respuesta a 4.954 requerimientos ciudadanos de las vigencias 2017 a 2020. </t>
  </si>
  <si>
    <t>Reporte CRONOS</t>
  </si>
  <si>
    <t>Total metas transversales (20%)</t>
  </si>
  <si>
    <t xml:space="preserve">Total plan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</si>
</sst>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2">
    <font>
      <sz val="11"/>
      <color theme="1"/>
      <name val="Calibri"/>
      <family val="2"/>
      <scheme val="minor"/>
    </font>
    <font>
      <sz val="11"/>
      <color theme="1"/>
      <name val="Calibri Light"/>
      <family val="2"/>
      <scheme val="maj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u/>
      <sz val="11"/>
      <color theme="1"/>
      <name val="Calibri Light"/>
      <family val="2"/>
      <scheme val="maj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4" fillId="0" borderId="0" applyFont="0" applyFill="0" applyBorder="0" applyAlignment="0" applyProtection="0"/>
    <xf numFmtId="164" fontId="4" fillId="0" borderId="0" applyFont="0" applyFill="0" applyBorder="0" applyAlignment="0" applyProtection="0"/>
  </cellStyleXfs>
  <cellXfs count="93">
    <xf numFmtId="0" fontId="0" fillId="0" borderId="0" xfId="0"/>
    <xf numFmtId="0" fontId="1" fillId="0" borderId="0" xfId="0" applyFont="1" applyAlignment="1" applyProtection="1">
      <alignment wrapText="1"/>
      <protection hidden="1"/>
    </xf>
    <xf numFmtId="0" fontId="1" fillId="0" borderId="0" xfId="0" applyFont="1" applyAlignment="1" applyProtection="1">
      <alignment vertical="center" wrapText="1"/>
      <protection hidden="1"/>
    </xf>
    <xf numFmtId="0" fontId="2" fillId="3" borderId="1" xfId="0" applyFont="1" applyFill="1" applyBorder="1" applyAlignment="1" applyProtection="1">
      <alignment wrapText="1"/>
      <protection hidden="1"/>
    </xf>
    <xf numFmtId="0" fontId="1" fillId="0" borderId="1" xfId="0" applyFont="1" applyBorder="1" applyAlignment="1" applyProtection="1">
      <alignment wrapText="1"/>
      <protection hidden="1"/>
    </xf>
    <xf numFmtId="10" fontId="1" fillId="0" borderId="1" xfId="1" applyNumberFormat="1" applyFont="1" applyBorder="1" applyAlignment="1" applyProtection="1">
      <alignment horizontal="right" vertical="top" wrapText="1"/>
      <protection hidden="1"/>
    </xf>
    <xf numFmtId="10" fontId="1" fillId="0" borderId="1" xfId="0" applyNumberFormat="1" applyFont="1" applyBorder="1" applyAlignment="1" applyProtection="1">
      <alignment horizontal="left" vertical="top" wrapText="1"/>
      <protection hidden="1"/>
    </xf>
    <xf numFmtId="9" fontId="1" fillId="0" borderId="1" xfId="0" applyNumberFormat="1" applyFont="1" applyBorder="1" applyAlignment="1" applyProtection="1">
      <alignment horizontal="right" vertical="top" wrapText="1"/>
      <protection hidden="1"/>
    </xf>
    <xf numFmtId="9" fontId="1" fillId="0" borderId="1" xfId="0" applyNumberFormat="1" applyFont="1" applyBorder="1" applyAlignment="1" applyProtection="1">
      <alignment horizontal="left" vertical="top" wrapText="1"/>
      <protection hidden="1"/>
    </xf>
    <xf numFmtId="9" fontId="1" fillId="0" borderId="1" xfId="1" applyFont="1" applyBorder="1" applyAlignment="1" applyProtection="1">
      <alignment horizontal="right" vertical="top" wrapText="1"/>
      <protection hidden="1"/>
    </xf>
    <xf numFmtId="0" fontId="3" fillId="0" borderId="1" xfId="0" applyFont="1" applyBorder="1" applyAlignment="1" applyProtection="1">
      <alignment horizontal="left" vertical="top" wrapText="1"/>
      <protection hidden="1"/>
    </xf>
    <xf numFmtId="164" fontId="1" fillId="0" borderId="1" xfId="2" applyFont="1" applyBorder="1" applyAlignment="1" applyProtection="1">
      <alignment horizontal="left" vertical="top" wrapText="1"/>
      <protection hidden="1"/>
    </xf>
    <xf numFmtId="164" fontId="1" fillId="0" borderId="1" xfId="0" applyNumberFormat="1" applyFont="1" applyBorder="1" applyAlignment="1" applyProtection="1">
      <alignment horizontal="left" vertical="top" wrapText="1"/>
      <protection hidden="1"/>
    </xf>
    <xf numFmtId="0" fontId="1" fillId="0" borderId="1" xfId="0" applyFont="1" applyBorder="1" applyAlignment="1" applyProtection="1">
      <alignment horizontal="right" vertical="top" wrapText="1"/>
      <protection hidden="1"/>
    </xf>
    <xf numFmtId="0" fontId="6" fillId="3" borderId="1" xfId="0" applyFont="1" applyFill="1" applyBorder="1" applyAlignment="1" applyProtection="1">
      <alignment wrapText="1"/>
      <protection hidden="1"/>
    </xf>
    <xf numFmtId="0" fontId="7" fillId="3" borderId="1" xfId="0" applyFont="1" applyFill="1" applyBorder="1" applyAlignment="1" applyProtection="1">
      <protection hidden="1"/>
    </xf>
    <xf numFmtId="9" fontId="7" fillId="3" borderId="1" xfId="1" applyFont="1" applyFill="1" applyBorder="1" applyAlignment="1" applyProtection="1">
      <alignment wrapText="1"/>
      <protection hidden="1"/>
    </xf>
    <xf numFmtId="0" fontId="5" fillId="0" borderId="1" xfId="0" applyFont="1" applyBorder="1" applyAlignment="1" applyProtection="1">
      <alignment horizontal="left" vertical="top" wrapText="1"/>
      <protection hidden="1"/>
    </xf>
    <xf numFmtId="9" fontId="5" fillId="0" borderId="1" xfId="0" applyNumberFormat="1" applyFont="1" applyBorder="1" applyAlignment="1" applyProtection="1">
      <alignment horizontal="right" vertical="top" wrapText="1"/>
      <protection hidden="1"/>
    </xf>
    <xf numFmtId="0" fontId="5" fillId="9" borderId="1" xfId="0" applyFont="1" applyFill="1" applyBorder="1" applyAlignment="1" applyProtection="1">
      <alignment horizontal="left" vertical="top" wrapText="1"/>
      <protection hidden="1"/>
    </xf>
    <xf numFmtId="9" fontId="5" fillId="9" borderId="1" xfId="0" applyNumberFormat="1" applyFont="1" applyFill="1" applyBorder="1" applyAlignment="1" applyProtection="1">
      <alignment horizontal="right" vertical="top" wrapText="1"/>
      <protection hidden="1"/>
    </xf>
    <xf numFmtId="9" fontId="5" fillId="9" borderId="1" xfId="1" applyNumberFormat="1" applyFont="1" applyFill="1" applyBorder="1" applyAlignment="1" applyProtection="1">
      <alignment horizontal="right" vertical="top" wrapText="1"/>
      <protection hidden="1"/>
    </xf>
    <xf numFmtId="9" fontId="5" fillId="9" borderId="1" xfId="1" applyFont="1" applyFill="1" applyBorder="1" applyAlignment="1" applyProtection="1">
      <alignment horizontal="right" vertical="top" wrapText="1"/>
      <protection hidden="1"/>
    </xf>
    <xf numFmtId="0" fontId="10" fillId="3" borderId="1" xfId="0" applyFont="1" applyFill="1" applyBorder="1" applyAlignment="1" applyProtection="1">
      <alignment wrapText="1"/>
      <protection hidden="1"/>
    </xf>
    <xf numFmtId="9" fontId="10" fillId="3" borderId="1" xfId="1" applyFont="1" applyFill="1" applyBorder="1" applyAlignment="1" applyProtection="1">
      <alignment wrapText="1"/>
      <protection hidden="1"/>
    </xf>
    <xf numFmtId="9" fontId="10" fillId="3" borderId="1" xfId="0" applyNumberFormat="1" applyFont="1" applyFill="1" applyBorder="1" applyAlignment="1" applyProtection="1">
      <alignment wrapText="1"/>
      <protection hidden="1"/>
    </xf>
    <xf numFmtId="0" fontId="8" fillId="2" borderId="1"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9" fontId="9" fillId="2" borderId="1" xfId="1" applyFont="1" applyFill="1" applyBorder="1" applyAlignment="1" applyProtection="1">
      <alignment wrapText="1"/>
      <protection hidden="1"/>
    </xf>
    <xf numFmtId="9" fontId="8" fillId="2" borderId="1" xfId="1" applyFont="1" applyFill="1" applyBorder="1" applyAlignment="1" applyProtection="1">
      <alignment wrapText="1"/>
      <protection hidden="1"/>
    </xf>
    <xf numFmtId="0" fontId="2" fillId="8"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top" wrapText="1"/>
      <protection hidden="1"/>
    </xf>
    <xf numFmtId="164" fontId="1" fillId="0" borderId="1" xfId="2" applyFont="1" applyBorder="1" applyAlignment="1" applyProtection="1">
      <alignment vertical="top" wrapText="1"/>
      <protection hidden="1"/>
    </xf>
    <xf numFmtId="9" fontId="7" fillId="3" borderId="1" xfId="1" applyFont="1" applyFill="1" applyBorder="1" applyAlignment="1" applyProtection="1">
      <alignment horizontal="right" wrapText="1"/>
      <protection hidden="1"/>
    </xf>
    <xf numFmtId="0" fontId="6" fillId="0" borderId="0" xfId="0" applyFont="1" applyAlignment="1" applyProtection="1">
      <alignment wrapText="1"/>
      <protection hidden="1"/>
    </xf>
    <xf numFmtId="9" fontId="5" fillId="0" borderId="1" xfId="1" applyFont="1" applyBorder="1" applyAlignment="1" applyProtection="1">
      <alignment horizontal="right" vertical="top" wrapText="1"/>
      <protection hidden="1"/>
    </xf>
    <xf numFmtId="0" fontId="5" fillId="0" borderId="1" xfId="0" applyFont="1" applyBorder="1" applyAlignment="1" applyProtection="1">
      <alignment horizontal="right" vertical="top" wrapText="1"/>
      <protection hidden="1"/>
    </xf>
    <xf numFmtId="0" fontId="8" fillId="0" borderId="0" xfId="0" applyFont="1" applyAlignment="1" applyProtection="1">
      <alignment wrapText="1"/>
      <protection hidden="1"/>
    </xf>
    <xf numFmtId="0" fontId="2" fillId="3"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4"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9" fontId="1" fillId="0" borderId="1" xfId="0" applyNumberFormat="1" applyFont="1" applyBorder="1" applyAlignment="1" applyProtection="1">
      <alignment horizontal="center" vertical="top" wrapText="1"/>
      <protection hidden="1"/>
    </xf>
    <xf numFmtId="0" fontId="1" fillId="0" borderId="1" xfId="0" applyFont="1" applyBorder="1" applyAlignment="1" applyProtection="1">
      <alignment horizontal="justify" vertical="top" wrapText="1"/>
      <protection locked="0"/>
    </xf>
    <xf numFmtId="0" fontId="1" fillId="0" borderId="0" xfId="0" applyFont="1" applyAlignment="1" applyProtection="1">
      <alignment horizontal="center" wrapText="1"/>
      <protection hidden="1"/>
    </xf>
    <xf numFmtId="0" fontId="1" fillId="0" borderId="0" xfId="0" applyFont="1" applyAlignment="1" applyProtection="1">
      <alignment horizontal="center" vertical="center" wrapText="1"/>
      <protection hidden="1"/>
    </xf>
    <xf numFmtId="9" fontId="1" fillId="0" borderId="1" xfId="0" applyNumberFormat="1" applyFont="1" applyBorder="1" applyAlignment="1" applyProtection="1">
      <alignment horizontal="center" vertical="top" wrapText="1"/>
      <protection locked="0"/>
    </xf>
    <xf numFmtId="10" fontId="1" fillId="0" borderId="1" xfId="0" applyNumberFormat="1" applyFont="1" applyBorder="1" applyAlignment="1" applyProtection="1">
      <alignment horizontal="center" vertical="top" wrapText="1"/>
      <protection locked="0"/>
    </xf>
    <xf numFmtId="9" fontId="1" fillId="0" borderId="1" xfId="1" applyFont="1" applyBorder="1" applyAlignment="1" applyProtection="1">
      <alignment horizontal="center" vertical="top" wrapText="1"/>
      <protection locked="0"/>
    </xf>
    <xf numFmtId="164" fontId="1" fillId="0" borderId="1" xfId="2"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locked="0"/>
    </xf>
    <xf numFmtId="9" fontId="7" fillId="3" borderId="1" xfId="1" applyFont="1" applyFill="1" applyBorder="1" applyAlignment="1" applyProtection="1">
      <alignment horizontal="center" wrapText="1"/>
      <protection hidden="1"/>
    </xf>
    <xf numFmtId="9" fontId="5" fillId="0" borderId="1" xfId="1" applyFont="1" applyBorder="1" applyAlignment="1" applyProtection="1">
      <alignment horizontal="center" vertical="top" wrapText="1"/>
      <protection hidden="1"/>
    </xf>
    <xf numFmtId="9" fontId="10" fillId="3" borderId="1" xfId="0" applyNumberFormat="1" applyFont="1" applyFill="1" applyBorder="1" applyAlignment="1" applyProtection="1">
      <alignment horizontal="center" wrapText="1"/>
      <protection hidden="1"/>
    </xf>
    <xf numFmtId="9" fontId="8" fillId="2" borderId="1" xfId="1" applyFont="1" applyFill="1" applyBorder="1" applyAlignment="1" applyProtection="1">
      <alignment horizontal="center" wrapText="1"/>
      <protection hidden="1"/>
    </xf>
    <xf numFmtId="10" fontId="1" fillId="0" borderId="1" xfId="0" applyNumberFormat="1" applyFont="1" applyBorder="1" applyAlignment="1" applyProtection="1">
      <alignment horizontal="center" vertical="top" wrapText="1"/>
      <protection hidden="1"/>
    </xf>
    <xf numFmtId="9" fontId="1" fillId="0" borderId="1" xfId="1" applyFont="1" applyBorder="1" applyAlignment="1" applyProtection="1">
      <alignment horizontal="center" vertical="top" wrapText="1"/>
      <protection hidden="1"/>
    </xf>
    <xf numFmtId="0" fontId="1" fillId="0" borderId="1" xfId="0" applyFont="1" applyBorder="1" applyAlignment="1" applyProtection="1">
      <alignment horizontal="center" vertical="top" wrapText="1"/>
      <protection hidden="1"/>
    </xf>
    <xf numFmtId="9" fontId="5" fillId="0" borderId="1" xfId="0" applyNumberFormat="1" applyFont="1" applyBorder="1" applyAlignment="1" applyProtection="1">
      <alignment horizontal="center" vertical="top" wrapText="1"/>
      <protection hidden="1"/>
    </xf>
    <xf numFmtId="0" fontId="1" fillId="0" borderId="0" xfId="0" applyFont="1" applyAlignment="1" applyProtection="1">
      <alignment horizontal="justify" wrapText="1"/>
      <protection hidden="1"/>
    </xf>
    <xf numFmtId="0" fontId="1" fillId="0" borderId="0" xfId="0" applyFont="1" applyAlignment="1" applyProtection="1">
      <alignment horizontal="justify" vertical="center" wrapText="1"/>
      <protection hidden="1"/>
    </xf>
    <xf numFmtId="0" fontId="2" fillId="4" borderId="1" xfId="0" applyFont="1" applyFill="1" applyBorder="1" applyAlignment="1" applyProtection="1">
      <alignment horizontal="justify" vertical="center" wrapText="1"/>
      <protection hidden="1"/>
    </xf>
    <xf numFmtId="0" fontId="6" fillId="3" borderId="1" xfId="0" applyFont="1" applyFill="1" applyBorder="1" applyAlignment="1" applyProtection="1">
      <alignment horizontal="justify" wrapText="1"/>
      <protection hidden="1"/>
    </xf>
    <xf numFmtId="0" fontId="8" fillId="2" borderId="1" xfId="0" applyFont="1" applyFill="1" applyBorder="1" applyAlignment="1" applyProtection="1">
      <alignment horizontal="justify" wrapText="1"/>
      <protection hidden="1"/>
    </xf>
    <xf numFmtId="9" fontId="1" fillId="0" borderId="1" xfId="0" applyNumberFormat="1" applyFont="1" applyBorder="1" applyAlignment="1" applyProtection="1">
      <alignment horizontal="justify" vertical="top" wrapText="1"/>
      <protection hidden="1"/>
    </xf>
    <xf numFmtId="0" fontId="5" fillId="0" borderId="1" xfId="0" applyFont="1" applyBorder="1" applyAlignment="1" applyProtection="1">
      <alignment horizontal="justify" vertical="top" wrapText="1"/>
      <protection hidden="1"/>
    </xf>
    <xf numFmtId="0" fontId="2" fillId="8" borderId="1" xfId="0" applyFont="1" applyFill="1" applyBorder="1" applyAlignment="1" applyProtection="1">
      <alignment horizontal="justify" vertical="center" wrapText="1"/>
      <protection hidden="1"/>
    </xf>
    <xf numFmtId="0" fontId="1" fillId="0" borderId="1" xfId="0" applyFont="1" applyBorder="1" applyAlignment="1" applyProtection="1">
      <alignment horizontal="justify" vertical="top" wrapText="1"/>
      <protection hidden="1"/>
    </xf>
    <xf numFmtId="9" fontId="5" fillId="0" borderId="1" xfId="1" applyFont="1" applyBorder="1" applyAlignment="1" applyProtection="1">
      <alignment horizontal="left" vertical="top" wrapText="1"/>
      <protection hidden="1"/>
    </xf>
    <xf numFmtId="10" fontId="5" fillId="0" borderId="1" xfId="0" applyNumberFormat="1" applyFont="1" applyBorder="1" applyAlignment="1" applyProtection="1">
      <alignment horizontal="center" vertical="top" wrapText="1"/>
      <protection hidden="1"/>
    </xf>
    <xf numFmtId="9" fontId="7" fillId="3" borderId="1" xfId="0" applyNumberFormat="1" applyFont="1" applyFill="1" applyBorder="1" applyAlignment="1" applyProtection="1">
      <alignment horizontal="center" wrapText="1"/>
      <protection hidden="1"/>
    </xf>
    <xf numFmtId="9" fontId="9" fillId="2" borderId="1" xfId="0" applyNumberFormat="1" applyFont="1" applyFill="1" applyBorder="1" applyAlignment="1" applyProtection="1">
      <alignment horizontal="center" wrapText="1"/>
      <protection hidden="1"/>
    </xf>
    <xf numFmtId="0" fontId="2" fillId="8" borderId="2"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wrapText="1"/>
      <protection hidden="1"/>
    </xf>
    <xf numFmtId="0" fontId="2" fillId="8" borderId="3"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wrapText="1"/>
      <protection hidden="1"/>
    </xf>
    <xf numFmtId="0" fontId="1" fillId="0" borderId="1" xfId="0" applyFont="1" applyBorder="1" applyAlignment="1" applyProtection="1">
      <alignment horizontal="center" wrapText="1"/>
      <protection hidden="1"/>
    </xf>
    <xf numFmtId="0" fontId="1" fillId="0" borderId="1" xfId="0" applyFont="1" applyBorder="1" applyAlignment="1" applyProtection="1">
      <alignment horizontal="justify" vertical="center" wrapText="1"/>
      <protection hidden="1"/>
    </xf>
    <xf numFmtId="0" fontId="2" fillId="2"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2" fillId="7" borderId="1"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top" wrapText="1"/>
      <protection hidden="1"/>
    </xf>
    <xf numFmtId="0" fontId="2" fillId="0" borderId="5"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295811</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37"/>
  <sheetViews>
    <sheetView showGridLines="0" tabSelected="1" zoomScale="64" zoomScaleNormal="64" workbookViewId="0">
      <selection activeCell="H8" sqref="H8:K8"/>
    </sheetView>
  </sheetViews>
  <sheetFormatPr defaultColWidth="1.5703125" defaultRowHeight="15" zeroHeight="1"/>
  <cols>
    <col min="1" max="1" width="4.140625" style="1" customWidth="1"/>
    <col min="2" max="2" width="25.5703125" style="1" customWidth="1"/>
    <col min="3" max="3" width="13.85546875" style="1" customWidth="1"/>
    <col min="4" max="4" width="42.140625" style="1" customWidth="1"/>
    <col min="5" max="5" width="15.5703125" style="1" customWidth="1"/>
    <col min="6" max="6" width="19.28515625" style="1" customWidth="1"/>
    <col min="7" max="7" width="20.5703125" style="1" customWidth="1"/>
    <col min="8" max="8" width="23.5703125" style="1" customWidth="1"/>
    <col min="9" max="9" width="8.140625" style="1" customWidth="1"/>
    <col min="10" max="10" width="18.42578125" style="1" customWidth="1"/>
    <col min="11" max="11" width="15.85546875" style="1" customWidth="1"/>
    <col min="12" max="15" width="7.28515625" style="1" customWidth="1"/>
    <col min="16" max="16" width="17.42578125" style="1" customWidth="1"/>
    <col min="17" max="21" width="17.85546875" style="1" customWidth="1"/>
    <col min="22" max="22" width="20.5703125" style="48" customWidth="1"/>
    <col min="23" max="24" width="16.5703125" style="48" customWidth="1"/>
    <col min="25" max="25" width="48" style="63" customWidth="1"/>
    <col min="26" max="26" width="31.5703125" style="63" customWidth="1"/>
    <col min="27" max="41" width="16.5703125" style="1" hidden="1" customWidth="1"/>
    <col min="42" max="43" width="22.140625" style="48" customWidth="1"/>
    <col min="44" max="44" width="18" style="48" customWidth="1"/>
    <col min="45" max="45" width="57.7109375" style="63" customWidth="1"/>
    <col min="46" max="46" width="20.140625" style="1" customWidth="1"/>
    <col min="47" max="16383" width="1.5703125" style="1"/>
    <col min="16384" max="16384" width="1.5703125" style="1" customWidth="1"/>
  </cols>
  <sheetData>
    <row r="1" spans="1:45" ht="70.5" customHeight="1">
      <c r="A1" s="88" t="s">
        <v>0</v>
      </c>
      <c r="B1" s="89"/>
      <c r="C1" s="89"/>
      <c r="D1" s="89"/>
      <c r="E1" s="89"/>
      <c r="F1" s="89"/>
      <c r="G1" s="89"/>
      <c r="H1" s="89"/>
      <c r="I1" s="89"/>
      <c r="J1" s="89"/>
      <c r="K1" s="89"/>
      <c r="L1" s="90" t="s">
        <v>1</v>
      </c>
      <c r="M1" s="90"/>
      <c r="N1" s="90"/>
      <c r="O1" s="90"/>
      <c r="P1" s="90"/>
    </row>
    <row r="2" spans="1:45" s="2" customFormat="1" ht="23.45" customHeight="1">
      <c r="A2" s="91" t="s">
        <v>2</v>
      </c>
      <c r="B2" s="92"/>
      <c r="C2" s="92"/>
      <c r="D2" s="92"/>
      <c r="E2" s="92"/>
      <c r="F2" s="92"/>
      <c r="G2" s="92"/>
      <c r="H2" s="92"/>
      <c r="I2" s="92"/>
      <c r="J2" s="92"/>
      <c r="K2" s="92"/>
      <c r="L2" s="92"/>
      <c r="M2" s="92"/>
      <c r="N2" s="92"/>
      <c r="O2" s="92"/>
      <c r="P2" s="92"/>
      <c r="V2" s="49"/>
      <c r="W2" s="49"/>
      <c r="X2" s="49"/>
      <c r="Y2" s="64"/>
      <c r="Z2" s="64"/>
      <c r="AP2" s="49"/>
      <c r="AQ2" s="49"/>
      <c r="AR2" s="49"/>
      <c r="AS2" s="64"/>
    </row>
    <row r="3" spans="1:45"/>
    <row r="4" spans="1:45" ht="29.1" customHeight="1">
      <c r="A4" s="80" t="s">
        <v>3</v>
      </c>
      <c r="B4" s="80"/>
      <c r="C4" s="90" t="s">
        <v>4</v>
      </c>
      <c r="D4" s="90"/>
      <c r="F4" s="80" t="s">
        <v>5</v>
      </c>
      <c r="G4" s="80"/>
      <c r="H4" s="80"/>
      <c r="I4" s="80"/>
      <c r="J4" s="80"/>
      <c r="K4" s="80"/>
    </row>
    <row r="5" spans="1:45">
      <c r="A5" s="80"/>
      <c r="B5" s="80"/>
      <c r="C5" s="90"/>
      <c r="D5" s="90"/>
      <c r="F5" s="3" t="s">
        <v>6</v>
      </c>
      <c r="G5" s="3" t="s">
        <v>7</v>
      </c>
      <c r="H5" s="81" t="s">
        <v>8</v>
      </c>
      <c r="I5" s="81"/>
      <c r="J5" s="81"/>
      <c r="K5" s="81"/>
    </row>
    <row r="6" spans="1:45" ht="17.100000000000001" customHeight="1">
      <c r="A6" s="80"/>
      <c r="B6" s="80"/>
      <c r="C6" s="90"/>
      <c r="D6" s="90"/>
      <c r="F6" s="39">
        <v>1</v>
      </c>
      <c r="G6" s="39" t="s">
        <v>9</v>
      </c>
      <c r="H6" s="82" t="s">
        <v>10</v>
      </c>
      <c r="I6" s="82"/>
      <c r="J6" s="82"/>
      <c r="K6" s="82"/>
    </row>
    <row r="7" spans="1:45" ht="189.75" customHeight="1">
      <c r="A7" s="80"/>
      <c r="B7" s="80"/>
      <c r="C7" s="90"/>
      <c r="D7" s="90"/>
      <c r="F7" s="39">
        <v>2</v>
      </c>
      <c r="G7" s="39" t="s">
        <v>11</v>
      </c>
      <c r="H7" s="83" t="s">
        <v>12</v>
      </c>
      <c r="I7" s="83"/>
      <c r="J7" s="83"/>
      <c r="K7" s="83"/>
    </row>
    <row r="8" spans="1:45">
      <c r="A8" s="80"/>
      <c r="B8" s="80"/>
      <c r="C8" s="90"/>
      <c r="D8" s="90"/>
      <c r="F8" s="4"/>
      <c r="G8" s="4"/>
      <c r="H8" s="82"/>
      <c r="I8" s="82"/>
      <c r="J8" s="82"/>
      <c r="K8" s="82"/>
    </row>
    <row r="9" spans="1:45"/>
    <row r="10" spans="1:45" ht="14.45" customHeight="1">
      <c r="A10" s="80" t="s">
        <v>13</v>
      </c>
      <c r="B10" s="80"/>
      <c r="C10" s="80" t="s">
        <v>14</v>
      </c>
      <c r="D10" s="80" t="s">
        <v>15</v>
      </c>
      <c r="E10" s="80"/>
      <c r="F10" s="80"/>
      <c r="G10" s="80"/>
      <c r="H10" s="80"/>
      <c r="I10" s="80"/>
      <c r="J10" s="80"/>
      <c r="K10" s="80"/>
      <c r="L10" s="80"/>
      <c r="M10" s="80"/>
      <c r="N10" s="80"/>
      <c r="O10" s="80"/>
      <c r="P10" s="80"/>
      <c r="Q10" s="84" t="s">
        <v>16</v>
      </c>
      <c r="R10" s="84"/>
      <c r="S10" s="84"/>
      <c r="T10" s="84"/>
      <c r="U10" s="84"/>
      <c r="V10" s="79" t="s">
        <v>17</v>
      </c>
      <c r="W10" s="79"/>
      <c r="X10" s="79"/>
      <c r="Y10" s="79"/>
      <c r="Z10" s="79"/>
      <c r="AA10" s="85" t="s">
        <v>17</v>
      </c>
      <c r="AB10" s="85"/>
      <c r="AC10" s="85"/>
      <c r="AD10" s="85"/>
      <c r="AE10" s="85"/>
      <c r="AF10" s="86" t="s">
        <v>17</v>
      </c>
      <c r="AG10" s="86"/>
      <c r="AH10" s="86"/>
      <c r="AI10" s="86"/>
      <c r="AJ10" s="86"/>
      <c r="AK10" s="87" t="s">
        <v>17</v>
      </c>
      <c r="AL10" s="87"/>
      <c r="AM10" s="87"/>
      <c r="AN10" s="87"/>
      <c r="AO10" s="87"/>
      <c r="AP10" s="76" t="s">
        <v>18</v>
      </c>
      <c r="AQ10" s="77"/>
      <c r="AR10" s="77"/>
      <c r="AS10" s="78"/>
    </row>
    <row r="11" spans="1:45" ht="14.45" customHeight="1">
      <c r="A11" s="80"/>
      <c r="B11" s="80"/>
      <c r="C11" s="80"/>
      <c r="D11" s="80"/>
      <c r="E11" s="80"/>
      <c r="F11" s="80"/>
      <c r="G11" s="80"/>
      <c r="H11" s="80"/>
      <c r="I11" s="80"/>
      <c r="J11" s="80"/>
      <c r="K11" s="80"/>
      <c r="L11" s="80"/>
      <c r="M11" s="80"/>
      <c r="N11" s="80"/>
      <c r="O11" s="80"/>
      <c r="P11" s="80"/>
      <c r="Q11" s="84"/>
      <c r="R11" s="84"/>
      <c r="S11" s="84"/>
      <c r="T11" s="84"/>
      <c r="U11" s="84"/>
      <c r="V11" s="79" t="s">
        <v>19</v>
      </c>
      <c r="W11" s="79"/>
      <c r="X11" s="79"/>
      <c r="Y11" s="79"/>
      <c r="Z11" s="79"/>
      <c r="AA11" s="85" t="s">
        <v>20</v>
      </c>
      <c r="AB11" s="85"/>
      <c r="AC11" s="85"/>
      <c r="AD11" s="85"/>
      <c r="AE11" s="85"/>
      <c r="AF11" s="86" t="s">
        <v>21</v>
      </c>
      <c r="AG11" s="86"/>
      <c r="AH11" s="86"/>
      <c r="AI11" s="86"/>
      <c r="AJ11" s="86"/>
      <c r="AK11" s="87" t="s">
        <v>22</v>
      </c>
      <c r="AL11" s="87"/>
      <c r="AM11" s="87"/>
      <c r="AN11" s="87"/>
      <c r="AO11" s="87"/>
      <c r="AP11" s="76" t="s">
        <v>23</v>
      </c>
      <c r="AQ11" s="77"/>
      <c r="AR11" s="77"/>
      <c r="AS11" s="78"/>
    </row>
    <row r="12" spans="1:45" ht="60">
      <c r="A12" s="38" t="s">
        <v>24</v>
      </c>
      <c r="B12" s="38" t="s">
        <v>25</v>
      </c>
      <c r="C12" s="80"/>
      <c r="D12" s="38" t="s">
        <v>26</v>
      </c>
      <c r="E12" s="38" t="s">
        <v>27</v>
      </c>
      <c r="F12" s="38" t="s">
        <v>28</v>
      </c>
      <c r="G12" s="38" t="s">
        <v>29</v>
      </c>
      <c r="H12" s="38" t="s">
        <v>30</v>
      </c>
      <c r="I12" s="38" t="s">
        <v>31</v>
      </c>
      <c r="J12" s="38" t="s">
        <v>32</v>
      </c>
      <c r="K12" s="38" t="s">
        <v>33</v>
      </c>
      <c r="L12" s="38" t="s">
        <v>34</v>
      </c>
      <c r="M12" s="38" t="s">
        <v>35</v>
      </c>
      <c r="N12" s="38" t="s">
        <v>36</v>
      </c>
      <c r="O12" s="38" t="s">
        <v>37</v>
      </c>
      <c r="P12" s="38" t="s">
        <v>38</v>
      </c>
      <c r="Q12" s="42" t="s">
        <v>39</v>
      </c>
      <c r="R12" s="42" t="s">
        <v>40</v>
      </c>
      <c r="S12" s="42" t="s">
        <v>41</v>
      </c>
      <c r="T12" s="42" t="s">
        <v>42</v>
      </c>
      <c r="U12" s="42" t="s">
        <v>43</v>
      </c>
      <c r="V12" s="41" t="s">
        <v>44</v>
      </c>
      <c r="W12" s="41" t="s">
        <v>45</v>
      </c>
      <c r="X12" s="41" t="s">
        <v>46</v>
      </c>
      <c r="Y12" s="65" t="s">
        <v>47</v>
      </c>
      <c r="Z12" s="65" t="s">
        <v>48</v>
      </c>
      <c r="AA12" s="43" t="s">
        <v>44</v>
      </c>
      <c r="AB12" s="43" t="s">
        <v>45</v>
      </c>
      <c r="AC12" s="43" t="s">
        <v>46</v>
      </c>
      <c r="AD12" s="43" t="s">
        <v>47</v>
      </c>
      <c r="AE12" s="43" t="s">
        <v>48</v>
      </c>
      <c r="AF12" s="44" t="s">
        <v>44</v>
      </c>
      <c r="AG12" s="44" t="s">
        <v>45</v>
      </c>
      <c r="AH12" s="44" t="s">
        <v>46</v>
      </c>
      <c r="AI12" s="44" t="s">
        <v>47</v>
      </c>
      <c r="AJ12" s="44" t="s">
        <v>48</v>
      </c>
      <c r="AK12" s="45" t="s">
        <v>44</v>
      </c>
      <c r="AL12" s="45" t="s">
        <v>45</v>
      </c>
      <c r="AM12" s="45" t="s">
        <v>46</v>
      </c>
      <c r="AN12" s="45" t="s">
        <v>47</v>
      </c>
      <c r="AO12" s="45" t="s">
        <v>48</v>
      </c>
      <c r="AP12" s="30" t="s">
        <v>44</v>
      </c>
      <c r="AQ12" s="30" t="s">
        <v>45</v>
      </c>
      <c r="AR12" s="30" t="s">
        <v>46</v>
      </c>
      <c r="AS12" s="70" t="s">
        <v>49</v>
      </c>
    </row>
    <row r="13" spans="1:45" s="31" customFormat="1" ht="80.45" customHeight="1">
      <c r="A13" s="40">
        <v>4</v>
      </c>
      <c r="B13" s="40" t="s">
        <v>50</v>
      </c>
      <c r="C13" s="40" t="s">
        <v>51</v>
      </c>
      <c r="D13" s="40" t="s">
        <v>52</v>
      </c>
      <c r="E13" s="5">
        <f t="shared" ref="E13:E28" si="0">+((1/17)*80%)/100%</f>
        <v>4.7058823529411764E-2</v>
      </c>
      <c r="F13" s="40" t="s">
        <v>53</v>
      </c>
      <c r="G13" s="40" t="s">
        <v>54</v>
      </c>
      <c r="H13" s="40" t="s">
        <v>55</v>
      </c>
      <c r="I13" s="6">
        <v>6.6000000000000003E-2</v>
      </c>
      <c r="J13" s="40" t="s">
        <v>56</v>
      </c>
      <c r="K13" s="40" t="s">
        <v>57</v>
      </c>
      <c r="L13" s="7">
        <v>0</v>
      </c>
      <c r="M13" s="7">
        <v>0.02</v>
      </c>
      <c r="N13" s="7">
        <v>0.06</v>
      </c>
      <c r="O13" s="7">
        <v>0.1</v>
      </c>
      <c r="P13" s="7">
        <v>0.1</v>
      </c>
      <c r="Q13" s="40" t="s">
        <v>58</v>
      </c>
      <c r="R13" s="40" t="s">
        <v>59</v>
      </c>
      <c r="S13" s="40" t="s">
        <v>60</v>
      </c>
      <c r="T13" s="40" t="s">
        <v>61</v>
      </c>
      <c r="U13" s="40" t="s">
        <v>62</v>
      </c>
      <c r="V13" s="46" t="s">
        <v>63</v>
      </c>
      <c r="W13" s="46" t="s">
        <v>63</v>
      </c>
      <c r="X13" s="46" t="s">
        <v>63</v>
      </c>
      <c r="Y13" s="47" t="s">
        <v>64</v>
      </c>
      <c r="Z13" s="68" t="s">
        <v>63</v>
      </c>
      <c r="AA13" s="7">
        <f>M13</f>
        <v>0.02</v>
      </c>
      <c r="AB13" s="13"/>
      <c r="AC13" s="40"/>
      <c r="AD13" s="40"/>
      <c r="AE13" s="40"/>
      <c r="AF13" s="7">
        <f>N13</f>
        <v>0.06</v>
      </c>
      <c r="AG13" s="13"/>
      <c r="AH13" s="40"/>
      <c r="AI13" s="40"/>
      <c r="AJ13" s="40"/>
      <c r="AK13" s="7">
        <f>O13</f>
        <v>0.1</v>
      </c>
      <c r="AL13" s="13"/>
      <c r="AM13" s="40"/>
      <c r="AN13" s="40"/>
      <c r="AO13" s="40"/>
      <c r="AP13" s="46">
        <f>P13</f>
        <v>0.1</v>
      </c>
      <c r="AQ13" s="46">
        <v>0</v>
      </c>
      <c r="AR13" s="46">
        <v>0</v>
      </c>
      <c r="AS13" s="47" t="s">
        <v>64</v>
      </c>
    </row>
    <row r="14" spans="1:45" s="31" customFormat="1" ht="105">
      <c r="A14" s="40">
        <v>4</v>
      </c>
      <c r="B14" s="40" t="s">
        <v>50</v>
      </c>
      <c r="C14" s="40" t="s">
        <v>51</v>
      </c>
      <c r="D14" s="40" t="s">
        <v>65</v>
      </c>
      <c r="E14" s="5">
        <f t="shared" si="0"/>
        <v>4.7058823529411764E-2</v>
      </c>
      <c r="F14" s="40" t="s">
        <v>53</v>
      </c>
      <c r="G14" s="40" t="s">
        <v>66</v>
      </c>
      <c r="H14" s="40" t="s">
        <v>67</v>
      </c>
      <c r="I14" s="40" t="s">
        <v>68</v>
      </c>
      <c r="J14" s="40" t="s">
        <v>69</v>
      </c>
      <c r="K14" s="40" t="s">
        <v>57</v>
      </c>
      <c r="L14" s="7">
        <v>0</v>
      </c>
      <c r="M14" s="7">
        <v>0</v>
      </c>
      <c r="N14" s="7">
        <v>0</v>
      </c>
      <c r="O14" s="7">
        <v>0.15</v>
      </c>
      <c r="P14" s="7">
        <v>0.15</v>
      </c>
      <c r="Q14" s="40" t="s">
        <v>58</v>
      </c>
      <c r="R14" s="40" t="s">
        <v>70</v>
      </c>
      <c r="S14" s="40" t="s">
        <v>71</v>
      </c>
      <c r="T14" s="40" t="s">
        <v>61</v>
      </c>
      <c r="U14" s="40" t="s">
        <v>72</v>
      </c>
      <c r="V14" s="46" t="s">
        <v>63</v>
      </c>
      <c r="W14" s="46" t="s">
        <v>63</v>
      </c>
      <c r="X14" s="46" t="s">
        <v>63</v>
      </c>
      <c r="Y14" s="47" t="s">
        <v>64</v>
      </c>
      <c r="Z14" s="68" t="s">
        <v>63</v>
      </c>
      <c r="AA14" s="7">
        <f t="shared" ref="AA14" si="1">M14</f>
        <v>0</v>
      </c>
      <c r="AB14" s="13"/>
      <c r="AC14" s="40"/>
      <c r="AD14" s="40"/>
      <c r="AE14" s="40"/>
      <c r="AF14" s="7">
        <f t="shared" ref="AF14" si="2">N14</f>
        <v>0</v>
      </c>
      <c r="AG14" s="13"/>
      <c r="AH14" s="40"/>
      <c r="AI14" s="40"/>
      <c r="AJ14" s="40"/>
      <c r="AK14" s="7">
        <f t="shared" ref="AK14" si="3">O14</f>
        <v>0.15</v>
      </c>
      <c r="AL14" s="13"/>
      <c r="AM14" s="40"/>
      <c r="AN14" s="40"/>
      <c r="AO14" s="40"/>
      <c r="AP14" s="46">
        <f t="shared" ref="AP14" si="4">P14</f>
        <v>0.15</v>
      </c>
      <c r="AQ14" s="46">
        <v>0</v>
      </c>
      <c r="AR14" s="46">
        <v>0</v>
      </c>
      <c r="AS14" s="47" t="s">
        <v>64</v>
      </c>
    </row>
    <row r="15" spans="1:45" s="31" customFormat="1" ht="217.5" customHeight="1">
      <c r="A15" s="40">
        <v>4</v>
      </c>
      <c r="B15" s="40" t="s">
        <v>50</v>
      </c>
      <c r="C15" s="40" t="s">
        <v>51</v>
      </c>
      <c r="D15" s="40" t="s">
        <v>73</v>
      </c>
      <c r="E15" s="5">
        <f t="shared" si="0"/>
        <v>4.7058823529411764E-2</v>
      </c>
      <c r="F15" s="40" t="s">
        <v>74</v>
      </c>
      <c r="G15" s="40" t="s">
        <v>75</v>
      </c>
      <c r="H15" s="40" t="s">
        <v>76</v>
      </c>
      <c r="I15" s="40" t="s">
        <v>68</v>
      </c>
      <c r="J15" s="40" t="s">
        <v>56</v>
      </c>
      <c r="K15" s="40" t="s">
        <v>57</v>
      </c>
      <c r="L15" s="7">
        <v>0.05</v>
      </c>
      <c r="M15" s="7">
        <v>0.4</v>
      </c>
      <c r="N15" s="7">
        <v>0.8</v>
      </c>
      <c r="O15" s="7">
        <v>1</v>
      </c>
      <c r="P15" s="7">
        <v>1</v>
      </c>
      <c r="Q15" s="40" t="s">
        <v>58</v>
      </c>
      <c r="R15" s="40" t="s">
        <v>77</v>
      </c>
      <c r="S15" s="40" t="s">
        <v>78</v>
      </c>
      <c r="T15" s="40" t="s">
        <v>61</v>
      </c>
      <c r="U15" s="40" t="s">
        <v>79</v>
      </c>
      <c r="V15" s="46">
        <f t="shared" ref="V14:V29" si="5">L15</f>
        <v>0.05</v>
      </c>
      <c r="W15" s="50">
        <v>0</v>
      </c>
      <c r="X15" s="50">
        <v>1</v>
      </c>
      <c r="Y15" s="47" t="s">
        <v>80</v>
      </c>
      <c r="Z15" s="47" t="s">
        <v>81</v>
      </c>
      <c r="AA15" s="7">
        <f t="shared" ref="AA14:AA35" si="6">M15</f>
        <v>0.4</v>
      </c>
      <c r="AB15" s="13"/>
      <c r="AC15" s="40"/>
      <c r="AD15" s="40"/>
      <c r="AE15" s="40"/>
      <c r="AF15" s="7">
        <f t="shared" ref="AF14:AF35" si="7">N15</f>
        <v>0.8</v>
      </c>
      <c r="AG15" s="13"/>
      <c r="AH15" s="40"/>
      <c r="AI15" s="40"/>
      <c r="AJ15" s="40"/>
      <c r="AK15" s="7">
        <f t="shared" ref="AK14:AK35" si="8">O15</f>
        <v>1</v>
      </c>
      <c r="AL15" s="13"/>
      <c r="AM15" s="40"/>
      <c r="AN15" s="40"/>
      <c r="AO15" s="40"/>
      <c r="AP15" s="46">
        <f t="shared" ref="AP14:AP35" si="9">P15</f>
        <v>1</v>
      </c>
      <c r="AQ15" s="46">
        <v>0</v>
      </c>
      <c r="AR15" s="46">
        <v>0</v>
      </c>
      <c r="AS15" s="71" t="s">
        <v>82</v>
      </c>
    </row>
    <row r="16" spans="1:45" s="31" customFormat="1" ht="120">
      <c r="A16" s="40">
        <v>4</v>
      </c>
      <c r="B16" s="40" t="s">
        <v>50</v>
      </c>
      <c r="C16" s="40" t="s">
        <v>83</v>
      </c>
      <c r="D16" s="40" t="s">
        <v>84</v>
      </c>
      <c r="E16" s="5">
        <f t="shared" si="0"/>
        <v>4.7058823529411764E-2</v>
      </c>
      <c r="F16" s="40" t="s">
        <v>53</v>
      </c>
      <c r="G16" s="40" t="s">
        <v>85</v>
      </c>
      <c r="H16" s="40" t="s">
        <v>86</v>
      </c>
      <c r="I16" s="8">
        <v>0.5</v>
      </c>
      <c r="J16" s="40" t="s">
        <v>56</v>
      </c>
      <c r="K16" s="40" t="s">
        <v>57</v>
      </c>
      <c r="L16" s="7">
        <v>0.15</v>
      </c>
      <c r="M16" s="7">
        <v>0.3</v>
      </c>
      <c r="N16" s="9">
        <v>0.45</v>
      </c>
      <c r="O16" s="9">
        <v>0.6</v>
      </c>
      <c r="P16" s="9">
        <v>0.6</v>
      </c>
      <c r="Q16" s="40" t="s">
        <v>87</v>
      </c>
      <c r="R16" s="40" t="s">
        <v>88</v>
      </c>
      <c r="S16" s="40" t="s">
        <v>89</v>
      </c>
      <c r="T16" s="40" t="s">
        <v>61</v>
      </c>
      <c r="U16" s="40" t="s">
        <v>90</v>
      </c>
      <c r="V16" s="46">
        <f t="shared" si="5"/>
        <v>0.15</v>
      </c>
      <c r="W16" s="51">
        <v>0.19320000000000001</v>
      </c>
      <c r="X16" s="50">
        <v>1</v>
      </c>
      <c r="Y16" s="47" t="s">
        <v>91</v>
      </c>
      <c r="Z16" s="47" t="s">
        <v>92</v>
      </c>
      <c r="AA16" s="7">
        <f t="shared" si="6"/>
        <v>0.3</v>
      </c>
      <c r="AB16" s="13"/>
      <c r="AC16" s="40"/>
      <c r="AD16" s="40"/>
      <c r="AE16" s="40"/>
      <c r="AF16" s="7">
        <f t="shared" si="7"/>
        <v>0.45</v>
      </c>
      <c r="AG16" s="13"/>
      <c r="AH16" s="40"/>
      <c r="AI16" s="40"/>
      <c r="AJ16" s="40"/>
      <c r="AK16" s="7">
        <f t="shared" si="8"/>
        <v>0.6</v>
      </c>
      <c r="AL16" s="13"/>
      <c r="AM16" s="40"/>
      <c r="AN16" s="40"/>
      <c r="AO16" s="40"/>
      <c r="AP16" s="46">
        <f t="shared" si="9"/>
        <v>0.6</v>
      </c>
      <c r="AQ16" s="59">
        <v>0.19320000000000001</v>
      </c>
      <c r="AR16" s="60">
        <f>AQ16/AP16</f>
        <v>0.32200000000000001</v>
      </c>
      <c r="AS16" s="71" t="s">
        <v>91</v>
      </c>
    </row>
    <row r="17" spans="1:45" s="31" customFormat="1" ht="105">
      <c r="A17" s="40">
        <v>4</v>
      </c>
      <c r="B17" s="40" t="s">
        <v>50</v>
      </c>
      <c r="C17" s="40" t="s">
        <v>83</v>
      </c>
      <c r="D17" s="40" t="s">
        <v>93</v>
      </c>
      <c r="E17" s="5">
        <f t="shared" si="0"/>
        <v>4.7058823529411764E-2</v>
      </c>
      <c r="F17" s="40" t="s">
        <v>53</v>
      </c>
      <c r="G17" s="40" t="s">
        <v>94</v>
      </c>
      <c r="H17" s="40" t="s">
        <v>95</v>
      </c>
      <c r="I17" s="8">
        <v>0.6</v>
      </c>
      <c r="J17" s="40" t="s">
        <v>56</v>
      </c>
      <c r="K17" s="40" t="s">
        <v>57</v>
      </c>
      <c r="L17" s="7">
        <v>0.15</v>
      </c>
      <c r="M17" s="7">
        <v>0.3</v>
      </c>
      <c r="N17" s="9">
        <v>0.45</v>
      </c>
      <c r="O17" s="9">
        <v>0.6</v>
      </c>
      <c r="P17" s="9">
        <v>0.6</v>
      </c>
      <c r="Q17" s="40" t="s">
        <v>87</v>
      </c>
      <c r="R17" s="40" t="s">
        <v>88</v>
      </c>
      <c r="S17" s="40" t="s">
        <v>89</v>
      </c>
      <c r="T17" s="40" t="s">
        <v>61</v>
      </c>
      <c r="U17" s="40" t="s">
        <v>90</v>
      </c>
      <c r="V17" s="46">
        <f t="shared" si="5"/>
        <v>0.15</v>
      </c>
      <c r="W17" s="51">
        <v>0.61980000000000002</v>
      </c>
      <c r="X17" s="50">
        <v>1</v>
      </c>
      <c r="Y17" s="47" t="s">
        <v>96</v>
      </c>
      <c r="Z17" s="47" t="s">
        <v>92</v>
      </c>
      <c r="AA17" s="7">
        <f t="shared" si="6"/>
        <v>0.3</v>
      </c>
      <c r="AB17" s="13"/>
      <c r="AC17" s="40"/>
      <c r="AD17" s="40"/>
      <c r="AE17" s="40"/>
      <c r="AF17" s="7">
        <f t="shared" si="7"/>
        <v>0.45</v>
      </c>
      <c r="AG17" s="13"/>
      <c r="AH17" s="40"/>
      <c r="AI17" s="40"/>
      <c r="AJ17" s="40"/>
      <c r="AK17" s="7">
        <f t="shared" si="8"/>
        <v>0.6</v>
      </c>
      <c r="AL17" s="13"/>
      <c r="AM17" s="40"/>
      <c r="AN17" s="40"/>
      <c r="AO17" s="40"/>
      <c r="AP17" s="46">
        <f t="shared" si="9"/>
        <v>0.6</v>
      </c>
      <c r="AQ17" s="59">
        <v>0.61980000000000002</v>
      </c>
      <c r="AR17" s="60">
        <v>1</v>
      </c>
      <c r="AS17" s="47" t="s">
        <v>96</v>
      </c>
    </row>
    <row r="18" spans="1:45" s="31" customFormat="1" ht="135">
      <c r="A18" s="40">
        <v>4</v>
      </c>
      <c r="B18" s="40" t="s">
        <v>50</v>
      </c>
      <c r="C18" s="40" t="s">
        <v>83</v>
      </c>
      <c r="D18" s="40" t="s">
        <v>97</v>
      </c>
      <c r="E18" s="5">
        <f t="shared" si="0"/>
        <v>4.7058823529411764E-2</v>
      </c>
      <c r="F18" s="40" t="s">
        <v>74</v>
      </c>
      <c r="G18" s="40" t="s">
        <v>98</v>
      </c>
      <c r="H18" s="40" t="s">
        <v>99</v>
      </c>
      <c r="I18" s="40"/>
      <c r="J18" s="40" t="s">
        <v>56</v>
      </c>
      <c r="K18" s="40" t="s">
        <v>57</v>
      </c>
      <c r="L18" s="7">
        <v>0.1</v>
      </c>
      <c r="M18" s="7">
        <v>0.25</v>
      </c>
      <c r="N18" s="7">
        <v>0.65</v>
      </c>
      <c r="O18" s="7">
        <v>0.95</v>
      </c>
      <c r="P18" s="7">
        <v>0.95</v>
      </c>
      <c r="Q18" s="40" t="s">
        <v>87</v>
      </c>
      <c r="R18" s="40" t="s">
        <v>88</v>
      </c>
      <c r="S18" s="40" t="s">
        <v>89</v>
      </c>
      <c r="T18" s="40" t="s">
        <v>61</v>
      </c>
      <c r="U18" s="40" t="s">
        <v>100</v>
      </c>
      <c r="V18" s="46">
        <f t="shared" si="5"/>
        <v>0.1</v>
      </c>
      <c r="W18" s="50">
        <v>0.2364</v>
      </c>
      <c r="X18" s="50">
        <v>1</v>
      </c>
      <c r="Y18" s="47" t="s">
        <v>101</v>
      </c>
      <c r="Z18" s="47" t="s">
        <v>102</v>
      </c>
      <c r="AA18" s="7">
        <f t="shared" si="6"/>
        <v>0.25</v>
      </c>
      <c r="AB18" s="13"/>
      <c r="AC18" s="40"/>
      <c r="AD18" s="40"/>
      <c r="AE18" s="40"/>
      <c r="AF18" s="7">
        <f t="shared" si="7"/>
        <v>0.65</v>
      </c>
      <c r="AG18" s="13"/>
      <c r="AH18" s="40"/>
      <c r="AI18" s="40"/>
      <c r="AJ18" s="40"/>
      <c r="AK18" s="7">
        <f t="shared" si="8"/>
        <v>0.95</v>
      </c>
      <c r="AL18" s="13"/>
      <c r="AM18" s="40"/>
      <c r="AN18" s="40"/>
      <c r="AO18" s="40"/>
      <c r="AP18" s="46">
        <f t="shared" si="9"/>
        <v>0.95</v>
      </c>
      <c r="AQ18" s="46">
        <v>0.24</v>
      </c>
      <c r="AR18" s="46">
        <f>AQ18/AP18</f>
        <v>0.25263157894736843</v>
      </c>
      <c r="AS18" s="47" t="s">
        <v>101</v>
      </c>
    </row>
    <row r="19" spans="1:45" s="31" customFormat="1" ht="135">
      <c r="A19" s="40">
        <v>4</v>
      </c>
      <c r="B19" s="40" t="s">
        <v>50</v>
      </c>
      <c r="C19" s="40" t="s">
        <v>83</v>
      </c>
      <c r="D19" s="40" t="s">
        <v>103</v>
      </c>
      <c r="E19" s="5">
        <f t="shared" si="0"/>
        <v>4.7058823529411764E-2</v>
      </c>
      <c r="F19" s="40" t="s">
        <v>53</v>
      </c>
      <c r="G19" s="40" t="s">
        <v>104</v>
      </c>
      <c r="H19" s="40" t="s">
        <v>105</v>
      </c>
      <c r="I19" s="40"/>
      <c r="J19" s="40" t="s">
        <v>56</v>
      </c>
      <c r="K19" s="40" t="s">
        <v>57</v>
      </c>
      <c r="L19" s="7">
        <v>0.02</v>
      </c>
      <c r="M19" s="7">
        <v>0.1</v>
      </c>
      <c r="N19" s="7">
        <v>0.2</v>
      </c>
      <c r="O19" s="7">
        <v>0.4</v>
      </c>
      <c r="P19" s="7">
        <v>0.4</v>
      </c>
      <c r="Q19" s="40" t="s">
        <v>87</v>
      </c>
      <c r="R19" s="40" t="s">
        <v>88</v>
      </c>
      <c r="S19" s="40" t="s">
        <v>89</v>
      </c>
      <c r="T19" s="40" t="s">
        <v>61</v>
      </c>
      <c r="U19" s="40" t="s">
        <v>100</v>
      </c>
      <c r="V19" s="46">
        <f t="shared" si="5"/>
        <v>0.02</v>
      </c>
      <c r="W19" s="50">
        <v>5.2499999999999998E-2</v>
      </c>
      <c r="X19" s="50">
        <v>1</v>
      </c>
      <c r="Y19" s="47" t="s">
        <v>106</v>
      </c>
      <c r="Z19" s="47" t="s">
        <v>102</v>
      </c>
      <c r="AA19" s="7">
        <f t="shared" si="6"/>
        <v>0.1</v>
      </c>
      <c r="AB19" s="13"/>
      <c r="AC19" s="40"/>
      <c r="AD19" s="40"/>
      <c r="AE19" s="40"/>
      <c r="AF19" s="7">
        <f t="shared" si="7"/>
        <v>0.2</v>
      </c>
      <c r="AG19" s="13"/>
      <c r="AH19" s="40"/>
      <c r="AI19" s="40"/>
      <c r="AJ19" s="40"/>
      <c r="AK19" s="7">
        <f t="shared" si="8"/>
        <v>0.4</v>
      </c>
      <c r="AL19" s="13"/>
      <c r="AM19" s="40"/>
      <c r="AN19" s="40"/>
      <c r="AO19" s="40"/>
      <c r="AP19" s="46">
        <f t="shared" si="9"/>
        <v>0.4</v>
      </c>
      <c r="AQ19" s="46">
        <v>0.05</v>
      </c>
      <c r="AR19" s="46">
        <f t="shared" ref="AR19:AR29" si="10">AQ19/AP19</f>
        <v>0.125</v>
      </c>
      <c r="AS19" s="47" t="s">
        <v>106</v>
      </c>
    </row>
    <row r="20" spans="1:45" s="31" customFormat="1" ht="90">
      <c r="A20" s="40">
        <v>4</v>
      </c>
      <c r="B20" s="40" t="s">
        <v>50</v>
      </c>
      <c r="C20" s="40" t="s">
        <v>83</v>
      </c>
      <c r="D20" s="40" t="s">
        <v>107</v>
      </c>
      <c r="E20" s="5">
        <f t="shared" si="0"/>
        <v>4.7058823529411764E-2</v>
      </c>
      <c r="F20" s="40" t="s">
        <v>74</v>
      </c>
      <c r="G20" s="40" t="s">
        <v>108</v>
      </c>
      <c r="H20" s="40" t="s">
        <v>109</v>
      </c>
      <c r="I20" s="40"/>
      <c r="J20" s="40" t="s">
        <v>69</v>
      </c>
      <c r="K20" s="40" t="s">
        <v>57</v>
      </c>
      <c r="L20" s="7">
        <v>0.95</v>
      </c>
      <c r="M20" s="7">
        <v>0.95</v>
      </c>
      <c r="N20" s="7">
        <v>0.95</v>
      </c>
      <c r="O20" s="7">
        <v>0.95</v>
      </c>
      <c r="P20" s="7">
        <v>0.95</v>
      </c>
      <c r="Q20" s="40" t="s">
        <v>87</v>
      </c>
      <c r="R20" s="40" t="s">
        <v>88</v>
      </c>
      <c r="S20" s="40" t="s">
        <v>110</v>
      </c>
      <c r="T20" s="40" t="s">
        <v>61</v>
      </c>
      <c r="U20" s="10" t="s">
        <v>111</v>
      </c>
      <c r="V20" s="46">
        <f t="shared" si="5"/>
        <v>0.95</v>
      </c>
      <c r="W20" s="50">
        <v>0</v>
      </c>
      <c r="X20" s="50">
        <v>0</v>
      </c>
      <c r="Y20" s="47" t="s">
        <v>112</v>
      </c>
      <c r="Z20" s="47" t="s">
        <v>113</v>
      </c>
      <c r="AA20" s="7">
        <f t="shared" si="6"/>
        <v>0.95</v>
      </c>
      <c r="AB20" s="13"/>
      <c r="AC20" s="40"/>
      <c r="AD20" s="40"/>
      <c r="AE20" s="40"/>
      <c r="AF20" s="7">
        <f t="shared" si="7"/>
        <v>0.95</v>
      </c>
      <c r="AG20" s="13"/>
      <c r="AH20" s="40"/>
      <c r="AI20" s="40"/>
      <c r="AJ20" s="40"/>
      <c r="AK20" s="7">
        <f t="shared" si="8"/>
        <v>0.95</v>
      </c>
      <c r="AL20" s="13"/>
      <c r="AM20" s="40"/>
      <c r="AN20" s="40"/>
      <c r="AO20" s="40"/>
      <c r="AP20" s="46">
        <f t="shared" si="9"/>
        <v>0.95</v>
      </c>
      <c r="AQ20" s="46">
        <v>0</v>
      </c>
      <c r="AR20" s="46">
        <f t="shared" si="10"/>
        <v>0</v>
      </c>
      <c r="AS20" s="47" t="s">
        <v>112</v>
      </c>
    </row>
    <row r="21" spans="1:45" s="31" customFormat="1" ht="90">
      <c r="A21" s="40">
        <v>4</v>
      </c>
      <c r="B21" s="40" t="s">
        <v>50</v>
      </c>
      <c r="C21" s="40" t="s">
        <v>83</v>
      </c>
      <c r="D21" s="40" t="s">
        <v>114</v>
      </c>
      <c r="E21" s="5">
        <f t="shared" si="0"/>
        <v>4.7058823529411764E-2</v>
      </c>
      <c r="F21" s="40" t="s">
        <v>53</v>
      </c>
      <c r="G21" s="40" t="s">
        <v>115</v>
      </c>
      <c r="H21" s="40" t="s">
        <v>116</v>
      </c>
      <c r="I21" s="40"/>
      <c r="J21" s="40" t="s">
        <v>69</v>
      </c>
      <c r="K21" s="40" t="s">
        <v>57</v>
      </c>
      <c r="L21" s="7">
        <v>1</v>
      </c>
      <c r="M21" s="7">
        <v>1</v>
      </c>
      <c r="N21" s="7">
        <v>1</v>
      </c>
      <c r="O21" s="7">
        <v>1</v>
      </c>
      <c r="P21" s="7">
        <v>1</v>
      </c>
      <c r="Q21" s="40" t="s">
        <v>87</v>
      </c>
      <c r="R21" s="10" t="s">
        <v>88</v>
      </c>
      <c r="S21" s="10" t="s">
        <v>117</v>
      </c>
      <c r="T21" s="10" t="s">
        <v>61</v>
      </c>
      <c r="U21" s="10" t="s">
        <v>118</v>
      </c>
      <c r="V21" s="46">
        <f t="shared" si="5"/>
        <v>1</v>
      </c>
      <c r="W21" s="52">
        <v>0</v>
      </c>
      <c r="X21" s="52">
        <v>0</v>
      </c>
      <c r="Y21" s="47" t="s">
        <v>119</v>
      </c>
      <c r="Z21" s="47" t="s">
        <v>113</v>
      </c>
      <c r="AA21" s="7">
        <f t="shared" si="6"/>
        <v>1</v>
      </c>
      <c r="AB21" s="13"/>
      <c r="AC21" s="40"/>
      <c r="AD21" s="40"/>
      <c r="AE21" s="40"/>
      <c r="AF21" s="7">
        <f t="shared" si="7"/>
        <v>1</v>
      </c>
      <c r="AG21" s="13"/>
      <c r="AH21" s="40"/>
      <c r="AI21" s="40"/>
      <c r="AJ21" s="40"/>
      <c r="AK21" s="7">
        <f t="shared" si="8"/>
        <v>1</v>
      </c>
      <c r="AL21" s="13"/>
      <c r="AM21" s="40"/>
      <c r="AN21" s="40"/>
      <c r="AO21" s="40"/>
      <c r="AP21" s="46">
        <f t="shared" si="9"/>
        <v>1</v>
      </c>
      <c r="AQ21" s="46">
        <v>0</v>
      </c>
      <c r="AR21" s="46">
        <f t="shared" si="10"/>
        <v>0</v>
      </c>
      <c r="AS21" s="47" t="s">
        <v>119</v>
      </c>
    </row>
    <row r="22" spans="1:45" s="31" customFormat="1" ht="230.25" customHeight="1">
      <c r="A22" s="40">
        <v>4</v>
      </c>
      <c r="B22" s="40" t="s">
        <v>50</v>
      </c>
      <c r="C22" s="40" t="s">
        <v>83</v>
      </c>
      <c r="D22" s="40" t="s">
        <v>120</v>
      </c>
      <c r="E22" s="5">
        <f t="shared" si="0"/>
        <v>4.7058823529411764E-2</v>
      </c>
      <c r="F22" s="40" t="s">
        <v>53</v>
      </c>
      <c r="G22" s="40" t="s">
        <v>121</v>
      </c>
      <c r="H22" s="40" t="s">
        <v>122</v>
      </c>
      <c r="I22" s="40"/>
      <c r="J22" s="40" t="s">
        <v>69</v>
      </c>
      <c r="K22" s="40" t="s">
        <v>57</v>
      </c>
      <c r="L22" s="8">
        <v>0.95</v>
      </c>
      <c r="M22" s="8">
        <v>0.95</v>
      </c>
      <c r="N22" s="8">
        <v>0.95</v>
      </c>
      <c r="O22" s="8">
        <v>0.95</v>
      </c>
      <c r="P22" s="7">
        <v>0.95</v>
      </c>
      <c r="Q22" s="40" t="s">
        <v>87</v>
      </c>
      <c r="R22" s="40" t="s">
        <v>123</v>
      </c>
      <c r="S22" s="10" t="s">
        <v>117</v>
      </c>
      <c r="T22" s="10" t="s">
        <v>61</v>
      </c>
      <c r="U22" s="10" t="s">
        <v>118</v>
      </c>
      <c r="V22" s="46">
        <f t="shared" si="5"/>
        <v>0.95</v>
      </c>
      <c r="W22" s="50">
        <v>0.8</v>
      </c>
      <c r="X22" s="50">
        <f>W22/V22</f>
        <v>0.8421052631578948</v>
      </c>
      <c r="Y22" s="47" t="s">
        <v>124</v>
      </c>
      <c r="Z22" s="47" t="s">
        <v>113</v>
      </c>
      <c r="AA22" s="7">
        <f t="shared" si="6"/>
        <v>0.95</v>
      </c>
      <c r="AB22" s="13"/>
      <c r="AC22" s="40"/>
      <c r="AD22" s="40"/>
      <c r="AE22" s="40"/>
      <c r="AF22" s="7">
        <f t="shared" si="7"/>
        <v>0.95</v>
      </c>
      <c r="AG22" s="13"/>
      <c r="AH22" s="40"/>
      <c r="AI22" s="40"/>
      <c r="AJ22" s="40"/>
      <c r="AK22" s="7">
        <f t="shared" si="8"/>
        <v>0.95</v>
      </c>
      <c r="AL22" s="13"/>
      <c r="AM22" s="40"/>
      <c r="AN22" s="40"/>
      <c r="AO22" s="40"/>
      <c r="AP22" s="46">
        <f t="shared" si="9"/>
        <v>0.95</v>
      </c>
      <c r="AQ22" s="60">
        <f>84%/4</f>
        <v>0.21</v>
      </c>
      <c r="AR22" s="46">
        <f>AQ22/AP22</f>
        <v>0.22105263157894736</v>
      </c>
      <c r="AS22" s="47" t="s">
        <v>124</v>
      </c>
    </row>
    <row r="23" spans="1:45" s="31" customFormat="1" ht="60">
      <c r="A23" s="40">
        <v>4</v>
      </c>
      <c r="B23" s="40" t="s">
        <v>50</v>
      </c>
      <c r="C23" s="40" t="s">
        <v>125</v>
      </c>
      <c r="D23" s="40" t="s">
        <v>126</v>
      </c>
      <c r="E23" s="5">
        <f t="shared" si="0"/>
        <v>4.7058823529411764E-2</v>
      </c>
      <c r="F23" s="40" t="s">
        <v>74</v>
      </c>
      <c r="G23" s="40" t="s">
        <v>127</v>
      </c>
      <c r="H23" s="40" t="s">
        <v>128</v>
      </c>
      <c r="I23" s="40"/>
      <c r="J23" s="40" t="s">
        <v>129</v>
      </c>
      <c r="K23" s="40" t="s">
        <v>130</v>
      </c>
      <c r="L23" s="11">
        <v>1920</v>
      </c>
      <c r="M23" s="11">
        <v>1920</v>
      </c>
      <c r="N23" s="11">
        <v>1920</v>
      </c>
      <c r="O23" s="11">
        <v>1920</v>
      </c>
      <c r="P23" s="12">
        <f t="shared" ref="P23:P29" si="11">SUM(L23:O23)</f>
        <v>7680</v>
      </c>
      <c r="Q23" s="40" t="s">
        <v>87</v>
      </c>
      <c r="R23" s="40" t="s">
        <v>131</v>
      </c>
      <c r="S23" s="40" t="s">
        <v>132</v>
      </c>
      <c r="T23" s="40" t="s">
        <v>61</v>
      </c>
      <c r="U23" s="40" t="s">
        <v>132</v>
      </c>
      <c r="V23" s="53">
        <f t="shared" si="5"/>
        <v>1920</v>
      </c>
      <c r="W23" s="54">
        <v>1599</v>
      </c>
      <c r="X23" s="52">
        <f>W23/V23</f>
        <v>0.83281249999999996</v>
      </c>
      <c r="Y23" s="47" t="s">
        <v>133</v>
      </c>
      <c r="Z23" s="47" t="s">
        <v>134</v>
      </c>
      <c r="AA23" s="11">
        <f t="shared" si="6"/>
        <v>1920</v>
      </c>
      <c r="AB23" s="40"/>
      <c r="AC23" s="40"/>
      <c r="AD23" s="40"/>
      <c r="AE23" s="40"/>
      <c r="AF23" s="11">
        <f t="shared" si="7"/>
        <v>1920</v>
      </c>
      <c r="AG23" s="40"/>
      <c r="AH23" s="40"/>
      <c r="AI23" s="40"/>
      <c r="AJ23" s="40"/>
      <c r="AK23" s="32">
        <f t="shared" si="8"/>
        <v>1920</v>
      </c>
      <c r="AL23" s="13"/>
      <c r="AM23" s="40"/>
      <c r="AN23" s="40"/>
      <c r="AO23" s="40"/>
      <c r="AP23" s="53">
        <f t="shared" si="9"/>
        <v>7680</v>
      </c>
      <c r="AQ23" s="61">
        <v>1599</v>
      </c>
      <c r="AR23" s="46">
        <f>AQ23/AP23</f>
        <v>0.20820312499999999</v>
      </c>
      <c r="AS23" s="47" t="s">
        <v>133</v>
      </c>
    </row>
    <row r="24" spans="1:45" s="31" customFormat="1" ht="60">
      <c r="A24" s="40">
        <v>4</v>
      </c>
      <c r="B24" s="40" t="s">
        <v>50</v>
      </c>
      <c r="C24" s="40" t="s">
        <v>125</v>
      </c>
      <c r="D24" s="40" t="s">
        <v>135</v>
      </c>
      <c r="E24" s="5">
        <f t="shared" si="0"/>
        <v>4.7058823529411764E-2</v>
      </c>
      <c r="F24" s="40" t="s">
        <v>53</v>
      </c>
      <c r="G24" s="40" t="s">
        <v>136</v>
      </c>
      <c r="H24" s="40" t="s">
        <v>137</v>
      </c>
      <c r="I24" s="40"/>
      <c r="J24" s="40" t="s">
        <v>129</v>
      </c>
      <c r="K24" s="40" t="s">
        <v>138</v>
      </c>
      <c r="L24" s="11">
        <v>960</v>
      </c>
      <c r="M24" s="11">
        <v>960</v>
      </c>
      <c r="N24" s="11">
        <v>960</v>
      </c>
      <c r="O24" s="11">
        <v>960</v>
      </c>
      <c r="P24" s="12">
        <f t="shared" si="11"/>
        <v>3840</v>
      </c>
      <c r="Q24" s="40" t="s">
        <v>87</v>
      </c>
      <c r="R24" s="40" t="s">
        <v>138</v>
      </c>
      <c r="S24" s="40" t="s">
        <v>132</v>
      </c>
      <c r="T24" s="40" t="s">
        <v>61</v>
      </c>
      <c r="U24" s="40" t="s">
        <v>132</v>
      </c>
      <c r="V24" s="53">
        <f t="shared" si="5"/>
        <v>960</v>
      </c>
      <c r="W24" s="54">
        <v>164</v>
      </c>
      <c r="X24" s="52">
        <f t="shared" ref="X24:X29" si="12">W24/V24</f>
        <v>0.17083333333333334</v>
      </c>
      <c r="Y24" s="47" t="s">
        <v>139</v>
      </c>
      <c r="Z24" s="47" t="s">
        <v>134</v>
      </c>
      <c r="AA24" s="11">
        <f t="shared" si="6"/>
        <v>960</v>
      </c>
      <c r="AB24" s="40"/>
      <c r="AC24" s="40"/>
      <c r="AD24" s="40"/>
      <c r="AE24" s="40"/>
      <c r="AF24" s="11">
        <f t="shared" si="7"/>
        <v>960</v>
      </c>
      <c r="AG24" s="40"/>
      <c r="AH24" s="40"/>
      <c r="AI24" s="40"/>
      <c r="AJ24" s="40"/>
      <c r="AK24" s="32">
        <f t="shared" si="8"/>
        <v>960</v>
      </c>
      <c r="AL24" s="13"/>
      <c r="AM24" s="40"/>
      <c r="AN24" s="40"/>
      <c r="AO24" s="40"/>
      <c r="AP24" s="53">
        <f t="shared" si="9"/>
        <v>3840</v>
      </c>
      <c r="AQ24" s="61">
        <v>164</v>
      </c>
      <c r="AR24" s="46">
        <f t="shared" si="10"/>
        <v>4.2708333333333334E-2</v>
      </c>
      <c r="AS24" s="47" t="s">
        <v>139</v>
      </c>
    </row>
    <row r="25" spans="1:45" s="31" customFormat="1" ht="75">
      <c r="A25" s="40">
        <v>4</v>
      </c>
      <c r="B25" s="40" t="s">
        <v>50</v>
      </c>
      <c r="C25" s="40" t="s">
        <v>125</v>
      </c>
      <c r="D25" s="40" t="s">
        <v>140</v>
      </c>
      <c r="E25" s="5">
        <f t="shared" si="0"/>
        <v>4.7058823529411764E-2</v>
      </c>
      <c r="F25" s="40" t="s">
        <v>53</v>
      </c>
      <c r="G25" s="40" t="s">
        <v>141</v>
      </c>
      <c r="H25" s="40" t="s">
        <v>142</v>
      </c>
      <c r="I25" s="40"/>
      <c r="J25" s="40" t="s">
        <v>129</v>
      </c>
      <c r="K25" s="40" t="s">
        <v>143</v>
      </c>
      <c r="L25" s="13">
        <v>200</v>
      </c>
      <c r="M25" s="13">
        <v>300</v>
      </c>
      <c r="N25" s="13">
        <v>200</v>
      </c>
      <c r="O25" s="13">
        <v>200</v>
      </c>
      <c r="P25" s="12">
        <f t="shared" si="11"/>
        <v>900</v>
      </c>
      <c r="Q25" s="40" t="s">
        <v>87</v>
      </c>
      <c r="R25" s="40" t="s">
        <v>144</v>
      </c>
      <c r="S25" s="40" t="s">
        <v>145</v>
      </c>
      <c r="T25" s="40" t="s">
        <v>61</v>
      </c>
      <c r="U25" s="40" t="s">
        <v>145</v>
      </c>
      <c r="V25" s="53">
        <f t="shared" si="5"/>
        <v>200</v>
      </c>
      <c r="W25" s="54">
        <v>37</v>
      </c>
      <c r="X25" s="52">
        <f t="shared" si="12"/>
        <v>0.185</v>
      </c>
      <c r="Y25" s="47" t="s">
        <v>146</v>
      </c>
      <c r="Z25" s="47" t="s">
        <v>134</v>
      </c>
      <c r="AA25" s="11">
        <f t="shared" si="6"/>
        <v>300</v>
      </c>
      <c r="AB25" s="40"/>
      <c r="AC25" s="40"/>
      <c r="AD25" s="40"/>
      <c r="AE25" s="40"/>
      <c r="AF25" s="11">
        <f t="shared" si="7"/>
        <v>200</v>
      </c>
      <c r="AG25" s="40"/>
      <c r="AH25" s="40"/>
      <c r="AI25" s="40"/>
      <c r="AJ25" s="40"/>
      <c r="AK25" s="32">
        <f t="shared" si="8"/>
        <v>200</v>
      </c>
      <c r="AL25" s="13"/>
      <c r="AM25" s="40"/>
      <c r="AN25" s="40"/>
      <c r="AO25" s="40"/>
      <c r="AP25" s="53">
        <f t="shared" si="9"/>
        <v>900</v>
      </c>
      <c r="AQ25" s="61">
        <v>37</v>
      </c>
      <c r="AR25" s="46">
        <f t="shared" si="10"/>
        <v>4.1111111111111112E-2</v>
      </c>
      <c r="AS25" s="47" t="s">
        <v>146</v>
      </c>
    </row>
    <row r="26" spans="1:45" s="31" customFormat="1" ht="75">
      <c r="A26" s="40">
        <v>4</v>
      </c>
      <c r="B26" s="40" t="s">
        <v>50</v>
      </c>
      <c r="C26" s="40" t="s">
        <v>125</v>
      </c>
      <c r="D26" s="40" t="s">
        <v>147</v>
      </c>
      <c r="E26" s="5">
        <f t="shared" si="0"/>
        <v>4.7058823529411764E-2</v>
      </c>
      <c r="F26" s="40" t="s">
        <v>74</v>
      </c>
      <c r="G26" s="40" t="s">
        <v>148</v>
      </c>
      <c r="H26" s="40" t="s">
        <v>149</v>
      </c>
      <c r="I26" s="40"/>
      <c r="J26" s="40" t="s">
        <v>129</v>
      </c>
      <c r="K26" s="40" t="s">
        <v>144</v>
      </c>
      <c r="L26" s="13">
        <v>112</v>
      </c>
      <c r="M26" s="13">
        <v>171</v>
      </c>
      <c r="N26" s="13">
        <v>171</v>
      </c>
      <c r="O26" s="13">
        <v>113</v>
      </c>
      <c r="P26" s="12">
        <f t="shared" si="11"/>
        <v>567</v>
      </c>
      <c r="Q26" s="40" t="s">
        <v>87</v>
      </c>
      <c r="R26" s="40" t="s">
        <v>144</v>
      </c>
      <c r="S26" s="40" t="s">
        <v>145</v>
      </c>
      <c r="T26" s="40" t="s">
        <v>61</v>
      </c>
      <c r="U26" s="40" t="s">
        <v>145</v>
      </c>
      <c r="V26" s="53">
        <f t="shared" si="5"/>
        <v>112</v>
      </c>
      <c r="W26" s="54">
        <v>10</v>
      </c>
      <c r="X26" s="52">
        <f t="shared" si="12"/>
        <v>8.9285714285714288E-2</v>
      </c>
      <c r="Y26" s="47" t="s">
        <v>150</v>
      </c>
      <c r="Z26" s="47" t="s">
        <v>134</v>
      </c>
      <c r="AA26" s="11">
        <f t="shared" si="6"/>
        <v>171</v>
      </c>
      <c r="AB26" s="40"/>
      <c r="AC26" s="40"/>
      <c r="AD26" s="40"/>
      <c r="AE26" s="40"/>
      <c r="AF26" s="11">
        <f t="shared" si="7"/>
        <v>171</v>
      </c>
      <c r="AG26" s="40"/>
      <c r="AH26" s="40"/>
      <c r="AI26" s="40"/>
      <c r="AJ26" s="40"/>
      <c r="AK26" s="32">
        <f t="shared" si="8"/>
        <v>113</v>
      </c>
      <c r="AL26" s="13"/>
      <c r="AM26" s="40"/>
      <c r="AN26" s="40"/>
      <c r="AO26" s="40"/>
      <c r="AP26" s="53">
        <f t="shared" si="9"/>
        <v>567</v>
      </c>
      <c r="AQ26" s="61">
        <v>10</v>
      </c>
      <c r="AR26" s="46">
        <f t="shared" si="10"/>
        <v>1.7636684303350969E-2</v>
      </c>
      <c r="AS26" s="47" t="s">
        <v>150</v>
      </c>
    </row>
    <row r="27" spans="1:45" s="31" customFormat="1" ht="60">
      <c r="A27" s="40">
        <v>4</v>
      </c>
      <c r="B27" s="40" t="s">
        <v>50</v>
      </c>
      <c r="C27" s="40" t="s">
        <v>125</v>
      </c>
      <c r="D27" s="40" t="s">
        <v>151</v>
      </c>
      <c r="E27" s="5">
        <f t="shared" si="0"/>
        <v>4.7058823529411764E-2</v>
      </c>
      <c r="F27" s="40" t="s">
        <v>74</v>
      </c>
      <c r="G27" s="40" t="s">
        <v>152</v>
      </c>
      <c r="H27" s="40" t="s">
        <v>153</v>
      </c>
      <c r="I27" s="40"/>
      <c r="J27" s="40" t="s">
        <v>129</v>
      </c>
      <c r="K27" s="40" t="s">
        <v>154</v>
      </c>
      <c r="L27" s="13">
        <v>5</v>
      </c>
      <c r="M27" s="13">
        <v>9</v>
      </c>
      <c r="N27" s="13">
        <v>9</v>
      </c>
      <c r="O27" s="13">
        <v>7</v>
      </c>
      <c r="P27" s="12">
        <f t="shared" si="11"/>
        <v>30</v>
      </c>
      <c r="Q27" s="40" t="s">
        <v>87</v>
      </c>
      <c r="R27" s="40" t="s">
        <v>155</v>
      </c>
      <c r="S27" s="40" t="s">
        <v>156</v>
      </c>
      <c r="T27" s="40" t="s">
        <v>61</v>
      </c>
      <c r="U27" s="40" t="s">
        <v>155</v>
      </c>
      <c r="V27" s="53">
        <f t="shared" si="5"/>
        <v>5</v>
      </c>
      <c r="W27" s="54">
        <v>7</v>
      </c>
      <c r="X27" s="52">
        <v>1</v>
      </c>
      <c r="Y27" s="47" t="s">
        <v>157</v>
      </c>
      <c r="Z27" s="47" t="s">
        <v>158</v>
      </c>
      <c r="AA27" s="11">
        <f t="shared" si="6"/>
        <v>9</v>
      </c>
      <c r="AB27" s="40"/>
      <c r="AC27" s="40"/>
      <c r="AD27" s="40"/>
      <c r="AE27" s="40"/>
      <c r="AF27" s="11">
        <f t="shared" si="7"/>
        <v>9</v>
      </c>
      <c r="AG27" s="40"/>
      <c r="AH27" s="40"/>
      <c r="AI27" s="40"/>
      <c r="AJ27" s="40"/>
      <c r="AK27" s="32">
        <f t="shared" si="8"/>
        <v>7</v>
      </c>
      <c r="AL27" s="13"/>
      <c r="AM27" s="40"/>
      <c r="AN27" s="40"/>
      <c r="AO27" s="40"/>
      <c r="AP27" s="53">
        <f t="shared" si="9"/>
        <v>30</v>
      </c>
      <c r="AQ27" s="54">
        <v>7</v>
      </c>
      <c r="AR27" s="46">
        <f t="shared" si="10"/>
        <v>0.23333333333333334</v>
      </c>
      <c r="AS27" s="47" t="s">
        <v>157</v>
      </c>
    </row>
    <row r="28" spans="1:45" s="31" customFormat="1" ht="60">
      <c r="A28" s="40">
        <v>4</v>
      </c>
      <c r="B28" s="40" t="s">
        <v>50</v>
      </c>
      <c r="C28" s="40" t="s">
        <v>125</v>
      </c>
      <c r="D28" s="40" t="s">
        <v>159</v>
      </c>
      <c r="E28" s="5">
        <f t="shared" si="0"/>
        <v>4.7058823529411764E-2</v>
      </c>
      <c r="F28" s="40" t="s">
        <v>74</v>
      </c>
      <c r="G28" s="40" t="s">
        <v>160</v>
      </c>
      <c r="H28" s="40" t="s">
        <v>161</v>
      </c>
      <c r="I28" s="40"/>
      <c r="J28" s="40" t="s">
        <v>129</v>
      </c>
      <c r="K28" s="40" t="s">
        <v>154</v>
      </c>
      <c r="L28" s="13">
        <v>13</v>
      </c>
      <c r="M28" s="13">
        <v>17</v>
      </c>
      <c r="N28" s="13">
        <v>17</v>
      </c>
      <c r="O28" s="13">
        <v>13</v>
      </c>
      <c r="P28" s="12">
        <f t="shared" si="11"/>
        <v>60</v>
      </c>
      <c r="Q28" s="40" t="s">
        <v>87</v>
      </c>
      <c r="R28" s="40" t="s">
        <v>155</v>
      </c>
      <c r="S28" s="40" t="s">
        <v>156</v>
      </c>
      <c r="T28" s="40" t="s">
        <v>61</v>
      </c>
      <c r="U28" s="40" t="s">
        <v>155</v>
      </c>
      <c r="V28" s="53">
        <f t="shared" si="5"/>
        <v>13</v>
      </c>
      <c r="W28" s="54">
        <v>20</v>
      </c>
      <c r="X28" s="52">
        <v>1</v>
      </c>
      <c r="Y28" s="47" t="s">
        <v>157</v>
      </c>
      <c r="Z28" s="47" t="s">
        <v>158</v>
      </c>
      <c r="AA28" s="11">
        <f t="shared" si="6"/>
        <v>17</v>
      </c>
      <c r="AB28" s="40"/>
      <c r="AC28" s="40"/>
      <c r="AD28" s="40"/>
      <c r="AE28" s="40"/>
      <c r="AF28" s="11">
        <f t="shared" si="7"/>
        <v>17</v>
      </c>
      <c r="AG28" s="40"/>
      <c r="AH28" s="40"/>
      <c r="AI28" s="40"/>
      <c r="AJ28" s="40"/>
      <c r="AK28" s="32">
        <f t="shared" si="8"/>
        <v>13</v>
      </c>
      <c r="AL28" s="13"/>
      <c r="AM28" s="40"/>
      <c r="AN28" s="40"/>
      <c r="AO28" s="40"/>
      <c r="AP28" s="53">
        <f t="shared" si="9"/>
        <v>60</v>
      </c>
      <c r="AQ28" s="54">
        <v>20</v>
      </c>
      <c r="AR28" s="46">
        <f t="shared" si="10"/>
        <v>0.33333333333333331</v>
      </c>
      <c r="AS28" s="47" t="s">
        <v>157</v>
      </c>
    </row>
    <row r="29" spans="1:45" s="31" customFormat="1" ht="60">
      <c r="A29" s="40">
        <v>4</v>
      </c>
      <c r="B29" s="40" t="s">
        <v>50</v>
      </c>
      <c r="C29" s="40" t="s">
        <v>125</v>
      </c>
      <c r="D29" s="40" t="s">
        <v>162</v>
      </c>
      <c r="E29" s="5">
        <f>+((1/17)*80%)/100%</f>
        <v>4.7058823529411764E-2</v>
      </c>
      <c r="F29" s="40" t="s">
        <v>74</v>
      </c>
      <c r="G29" s="40" t="s">
        <v>163</v>
      </c>
      <c r="H29" s="40" t="s">
        <v>164</v>
      </c>
      <c r="I29" s="40"/>
      <c r="J29" s="40" t="s">
        <v>129</v>
      </c>
      <c r="K29" s="40" t="s">
        <v>154</v>
      </c>
      <c r="L29" s="13">
        <v>4</v>
      </c>
      <c r="M29" s="13">
        <v>6</v>
      </c>
      <c r="N29" s="13">
        <v>6</v>
      </c>
      <c r="O29" s="13">
        <v>4</v>
      </c>
      <c r="P29" s="12">
        <f t="shared" si="11"/>
        <v>20</v>
      </c>
      <c r="Q29" s="40" t="s">
        <v>87</v>
      </c>
      <c r="R29" s="40" t="s">
        <v>155</v>
      </c>
      <c r="S29" s="40" t="s">
        <v>156</v>
      </c>
      <c r="T29" s="40" t="s">
        <v>61</v>
      </c>
      <c r="U29" s="40" t="s">
        <v>155</v>
      </c>
      <c r="V29" s="53">
        <f t="shared" si="5"/>
        <v>4</v>
      </c>
      <c r="W29" s="54">
        <v>3</v>
      </c>
      <c r="X29" s="52">
        <f t="shared" si="12"/>
        <v>0.75</v>
      </c>
      <c r="Y29" s="47" t="s">
        <v>165</v>
      </c>
      <c r="Z29" s="47" t="s">
        <v>158</v>
      </c>
      <c r="AA29" s="11">
        <f t="shared" si="6"/>
        <v>6</v>
      </c>
      <c r="AB29" s="40"/>
      <c r="AC29" s="40"/>
      <c r="AD29" s="40"/>
      <c r="AE29" s="40"/>
      <c r="AF29" s="11">
        <f t="shared" si="7"/>
        <v>6</v>
      </c>
      <c r="AG29" s="40"/>
      <c r="AH29" s="40"/>
      <c r="AI29" s="40"/>
      <c r="AJ29" s="40"/>
      <c r="AK29" s="32">
        <f t="shared" si="8"/>
        <v>4</v>
      </c>
      <c r="AL29" s="13"/>
      <c r="AM29" s="40"/>
      <c r="AN29" s="40"/>
      <c r="AO29" s="40"/>
      <c r="AP29" s="53">
        <f t="shared" si="9"/>
        <v>20</v>
      </c>
      <c r="AQ29" s="54">
        <v>3</v>
      </c>
      <c r="AR29" s="46">
        <f t="shared" si="10"/>
        <v>0.15</v>
      </c>
      <c r="AS29" s="47" t="s">
        <v>165</v>
      </c>
    </row>
    <row r="30" spans="1:45" s="34" customFormat="1" ht="15.75">
      <c r="A30" s="14"/>
      <c r="B30" s="14"/>
      <c r="C30" s="14"/>
      <c r="D30" s="15" t="s">
        <v>166</v>
      </c>
      <c r="E30" s="16">
        <f>SUM(E13:E29)</f>
        <v>0.80000000000000027</v>
      </c>
      <c r="F30" s="14"/>
      <c r="G30" s="14"/>
      <c r="H30" s="14"/>
      <c r="I30" s="14"/>
      <c r="J30" s="14"/>
      <c r="K30" s="14"/>
      <c r="L30" s="16"/>
      <c r="M30" s="16"/>
      <c r="N30" s="16"/>
      <c r="O30" s="16"/>
      <c r="P30" s="16"/>
      <c r="Q30" s="14"/>
      <c r="R30" s="14"/>
      <c r="S30" s="14"/>
      <c r="T30" s="14"/>
      <c r="U30" s="14"/>
      <c r="V30" s="55"/>
      <c r="W30" s="55"/>
      <c r="X30" s="55">
        <f>AVERAGE(X13:X29)*80%</f>
        <v>0.52640196324143695</v>
      </c>
      <c r="Y30" s="66"/>
      <c r="Z30" s="66"/>
      <c r="AA30" s="16"/>
      <c r="AB30" s="16" t="e">
        <f>AVERAGE(AB13:AB29)</f>
        <v>#DIV/0!</v>
      </c>
      <c r="AC30" s="14"/>
      <c r="AD30" s="14"/>
      <c r="AE30" s="14"/>
      <c r="AF30" s="16"/>
      <c r="AG30" s="16" t="e">
        <f>AVERAGE(AG13:AG29)</f>
        <v>#DIV/0!</v>
      </c>
      <c r="AH30" s="14"/>
      <c r="AI30" s="14"/>
      <c r="AJ30" s="14"/>
      <c r="AK30" s="33"/>
      <c r="AL30" s="33" t="e">
        <f>AVERAGE(AL13:AL29)</f>
        <v>#DIV/0!</v>
      </c>
      <c r="AM30" s="14"/>
      <c r="AN30" s="14"/>
      <c r="AO30" s="14"/>
      <c r="AP30" s="55"/>
      <c r="AQ30" s="55"/>
      <c r="AR30" s="55">
        <f>AVERAGE(AR13:AR29)*80%</f>
        <v>0.13868282969133072</v>
      </c>
      <c r="AS30" s="66"/>
    </row>
    <row r="31" spans="1:45" ht="105">
      <c r="A31" s="17">
        <v>7</v>
      </c>
      <c r="B31" s="17" t="s">
        <v>167</v>
      </c>
      <c r="C31" s="17" t="s">
        <v>168</v>
      </c>
      <c r="D31" s="17" t="s">
        <v>169</v>
      </c>
      <c r="E31" s="18">
        <v>0.04</v>
      </c>
      <c r="F31" s="17" t="s">
        <v>170</v>
      </c>
      <c r="G31" s="17" t="s">
        <v>171</v>
      </c>
      <c r="H31" s="17" t="s">
        <v>172</v>
      </c>
      <c r="I31" s="17"/>
      <c r="J31" s="19" t="s">
        <v>173</v>
      </c>
      <c r="K31" s="19" t="s">
        <v>174</v>
      </c>
      <c r="L31" s="20">
        <v>0</v>
      </c>
      <c r="M31" s="20">
        <v>0.8</v>
      </c>
      <c r="N31" s="20">
        <v>0</v>
      </c>
      <c r="O31" s="20">
        <v>0.8</v>
      </c>
      <c r="P31" s="20">
        <v>0.8</v>
      </c>
      <c r="Q31" s="17" t="s">
        <v>87</v>
      </c>
      <c r="R31" s="17" t="s">
        <v>175</v>
      </c>
      <c r="S31" s="17" t="s">
        <v>176</v>
      </c>
      <c r="T31" s="17" t="s">
        <v>177</v>
      </c>
      <c r="U31" s="17" t="s">
        <v>178</v>
      </c>
      <c r="V31" s="56" t="s">
        <v>63</v>
      </c>
      <c r="W31" s="56" t="s">
        <v>63</v>
      </c>
      <c r="X31" s="56" t="s">
        <v>63</v>
      </c>
      <c r="Y31" s="72" t="s">
        <v>64</v>
      </c>
      <c r="Z31" s="56" t="s">
        <v>63</v>
      </c>
      <c r="AA31" s="35">
        <f t="shared" ref="AA31:AA35" si="13">M31</f>
        <v>0.8</v>
      </c>
      <c r="AB31" s="17"/>
      <c r="AC31" s="17"/>
      <c r="AD31" s="17"/>
      <c r="AE31" s="17"/>
      <c r="AF31" s="18">
        <f t="shared" ref="AF31:AF35" si="14">N31</f>
        <v>0</v>
      </c>
      <c r="AG31" s="17"/>
      <c r="AH31" s="17"/>
      <c r="AI31" s="17"/>
      <c r="AJ31" s="17"/>
      <c r="AK31" s="18">
        <f t="shared" ref="AK31:AK35" si="15">O31</f>
        <v>0.8</v>
      </c>
      <c r="AL31" s="36"/>
      <c r="AM31" s="17"/>
      <c r="AN31" s="17"/>
      <c r="AO31" s="17"/>
      <c r="AP31" s="62">
        <f t="shared" ref="AP31:AP35" si="16">P31</f>
        <v>0.8</v>
      </c>
      <c r="AQ31" s="62">
        <v>0</v>
      </c>
      <c r="AR31" s="62">
        <v>0</v>
      </c>
      <c r="AS31" s="69" t="s">
        <v>64</v>
      </c>
    </row>
    <row r="32" spans="1:45" ht="120">
      <c r="A32" s="17">
        <v>7</v>
      </c>
      <c r="B32" s="17" t="s">
        <v>167</v>
      </c>
      <c r="C32" s="17" t="s">
        <v>168</v>
      </c>
      <c r="D32" s="17" t="s">
        <v>179</v>
      </c>
      <c r="E32" s="18">
        <v>0.04</v>
      </c>
      <c r="F32" s="17" t="s">
        <v>170</v>
      </c>
      <c r="G32" s="17" t="s">
        <v>180</v>
      </c>
      <c r="H32" s="17" t="s">
        <v>181</v>
      </c>
      <c r="I32" s="17"/>
      <c r="J32" s="19" t="s">
        <v>173</v>
      </c>
      <c r="K32" s="19" t="s">
        <v>182</v>
      </c>
      <c r="L32" s="21">
        <v>1</v>
      </c>
      <c r="M32" s="22">
        <v>1</v>
      </c>
      <c r="N32" s="22">
        <v>1</v>
      </c>
      <c r="O32" s="22">
        <v>1</v>
      </c>
      <c r="P32" s="22">
        <v>1</v>
      </c>
      <c r="Q32" s="17" t="s">
        <v>87</v>
      </c>
      <c r="R32" s="17" t="s">
        <v>183</v>
      </c>
      <c r="S32" s="17" t="s">
        <v>184</v>
      </c>
      <c r="T32" s="17" t="s">
        <v>185</v>
      </c>
      <c r="U32" s="17" t="s">
        <v>186</v>
      </c>
      <c r="V32" s="56">
        <f>L32</f>
        <v>1</v>
      </c>
      <c r="W32" s="62">
        <v>1</v>
      </c>
      <c r="X32" s="62">
        <v>1</v>
      </c>
      <c r="Y32" s="17" t="s">
        <v>187</v>
      </c>
      <c r="Z32" s="69"/>
      <c r="AA32" s="35">
        <f t="shared" si="13"/>
        <v>1</v>
      </c>
      <c r="AB32" s="17"/>
      <c r="AC32" s="17"/>
      <c r="AD32" s="17"/>
      <c r="AE32" s="17"/>
      <c r="AF32" s="18">
        <f t="shared" si="14"/>
        <v>1</v>
      </c>
      <c r="AG32" s="17"/>
      <c r="AH32" s="17"/>
      <c r="AI32" s="17"/>
      <c r="AJ32" s="17"/>
      <c r="AK32" s="18">
        <f t="shared" si="15"/>
        <v>1</v>
      </c>
      <c r="AL32" s="36"/>
      <c r="AM32" s="17"/>
      <c r="AN32" s="17"/>
      <c r="AO32" s="17"/>
      <c r="AP32" s="62">
        <f t="shared" si="16"/>
        <v>1</v>
      </c>
      <c r="AQ32" s="62">
        <v>1</v>
      </c>
      <c r="AR32" s="62">
        <v>0.25</v>
      </c>
      <c r="AS32" s="69" t="s">
        <v>188</v>
      </c>
    </row>
    <row r="33" spans="1:45" ht="120">
      <c r="A33" s="17">
        <v>7</v>
      </c>
      <c r="B33" s="17" t="s">
        <v>167</v>
      </c>
      <c r="C33" s="17" t="s">
        <v>189</v>
      </c>
      <c r="D33" s="17" t="s">
        <v>190</v>
      </c>
      <c r="E33" s="18">
        <v>0.04</v>
      </c>
      <c r="F33" s="17" t="s">
        <v>170</v>
      </c>
      <c r="G33" s="17" t="s">
        <v>191</v>
      </c>
      <c r="H33" s="17" t="s">
        <v>192</v>
      </c>
      <c r="I33" s="17"/>
      <c r="J33" s="19" t="s">
        <v>173</v>
      </c>
      <c r="K33" s="19" t="s">
        <v>193</v>
      </c>
      <c r="L33" s="21">
        <v>0</v>
      </c>
      <c r="M33" s="22">
        <v>1</v>
      </c>
      <c r="N33" s="22">
        <v>1</v>
      </c>
      <c r="O33" s="22">
        <v>1</v>
      </c>
      <c r="P33" s="22">
        <v>1</v>
      </c>
      <c r="Q33" s="17" t="s">
        <v>87</v>
      </c>
      <c r="R33" s="17" t="s">
        <v>194</v>
      </c>
      <c r="S33" s="17" t="s">
        <v>195</v>
      </c>
      <c r="T33" s="17" t="s">
        <v>196</v>
      </c>
      <c r="U33" s="17" t="s">
        <v>197</v>
      </c>
      <c r="V33" s="56" t="s">
        <v>63</v>
      </c>
      <c r="W33" s="56" t="s">
        <v>63</v>
      </c>
      <c r="X33" s="56" t="s">
        <v>63</v>
      </c>
      <c r="Y33" s="72" t="s">
        <v>64</v>
      </c>
      <c r="Z33" s="56" t="s">
        <v>63</v>
      </c>
      <c r="AA33" s="35">
        <f t="shared" si="13"/>
        <v>1</v>
      </c>
      <c r="AB33" s="17"/>
      <c r="AC33" s="17"/>
      <c r="AD33" s="17"/>
      <c r="AE33" s="17"/>
      <c r="AF33" s="18">
        <f t="shared" si="14"/>
        <v>1</v>
      </c>
      <c r="AG33" s="17"/>
      <c r="AH33" s="17"/>
      <c r="AI33" s="17"/>
      <c r="AJ33" s="17"/>
      <c r="AK33" s="18">
        <f t="shared" si="15"/>
        <v>1</v>
      </c>
      <c r="AL33" s="36"/>
      <c r="AM33" s="17"/>
      <c r="AN33" s="17"/>
      <c r="AO33" s="17"/>
      <c r="AP33" s="62">
        <f t="shared" si="16"/>
        <v>1</v>
      </c>
      <c r="AQ33" s="62">
        <v>0</v>
      </c>
      <c r="AR33" s="62">
        <v>0</v>
      </c>
      <c r="AS33" s="69" t="s">
        <v>64</v>
      </c>
    </row>
    <row r="34" spans="1:45" ht="105">
      <c r="A34" s="17">
        <v>7</v>
      </c>
      <c r="B34" s="17" t="s">
        <v>167</v>
      </c>
      <c r="C34" s="17" t="s">
        <v>168</v>
      </c>
      <c r="D34" s="17" t="s">
        <v>198</v>
      </c>
      <c r="E34" s="18">
        <v>0.04</v>
      </c>
      <c r="F34" s="17" t="s">
        <v>170</v>
      </c>
      <c r="G34" s="17" t="s">
        <v>199</v>
      </c>
      <c r="H34" s="17" t="s">
        <v>200</v>
      </c>
      <c r="I34" s="17"/>
      <c r="J34" s="19" t="s">
        <v>173</v>
      </c>
      <c r="K34" s="19" t="s">
        <v>201</v>
      </c>
      <c r="L34" s="21">
        <v>0</v>
      </c>
      <c r="M34" s="22">
        <v>1</v>
      </c>
      <c r="N34" s="22">
        <v>1</v>
      </c>
      <c r="O34" s="22">
        <v>0</v>
      </c>
      <c r="P34" s="22">
        <v>1</v>
      </c>
      <c r="Q34" s="17" t="s">
        <v>87</v>
      </c>
      <c r="R34" s="17" t="s">
        <v>202</v>
      </c>
      <c r="S34" s="17" t="s">
        <v>203</v>
      </c>
      <c r="T34" s="17" t="s">
        <v>185</v>
      </c>
      <c r="U34" s="17" t="s">
        <v>203</v>
      </c>
      <c r="V34" s="56" t="s">
        <v>63</v>
      </c>
      <c r="W34" s="56" t="s">
        <v>63</v>
      </c>
      <c r="X34" s="56" t="s">
        <v>63</v>
      </c>
      <c r="Y34" s="72" t="s">
        <v>64</v>
      </c>
      <c r="Z34" s="56" t="s">
        <v>63</v>
      </c>
      <c r="AA34" s="35">
        <f t="shared" si="13"/>
        <v>1</v>
      </c>
      <c r="AB34" s="17"/>
      <c r="AC34" s="17"/>
      <c r="AD34" s="17"/>
      <c r="AE34" s="17"/>
      <c r="AF34" s="18">
        <f t="shared" si="14"/>
        <v>1</v>
      </c>
      <c r="AG34" s="17"/>
      <c r="AH34" s="17"/>
      <c r="AI34" s="17"/>
      <c r="AJ34" s="17"/>
      <c r="AK34" s="18">
        <f t="shared" si="15"/>
        <v>0</v>
      </c>
      <c r="AL34" s="36"/>
      <c r="AM34" s="17"/>
      <c r="AN34" s="17"/>
      <c r="AO34" s="17"/>
      <c r="AP34" s="62">
        <f t="shared" si="16"/>
        <v>1</v>
      </c>
      <c r="AQ34" s="62">
        <v>0</v>
      </c>
      <c r="AR34" s="62">
        <v>0</v>
      </c>
      <c r="AS34" s="69" t="s">
        <v>64</v>
      </c>
    </row>
    <row r="35" spans="1:45" ht="120">
      <c r="A35" s="17">
        <v>5</v>
      </c>
      <c r="B35" s="17" t="s">
        <v>204</v>
      </c>
      <c r="C35" s="17" t="s">
        <v>205</v>
      </c>
      <c r="D35" s="17" t="s">
        <v>206</v>
      </c>
      <c r="E35" s="18">
        <v>0.04</v>
      </c>
      <c r="F35" s="17" t="s">
        <v>170</v>
      </c>
      <c r="G35" s="17" t="s">
        <v>207</v>
      </c>
      <c r="H35" s="17" t="s">
        <v>208</v>
      </c>
      <c r="I35" s="17"/>
      <c r="J35" s="19" t="s">
        <v>209</v>
      </c>
      <c r="K35" s="19" t="s">
        <v>210</v>
      </c>
      <c r="L35" s="20">
        <v>0.33</v>
      </c>
      <c r="M35" s="20">
        <v>0.67</v>
      </c>
      <c r="N35" s="20">
        <v>1</v>
      </c>
      <c r="O35" s="20">
        <v>0</v>
      </c>
      <c r="P35" s="20">
        <v>1</v>
      </c>
      <c r="Q35" s="17" t="s">
        <v>87</v>
      </c>
      <c r="R35" s="17" t="s">
        <v>211</v>
      </c>
      <c r="S35" s="17" t="s">
        <v>212</v>
      </c>
      <c r="T35" s="17" t="s">
        <v>213</v>
      </c>
      <c r="U35" s="17" t="s">
        <v>212</v>
      </c>
      <c r="V35" s="56">
        <f>L35</f>
        <v>0.33</v>
      </c>
      <c r="W35" s="73">
        <v>0.82550000000000001</v>
      </c>
      <c r="X35" s="73">
        <v>0.82550000000000001</v>
      </c>
      <c r="Y35" s="69" t="s">
        <v>214</v>
      </c>
      <c r="Z35" s="69" t="s">
        <v>215</v>
      </c>
      <c r="AA35" s="35">
        <f t="shared" si="13"/>
        <v>0.67</v>
      </c>
      <c r="AB35" s="17"/>
      <c r="AC35" s="17"/>
      <c r="AD35" s="17"/>
      <c r="AE35" s="17"/>
      <c r="AF35" s="18">
        <f t="shared" si="14"/>
        <v>1</v>
      </c>
      <c r="AG35" s="17"/>
      <c r="AH35" s="17"/>
      <c r="AI35" s="17"/>
      <c r="AJ35" s="17"/>
      <c r="AK35" s="18">
        <f t="shared" si="15"/>
        <v>0</v>
      </c>
      <c r="AL35" s="36"/>
      <c r="AM35" s="17"/>
      <c r="AN35" s="17"/>
      <c r="AO35" s="17"/>
      <c r="AP35" s="62">
        <f t="shared" si="16"/>
        <v>1</v>
      </c>
      <c r="AQ35" s="73">
        <v>0.82550000000000001</v>
      </c>
      <c r="AR35" s="73">
        <v>0.80869999999999997</v>
      </c>
      <c r="AS35" s="69" t="s">
        <v>214</v>
      </c>
    </row>
    <row r="36" spans="1:45" s="34" customFormat="1" ht="15.75">
      <c r="A36" s="14"/>
      <c r="B36" s="14"/>
      <c r="C36" s="14"/>
      <c r="D36" s="23" t="s">
        <v>216</v>
      </c>
      <c r="E36" s="24">
        <f>SUM(E31:E35)</f>
        <v>0.2</v>
      </c>
      <c r="F36" s="23"/>
      <c r="G36" s="23"/>
      <c r="H36" s="23"/>
      <c r="I36" s="23"/>
      <c r="J36" s="23"/>
      <c r="K36" s="23"/>
      <c r="L36" s="25">
        <f>AVERAGE(L32:L35)</f>
        <v>0.33250000000000002</v>
      </c>
      <c r="M36" s="25">
        <f>AVERAGE(M32:M35)</f>
        <v>0.91749999999999998</v>
      </c>
      <c r="N36" s="25">
        <f>AVERAGE(N32:N35)</f>
        <v>1</v>
      </c>
      <c r="O36" s="25">
        <f>AVERAGE(O32:O35)</f>
        <v>0.5</v>
      </c>
      <c r="P36" s="25">
        <f>AVERAGE(P32:P35)</f>
        <v>1</v>
      </c>
      <c r="Q36" s="23"/>
      <c r="R36" s="14"/>
      <c r="S36" s="14"/>
      <c r="T36" s="14"/>
      <c r="U36" s="14"/>
      <c r="V36" s="57"/>
      <c r="W36" s="57"/>
      <c r="X36" s="74">
        <f>AVERAGE(X31:X35)*20%</f>
        <v>0.18254999999999999</v>
      </c>
      <c r="Y36" s="66"/>
      <c r="Z36" s="66"/>
      <c r="AA36" s="25"/>
      <c r="AB36" s="25"/>
      <c r="AC36" s="14"/>
      <c r="AD36" s="14"/>
      <c r="AE36" s="14"/>
      <c r="AF36" s="25"/>
      <c r="AG36" s="25"/>
      <c r="AH36" s="14"/>
      <c r="AI36" s="14"/>
      <c r="AJ36" s="14"/>
      <c r="AK36" s="25"/>
      <c r="AL36" s="25"/>
      <c r="AM36" s="14"/>
      <c r="AN36" s="14"/>
      <c r="AO36" s="14"/>
      <c r="AP36" s="57"/>
      <c r="AQ36" s="57"/>
      <c r="AR36" s="74">
        <f>AVERAGE(AR31:AR35)*20%</f>
        <v>4.2347999999999997E-2</v>
      </c>
      <c r="AS36" s="66"/>
    </row>
    <row r="37" spans="1:45" s="37" customFormat="1" ht="18.75">
      <c r="A37" s="26"/>
      <c r="B37" s="26"/>
      <c r="C37" s="26"/>
      <c r="D37" s="27" t="s">
        <v>217</v>
      </c>
      <c r="E37" s="28">
        <f>E36+E30</f>
        <v>1.0000000000000002</v>
      </c>
      <c r="F37" s="26"/>
      <c r="G37" s="26"/>
      <c r="H37" s="26"/>
      <c r="I37" s="26"/>
      <c r="J37" s="26"/>
      <c r="K37" s="26"/>
      <c r="L37" s="29">
        <f>L36*$E$36</f>
        <v>6.6500000000000004E-2</v>
      </c>
      <c r="M37" s="29">
        <f>M36*$E$36</f>
        <v>0.1835</v>
      </c>
      <c r="N37" s="29">
        <f>N36*$E$36</f>
        <v>0.2</v>
      </c>
      <c r="O37" s="29">
        <f>O36*$E$36</f>
        <v>0.1</v>
      </c>
      <c r="P37" s="29">
        <f>P36*$E$36</f>
        <v>0.2</v>
      </c>
      <c r="Q37" s="26"/>
      <c r="R37" s="26"/>
      <c r="S37" s="26"/>
      <c r="T37" s="26"/>
      <c r="U37" s="26"/>
      <c r="V37" s="58"/>
      <c r="W37" s="58"/>
      <c r="X37" s="75">
        <f>X30+X36</f>
        <v>0.70895196324143694</v>
      </c>
      <c r="Y37" s="67"/>
      <c r="Z37" s="67"/>
      <c r="AA37" s="29"/>
      <c r="AB37" s="29"/>
      <c r="AC37" s="26"/>
      <c r="AD37" s="26"/>
      <c r="AE37" s="26"/>
      <c r="AF37" s="29"/>
      <c r="AG37" s="29"/>
      <c r="AH37" s="26"/>
      <c r="AI37" s="26"/>
      <c r="AJ37" s="26"/>
      <c r="AK37" s="29"/>
      <c r="AL37" s="29"/>
      <c r="AM37" s="26"/>
      <c r="AN37" s="26"/>
      <c r="AO37" s="26"/>
      <c r="AP37" s="58"/>
      <c r="AQ37" s="58"/>
      <c r="AR37" s="75">
        <f>AR30+AR36</f>
        <v>0.18103082969133072</v>
      </c>
      <c r="AS37" s="67"/>
    </row>
  </sheetData>
  <sheetProtection formatColumns="0" formatRows="0"/>
  <mergeCells count="24">
    <mergeCell ref="A10:B11"/>
    <mergeCell ref="C10:C12"/>
    <mergeCell ref="D10:P11"/>
    <mergeCell ref="A1:K1"/>
    <mergeCell ref="L1:P1"/>
    <mergeCell ref="A2:P2"/>
    <mergeCell ref="A4:B8"/>
    <mergeCell ref="C4:D8"/>
    <mergeCell ref="AP10:AS10"/>
    <mergeCell ref="AP11:AS11"/>
    <mergeCell ref="V10:Z10"/>
    <mergeCell ref="F4:K4"/>
    <mergeCell ref="H5:K5"/>
    <mergeCell ref="H6:K6"/>
    <mergeCell ref="H7:K7"/>
    <mergeCell ref="H8:K8"/>
    <mergeCell ref="Q10:U11"/>
    <mergeCell ref="V11:Z11"/>
    <mergeCell ref="AA11:AE11"/>
    <mergeCell ref="AF11:AJ11"/>
    <mergeCell ref="AK11:AO11"/>
    <mergeCell ref="AK10:AO10"/>
    <mergeCell ref="AF10:AJ10"/>
    <mergeCell ref="AA10:AE10"/>
  </mergeCells>
  <dataValidations count="4">
    <dataValidation allowBlank="1" showInputMessage="1" showErrorMessage="1" error="Escriba un texto " promptTitle="Cualquier contenido" sqref="F13:F29" xr:uid="{00000000-0002-0000-0000-000000000000}"/>
    <dataValidation type="textLength" operator="lessThanOrEqual" allowBlank="1" showInputMessage="1" showErrorMessage="1" error="Por favor ingresar menos de 2.500 caracteres, incluyendo espacios." prompt="Recuerde que este campo tiene máximo 2.500 caracteres, incluyendo espacios. " sqref="Y15:Y29 AS17:AS29" xr:uid="{00000000-0002-0000-0000-000001000000}">
      <formula1>2500</formula1>
    </dataValidation>
    <dataValidation type="textLength" operator="lessThanOrEqual" allowBlank="1" showInputMessage="1" showErrorMessage="1" error="Por favor ingresar menos de 2.500 caracteres, incluyendo espacios." sqref="Z15:Z29 W15:X29 AQ27:AQ29 Z35 Z32 W32:X32 W35:X35" xr:uid="{00000000-0002-0000-0000-000002000000}">
      <formula1>2500</formula1>
    </dataValidation>
    <dataValidation type="textLength" operator="lessThanOrEqual" allowBlank="1" showInputMessage="1" showErrorMessage="1" error="Por favor ingresar menos de 2.500 caracteres, incluyendo espacios." prompt="Recuerde que este campo tiene máximo 2.500 caracteres, incluyendo espacios." sqref="Y32 Y35 AS35" xr:uid="{BE87B09E-9CEC-47B7-A032-A653B877D9AE}">
      <formula1>2500</formula1>
    </dataValidation>
  </dataValidations>
  <pageMargins left="0.7" right="0.7" top="0.75" bottom="0.75" header="0.3" footer="0.3"/>
  <pageSetup paperSize="9" scale="43" orientation="portrait" r:id="rId1"/>
  <colBreaks count="1" manualBreakCount="1">
    <brk id="12" max="1048575" man="1"/>
  </colBreaks>
  <ignoredErrors>
    <ignoredError sqref="M36:P36"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Jaime Murcia Rodriguez</cp:lastModifiedBy>
  <cp:revision/>
  <dcterms:created xsi:type="dcterms:W3CDTF">2021-01-25T18:44:53Z</dcterms:created>
  <dcterms:modified xsi:type="dcterms:W3CDTF">2021-04-28T19:56:50Z</dcterms:modified>
  <cp:category/>
  <cp:contentStatus/>
</cp:coreProperties>
</file>