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17_Candelaria/I TRIMESTRE/"/>
    </mc:Choice>
  </mc:AlternateContent>
  <xr:revisionPtr revIDLastSave="227" documentId="13_ncr:1_{8B61B4C8-06E1-4878-9828-2F46C75AB1E4}" xr6:coauthVersionLast="46" xr6:coauthVersionMax="46" xr10:uidLastSave="{46271252-B69D-439D-8161-AD9ECF8BC4D1}"/>
  <workbookProtection workbookAlgorithmName="SHA-512" workbookHashValue="YQojfM/f7s80sbxELhrDKncqwnMZxKkva6+rSCkaTSlmccb7CNn7nZ64D+9FdJkc2fSh0KcEtFgvMA367uxcmw==" workbookSaltValue="M1IvGvUMld0CCQp8LMLnWQ==" workbookSpinCount="100000" lockStructure="1"/>
  <bookViews>
    <workbookView xWindow="-120" yWindow="-120" windowWidth="29040" windowHeight="15840" xr2:uid="{82425007-B10C-4B30-B14E-E133B79C6502}"/>
  </bookViews>
  <sheets>
    <sheet name="2021 La Candelari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AR37" i="1" s="1"/>
  <c r="X36" i="1"/>
  <c r="AR32" i="1"/>
  <c r="AQ32" i="1"/>
  <c r="AP32" i="1"/>
  <c r="AK32" i="1"/>
  <c r="AF32" i="1"/>
  <c r="AA32" i="1"/>
  <c r="V32" i="1"/>
  <c r="AP35" i="1"/>
  <c r="AK35" i="1"/>
  <c r="AF35" i="1"/>
  <c r="AA35" i="1"/>
  <c r="V35" i="1"/>
  <c r="AP34" i="1"/>
  <c r="AK34" i="1"/>
  <c r="AF34" i="1"/>
  <c r="AA34" i="1"/>
  <c r="AP33" i="1"/>
  <c r="AK33" i="1"/>
  <c r="AF33" i="1"/>
  <c r="AA33" i="1"/>
  <c r="AP31" i="1"/>
  <c r="AK31" i="1"/>
  <c r="AF31" i="1"/>
  <c r="AA31" i="1"/>
  <c r="AR30" i="1"/>
  <c r="X30" i="1"/>
  <c r="X37" i="1" s="1"/>
  <c r="AR23" i="1"/>
  <c r="X26" i="1"/>
  <c r="X25" i="1"/>
  <c r="X23" i="1"/>
  <c r="AQ22" i="1"/>
  <c r="X22" i="1"/>
  <c r="W22" i="1"/>
  <c r="AR18" i="1"/>
  <c r="AR20" i="1"/>
  <c r="X20" i="1"/>
  <c r="X16" i="1"/>
  <c r="AR29" i="1"/>
  <c r="AR28" i="1"/>
  <c r="AR27" i="1"/>
  <c r="AR26" i="1"/>
  <c r="AR25" i="1"/>
  <c r="AR24" i="1"/>
  <c r="AR22" i="1"/>
  <c r="AR21" i="1"/>
  <c r="AR19" i="1"/>
  <c r="AR17" i="1"/>
  <c r="AR16" i="1"/>
  <c r="AP14" i="1"/>
  <c r="AK14" i="1"/>
  <c r="AF14" i="1"/>
  <c r="AA14" i="1"/>
  <c r="AP13" i="1"/>
  <c r="AK13" i="1"/>
  <c r="AF13" i="1"/>
  <c r="AA13" i="1"/>
  <c r="E28" i="1"/>
  <c r="E27" i="1"/>
  <c r="E26" i="1"/>
  <c r="E25" i="1"/>
  <c r="E24" i="1"/>
  <c r="E23" i="1"/>
  <c r="E22" i="1"/>
  <c r="E21" i="1"/>
  <c r="E20" i="1"/>
  <c r="E19" i="1"/>
  <c r="E18" i="1"/>
  <c r="E17" i="1"/>
  <c r="E16" i="1"/>
  <c r="E15" i="1"/>
  <c r="E14" i="1"/>
  <c r="E13" i="1"/>
  <c r="E29" i="1"/>
  <c r="P29" i="1"/>
  <c r="P28" i="1"/>
  <c r="P27" i="1"/>
  <c r="P26" i="1"/>
  <c r="P25" i="1"/>
  <c r="P24" i="1"/>
  <c r="P23" i="1"/>
  <c r="AL30" i="1"/>
  <c r="AG30" i="1"/>
  <c r="AB30" i="1"/>
  <c r="L36" i="1"/>
  <c r="P36" i="1"/>
  <c r="O36" i="1"/>
  <c r="N36" i="1"/>
  <c r="M36" i="1"/>
  <c r="AP29" i="1"/>
  <c r="AP28" i="1"/>
  <c r="AP27" i="1"/>
  <c r="AP26" i="1"/>
  <c r="AP25" i="1"/>
  <c r="AP24" i="1"/>
  <c r="AP23" i="1"/>
  <c r="AP22" i="1"/>
  <c r="AP21" i="1"/>
  <c r="AP20" i="1"/>
  <c r="AP19" i="1"/>
  <c r="AP18" i="1"/>
  <c r="AP17" i="1"/>
  <c r="AP16" i="1"/>
  <c r="AP15" i="1"/>
  <c r="AK29" i="1"/>
  <c r="AK28" i="1"/>
  <c r="AK27" i="1"/>
  <c r="AK26" i="1"/>
  <c r="AK25" i="1"/>
  <c r="AK24" i="1"/>
  <c r="AK23" i="1"/>
  <c r="AK22" i="1"/>
  <c r="AK21" i="1"/>
  <c r="AK20" i="1"/>
  <c r="AK19" i="1"/>
  <c r="AK18" i="1"/>
  <c r="AK17" i="1"/>
  <c r="AK16" i="1"/>
  <c r="AK15" i="1"/>
  <c r="AF29" i="1"/>
  <c r="AF28" i="1"/>
  <c r="AF27" i="1"/>
  <c r="AF26" i="1"/>
  <c r="AF25" i="1"/>
  <c r="AF24" i="1"/>
  <c r="AF23" i="1"/>
  <c r="AF22" i="1"/>
  <c r="AF21" i="1"/>
  <c r="AF20" i="1"/>
  <c r="AF19" i="1"/>
  <c r="AF18" i="1"/>
  <c r="AF17" i="1"/>
  <c r="AF16" i="1"/>
  <c r="AF15" i="1"/>
  <c r="AA29" i="1"/>
  <c r="AA28" i="1"/>
  <c r="AA27" i="1"/>
  <c r="AA26" i="1"/>
  <c r="AA25" i="1"/>
  <c r="AA24" i="1"/>
  <c r="AA23" i="1"/>
  <c r="AA22" i="1"/>
  <c r="AA21" i="1"/>
  <c r="AA20" i="1"/>
  <c r="AA19" i="1"/>
  <c r="AA18" i="1"/>
  <c r="AA17" i="1"/>
  <c r="AA16" i="1"/>
  <c r="AA15" i="1"/>
  <c r="V29" i="1"/>
  <c r="V28" i="1"/>
  <c r="V27" i="1"/>
  <c r="V26" i="1"/>
  <c r="V25" i="1"/>
  <c r="V24" i="1"/>
  <c r="V23" i="1"/>
  <c r="V22" i="1"/>
  <c r="V21" i="1"/>
  <c r="V20" i="1"/>
  <c r="V19" i="1"/>
  <c r="V18" i="1"/>
  <c r="V17" i="1"/>
  <c r="V16" i="1"/>
  <c r="V15" i="1"/>
  <c r="E30" i="1"/>
  <c r="E36" i="1"/>
  <c r="O37" i="1"/>
  <c r="P37" i="1"/>
  <c r="N37" i="1"/>
  <c r="M37" i="1"/>
  <c r="L37" i="1"/>
  <c r="E37" i="1"/>
</calcChain>
</file>

<file path=xl/sharedStrings.xml><?xml version="1.0" encoding="utf-8"?>
<sst xmlns="http://schemas.openxmlformats.org/spreadsheetml/2006/main" count="442" uniqueCount="226">
  <si>
    <t>ALCALDÍA LOCAL DE LA CANDELARIA</t>
  </si>
  <si>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</si>
  <si>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</si>
  <si>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</si>
  <si>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</si>
  <si>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</si>
  <si>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</si>
  <si>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</si>
  <si>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</si>
  <si>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17 de marzo de 2021</t>
  </si>
  <si>
    <t>Publicación del plan de gestión aprobado. Caso HOLA:  162269</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</si>
  <si>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</si>
  <si>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</si>
  <si>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</si>
  <si>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</si>
  <si>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</si>
  <si>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</si>
  <si>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</si>
  <si>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</si>
  <si>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</si>
  <si>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</si>
  <si>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</si>
  <si>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</si>
  <si>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</si>
  <si>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</si>
  <si>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</si>
  <si>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</si>
  <si>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</si>
  <si>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</si>
  <si>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</si>
  <si>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</si>
  <si>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</si>
  <si>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</si>
  <si>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</si>
  <si>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</si>
  <si>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</si>
  <si>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</si>
  <si>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</si>
  <si>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</si>
  <si>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</si>
  <si>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</si>
  <si>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</si>
  <si>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</si>
  <si>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</si>
  <si>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</si>
  <si>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</si>
  <si>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</si>
  <si>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</si>
  <si>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</si>
  <si>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</si>
  <si>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</si>
  <si>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</si>
  <si>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</si>
  <si>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</si>
  <si>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</si>
  <si>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</si>
  <si>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</si>
  <si>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</si>
  <si>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</si>
  <si>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</si>
  <si>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</si>
  <si>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</si>
  <si>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</si>
  <si>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</si>
  <si>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</si>
  <si>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</si>
  <si>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</si>
  <si>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</si>
  <si>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</si>
  <si>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</si>
  <si>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</si>
  <si>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</si>
  <si>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</si>
  <si>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</si>
  <si>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</si>
  <si>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</si>
  <si>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</si>
  <si>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</si>
  <si>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</si>
  <si>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</si>
  <si>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Porcentaje de giros acumulados de obligaciones por pagar de la vigencia 2019 y anteriores</t>
  </si>
  <si>
    <t>(Giros acumulados/Presupuesto comprometido constituido como obligaciones por pagar de la vigencia 2019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</si>
  <si>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</si>
  <si>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</si>
  <si>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</si>
  <si>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</si>
  <si>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</si>
  <si>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Porcentaje de contratos registrados en SIPSE Local</t>
  </si>
  <si>
    <t>(Número de contratos registrados en SIPSE Local /Número de contratos publicados en la plataforma SECOP I y II)*100%</t>
  </si>
  <si>
    <t>Reporte SIPSE LOCAL y Reporte SECOP</t>
  </si>
  <si>
    <t>Reporte de seguimiento</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</si>
  <si>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</si>
  <si>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</si>
  <si>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</si>
  <si>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</si>
  <si>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</si>
  <si>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</si>
  <si>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</si>
  <si>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</si>
  <si>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</si>
  <si>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</si>
  <si>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</si>
  <si>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</si>
  <si>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</si>
  <si>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</si>
  <si>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Fallos de fondo en primera instancia proferidos</t>
  </si>
  <si>
    <t>Número de Fallos de fondo en primera instancia proferidos</t>
  </si>
  <si>
    <t>Actuaciones administrativas terminadas</t>
  </si>
  <si>
    <t>Actuaciones Administrativas terminadas (archivadas)</t>
  </si>
  <si>
    <t>Número de Actuaciones Administrativas terminadas (archivadas)</t>
  </si>
  <si>
    <t>Actuaciones administrativas terminadas por vía gubernativa</t>
  </si>
  <si>
    <t>Aplicativo Si Actúa I</t>
  </si>
  <si>
    <t>Actuaciones Administrativas terminadas hasta la primera instancia</t>
  </si>
  <si>
    <t>Número de Actuaciones Administrativas terminadas hasta la primera instancia</t>
  </si>
  <si>
    <t>Acta de asistencia e informe del operativo</t>
  </si>
  <si>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</si>
  <si>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</si>
  <si>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</si>
  <si>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</si>
  <si>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</si>
  <si>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</si>
  <si>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</si>
  <si>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en materia de obras y urbanismo realizadas</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</si>
  <si>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</si>
  <si>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</si>
  <si>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</si>
  <si>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</si>
  <si>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</si>
  <si>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</si>
  <si>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</si>
  <si>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</si>
  <si>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</si>
  <si>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</si>
  <si>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</si>
  <si>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</si>
  <si>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</si>
  <si>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</si>
  <si>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</si>
  <si>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</si>
  <si>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</si>
  <si>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</si>
  <si>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</si>
  <si>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</si>
  <si>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</si>
  <si>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</si>
  <si>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</si>
  <si>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</si>
  <si>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</si>
  <si>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</si>
  <si>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</si>
  <si>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</si>
  <si>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</si>
  <si>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</si>
  <si>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</si>
  <si>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</si>
  <si>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</si>
  <si>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</si>
  <si>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</si>
  <si>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</si>
  <si>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</si>
  <si>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</si>
  <si>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</si>
  <si>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</si>
  <si>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Total metas transversales (20%)</t>
  </si>
  <si>
    <t xml:space="preserve">Total plan de gestión </t>
  </si>
  <si>
    <t xml:space="preserve">Actas de Mesas de Formulación con los promotores de las propuestas priorizadas. </t>
  </si>
  <si>
    <t>De conformidad con el reporte realizado por la DGDL y conforme al informe de ejecucion del presupuesto de gastos e ingresos que arroja el sistema presupuestal BOGDATA la alcaldia local cumplió un 90,2% de lo programado en el trimestre</t>
  </si>
  <si>
    <t>Reporte de la DGDL y informe de ejecucion-nforme de ejecucion del presupuesto de gastos e ingresos que arroja el sistema presupuestal BOGDATA</t>
  </si>
  <si>
    <t>De conformidad con el reporte realizado por la DGDL y conforme al informe de ejecucion del presupuesto de gastos e ingresos que arroja el sistema presupuestal BOGDATA la alcaldia local cumplió un 591% de lo programado en el trimestre</t>
  </si>
  <si>
    <t>Reporte de la DGDL y soporte anexo pantallazos SIPSE</t>
  </si>
  <si>
    <t>SOPORTE ANEXO PANTALLAZOS SIPSE</t>
  </si>
  <si>
    <t>Solicitud de caso HOLA para entrega del estado de reporte de ARCO y reporte de la DGP</t>
  </si>
  <si>
    <t>Soporte ANEXO PANTALLAZO SI ACTUA</t>
  </si>
  <si>
    <t>Soporte ANEXO PANTALLAZO SI ACTUA-acta de resolucion</t>
  </si>
  <si>
    <t>Actas de operativoa espacio publico</t>
  </si>
  <si>
    <t>Actas de operativos de actividad economica</t>
  </si>
  <si>
    <t>Actas de operativos de obras y urbanismo</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</si>
  <si>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</si>
  <si>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</si>
  <si>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</si>
  <si>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</si>
  <si>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</si>
  <si>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</si>
  <si>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</si>
  <si>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</si>
  <si>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</si>
  <si>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</si>
  <si>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 xml:space="preserve">1.440 </t>
    </r>
    <r>
      <rPr>
        <sz val="11"/>
        <color theme="1"/>
        <rFont val="Calibri Light"/>
        <family val="2"/>
        <scheme val="major"/>
      </rPr>
      <t>expedientes a cargo de las inspecciones de policía.</t>
    </r>
  </si>
  <si>
    <r>
      <t xml:space="preserve">12. Proferir </t>
    </r>
    <r>
      <rPr>
        <b/>
        <sz val="11"/>
        <color theme="1"/>
        <rFont val="Calibri Light"/>
        <family val="2"/>
        <scheme val="major"/>
      </rPr>
      <t>720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</si>
  <si>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22 </t>
    </r>
    <r>
      <rPr>
        <sz val="11"/>
        <color theme="1"/>
        <rFont val="Calibri Light"/>
        <family val="2"/>
        <scheme val="major"/>
      </rPr>
      <t>actuaciones administrativas activas</t>
    </r>
  </si>
  <si>
    <r>
      <t xml:space="preserve">14. Terminar </t>
    </r>
    <r>
      <rPr>
        <b/>
        <sz val="11"/>
        <color theme="1"/>
        <rFont val="Calibri Light"/>
        <family val="2"/>
        <scheme val="major"/>
      </rPr>
      <t>9</t>
    </r>
    <r>
      <rPr>
        <sz val="11"/>
        <color theme="1"/>
        <rFont val="Calibri Light"/>
        <family val="2"/>
        <scheme val="major"/>
      </rPr>
      <t xml:space="preserve"> actuaciones administrativas en primera instancia</t>
    </r>
  </si>
  <si>
    <r>
      <t xml:space="preserve">15. Realizar </t>
    </r>
    <r>
      <rPr>
        <b/>
        <sz val="11"/>
        <color theme="1"/>
        <rFont val="Calibri Light"/>
        <family val="2"/>
        <scheme val="major"/>
      </rPr>
      <t>60</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</si>
  <si>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60</t>
    </r>
    <r>
      <rPr>
        <sz val="11"/>
        <color theme="1"/>
        <rFont val="Calibri Light"/>
        <family val="2"/>
        <scheme val="major"/>
      </rPr>
      <t xml:space="preserve"> operativos de inspección, vigilancia y control en materia de actividad económica </t>
    </r>
  </si>
  <si>
    <r>
      <t xml:space="preserve">17. Realizar </t>
    </r>
    <r>
      <rPr>
        <b/>
        <sz val="11"/>
        <color theme="1"/>
        <rFont val="Calibri Light"/>
        <family val="2"/>
        <scheme val="major"/>
      </rPr>
      <t xml:space="preserve">34 </t>
    </r>
    <r>
      <rPr>
        <sz val="11"/>
        <color theme="1"/>
        <rFont val="Calibri Light"/>
        <family val="2"/>
        <scheme val="major"/>
      </rPr>
      <t xml:space="preserve">operativos de inspección, vigilancia y control en materia de obras y urbanismo </t>
    </r>
  </si>
  <si>
    <t>1 - (No. De acciones vencidas del plan de mejoramiento responsabilidad del proceso  / No  de acciones a gestionar bajo responsabilidad del proceso)*100</t>
  </si>
  <si>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</si>
  <si>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</si>
  <si>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</si>
  <si>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</si>
  <si>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</si>
  <si>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No programada</t>
  </si>
  <si>
    <t>No programada para el I Trimestre de 2021</t>
  </si>
  <si>
    <t>Actualmente se está llevando a cabo la formulación toda vez que la contratación de formuladores se dio en el mes de Marzo, se tiene previsto iniciar ejecución durante junio de 2021.  De igual forma, es de resaltar que los 5 temas resultado de los presupuestos participativos fase II, los DTS y los criterios de viabilidad y elegibilidad depende de la aprobación por parte de sectores como ambiente, Secretaria de la Mujer, Secretaría de Intergracion Social, Secretaria de Desarrollo Economico y la Secretaria de Gobierno.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</si>
  <si>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</si>
  <si>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Se giró el 13,5% del presupuesto comprometido constituido como obligaciones por pagar de la vigencia 2020.</t>
  </si>
  <si>
    <t>De conformidad con el reporte realizado por la DGDL y conforme al informe de ejecucion del presupuesto de gastos e ingresos que arroja el sistema presupuestal BOGDATA la alcaldia local cumplió con lo programado en el trimestre</t>
  </si>
  <si>
    <t>Se giró el 38,47% del presupuesto comprometido constituido como obligaciones por pagar de la vigencia 2019 y anteriores</t>
  </si>
  <si>
    <t>De conformidad con el reporte realizado por la DGDL y conforme al informe de ejecucion del presupuesto de gastos e ingresos que arroja el sistema presupuestal BOGDATA la alcaldia local cumplió en un 35% lo programado en el trimestre</t>
  </si>
  <si>
    <t>La alcaldía local  comprometió el 35% del  presupuesto de inversión directa de la vigencia 2021</t>
  </si>
  <si>
    <t>La alcaldía local  giró el 12% del  presupuesto de inversión directa de la vigencia 2022</t>
  </si>
  <si>
    <t xml:space="preserve">De acuerdo a reporte de la DGDL y la informacion en el aplicativo la Alcaldia Local logró registrar el 84,7% de los contratos publicados en la plataforma SECOP I y II de la vigencia. </t>
  </si>
  <si>
    <t>De acuerdo a reporte de la DGDL y la informacion en el aplicativo la Alcaldia Local logró registrar el 98,4% de los contratos y estan en estado de ejecucion.</t>
  </si>
  <si>
    <t xml:space="preserve">El aplicativo se encuentra actualizado en un 89% conforme  la información en los módulos y funcionalidades en producción de SIPSE Local </t>
  </si>
  <si>
    <t xml:space="preserve">El aplicativo se encuentra actualizado en un 89% para el I Trimestre y en 23% en el acumulado para la vigencia, conforme  la información en los módulos y funcionalidades en producción de SIPSE Local </t>
  </si>
  <si>
    <t>De acuerdo al reporte de la DGP, se logro realizar 240 impulsos registrados en el aplicativo ARCO.</t>
  </si>
  <si>
    <t>De acuerdo al reporte de la DGP, se logro realizar 213 fallos de fondo registrados en el aplicativo ARCO.</t>
  </si>
  <si>
    <t xml:space="preserve">De conformidad con la informacion reportada en SI ACTUA se logró terminar 2 actuaciones administrativas </t>
  </si>
  <si>
    <t>De conformidad con la informacion reportada en SI ACTUA no se logró terminar actuaciones administrativas en primera instancia</t>
  </si>
  <si>
    <t>Se realizaron 16 operativos de espacio publico como consta en las actas</t>
  </si>
  <si>
    <t>Se realizaron 25 operativos de actividad economica como consta en las actas.</t>
  </si>
  <si>
    <t>Se realizaron 16 operativos de obras y urbanismo como consta en las actas.</t>
  </si>
  <si>
    <t>La localidad ha dado respuesta a 4.104 requerimientos ciudadanos de las vigencias 2017 a 2020</t>
  </si>
  <si>
    <t>La localidad  tiene 4 acciones de mejora vencidas para el I Trimestre de 2021</t>
  </si>
  <si>
    <t>Reporte MIMEC</t>
  </si>
  <si>
    <t>28 de abril de 2021</t>
  </si>
  <si>
    <t>Para el primer trimestre de la vigencia 2021, el plan de gestión de la Alcaldía Local alcanzó un nivel de desempeño del 82% de acuerdo con lo programado, y del 30%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</si>
</sst>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3"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11"/>
      <color rgb="FF000000"/>
      <name val="Calibri Light"/>
      <family val="2"/>
    </font>
    <font>
      <sz val="8"/>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03">
    <xf numFmtId="0" fontId="0" fillId="0" borderId="0" xfId="0"/>
    <xf numFmtId="0" fontId="1" fillId="0" borderId="1" xfId="0" applyFont="1" applyBorder="1" applyAlignment="1" applyProtection="1">
      <alignment horizontal="right" vertical="top" wrapText="1"/>
      <protection locked="0"/>
    </xf>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9" fontId="1" fillId="0" borderId="1" xfId="0" applyNumberFormat="1" applyFont="1" applyBorder="1" applyAlignment="1" applyProtection="1">
      <alignment horizontal="right" vertical="top"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41" fontId="1" fillId="0" borderId="1" xfId="2" applyFont="1" applyBorder="1" applyAlignment="1" applyProtection="1">
      <alignment horizontal="right" vertical="top" wrapText="1"/>
      <protection hidden="1"/>
    </xf>
    <xf numFmtId="0" fontId="6" fillId="0" borderId="0" xfId="0" applyFont="1" applyAlignment="1" applyProtection="1">
      <alignment wrapText="1"/>
      <protection hidden="1"/>
    </xf>
    <xf numFmtId="9" fontId="5" fillId="0" borderId="1" xfId="1" applyFont="1" applyBorder="1" applyAlignment="1" applyProtection="1">
      <alignment horizontal="right" vertical="top"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0" xfId="0" applyFont="1" applyAlignment="1" applyProtection="1">
      <alignment vertical="top" wrapText="1"/>
      <protection hidden="1"/>
    </xf>
    <xf numFmtId="9" fontId="7" fillId="3" borderId="1" xfId="1" applyFont="1" applyFill="1" applyBorder="1" applyAlignment="1" applyProtection="1">
      <alignment vertical="top" wrapText="1"/>
      <protection hidden="1"/>
    </xf>
    <xf numFmtId="0" fontId="6" fillId="3" borderId="1" xfId="0" applyFont="1" applyFill="1" applyBorder="1" applyAlignment="1" applyProtection="1">
      <alignment vertical="top" wrapText="1"/>
      <protection hidden="1"/>
    </xf>
    <xf numFmtId="9" fontId="7" fillId="3" borderId="1" xfId="1" applyFont="1" applyFill="1" applyBorder="1" applyAlignment="1" applyProtection="1">
      <alignment horizontal="right" vertical="top" wrapText="1"/>
      <protection hidden="1"/>
    </xf>
    <xf numFmtId="9" fontId="10" fillId="3" borderId="1" xfId="0" applyNumberFormat="1" applyFont="1" applyFill="1" applyBorder="1" applyAlignment="1" applyProtection="1">
      <alignment vertical="top" wrapText="1"/>
      <protection hidden="1"/>
    </xf>
    <xf numFmtId="9" fontId="10" fillId="3" borderId="1" xfId="0" applyNumberFormat="1" applyFont="1" applyFill="1" applyBorder="1" applyAlignment="1" applyProtection="1">
      <alignment horizontal="right" vertical="top" wrapText="1"/>
      <protection hidden="1"/>
    </xf>
    <xf numFmtId="9" fontId="8" fillId="2" borderId="1" xfId="1" applyFont="1" applyFill="1" applyBorder="1" applyAlignment="1" applyProtection="1">
      <alignment vertical="top" wrapText="1"/>
      <protection hidden="1"/>
    </xf>
    <xf numFmtId="0" fontId="8" fillId="2" borderId="1" xfId="0" applyFont="1" applyFill="1" applyBorder="1" applyAlignment="1" applyProtection="1">
      <alignment vertical="top" wrapText="1"/>
      <protection hidden="1"/>
    </xf>
    <xf numFmtId="9" fontId="8" fillId="2" borderId="1" xfId="1" applyFont="1" applyFill="1" applyBorder="1" applyAlignment="1" applyProtection="1">
      <alignment horizontal="right" vertical="top" wrapText="1"/>
      <protection hidden="1"/>
    </xf>
    <xf numFmtId="0" fontId="1" fillId="0" borderId="0" xfId="0" applyFont="1" applyAlignment="1" applyProtection="1">
      <alignment horizontal="justify" vertical="top" wrapText="1"/>
      <protection hidden="1"/>
    </xf>
    <xf numFmtId="0" fontId="1" fillId="0" borderId="1" xfId="0" applyFont="1" applyBorder="1" applyAlignment="1" applyProtection="1">
      <alignment horizontal="justify" vertical="top" wrapText="1"/>
      <protection locked="0"/>
    </xf>
    <xf numFmtId="0" fontId="11" fillId="0" borderId="1" xfId="0" applyFont="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justify" vertical="top" wrapText="1"/>
      <protection hidden="1"/>
    </xf>
    <xf numFmtId="10" fontId="1" fillId="0" borderId="1" xfId="0" applyNumberFormat="1" applyFont="1" applyBorder="1" applyAlignment="1" applyProtection="1">
      <alignment horizontal="right" vertical="top" wrapText="1"/>
      <protection locked="0"/>
    </xf>
    <xf numFmtId="9" fontId="1" fillId="0" borderId="1" xfId="1" applyFont="1" applyBorder="1" applyAlignment="1" applyProtection="1">
      <alignment horizontal="right" vertical="top" wrapText="1"/>
      <protection hidden="1"/>
    </xf>
    <xf numFmtId="164" fontId="1" fillId="0" borderId="1" xfId="1" applyNumberFormat="1" applyFont="1" applyBorder="1" applyAlignment="1" applyProtection="1">
      <alignment horizontal="right" vertical="top" wrapText="1"/>
      <protection hidden="1"/>
    </xf>
    <xf numFmtId="9" fontId="1" fillId="0" borderId="1" xfId="1" applyNumberFormat="1" applyFont="1" applyBorder="1" applyAlignment="1" applyProtection="1">
      <alignment horizontal="right" vertical="top" wrapText="1"/>
      <protection hidden="1"/>
    </xf>
    <xf numFmtId="164" fontId="1" fillId="0" borderId="1" xfId="0" applyNumberFormat="1" applyFont="1" applyBorder="1" applyAlignment="1" applyProtection="1">
      <alignment horizontal="right" vertical="top" wrapText="1"/>
      <protection locked="0"/>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xf>
    <xf numFmtId="10" fontId="1" fillId="0" borderId="1" xfId="0" applyNumberFormat="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hidden="1"/>
    </xf>
    <xf numFmtId="9" fontId="7" fillId="3" borderId="1" xfId="1" applyFont="1" applyFill="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right" vertical="top" wrapText="1"/>
      <protection hidden="1"/>
    </xf>
    <xf numFmtId="10" fontId="5" fillId="0" borderId="1" xfId="0" applyNumberFormat="1" applyFont="1" applyBorder="1" applyAlignment="1" applyProtection="1">
      <alignment horizontal="center" vertical="top" wrapText="1"/>
      <protection hidden="1"/>
    </xf>
    <xf numFmtId="9" fontId="9" fillId="2" borderId="1" xfId="0" applyNumberFormat="1" applyFont="1" applyFill="1" applyBorder="1" applyAlignment="1" applyProtection="1">
      <alignment horizontal="center" vertical="top" wrapText="1"/>
      <protection hidden="1"/>
    </xf>
    <xf numFmtId="0" fontId="2" fillId="8" borderId="2" xfId="0" applyFont="1" applyFill="1" applyBorder="1" applyAlignment="1" applyProtection="1">
      <alignment horizontal="center" vertical="top" wrapText="1"/>
      <protection hidden="1"/>
    </xf>
    <xf numFmtId="0" fontId="2" fillId="8" borderId="4" xfId="0" applyFont="1" applyFill="1" applyBorder="1" applyAlignment="1" applyProtection="1">
      <alignment horizontal="center" vertical="top" wrapText="1"/>
      <protection hidden="1"/>
    </xf>
    <xf numFmtId="0" fontId="2" fillId="8" borderId="3"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224601</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S37"/>
  <sheetViews>
    <sheetView showGridLines="0" tabSelected="1" zoomScale="70" zoomScaleNormal="70" workbookViewId="0">
      <selection activeCell="H7" sqref="H7:K7"/>
    </sheetView>
  </sheetViews>
  <sheetFormatPr baseColWidth="10" defaultColWidth="10.85546875" defaultRowHeight="15" zeroHeight="1" x14ac:dyDescent="0.25"/>
  <cols>
    <col min="1" max="1" width="5.140625" style="2" customWidth="1"/>
    <col min="2" max="2" width="25.5703125" style="2" customWidth="1"/>
    <col min="3" max="3" width="13.85546875" style="2" customWidth="1"/>
    <col min="4" max="4" width="42.140625" style="2" customWidth="1"/>
    <col min="5" max="5" width="15.5703125" style="2" customWidth="1"/>
    <col min="6" max="6" width="18.5703125" style="2" customWidth="1"/>
    <col min="7" max="7" width="19.42578125" style="2" customWidth="1"/>
    <col min="8" max="8" width="23.5703125" style="2" customWidth="1"/>
    <col min="9" max="9" width="8.140625" style="2" customWidth="1"/>
    <col min="10" max="10" width="18.42578125" style="2" customWidth="1"/>
    <col min="11" max="11" width="15.85546875" style="2" customWidth="1"/>
    <col min="12" max="15" width="7.28515625" style="2" customWidth="1"/>
    <col min="16" max="16" width="17.42578125" style="2" customWidth="1"/>
    <col min="17" max="21" width="17.85546875" style="2" customWidth="1"/>
    <col min="22" max="22" width="18.42578125" style="71" customWidth="1"/>
    <col min="23" max="24" width="16.5703125" style="71" customWidth="1"/>
    <col min="25" max="25" width="54.28515625" style="57" customWidth="1"/>
    <col min="26" max="26" width="30" style="57" customWidth="1"/>
    <col min="27" max="41" width="16.5703125" style="48" hidden="1" customWidth="1"/>
    <col min="42" max="42" width="18.85546875" style="83" bestFit="1" customWidth="1"/>
    <col min="43" max="43" width="16.5703125" style="83" customWidth="1"/>
    <col min="44" max="44" width="21.5703125" style="83" customWidth="1"/>
    <col min="45" max="45" width="38.42578125" style="57" customWidth="1"/>
    <col min="46" max="16384" width="10.85546875" style="2"/>
  </cols>
  <sheetData>
    <row r="1" spans="1:45" ht="70.5" customHeight="1" x14ac:dyDescent="0.25">
      <c r="A1" s="98" t="s">
        <v>0</v>
      </c>
      <c r="B1" s="99"/>
      <c r="C1" s="99"/>
      <c r="D1" s="99"/>
      <c r="E1" s="99"/>
      <c r="F1" s="99"/>
      <c r="G1" s="99"/>
      <c r="H1" s="99"/>
      <c r="I1" s="99"/>
      <c r="J1" s="99"/>
      <c r="K1" s="99"/>
      <c r="L1" s="100" t="s">
        <v>1</v>
      </c>
      <c r="M1" s="100"/>
      <c r="N1" s="100"/>
      <c r="O1" s="100"/>
      <c r="P1" s="100"/>
    </row>
    <row r="2" spans="1:45" s="3" customFormat="1" ht="23.45" customHeight="1" x14ac:dyDescent="0.25">
      <c r="A2" s="101" t="s">
        <v>2</v>
      </c>
      <c r="B2" s="102"/>
      <c r="C2" s="102"/>
      <c r="D2" s="102"/>
      <c r="E2" s="102"/>
      <c r="F2" s="102"/>
      <c r="G2" s="102"/>
      <c r="H2" s="102"/>
      <c r="I2" s="102"/>
      <c r="J2" s="102"/>
      <c r="K2" s="102"/>
      <c r="L2" s="102"/>
      <c r="M2" s="102"/>
      <c r="N2" s="102"/>
      <c r="O2" s="102"/>
      <c r="P2" s="102"/>
      <c r="V2" s="71"/>
      <c r="W2" s="71"/>
      <c r="X2" s="71"/>
      <c r="Y2" s="57"/>
      <c r="Z2" s="57"/>
      <c r="AA2" s="48"/>
      <c r="AB2" s="48"/>
      <c r="AC2" s="48"/>
      <c r="AD2" s="48"/>
      <c r="AE2" s="48"/>
      <c r="AF2" s="48"/>
      <c r="AG2" s="48"/>
      <c r="AH2" s="48"/>
      <c r="AI2" s="48"/>
      <c r="AJ2" s="48"/>
      <c r="AK2" s="48"/>
      <c r="AL2" s="48"/>
      <c r="AM2" s="48"/>
      <c r="AN2" s="48"/>
      <c r="AO2" s="48"/>
      <c r="AP2" s="83"/>
      <c r="AQ2" s="83"/>
      <c r="AR2" s="83"/>
      <c r="AS2" s="57"/>
    </row>
    <row r="3" spans="1:45" x14ac:dyDescent="0.25"/>
    <row r="4" spans="1:45" ht="29.1" customHeight="1" x14ac:dyDescent="0.25">
      <c r="A4" s="90" t="s">
        <v>3</v>
      </c>
      <c r="B4" s="90"/>
      <c r="C4" s="100" t="s">
        <v>4</v>
      </c>
      <c r="D4" s="100"/>
      <c r="F4" s="90" t="s">
        <v>5</v>
      </c>
      <c r="G4" s="90"/>
      <c r="H4" s="90"/>
      <c r="I4" s="90"/>
      <c r="J4" s="90"/>
      <c r="K4" s="90"/>
    </row>
    <row r="5" spans="1:45" x14ac:dyDescent="0.25">
      <c r="A5" s="90"/>
      <c r="B5" s="90"/>
      <c r="C5" s="100"/>
      <c r="D5" s="100"/>
      <c r="F5" s="4" t="s">
        <v>6</v>
      </c>
      <c r="G5" s="4" t="s">
        <v>7</v>
      </c>
      <c r="H5" s="91" t="s">
        <v>8</v>
      </c>
      <c r="I5" s="91"/>
      <c r="J5" s="91"/>
      <c r="K5" s="91"/>
    </row>
    <row r="6" spans="1:45" x14ac:dyDescent="0.25">
      <c r="A6" s="90"/>
      <c r="B6" s="90"/>
      <c r="C6" s="100"/>
      <c r="D6" s="100"/>
      <c r="F6" s="46">
        <v>1</v>
      </c>
      <c r="G6" s="46" t="s">
        <v>9</v>
      </c>
      <c r="H6" s="92" t="s">
        <v>10</v>
      </c>
      <c r="I6" s="92"/>
      <c r="J6" s="92"/>
      <c r="K6" s="92"/>
    </row>
    <row r="7" spans="1:45" ht="197.25" customHeight="1" x14ac:dyDescent="0.25">
      <c r="A7" s="90"/>
      <c r="B7" s="90"/>
      <c r="C7" s="100"/>
      <c r="D7" s="100"/>
      <c r="F7" s="46">
        <v>2</v>
      </c>
      <c r="G7" s="46" t="s">
        <v>224</v>
      </c>
      <c r="H7" s="93" t="s">
        <v>225</v>
      </c>
      <c r="I7" s="93"/>
      <c r="J7" s="93"/>
      <c r="K7" s="93"/>
    </row>
    <row r="8" spans="1:45" x14ac:dyDescent="0.25">
      <c r="A8" s="90"/>
      <c r="B8" s="90"/>
      <c r="C8" s="100"/>
      <c r="D8" s="100"/>
      <c r="F8" s="5"/>
      <c r="G8" s="5"/>
      <c r="H8" s="92"/>
      <c r="I8" s="92"/>
      <c r="J8" s="92"/>
      <c r="K8" s="92"/>
    </row>
    <row r="9" spans="1:45" x14ac:dyDescent="0.25"/>
    <row r="10" spans="1:45" ht="14.45" customHeight="1" x14ac:dyDescent="0.25">
      <c r="A10" s="90" t="s">
        <v>11</v>
      </c>
      <c r="B10" s="90"/>
      <c r="C10" s="90" t="s">
        <v>12</v>
      </c>
      <c r="D10" s="90" t="s">
        <v>13</v>
      </c>
      <c r="E10" s="90"/>
      <c r="F10" s="90"/>
      <c r="G10" s="90"/>
      <c r="H10" s="90"/>
      <c r="I10" s="90"/>
      <c r="J10" s="90"/>
      <c r="K10" s="90"/>
      <c r="L10" s="90"/>
      <c r="M10" s="90"/>
      <c r="N10" s="90"/>
      <c r="O10" s="90"/>
      <c r="P10" s="90"/>
      <c r="Q10" s="94" t="s">
        <v>14</v>
      </c>
      <c r="R10" s="94"/>
      <c r="S10" s="94"/>
      <c r="T10" s="94"/>
      <c r="U10" s="94"/>
      <c r="V10" s="89" t="s">
        <v>15</v>
      </c>
      <c r="W10" s="89"/>
      <c r="X10" s="89"/>
      <c r="Y10" s="89"/>
      <c r="Z10" s="89"/>
      <c r="AA10" s="95" t="s">
        <v>15</v>
      </c>
      <c r="AB10" s="95"/>
      <c r="AC10" s="95"/>
      <c r="AD10" s="95"/>
      <c r="AE10" s="95"/>
      <c r="AF10" s="96" t="s">
        <v>15</v>
      </c>
      <c r="AG10" s="96"/>
      <c r="AH10" s="96"/>
      <c r="AI10" s="96"/>
      <c r="AJ10" s="96"/>
      <c r="AK10" s="97" t="s">
        <v>15</v>
      </c>
      <c r="AL10" s="97"/>
      <c r="AM10" s="97"/>
      <c r="AN10" s="97"/>
      <c r="AO10" s="97"/>
      <c r="AP10" s="86" t="s">
        <v>16</v>
      </c>
      <c r="AQ10" s="87"/>
      <c r="AR10" s="87"/>
      <c r="AS10" s="88"/>
    </row>
    <row r="11" spans="1:45" ht="14.45" customHeight="1" x14ac:dyDescent="0.25">
      <c r="A11" s="90"/>
      <c r="B11" s="90"/>
      <c r="C11" s="90"/>
      <c r="D11" s="90"/>
      <c r="E11" s="90"/>
      <c r="F11" s="90"/>
      <c r="G11" s="90"/>
      <c r="H11" s="90"/>
      <c r="I11" s="90"/>
      <c r="J11" s="90"/>
      <c r="K11" s="90"/>
      <c r="L11" s="90"/>
      <c r="M11" s="90"/>
      <c r="N11" s="90"/>
      <c r="O11" s="90"/>
      <c r="P11" s="90"/>
      <c r="Q11" s="94"/>
      <c r="R11" s="94"/>
      <c r="S11" s="94"/>
      <c r="T11" s="94"/>
      <c r="U11" s="94"/>
      <c r="V11" s="89" t="s">
        <v>17</v>
      </c>
      <c r="W11" s="89"/>
      <c r="X11" s="89"/>
      <c r="Y11" s="89"/>
      <c r="Z11" s="89"/>
      <c r="AA11" s="95" t="s">
        <v>18</v>
      </c>
      <c r="AB11" s="95"/>
      <c r="AC11" s="95"/>
      <c r="AD11" s="95"/>
      <c r="AE11" s="95"/>
      <c r="AF11" s="96" t="s">
        <v>19</v>
      </c>
      <c r="AG11" s="96"/>
      <c r="AH11" s="96"/>
      <c r="AI11" s="96"/>
      <c r="AJ11" s="96"/>
      <c r="AK11" s="97" t="s">
        <v>20</v>
      </c>
      <c r="AL11" s="97"/>
      <c r="AM11" s="97"/>
      <c r="AN11" s="97"/>
      <c r="AO11" s="97"/>
      <c r="AP11" s="86" t="s">
        <v>21</v>
      </c>
      <c r="AQ11" s="87"/>
      <c r="AR11" s="87"/>
      <c r="AS11" s="88"/>
    </row>
    <row r="12" spans="1:45" ht="60" x14ac:dyDescent="0.25">
      <c r="A12" s="39" t="s">
        <v>22</v>
      </c>
      <c r="B12" s="39" t="s">
        <v>23</v>
      </c>
      <c r="C12" s="90"/>
      <c r="D12" s="39" t="s">
        <v>24</v>
      </c>
      <c r="E12" s="39" t="s">
        <v>25</v>
      </c>
      <c r="F12" s="39" t="s">
        <v>26</v>
      </c>
      <c r="G12" s="39" t="s">
        <v>27</v>
      </c>
      <c r="H12" s="39" t="s">
        <v>28</v>
      </c>
      <c r="I12" s="39" t="s">
        <v>29</v>
      </c>
      <c r="J12" s="39" t="s">
        <v>30</v>
      </c>
      <c r="K12" s="39" t="s">
        <v>31</v>
      </c>
      <c r="L12" s="39" t="s">
        <v>32</v>
      </c>
      <c r="M12" s="39" t="s">
        <v>33</v>
      </c>
      <c r="N12" s="39" t="s">
        <v>34</v>
      </c>
      <c r="O12" s="39" t="s">
        <v>35</v>
      </c>
      <c r="P12" s="39" t="s">
        <v>36</v>
      </c>
      <c r="Q12" s="40" t="s">
        <v>37</v>
      </c>
      <c r="R12" s="40" t="s">
        <v>38</v>
      </c>
      <c r="S12" s="40" t="s">
        <v>39</v>
      </c>
      <c r="T12" s="40" t="s">
        <v>40</v>
      </c>
      <c r="U12" s="40" t="s">
        <v>41</v>
      </c>
      <c r="V12" s="42" t="s">
        <v>42</v>
      </c>
      <c r="W12" s="42" t="s">
        <v>43</v>
      </c>
      <c r="X12" s="42" t="s">
        <v>44</v>
      </c>
      <c r="Y12" s="42" t="s">
        <v>45</v>
      </c>
      <c r="Z12" s="42" t="s">
        <v>46</v>
      </c>
      <c r="AA12" s="43" t="s">
        <v>42</v>
      </c>
      <c r="AB12" s="43" t="s">
        <v>43</v>
      </c>
      <c r="AC12" s="43" t="s">
        <v>44</v>
      </c>
      <c r="AD12" s="43" t="s">
        <v>45</v>
      </c>
      <c r="AE12" s="43" t="s">
        <v>46</v>
      </c>
      <c r="AF12" s="44" t="s">
        <v>42</v>
      </c>
      <c r="AG12" s="44" t="s">
        <v>43</v>
      </c>
      <c r="AH12" s="44" t="s">
        <v>44</v>
      </c>
      <c r="AI12" s="44" t="s">
        <v>45</v>
      </c>
      <c r="AJ12" s="44" t="s">
        <v>46</v>
      </c>
      <c r="AK12" s="45" t="s">
        <v>42</v>
      </c>
      <c r="AL12" s="45" t="s">
        <v>43</v>
      </c>
      <c r="AM12" s="45" t="s">
        <v>44</v>
      </c>
      <c r="AN12" s="45" t="s">
        <v>45</v>
      </c>
      <c r="AO12" s="45" t="s">
        <v>46</v>
      </c>
      <c r="AP12" s="30" t="s">
        <v>42</v>
      </c>
      <c r="AQ12" s="30" t="s">
        <v>43</v>
      </c>
      <c r="AR12" s="30" t="s">
        <v>44</v>
      </c>
      <c r="AS12" s="30" t="s">
        <v>47</v>
      </c>
    </row>
    <row r="13" spans="1:45" s="32" customFormat="1" ht="80.45" customHeight="1" x14ac:dyDescent="0.25">
      <c r="A13" s="41">
        <v>4</v>
      </c>
      <c r="B13" s="41" t="s">
        <v>48</v>
      </c>
      <c r="C13" s="41" t="s">
        <v>49</v>
      </c>
      <c r="D13" s="41" t="s">
        <v>177</v>
      </c>
      <c r="E13" s="6">
        <f t="shared" ref="E13:E28" si="0">+((1/17)*80%)/100%</f>
        <v>4.7058823529411764E-2</v>
      </c>
      <c r="F13" s="41" t="s">
        <v>50</v>
      </c>
      <c r="G13" s="41" t="s">
        <v>51</v>
      </c>
      <c r="H13" s="41" t="s">
        <v>52</v>
      </c>
      <c r="I13" s="7">
        <v>6.6000000000000003E-2</v>
      </c>
      <c r="J13" s="41" t="s">
        <v>53</v>
      </c>
      <c r="K13" s="41" t="s">
        <v>54</v>
      </c>
      <c r="L13" s="8">
        <v>0</v>
      </c>
      <c r="M13" s="8">
        <v>0.02</v>
      </c>
      <c r="N13" s="8">
        <v>0.06</v>
      </c>
      <c r="O13" s="8">
        <v>0.1</v>
      </c>
      <c r="P13" s="8">
        <v>0.1</v>
      </c>
      <c r="Q13" s="41" t="s">
        <v>55</v>
      </c>
      <c r="R13" s="41" t="s">
        <v>56</v>
      </c>
      <c r="S13" s="41" t="s">
        <v>57</v>
      </c>
      <c r="T13" s="41" t="s">
        <v>58</v>
      </c>
      <c r="U13" s="41" t="s">
        <v>59</v>
      </c>
      <c r="V13" s="64" t="s">
        <v>200</v>
      </c>
      <c r="W13" s="64" t="s">
        <v>200</v>
      </c>
      <c r="X13" s="64" t="s">
        <v>200</v>
      </c>
      <c r="Y13" s="65" t="s">
        <v>201</v>
      </c>
      <c r="Z13" s="65" t="s">
        <v>200</v>
      </c>
      <c r="AA13" s="31">
        <f>M13</f>
        <v>0.02</v>
      </c>
      <c r="AB13" s="13"/>
      <c r="AC13" s="47"/>
      <c r="AD13" s="47"/>
      <c r="AE13" s="47"/>
      <c r="AF13" s="31">
        <f>N13</f>
        <v>0.06</v>
      </c>
      <c r="AG13" s="13"/>
      <c r="AH13" s="47"/>
      <c r="AI13" s="47"/>
      <c r="AJ13" s="47"/>
      <c r="AK13" s="31">
        <f>O13</f>
        <v>0.1</v>
      </c>
      <c r="AL13" s="13"/>
      <c r="AM13" s="47"/>
      <c r="AN13" s="47"/>
      <c r="AO13" s="47"/>
      <c r="AP13" s="31">
        <f>P13</f>
        <v>0.1</v>
      </c>
      <c r="AQ13" s="31">
        <v>0</v>
      </c>
      <c r="AR13" s="31">
        <v>0</v>
      </c>
      <c r="AS13" s="65" t="s">
        <v>201</v>
      </c>
    </row>
    <row r="14" spans="1:45" s="32" customFormat="1" ht="105" x14ac:dyDescent="0.25">
      <c r="A14" s="41">
        <v>4</v>
      </c>
      <c r="B14" s="41" t="s">
        <v>48</v>
      </c>
      <c r="C14" s="41" t="s">
        <v>49</v>
      </c>
      <c r="D14" s="41" t="s">
        <v>178</v>
      </c>
      <c r="E14" s="6">
        <f t="shared" si="0"/>
        <v>4.7058823529411764E-2</v>
      </c>
      <c r="F14" s="41" t="s">
        <v>50</v>
      </c>
      <c r="G14" s="41" t="s">
        <v>60</v>
      </c>
      <c r="H14" s="41" t="s">
        <v>61</v>
      </c>
      <c r="I14" s="41" t="s">
        <v>62</v>
      </c>
      <c r="J14" s="41" t="s">
        <v>63</v>
      </c>
      <c r="K14" s="41" t="s">
        <v>54</v>
      </c>
      <c r="L14" s="8">
        <v>0</v>
      </c>
      <c r="M14" s="8">
        <v>0</v>
      </c>
      <c r="N14" s="8">
        <v>0</v>
      </c>
      <c r="O14" s="8">
        <v>0.15</v>
      </c>
      <c r="P14" s="8">
        <v>0.15</v>
      </c>
      <c r="Q14" s="41" t="s">
        <v>55</v>
      </c>
      <c r="R14" s="41" t="s">
        <v>64</v>
      </c>
      <c r="S14" s="41" t="s">
        <v>65</v>
      </c>
      <c r="T14" s="41" t="s">
        <v>58</v>
      </c>
      <c r="U14" s="41" t="s">
        <v>66</v>
      </c>
      <c r="V14" s="64" t="s">
        <v>200</v>
      </c>
      <c r="W14" s="64" t="s">
        <v>200</v>
      </c>
      <c r="X14" s="64" t="s">
        <v>200</v>
      </c>
      <c r="Y14" s="65" t="s">
        <v>201</v>
      </c>
      <c r="Z14" s="65" t="s">
        <v>200</v>
      </c>
      <c r="AA14" s="31">
        <f t="shared" ref="AA14" si="1">M14</f>
        <v>0</v>
      </c>
      <c r="AB14" s="13"/>
      <c r="AC14" s="47"/>
      <c r="AD14" s="47"/>
      <c r="AE14" s="47"/>
      <c r="AF14" s="31">
        <f t="shared" ref="AF14" si="2">N14</f>
        <v>0</v>
      </c>
      <c r="AG14" s="13"/>
      <c r="AH14" s="47"/>
      <c r="AI14" s="47"/>
      <c r="AJ14" s="47"/>
      <c r="AK14" s="31">
        <f t="shared" ref="AK14" si="3">O14</f>
        <v>0.15</v>
      </c>
      <c r="AL14" s="13"/>
      <c r="AM14" s="47"/>
      <c r="AN14" s="47"/>
      <c r="AO14" s="47"/>
      <c r="AP14" s="31">
        <f t="shared" ref="AP14" si="4">P14</f>
        <v>0.15</v>
      </c>
      <c r="AQ14" s="31">
        <v>0</v>
      </c>
      <c r="AR14" s="31">
        <v>0</v>
      </c>
      <c r="AS14" s="65" t="s">
        <v>201</v>
      </c>
    </row>
    <row r="15" spans="1:45" s="32" customFormat="1" ht="225" x14ac:dyDescent="0.25">
      <c r="A15" s="41">
        <v>4</v>
      </c>
      <c r="B15" s="41" t="s">
        <v>48</v>
      </c>
      <c r="C15" s="41" t="s">
        <v>49</v>
      </c>
      <c r="D15" s="41" t="s">
        <v>179</v>
      </c>
      <c r="E15" s="6">
        <f t="shared" si="0"/>
        <v>4.7058823529411764E-2</v>
      </c>
      <c r="F15" s="41" t="s">
        <v>67</v>
      </c>
      <c r="G15" s="41" t="s">
        <v>68</v>
      </c>
      <c r="H15" s="41" t="s">
        <v>69</v>
      </c>
      <c r="I15" s="41" t="s">
        <v>62</v>
      </c>
      <c r="J15" s="41" t="s">
        <v>53</v>
      </c>
      <c r="K15" s="41" t="s">
        <v>54</v>
      </c>
      <c r="L15" s="8">
        <v>0.05</v>
      </c>
      <c r="M15" s="8">
        <v>0.4</v>
      </c>
      <c r="N15" s="8">
        <v>0.8</v>
      </c>
      <c r="O15" s="8">
        <v>1</v>
      </c>
      <c r="P15" s="8">
        <v>1</v>
      </c>
      <c r="Q15" s="41" t="s">
        <v>55</v>
      </c>
      <c r="R15" s="41" t="s">
        <v>70</v>
      </c>
      <c r="S15" s="41" t="s">
        <v>71</v>
      </c>
      <c r="T15" s="41" t="s">
        <v>58</v>
      </c>
      <c r="U15" s="41" t="s">
        <v>72</v>
      </c>
      <c r="V15" s="64">
        <f t="shared" ref="V15:V29" si="5">L15</f>
        <v>0.05</v>
      </c>
      <c r="W15" s="72">
        <v>0</v>
      </c>
      <c r="X15" s="72">
        <v>0</v>
      </c>
      <c r="Y15" s="58" t="s">
        <v>202</v>
      </c>
      <c r="Z15" s="59" t="s">
        <v>165</v>
      </c>
      <c r="AA15" s="31">
        <f t="shared" ref="AA15:AA35" si="6">M15</f>
        <v>0.4</v>
      </c>
      <c r="AB15" s="13"/>
      <c r="AC15" s="47"/>
      <c r="AD15" s="47"/>
      <c r="AE15" s="47"/>
      <c r="AF15" s="31">
        <f t="shared" ref="AF15:AF35" si="7">N15</f>
        <v>0.8</v>
      </c>
      <c r="AG15" s="13"/>
      <c r="AH15" s="47"/>
      <c r="AI15" s="47"/>
      <c r="AJ15" s="47"/>
      <c r="AK15" s="31">
        <f t="shared" ref="AK15:AK35" si="8">O15</f>
        <v>1</v>
      </c>
      <c r="AL15" s="13"/>
      <c r="AM15" s="47"/>
      <c r="AN15" s="47"/>
      <c r="AO15" s="47"/>
      <c r="AP15" s="31">
        <f t="shared" ref="AP15:AP35" si="9">P15</f>
        <v>1</v>
      </c>
      <c r="AQ15" s="31">
        <v>0</v>
      </c>
      <c r="AR15" s="31">
        <v>0</v>
      </c>
      <c r="AS15" s="63" t="s">
        <v>203</v>
      </c>
    </row>
    <row r="16" spans="1:45" s="32" customFormat="1" ht="90" x14ac:dyDescent="0.25">
      <c r="A16" s="41">
        <v>4</v>
      </c>
      <c r="B16" s="41" t="s">
        <v>48</v>
      </c>
      <c r="C16" s="41" t="s">
        <v>73</v>
      </c>
      <c r="D16" s="41" t="s">
        <v>180</v>
      </c>
      <c r="E16" s="6">
        <f t="shared" si="0"/>
        <v>4.7058823529411764E-2</v>
      </c>
      <c r="F16" s="41" t="s">
        <v>50</v>
      </c>
      <c r="G16" s="41" t="s">
        <v>74</v>
      </c>
      <c r="H16" s="41" t="s">
        <v>75</v>
      </c>
      <c r="I16" s="8">
        <v>0.5</v>
      </c>
      <c r="J16" s="41" t="s">
        <v>53</v>
      </c>
      <c r="K16" s="41" t="s">
        <v>54</v>
      </c>
      <c r="L16" s="8">
        <v>0.15</v>
      </c>
      <c r="M16" s="8">
        <v>0.3</v>
      </c>
      <c r="N16" s="9">
        <v>0.45</v>
      </c>
      <c r="O16" s="9">
        <v>0.6</v>
      </c>
      <c r="P16" s="9">
        <v>0.6</v>
      </c>
      <c r="Q16" s="41" t="s">
        <v>76</v>
      </c>
      <c r="R16" s="41" t="s">
        <v>77</v>
      </c>
      <c r="S16" s="41" t="s">
        <v>78</v>
      </c>
      <c r="T16" s="41" t="s">
        <v>58</v>
      </c>
      <c r="U16" s="41" t="s">
        <v>79</v>
      </c>
      <c r="V16" s="64">
        <f t="shared" si="5"/>
        <v>0.15</v>
      </c>
      <c r="W16" s="73">
        <v>0.1353</v>
      </c>
      <c r="X16" s="74">
        <f>W16/V16</f>
        <v>0.90200000000000002</v>
      </c>
      <c r="Y16" s="58" t="s">
        <v>166</v>
      </c>
      <c r="Z16" s="58" t="s">
        <v>167</v>
      </c>
      <c r="AA16" s="31">
        <f t="shared" si="6"/>
        <v>0.3</v>
      </c>
      <c r="AB16" s="13"/>
      <c r="AC16" s="47"/>
      <c r="AD16" s="47"/>
      <c r="AE16" s="47"/>
      <c r="AF16" s="31">
        <f t="shared" si="7"/>
        <v>0.45</v>
      </c>
      <c r="AG16" s="13"/>
      <c r="AH16" s="47"/>
      <c r="AI16" s="47"/>
      <c r="AJ16" s="47"/>
      <c r="AK16" s="31">
        <f t="shared" si="8"/>
        <v>0.6</v>
      </c>
      <c r="AL16" s="13"/>
      <c r="AM16" s="47"/>
      <c r="AN16" s="47"/>
      <c r="AO16" s="47"/>
      <c r="AP16" s="31">
        <f t="shared" si="9"/>
        <v>0.6</v>
      </c>
      <c r="AQ16" s="68">
        <v>0.1353</v>
      </c>
      <c r="AR16" s="67">
        <f>AQ16/AP16</f>
        <v>0.22550000000000001</v>
      </c>
      <c r="AS16" s="63" t="s">
        <v>204</v>
      </c>
    </row>
    <row r="17" spans="1:45" s="32" customFormat="1" ht="105" x14ac:dyDescent="0.25">
      <c r="A17" s="41">
        <v>4</v>
      </c>
      <c r="B17" s="41" t="s">
        <v>48</v>
      </c>
      <c r="C17" s="41" t="s">
        <v>73</v>
      </c>
      <c r="D17" s="41" t="s">
        <v>181</v>
      </c>
      <c r="E17" s="6">
        <f t="shared" si="0"/>
        <v>4.7058823529411764E-2</v>
      </c>
      <c r="F17" s="41" t="s">
        <v>50</v>
      </c>
      <c r="G17" s="41" t="s">
        <v>80</v>
      </c>
      <c r="H17" s="41" t="s">
        <v>81</v>
      </c>
      <c r="I17" s="8">
        <v>0.6</v>
      </c>
      <c r="J17" s="41" t="s">
        <v>53</v>
      </c>
      <c r="K17" s="41" t="s">
        <v>54</v>
      </c>
      <c r="L17" s="8">
        <v>0.15</v>
      </c>
      <c r="M17" s="8">
        <v>0.3</v>
      </c>
      <c r="N17" s="9">
        <v>0.45</v>
      </c>
      <c r="O17" s="9">
        <v>0.6</v>
      </c>
      <c r="P17" s="9">
        <v>0.6</v>
      </c>
      <c r="Q17" s="41" t="s">
        <v>76</v>
      </c>
      <c r="R17" s="41" t="s">
        <v>77</v>
      </c>
      <c r="S17" s="41" t="s">
        <v>78</v>
      </c>
      <c r="T17" s="41" t="s">
        <v>58</v>
      </c>
      <c r="U17" s="41" t="s">
        <v>79</v>
      </c>
      <c r="V17" s="64">
        <f t="shared" si="5"/>
        <v>0.15</v>
      </c>
      <c r="W17" s="73">
        <v>0.38469999999999999</v>
      </c>
      <c r="X17" s="74">
        <v>1</v>
      </c>
      <c r="Y17" s="58" t="s">
        <v>205</v>
      </c>
      <c r="Z17" s="58" t="s">
        <v>167</v>
      </c>
      <c r="AA17" s="31">
        <f t="shared" si="6"/>
        <v>0.3</v>
      </c>
      <c r="AB17" s="13"/>
      <c r="AC17" s="47"/>
      <c r="AD17" s="47"/>
      <c r="AE17" s="47"/>
      <c r="AF17" s="31">
        <f t="shared" si="7"/>
        <v>0.45</v>
      </c>
      <c r="AG17" s="13"/>
      <c r="AH17" s="47"/>
      <c r="AI17" s="47"/>
      <c r="AJ17" s="47"/>
      <c r="AK17" s="31">
        <f t="shared" si="8"/>
        <v>0.6</v>
      </c>
      <c r="AL17" s="13"/>
      <c r="AM17" s="47"/>
      <c r="AN17" s="47"/>
      <c r="AO17" s="47"/>
      <c r="AP17" s="31">
        <f t="shared" si="9"/>
        <v>0.6</v>
      </c>
      <c r="AQ17" s="68">
        <v>0.38469999999999999</v>
      </c>
      <c r="AR17" s="67">
        <f t="shared" ref="AR17:AR29" si="10">AQ17/AP17</f>
        <v>0.64116666666666666</v>
      </c>
      <c r="AS17" s="63" t="s">
        <v>206</v>
      </c>
    </row>
    <row r="18" spans="1:45" s="32" customFormat="1" ht="90" x14ac:dyDescent="0.25">
      <c r="A18" s="41">
        <v>4</v>
      </c>
      <c r="B18" s="41" t="s">
        <v>48</v>
      </c>
      <c r="C18" s="41" t="s">
        <v>73</v>
      </c>
      <c r="D18" s="41" t="s">
        <v>182</v>
      </c>
      <c r="E18" s="6">
        <f t="shared" si="0"/>
        <v>4.7058823529411764E-2</v>
      </c>
      <c r="F18" s="41" t="s">
        <v>67</v>
      </c>
      <c r="G18" s="41" t="s">
        <v>82</v>
      </c>
      <c r="H18" s="41" t="s">
        <v>83</v>
      </c>
      <c r="I18" s="41"/>
      <c r="J18" s="41" t="s">
        <v>53</v>
      </c>
      <c r="K18" s="41" t="s">
        <v>54</v>
      </c>
      <c r="L18" s="8">
        <v>0.1</v>
      </c>
      <c r="M18" s="8">
        <v>0.25</v>
      </c>
      <c r="N18" s="8">
        <v>0.65</v>
      </c>
      <c r="O18" s="8">
        <v>0.95</v>
      </c>
      <c r="P18" s="8">
        <v>0.95</v>
      </c>
      <c r="Q18" s="41" t="s">
        <v>76</v>
      </c>
      <c r="R18" s="41" t="s">
        <v>77</v>
      </c>
      <c r="S18" s="41" t="s">
        <v>78</v>
      </c>
      <c r="T18" s="41" t="s">
        <v>58</v>
      </c>
      <c r="U18" s="41" t="s">
        <v>84</v>
      </c>
      <c r="V18" s="64">
        <f t="shared" si="5"/>
        <v>0.1</v>
      </c>
      <c r="W18" s="72">
        <v>0.35</v>
      </c>
      <c r="X18" s="72">
        <v>1</v>
      </c>
      <c r="Y18" s="58" t="s">
        <v>207</v>
      </c>
      <c r="Z18" s="58" t="s">
        <v>167</v>
      </c>
      <c r="AA18" s="31">
        <f t="shared" si="6"/>
        <v>0.25</v>
      </c>
      <c r="AB18" s="13"/>
      <c r="AC18" s="47"/>
      <c r="AD18" s="47"/>
      <c r="AE18" s="47"/>
      <c r="AF18" s="31">
        <f t="shared" si="7"/>
        <v>0.65</v>
      </c>
      <c r="AG18" s="13"/>
      <c r="AH18" s="47"/>
      <c r="AI18" s="47"/>
      <c r="AJ18" s="47"/>
      <c r="AK18" s="31">
        <f t="shared" si="8"/>
        <v>0.95</v>
      </c>
      <c r="AL18" s="13"/>
      <c r="AM18" s="47"/>
      <c r="AN18" s="47"/>
      <c r="AO18" s="47"/>
      <c r="AP18" s="31">
        <f t="shared" si="9"/>
        <v>0.95</v>
      </c>
      <c r="AQ18" s="69">
        <v>0.35</v>
      </c>
      <c r="AR18" s="67">
        <f>AQ18/AP18</f>
        <v>0.36842105263157893</v>
      </c>
      <c r="AS18" s="63" t="s">
        <v>208</v>
      </c>
    </row>
    <row r="19" spans="1:45" s="32" customFormat="1" ht="90" x14ac:dyDescent="0.25">
      <c r="A19" s="41">
        <v>4</v>
      </c>
      <c r="B19" s="41" t="s">
        <v>48</v>
      </c>
      <c r="C19" s="41" t="s">
        <v>73</v>
      </c>
      <c r="D19" s="41" t="s">
        <v>183</v>
      </c>
      <c r="E19" s="6">
        <f t="shared" si="0"/>
        <v>4.7058823529411764E-2</v>
      </c>
      <c r="F19" s="41" t="s">
        <v>50</v>
      </c>
      <c r="G19" s="41" t="s">
        <v>85</v>
      </c>
      <c r="H19" s="41" t="s">
        <v>86</v>
      </c>
      <c r="I19" s="41"/>
      <c r="J19" s="41" t="s">
        <v>53</v>
      </c>
      <c r="K19" s="41" t="s">
        <v>54</v>
      </c>
      <c r="L19" s="8">
        <v>0.02</v>
      </c>
      <c r="M19" s="8">
        <v>0.1</v>
      </c>
      <c r="N19" s="8">
        <v>0.2</v>
      </c>
      <c r="O19" s="8">
        <v>0.4</v>
      </c>
      <c r="P19" s="8">
        <v>0.4</v>
      </c>
      <c r="Q19" s="41" t="s">
        <v>76</v>
      </c>
      <c r="R19" s="41" t="s">
        <v>77</v>
      </c>
      <c r="S19" s="41" t="s">
        <v>78</v>
      </c>
      <c r="T19" s="41" t="s">
        <v>58</v>
      </c>
      <c r="U19" s="41" t="s">
        <v>84</v>
      </c>
      <c r="V19" s="64">
        <f t="shared" si="5"/>
        <v>0.02</v>
      </c>
      <c r="W19" s="72">
        <v>0.12</v>
      </c>
      <c r="X19" s="72">
        <v>1</v>
      </c>
      <c r="Y19" s="58" t="s">
        <v>168</v>
      </c>
      <c r="Z19" s="58" t="s">
        <v>167</v>
      </c>
      <c r="AA19" s="31">
        <f t="shared" si="6"/>
        <v>0.1</v>
      </c>
      <c r="AB19" s="13"/>
      <c r="AC19" s="47"/>
      <c r="AD19" s="47"/>
      <c r="AE19" s="47"/>
      <c r="AF19" s="31">
        <f t="shared" si="7"/>
        <v>0.2</v>
      </c>
      <c r="AG19" s="13"/>
      <c r="AH19" s="47"/>
      <c r="AI19" s="47"/>
      <c r="AJ19" s="47"/>
      <c r="AK19" s="31">
        <f t="shared" si="8"/>
        <v>0.4</v>
      </c>
      <c r="AL19" s="13"/>
      <c r="AM19" s="47"/>
      <c r="AN19" s="47"/>
      <c r="AO19" s="47"/>
      <c r="AP19" s="31">
        <f t="shared" si="9"/>
        <v>0.4</v>
      </c>
      <c r="AQ19" s="69">
        <v>0.12</v>
      </c>
      <c r="AR19" s="67">
        <f t="shared" si="10"/>
        <v>0.3</v>
      </c>
      <c r="AS19" s="63" t="s">
        <v>209</v>
      </c>
    </row>
    <row r="20" spans="1:45" s="32" customFormat="1" ht="90" x14ac:dyDescent="0.25">
      <c r="A20" s="41">
        <v>4</v>
      </c>
      <c r="B20" s="41" t="s">
        <v>48</v>
      </c>
      <c r="C20" s="41" t="s">
        <v>73</v>
      </c>
      <c r="D20" s="41" t="s">
        <v>184</v>
      </c>
      <c r="E20" s="6">
        <f t="shared" si="0"/>
        <v>4.7058823529411764E-2</v>
      </c>
      <c r="F20" s="41" t="s">
        <v>67</v>
      </c>
      <c r="G20" s="41" t="s">
        <v>87</v>
      </c>
      <c r="H20" s="41" t="s">
        <v>88</v>
      </c>
      <c r="I20" s="41"/>
      <c r="J20" s="41" t="s">
        <v>63</v>
      </c>
      <c r="K20" s="41" t="s">
        <v>54</v>
      </c>
      <c r="L20" s="8">
        <v>0.95</v>
      </c>
      <c r="M20" s="8">
        <v>0.95</v>
      </c>
      <c r="N20" s="8">
        <v>0.95</v>
      </c>
      <c r="O20" s="8">
        <v>0.95</v>
      </c>
      <c r="P20" s="8">
        <v>0.95</v>
      </c>
      <c r="Q20" s="41" t="s">
        <v>76</v>
      </c>
      <c r="R20" s="41" t="s">
        <v>77</v>
      </c>
      <c r="S20" s="41" t="s">
        <v>89</v>
      </c>
      <c r="T20" s="41" t="s">
        <v>58</v>
      </c>
      <c r="U20" s="10" t="s">
        <v>90</v>
      </c>
      <c r="V20" s="64">
        <f t="shared" si="5"/>
        <v>0.95</v>
      </c>
      <c r="W20" s="73">
        <v>0.84699999999999998</v>
      </c>
      <c r="X20" s="73">
        <f>W20/V20</f>
        <v>0.89157894736842103</v>
      </c>
      <c r="Y20" s="58" t="s">
        <v>210</v>
      </c>
      <c r="Z20" s="58" t="s">
        <v>169</v>
      </c>
      <c r="AA20" s="31">
        <f t="shared" si="6"/>
        <v>0.95</v>
      </c>
      <c r="AB20" s="13"/>
      <c r="AC20" s="47"/>
      <c r="AD20" s="47"/>
      <c r="AE20" s="47"/>
      <c r="AF20" s="31">
        <f t="shared" si="7"/>
        <v>0.95</v>
      </c>
      <c r="AG20" s="13"/>
      <c r="AH20" s="47"/>
      <c r="AI20" s="47"/>
      <c r="AJ20" s="47"/>
      <c r="AK20" s="31">
        <f t="shared" si="8"/>
        <v>0.95</v>
      </c>
      <c r="AL20" s="13"/>
      <c r="AM20" s="47"/>
      <c r="AN20" s="47"/>
      <c r="AO20" s="47"/>
      <c r="AP20" s="31">
        <f t="shared" si="9"/>
        <v>0.95</v>
      </c>
      <c r="AQ20" s="66">
        <v>0.84699999999999998</v>
      </c>
      <c r="AR20" s="66">
        <f>AQ20/AP20</f>
        <v>0.89157894736842103</v>
      </c>
      <c r="AS20" s="58" t="s">
        <v>210</v>
      </c>
    </row>
    <row r="21" spans="1:45" s="32" customFormat="1" ht="90" x14ac:dyDescent="0.25">
      <c r="A21" s="41">
        <v>4</v>
      </c>
      <c r="B21" s="41" t="s">
        <v>48</v>
      </c>
      <c r="C21" s="41" t="s">
        <v>73</v>
      </c>
      <c r="D21" s="41" t="s">
        <v>185</v>
      </c>
      <c r="E21" s="6">
        <f t="shared" si="0"/>
        <v>4.7058823529411764E-2</v>
      </c>
      <c r="F21" s="41" t="s">
        <v>50</v>
      </c>
      <c r="G21" s="41" t="s">
        <v>91</v>
      </c>
      <c r="H21" s="41" t="s">
        <v>92</v>
      </c>
      <c r="I21" s="41"/>
      <c r="J21" s="41" t="s">
        <v>63</v>
      </c>
      <c r="K21" s="41" t="s">
        <v>54</v>
      </c>
      <c r="L21" s="8">
        <v>1</v>
      </c>
      <c r="M21" s="8">
        <v>1</v>
      </c>
      <c r="N21" s="8">
        <v>1</v>
      </c>
      <c r="O21" s="8">
        <v>1</v>
      </c>
      <c r="P21" s="8">
        <v>1</v>
      </c>
      <c r="Q21" s="41" t="s">
        <v>76</v>
      </c>
      <c r="R21" s="10" t="s">
        <v>77</v>
      </c>
      <c r="S21" s="10" t="s">
        <v>93</v>
      </c>
      <c r="T21" s="10" t="s">
        <v>58</v>
      </c>
      <c r="U21" s="10" t="s">
        <v>94</v>
      </c>
      <c r="V21" s="64">
        <f t="shared" si="5"/>
        <v>1</v>
      </c>
      <c r="W21" s="73">
        <v>0.98399999999999999</v>
      </c>
      <c r="X21" s="73">
        <v>0.98399999999999999</v>
      </c>
      <c r="Y21" s="58" t="s">
        <v>211</v>
      </c>
      <c r="Z21" s="58" t="s">
        <v>169</v>
      </c>
      <c r="AA21" s="31">
        <f t="shared" si="6"/>
        <v>1</v>
      </c>
      <c r="AB21" s="13"/>
      <c r="AC21" s="47"/>
      <c r="AD21" s="47"/>
      <c r="AE21" s="47"/>
      <c r="AF21" s="31">
        <f t="shared" si="7"/>
        <v>1</v>
      </c>
      <c r="AG21" s="13"/>
      <c r="AH21" s="47"/>
      <c r="AI21" s="47"/>
      <c r="AJ21" s="47"/>
      <c r="AK21" s="31">
        <f t="shared" si="8"/>
        <v>1</v>
      </c>
      <c r="AL21" s="13"/>
      <c r="AM21" s="47"/>
      <c r="AN21" s="47"/>
      <c r="AO21" s="47"/>
      <c r="AP21" s="31">
        <f t="shared" si="9"/>
        <v>1</v>
      </c>
      <c r="AQ21" s="70">
        <v>0.98399999999999999</v>
      </c>
      <c r="AR21" s="67">
        <f t="shared" si="10"/>
        <v>0.98399999999999999</v>
      </c>
      <c r="AS21" s="58" t="s">
        <v>211</v>
      </c>
    </row>
    <row r="22" spans="1:45" s="32" customFormat="1" ht="135" x14ac:dyDescent="0.25">
      <c r="A22" s="41">
        <v>4</v>
      </c>
      <c r="B22" s="41" t="s">
        <v>48</v>
      </c>
      <c r="C22" s="41" t="s">
        <v>73</v>
      </c>
      <c r="D22" s="41" t="s">
        <v>186</v>
      </c>
      <c r="E22" s="6">
        <f t="shared" si="0"/>
        <v>4.7058823529411764E-2</v>
      </c>
      <c r="F22" s="41" t="s">
        <v>50</v>
      </c>
      <c r="G22" s="41" t="s">
        <v>95</v>
      </c>
      <c r="H22" s="41" t="s">
        <v>96</v>
      </c>
      <c r="I22" s="41"/>
      <c r="J22" s="41" t="s">
        <v>63</v>
      </c>
      <c r="K22" s="41" t="s">
        <v>54</v>
      </c>
      <c r="L22" s="8">
        <v>0.95</v>
      </c>
      <c r="M22" s="8">
        <v>0.95</v>
      </c>
      <c r="N22" s="8">
        <v>0.95</v>
      </c>
      <c r="O22" s="8">
        <v>0.95</v>
      </c>
      <c r="P22" s="8">
        <v>0.95</v>
      </c>
      <c r="Q22" s="41" t="s">
        <v>76</v>
      </c>
      <c r="R22" s="41" t="s">
        <v>97</v>
      </c>
      <c r="S22" s="10" t="s">
        <v>93</v>
      </c>
      <c r="T22" s="10" t="s">
        <v>58</v>
      </c>
      <c r="U22" s="10" t="s">
        <v>94</v>
      </c>
      <c r="V22" s="64">
        <f t="shared" si="5"/>
        <v>0.95</v>
      </c>
      <c r="W22" s="72">
        <f>61/72</f>
        <v>0.84722222222222221</v>
      </c>
      <c r="X22" s="72">
        <f>W22/V22</f>
        <v>0.89181286549707606</v>
      </c>
      <c r="Y22" s="58" t="s">
        <v>212</v>
      </c>
      <c r="Z22" s="58" t="s">
        <v>170</v>
      </c>
      <c r="AA22" s="31">
        <f t="shared" si="6"/>
        <v>0.95</v>
      </c>
      <c r="AB22" s="13"/>
      <c r="AC22" s="47"/>
      <c r="AD22" s="47"/>
      <c r="AE22" s="47"/>
      <c r="AF22" s="31">
        <f t="shared" si="7"/>
        <v>0.95</v>
      </c>
      <c r="AG22" s="13"/>
      <c r="AH22" s="47"/>
      <c r="AI22" s="47"/>
      <c r="AJ22" s="47"/>
      <c r="AK22" s="31">
        <f t="shared" si="8"/>
        <v>0.95</v>
      </c>
      <c r="AL22" s="13"/>
      <c r="AM22" s="47"/>
      <c r="AN22" s="47"/>
      <c r="AO22" s="47"/>
      <c r="AP22" s="31">
        <f t="shared" si="9"/>
        <v>0.95</v>
      </c>
      <c r="AQ22" s="68">
        <f>89%/4</f>
        <v>0.2225</v>
      </c>
      <c r="AR22" s="67">
        <f t="shared" si="10"/>
        <v>0.23421052631578948</v>
      </c>
      <c r="AS22" s="58" t="s">
        <v>213</v>
      </c>
    </row>
    <row r="23" spans="1:45" s="32" customFormat="1" ht="60" x14ac:dyDescent="0.25">
      <c r="A23" s="41">
        <v>4</v>
      </c>
      <c r="B23" s="41" t="s">
        <v>48</v>
      </c>
      <c r="C23" s="41" t="s">
        <v>98</v>
      </c>
      <c r="D23" s="41" t="s">
        <v>187</v>
      </c>
      <c r="E23" s="6">
        <f t="shared" si="0"/>
        <v>4.7058823529411764E-2</v>
      </c>
      <c r="F23" s="41" t="s">
        <v>67</v>
      </c>
      <c r="G23" s="41" t="s">
        <v>99</v>
      </c>
      <c r="H23" s="41" t="s">
        <v>100</v>
      </c>
      <c r="I23" s="41"/>
      <c r="J23" s="41" t="s">
        <v>101</v>
      </c>
      <c r="K23" s="41" t="s">
        <v>102</v>
      </c>
      <c r="L23" s="11">
        <v>360</v>
      </c>
      <c r="M23" s="11">
        <v>360</v>
      </c>
      <c r="N23" s="11">
        <v>360</v>
      </c>
      <c r="O23" s="11">
        <v>360</v>
      </c>
      <c r="P23" s="12">
        <f>SUM(L23:O23)</f>
        <v>1440</v>
      </c>
      <c r="Q23" s="41" t="s">
        <v>76</v>
      </c>
      <c r="R23" s="41" t="s">
        <v>103</v>
      </c>
      <c r="S23" s="41" t="s">
        <v>104</v>
      </c>
      <c r="T23" s="41" t="s">
        <v>58</v>
      </c>
      <c r="U23" s="41" t="s">
        <v>104</v>
      </c>
      <c r="V23" s="76">
        <f t="shared" si="5"/>
        <v>360</v>
      </c>
      <c r="W23" s="75">
        <v>240</v>
      </c>
      <c r="X23" s="72">
        <f t="shared" ref="X23:X26" si="11">W23/V23</f>
        <v>0.66666666666666663</v>
      </c>
      <c r="Y23" s="58" t="s">
        <v>214</v>
      </c>
      <c r="Z23" s="58" t="s">
        <v>171</v>
      </c>
      <c r="AA23" s="11">
        <f t="shared" si="6"/>
        <v>360</v>
      </c>
      <c r="AB23" s="47"/>
      <c r="AC23" s="47"/>
      <c r="AD23" s="47"/>
      <c r="AE23" s="47"/>
      <c r="AF23" s="11">
        <f t="shared" si="7"/>
        <v>360</v>
      </c>
      <c r="AG23" s="47"/>
      <c r="AH23" s="47"/>
      <c r="AI23" s="47"/>
      <c r="AJ23" s="47"/>
      <c r="AK23" s="33">
        <f t="shared" si="8"/>
        <v>360</v>
      </c>
      <c r="AL23" s="13"/>
      <c r="AM23" s="47"/>
      <c r="AN23" s="47"/>
      <c r="AO23" s="47"/>
      <c r="AP23" s="34">
        <f t="shared" si="9"/>
        <v>1440</v>
      </c>
      <c r="AQ23" s="13">
        <v>240</v>
      </c>
      <c r="AR23" s="67">
        <f>AQ23/AP23</f>
        <v>0.16666666666666666</v>
      </c>
      <c r="AS23" s="58" t="s">
        <v>214</v>
      </c>
    </row>
    <row r="24" spans="1:45" s="32" customFormat="1" ht="60" x14ac:dyDescent="0.25">
      <c r="A24" s="41">
        <v>4</v>
      </c>
      <c r="B24" s="41" t="s">
        <v>48</v>
      </c>
      <c r="C24" s="41" t="s">
        <v>98</v>
      </c>
      <c r="D24" s="41" t="s">
        <v>188</v>
      </c>
      <c r="E24" s="6">
        <f t="shared" si="0"/>
        <v>4.7058823529411764E-2</v>
      </c>
      <c r="F24" s="41" t="s">
        <v>50</v>
      </c>
      <c r="G24" s="41" t="s">
        <v>105</v>
      </c>
      <c r="H24" s="41" t="s">
        <v>106</v>
      </c>
      <c r="I24" s="41"/>
      <c r="J24" s="41" t="s">
        <v>101</v>
      </c>
      <c r="K24" s="41" t="s">
        <v>103</v>
      </c>
      <c r="L24" s="11">
        <v>180</v>
      </c>
      <c r="M24" s="11">
        <v>180</v>
      </c>
      <c r="N24" s="11">
        <v>180</v>
      </c>
      <c r="O24" s="11">
        <v>180</v>
      </c>
      <c r="P24" s="12">
        <f>SUM(L24:O24)</f>
        <v>720</v>
      </c>
      <c r="Q24" s="41" t="s">
        <v>76</v>
      </c>
      <c r="R24" s="41" t="s">
        <v>107</v>
      </c>
      <c r="S24" s="41" t="s">
        <v>104</v>
      </c>
      <c r="T24" s="41" t="s">
        <v>58</v>
      </c>
      <c r="U24" s="41" t="s">
        <v>104</v>
      </c>
      <c r="V24" s="76">
        <f t="shared" si="5"/>
        <v>180</v>
      </c>
      <c r="W24" s="75">
        <v>213</v>
      </c>
      <c r="X24" s="72">
        <v>1</v>
      </c>
      <c r="Y24" s="58" t="s">
        <v>215</v>
      </c>
      <c r="Z24" s="58" t="s">
        <v>171</v>
      </c>
      <c r="AA24" s="11">
        <f t="shared" si="6"/>
        <v>180</v>
      </c>
      <c r="AB24" s="47"/>
      <c r="AC24" s="47"/>
      <c r="AD24" s="47"/>
      <c r="AE24" s="47"/>
      <c r="AF24" s="11">
        <f t="shared" si="7"/>
        <v>180</v>
      </c>
      <c r="AG24" s="47"/>
      <c r="AH24" s="47"/>
      <c r="AI24" s="47"/>
      <c r="AJ24" s="47"/>
      <c r="AK24" s="33">
        <f t="shared" si="8"/>
        <v>180</v>
      </c>
      <c r="AL24" s="13"/>
      <c r="AM24" s="47"/>
      <c r="AN24" s="47"/>
      <c r="AO24" s="47"/>
      <c r="AP24" s="34">
        <f t="shared" si="9"/>
        <v>720</v>
      </c>
      <c r="AQ24" s="13">
        <v>213</v>
      </c>
      <c r="AR24" s="67">
        <f t="shared" si="10"/>
        <v>0.29583333333333334</v>
      </c>
      <c r="AS24" s="58" t="s">
        <v>215</v>
      </c>
    </row>
    <row r="25" spans="1:45" s="32" customFormat="1" ht="60" x14ac:dyDescent="0.25">
      <c r="A25" s="41">
        <v>4</v>
      </c>
      <c r="B25" s="41" t="s">
        <v>48</v>
      </c>
      <c r="C25" s="41" t="s">
        <v>98</v>
      </c>
      <c r="D25" s="41" t="s">
        <v>189</v>
      </c>
      <c r="E25" s="6">
        <f t="shared" si="0"/>
        <v>4.7058823529411764E-2</v>
      </c>
      <c r="F25" s="41" t="s">
        <v>50</v>
      </c>
      <c r="G25" s="41" t="s">
        <v>108</v>
      </c>
      <c r="H25" s="41" t="s">
        <v>109</v>
      </c>
      <c r="I25" s="41"/>
      <c r="J25" s="41" t="s">
        <v>101</v>
      </c>
      <c r="K25" s="41" t="s">
        <v>107</v>
      </c>
      <c r="L25" s="13">
        <v>3</v>
      </c>
      <c r="M25" s="13">
        <v>8</v>
      </c>
      <c r="N25" s="13">
        <v>8</v>
      </c>
      <c r="O25" s="13">
        <v>3</v>
      </c>
      <c r="P25" s="12">
        <f t="shared" ref="P25:P29" si="12">SUM(L25:O25)</f>
        <v>22</v>
      </c>
      <c r="Q25" s="41" t="s">
        <v>76</v>
      </c>
      <c r="R25" s="41" t="s">
        <v>110</v>
      </c>
      <c r="S25" s="41" t="s">
        <v>111</v>
      </c>
      <c r="T25" s="41" t="s">
        <v>58</v>
      </c>
      <c r="U25" s="41" t="s">
        <v>111</v>
      </c>
      <c r="V25" s="76">
        <f t="shared" si="5"/>
        <v>3</v>
      </c>
      <c r="W25" s="75">
        <v>2</v>
      </c>
      <c r="X25" s="72">
        <f t="shared" si="11"/>
        <v>0.66666666666666663</v>
      </c>
      <c r="Y25" s="58" t="s">
        <v>216</v>
      </c>
      <c r="Z25" s="58" t="s">
        <v>172</v>
      </c>
      <c r="AA25" s="11">
        <f t="shared" si="6"/>
        <v>8</v>
      </c>
      <c r="AB25" s="47"/>
      <c r="AC25" s="47"/>
      <c r="AD25" s="47"/>
      <c r="AE25" s="47"/>
      <c r="AF25" s="11">
        <f t="shared" si="7"/>
        <v>8</v>
      </c>
      <c r="AG25" s="47"/>
      <c r="AH25" s="47"/>
      <c r="AI25" s="47"/>
      <c r="AJ25" s="47"/>
      <c r="AK25" s="33">
        <f t="shared" si="8"/>
        <v>3</v>
      </c>
      <c r="AL25" s="13"/>
      <c r="AM25" s="47"/>
      <c r="AN25" s="47"/>
      <c r="AO25" s="47"/>
      <c r="AP25" s="34">
        <f t="shared" si="9"/>
        <v>22</v>
      </c>
      <c r="AQ25" s="13">
        <v>2</v>
      </c>
      <c r="AR25" s="67">
        <f t="shared" si="10"/>
        <v>9.0909090909090912E-2</v>
      </c>
      <c r="AS25" s="63" t="s">
        <v>216</v>
      </c>
    </row>
    <row r="26" spans="1:45" s="32" customFormat="1" ht="60" x14ac:dyDescent="0.25">
      <c r="A26" s="41">
        <v>4</v>
      </c>
      <c r="B26" s="41" t="s">
        <v>48</v>
      </c>
      <c r="C26" s="41" t="s">
        <v>98</v>
      </c>
      <c r="D26" s="41" t="s">
        <v>190</v>
      </c>
      <c r="E26" s="6">
        <f t="shared" si="0"/>
        <v>4.7058823529411764E-2</v>
      </c>
      <c r="F26" s="41" t="s">
        <v>67</v>
      </c>
      <c r="G26" s="41" t="s">
        <v>112</v>
      </c>
      <c r="H26" s="41" t="s">
        <v>113</v>
      </c>
      <c r="I26" s="41"/>
      <c r="J26" s="41" t="s">
        <v>101</v>
      </c>
      <c r="K26" s="41" t="s">
        <v>110</v>
      </c>
      <c r="L26" s="13">
        <v>1</v>
      </c>
      <c r="M26" s="13">
        <v>3</v>
      </c>
      <c r="N26" s="13">
        <v>3</v>
      </c>
      <c r="O26" s="13">
        <v>2</v>
      </c>
      <c r="P26" s="12">
        <f t="shared" si="12"/>
        <v>9</v>
      </c>
      <c r="Q26" s="41" t="s">
        <v>76</v>
      </c>
      <c r="R26" s="41" t="s">
        <v>114</v>
      </c>
      <c r="S26" s="41" t="s">
        <v>111</v>
      </c>
      <c r="T26" s="41" t="s">
        <v>58</v>
      </c>
      <c r="U26" s="41" t="s">
        <v>111</v>
      </c>
      <c r="V26" s="76">
        <f t="shared" si="5"/>
        <v>1</v>
      </c>
      <c r="W26" s="75">
        <v>0</v>
      </c>
      <c r="X26" s="72">
        <f t="shared" si="11"/>
        <v>0</v>
      </c>
      <c r="Y26" s="58" t="s">
        <v>217</v>
      </c>
      <c r="Z26" s="58" t="s">
        <v>173</v>
      </c>
      <c r="AA26" s="11">
        <f t="shared" si="6"/>
        <v>3</v>
      </c>
      <c r="AB26" s="47"/>
      <c r="AC26" s="47"/>
      <c r="AD26" s="47"/>
      <c r="AE26" s="47"/>
      <c r="AF26" s="11">
        <f t="shared" si="7"/>
        <v>3</v>
      </c>
      <c r="AG26" s="47"/>
      <c r="AH26" s="47"/>
      <c r="AI26" s="47"/>
      <c r="AJ26" s="47"/>
      <c r="AK26" s="33">
        <f t="shared" si="8"/>
        <v>2</v>
      </c>
      <c r="AL26" s="13"/>
      <c r="AM26" s="47"/>
      <c r="AN26" s="47"/>
      <c r="AO26" s="47"/>
      <c r="AP26" s="34">
        <f t="shared" si="9"/>
        <v>9</v>
      </c>
      <c r="AQ26" s="13">
        <v>0</v>
      </c>
      <c r="AR26" s="67">
        <f t="shared" si="10"/>
        <v>0</v>
      </c>
      <c r="AS26" s="63" t="s">
        <v>217</v>
      </c>
    </row>
    <row r="27" spans="1:45" s="32" customFormat="1" ht="75" x14ac:dyDescent="0.25">
      <c r="A27" s="41">
        <v>4</v>
      </c>
      <c r="B27" s="41" t="s">
        <v>48</v>
      </c>
      <c r="C27" s="41" t="s">
        <v>98</v>
      </c>
      <c r="D27" s="41" t="s">
        <v>191</v>
      </c>
      <c r="E27" s="6">
        <f t="shared" si="0"/>
        <v>4.7058823529411764E-2</v>
      </c>
      <c r="F27" s="41" t="s">
        <v>67</v>
      </c>
      <c r="G27" s="41" t="s">
        <v>115</v>
      </c>
      <c r="H27" s="41" t="s">
        <v>116</v>
      </c>
      <c r="I27" s="41"/>
      <c r="J27" s="41" t="s">
        <v>101</v>
      </c>
      <c r="K27" s="41" t="s">
        <v>117</v>
      </c>
      <c r="L27" s="13">
        <v>15</v>
      </c>
      <c r="M27" s="13">
        <v>15</v>
      </c>
      <c r="N27" s="13">
        <v>15</v>
      </c>
      <c r="O27" s="13">
        <v>15</v>
      </c>
      <c r="P27" s="12">
        <f t="shared" si="12"/>
        <v>60</v>
      </c>
      <c r="Q27" s="41" t="s">
        <v>76</v>
      </c>
      <c r="R27" s="41" t="s">
        <v>114</v>
      </c>
      <c r="S27" s="41" t="s">
        <v>118</v>
      </c>
      <c r="T27" s="41" t="s">
        <v>58</v>
      </c>
      <c r="U27" s="41" t="s">
        <v>114</v>
      </c>
      <c r="V27" s="76">
        <f t="shared" si="5"/>
        <v>15</v>
      </c>
      <c r="W27" s="75">
        <v>16</v>
      </c>
      <c r="X27" s="72">
        <v>1</v>
      </c>
      <c r="Y27" s="58" t="s">
        <v>218</v>
      </c>
      <c r="Z27" s="58" t="s">
        <v>174</v>
      </c>
      <c r="AA27" s="11">
        <f t="shared" si="6"/>
        <v>15</v>
      </c>
      <c r="AB27" s="47"/>
      <c r="AC27" s="47"/>
      <c r="AD27" s="47"/>
      <c r="AE27" s="47"/>
      <c r="AF27" s="11">
        <f t="shared" si="7"/>
        <v>15</v>
      </c>
      <c r="AG27" s="47"/>
      <c r="AH27" s="47"/>
      <c r="AI27" s="47"/>
      <c r="AJ27" s="47"/>
      <c r="AK27" s="33">
        <f t="shared" si="8"/>
        <v>15</v>
      </c>
      <c r="AL27" s="13"/>
      <c r="AM27" s="47"/>
      <c r="AN27" s="47"/>
      <c r="AO27" s="47"/>
      <c r="AP27" s="34">
        <f t="shared" si="9"/>
        <v>60</v>
      </c>
      <c r="AQ27" s="1">
        <v>16</v>
      </c>
      <c r="AR27" s="67">
        <f t="shared" si="10"/>
        <v>0.26666666666666666</v>
      </c>
      <c r="AS27" s="58" t="s">
        <v>218</v>
      </c>
    </row>
    <row r="28" spans="1:45" s="32" customFormat="1" ht="60" x14ac:dyDescent="0.25">
      <c r="A28" s="41">
        <v>4</v>
      </c>
      <c r="B28" s="41" t="s">
        <v>48</v>
      </c>
      <c r="C28" s="41" t="s">
        <v>98</v>
      </c>
      <c r="D28" s="41" t="s">
        <v>192</v>
      </c>
      <c r="E28" s="6">
        <f t="shared" si="0"/>
        <v>4.7058823529411764E-2</v>
      </c>
      <c r="F28" s="41" t="s">
        <v>67</v>
      </c>
      <c r="G28" s="41" t="s">
        <v>119</v>
      </c>
      <c r="H28" s="41" t="s">
        <v>120</v>
      </c>
      <c r="I28" s="41"/>
      <c r="J28" s="41" t="s">
        <v>101</v>
      </c>
      <c r="K28" s="41" t="s">
        <v>117</v>
      </c>
      <c r="L28" s="13">
        <v>11</v>
      </c>
      <c r="M28" s="13">
        <v>13</v>
      </c>
      <c r="N28" s="13">
        <v>16</v>
      </c>
      <c r="O28" s="13">
        <v>20</v>
      </c>
      <c r="P28" s="12">
        <f t="shared" si="12"/>
        <v>60</v>
      </c>
      <c r="Q28" s="41" t="s">
        <v>76</v>
      </c>
      <c r="R28" s="41" t="s">
        <v>114</v>
      </c>
      <c r="S28" s="41" t="s">
        <v>118</v>
      </c>
      <c r="T28" s="41" t="s">
        <v>58</v>
      </c>
      <c r="U28" s="41" t="s">
        <v>114</v>
      </c>
      <c r="V28" s="76">
        <f t="shared" si="5"/>
        <v>11</v>
      </c>
      <c r="W28" s="75">
        <v>25</v>
      </c>
      <c r="X28" s="72">
        <v>1</v>
      </c>
      <c r="Y28" s="58" t="s">
        <v>219</v>
      </c>
      <c r="Z28" s="58" t="s">
        <v>175</v>
      </c>
      <c r="AA28" s="11">
        <f t="shared" si="6"/>
        <v>13</v>
      </c>
      <c r="AB28" s="47"/>
      <c r="AC28" s="47"/>
      <c r="AD28" s="47"/>
      <c r="AE28" s="47"/>
      <c r="AF28" s="11">
        <f t="shared" si="7"/>
        <v>16</v>
      </c>
      <c r="AG28" s="47"/>
      <c r="AH28" s="47"/>
      <c r="AI28" s="47"/>
      <c r="AJ28" s="47"/>
      <c r="AK28" s="33">
        <f t="shared" si="8"/>
        <v>20</v>
      </c>
      <c r="AL28" s="13"/>
      <c r="AM28" s="47"/>
      <c r="AN28" s="47"/>
      <c r="AO28" s="47"/>
      <c r="AP28" s="34">
        <f t="shared" si="9"/>
        <v>60</v>
      </c>
      <c r="AQ28" s="1">
        <v>25</v>
      </c>
      <c r="AR28" s="67">
        <f t="shared" si="10"/>
        <v>0.41666666666666669</v>
      </c>
      <c r="AS28" s="58" t="s">
        <v>219</v>
      </c>
    </row>
    <row r="29" spans="1:45" s="32" customFormat="1" ht="60" x14ac:dyDescent="0.25">
      <c r="A29" s="41">
        <v>4</v>
      </c>
      <c r="B29" s="41" t="s">
        <v>48</v>
      </c>
      <c r="C29" s="41" t="s">
        <v>98</v>
      </c>
      <c r="D29" s="41" t="s">
        <v>193</v>
      </c>
      <c r="E29" s="6">
        <f>+((1/17)*80%)/100%</f>
        <v>4.7058823529411764E-2</v>
      </c>
      <c r="F29" s="41" t="s">
        <v>67</v>
      </c>
      <c r="G29" s="41" t="s">
        <v>121</v>
      </c>
      <c r="H29" s="41" t="s">
        <v>122</v>
      </c>
      <c r="I29" s="41"/>
      <c r="J29" s="41" t="s">
        <v>101</v>
      </c>
      <c r="K29" s="41" t="s">
        <v>117</v>
      </c>
      <c r="L29" s="13">
        <v>8</v>
      </c>
      <c r="M29" s="13">
        <v>9</v>
      </c>
      <c r="N29" s="13">
        <v>9</v>
      </c>
      <c r="O29" s="13">
        <v>8</v>
      </c>
      <c r="P29" s="12">
        <f t="shared" si="12"/>
        <v>34</v>
      </c>
      <c r="Q29" s="41" t="s">
        <v>76</v>
      </c>
      <c r="R29" s="41" t="s">
        <v>114</v>
      </c>
      <c r="S29" s="41" t="s">
        <v>118</v>
      </c>
      <c r="T29" s="41" t="s">
        <v>58</v>
      </c>
      <c r="U29" s="41" t="s">
        <v>114</v>
      </c>
      <c r="V29" s="76">
        <f t="shared" si="5"/>
        <v>8</v>
      </c>
      <c r="W29" s="75">
        <v>16</v>
      </c>
      <c r="X29" s="72">
        <v>1</v>
      </c>
      <c r="Y29" s="58" t="s">
        <v>220</v>
      </c>
      <c r="Z29" s="58" t="s">
        <v>176</v>
      </c>
      <c r="AA29" s="11">
        <f t="shared" si="6"/>
        <v>9</v>
      </c>
      <c r="AB29" s="47"/>
      <c r="AC29" s="47"/>
      <c r="AD29" s="47"/>
      <c r="AE29" s="47"/>
      <c r="AF29" s="11">
        <f t="shared" si="7"/>
        <v>9</v>
      </c>
      <c r="AG29" s="47"/>
      <c r="AH29" s="47"/>
      <c r="AI29" s="47"/>
      <c r="AJ29" s="47"/>
      <c r="AK29" s="33">
        <f t="shared" si="8"/>
        <v>8</v>
      </c>
      <c r="AL29" s="13"/>
      <c r="AM29" s="47"/>
      <c r="AN29" s="47"/>
      <c r="AO29" s="47"/>
      <c r="AP29" s="34">
        <f t="shared" si="9"/>
        <v>34</v>
      </c>
      <c r="AQ29" s="1">
        <v>16</v>
      </c>
      <c r="AR29" s="67">
        <f t="shared" si="10"/>
        <v>0.47058823529411764</v>
      </c>
      <c r="AS29" s="58" t="s">
        <v>220</v>
      </c>
    </row>
    <row r="30" spans="1:45" s="35" customFormat="1" ht="15.75" x14ac:dyDescent="0.25">
      <c r="A30" s="14"/>
      <c r="B30" s="14"/>
      <c r="C30" s="14"/>
      <c r="D30" s="15" t="s">
        <v>123</v>
      </c>
      <c r="E30" s="16">
        <f>SUM(E13:E29)</f>
        <v>0.80000000000000027</v>
      </c>
      <c r="F30" s="14"/>
      <c r="G30" s="14"/>
      <c r="H30" s="14"/>
      <c r="I30" s="14"/>
      <c r="J30" s="14"/>
      <c r="K30" s="14"/>
      <c r="L30" s="16"/>
      <c r="M30" s="16"/>
      <c r="N30" s="16"/>
      <c r="O30" s="16"/>
      <c r="P30" s="16"/>
      <c r="Q30" s="14"/>
      <c r="R30" s="14"/>
      <c r="S30" s="14"/>
      <c r="T30" s="14"/>
      <c r="U30" s="14"/>
      <c r="V30" s="77"/>
      <c r="W30" s="77"/>
      <c r="X30" s="77">
        <f>AVERAGE(X13:X29)*80%</f>
        <v>0.64014534113060417</v>
      </c>
      <c r="Y30" s="60"/>
      <c r="Z30" s="60"/>
      <c r="AA30" s="49"/>
      <c r="AB30" s="49" t="e">
        <f>AVERAGE(AB13:AB29)</f>
        <v>#DIV/0!</v>
      </c>
      <c r="AC30" s="50"/>
      <c r="AD30" s="50"/>
      <c r="AE30" s="50"/>
      <c r="AF30" s="49"/>
      <c r="AG30" s="49" t="e">
        <f>AVERAGE(AG13:AG29)</f>
        <v>#DIV/0!</v>
      </c>
      <c r="AH30" s="50"/>
      <c r="AI30" s="50"/>
      <c r="AJ30" s="50"/>
      <c r="AK30" s="51"/>
      <c r="AL30" s="51" t="e">
        <f>AVERAGE(AL13:AL29)</f>
        <v>#DIV/0!</v>
      </c>
      <c r="AM30" s="50"/>
      <c r="AN30" s="50"/>
      <c r="AO30" s="50"/>
      <c r="AP30" s="51"/>
      <c r="AQ30" s="51"/>
      <c r="AR30" s="77">
        <f>AVERAGE(AR13:AR29)*80%</f>
        <v>0.25186860482442347</v>
      </c>
      <c r="AS30" s="60"/>
    </row>
    <row r="31" spans="1:45" ht="105" x14ac:dyDescent="0.25">
      <c r="A31" s="17">
        <v>7</v>
      </c>
      <c r="B31" s="17" t="s">
        <v>124</v>
      </c>
      <c r="C31" s="17" t="s">
        <v>125</v>
      </c>
      <c r="D31" s="17" t="s">
        <v>195</v>
      </c>
      <c r="E31" s="18">
        <v>0.04</v>
      </c>
      <c r="F31" s="17" t="s">
        <v>126</v>
      </c>
      <c r="G31" s="17" t="s">
        <v>127</v>
      </c>
      <c r="H31" s="17" t="s">
        <v>128</v>
      </c>
      <c r="I31" s="17"/>
      <c r="J31" s="19" t="s">
        <v>129</v>
      </c>
      <c r="K31" s="19" t="s">
        <v>130</v>
      </c>
      <c r="L31" s="20">
        <v>0</v>
      </c>
      <c r="M31" s="20">
        <v>0.8</v>
      </c>
      <c r="N31" s="20">
        <v>0</v>
      </c>
      <c r="O31" s="20">
        <v>0.8</v>
      </c>
      <c r="P31" s="20">
        <v>0.8</v>
      </c>
      <c r="Q31" s="17" t="s">
        <v>76</v>
      </c>
      <c r="R31" s="17" t="s">
        <v>131</v>
      </c>
      <c r="S31" s="17" t="s">
        <v>132</v>
      </c>
      <c r="T31" s="17" t="s">
        <v>133</v>
      </c>
      <c r="U31" s="17" t="s">
        <v>134</v>
      </c>
      <c r="V31" s="78" t="s">
        <v>200</v>
      </c>
      <c r="W31" s="79" t="s">
        <v>200</v>
      </c>
      <c r="X31" s="79" t="s">
        <v>200</v>
      </c>
      <c r="Y31" s="61" t="s">
        <v>201</v>
      </c>
      <c r="Z31" s="61" t="s">
        <v>200</v>
      </c>
      <c r="AA31" s="36">
        <f t="shared" ref="AA31:AA32" si="13">M31</f>
        <v>0.8</v>
      </c>
      <c r="AB31" s="17"/>
      <c r="AC31" s="17"/>
      <c r="AD31" s="17"/>
      <c r="AE31" s="17"/>
      <c r="AF31" s="18">
        <f t="shared" ref="AF31:AF32" si="14">N31</f>
        <v>0</v>
      </c>
      <c r="AG31" s="17"/>
      <c r="AH31" s="17"/>
      <c r="AI31" s="17"/>
      <c r="AJ31" s="17"/>
      <c r="AK31" s="18">
        <f t="shared" ref="AK31:AK32" si="15">O31</f>
        <v>0.8</v>
      </c>
      <c r="AL31" s="37"/>
      <c r="AM31" s="17"/>
      <c r="AN31" s="17"/>
      <c r="AO31" s="17"/>
      <c r="AP31" s="82">
        <f t="shared" ref="AP31:AP32" si="16">P31</f>
        <v>0.8</v>
      </c>
      <c r="AQ31" s="82">
        <v>0</v>
      </c>
      <c r="AR31" s="82">
        <v>0</v>
      </c>
      <c r="AS31" s="61" t="s">
        <v>201</v>
      </c>
    </row>
    <row r="32" spans="1:45" ht="120" x14ac:dyDescent="0.25">
      <c r="A32" s="17">
        <v>7</v>
      </c>
      <c r="B32" s="17" t="s">
        <v>124</v>
      </c>
      <c r="C32" s="17" t="s">
        <v>125</v>
      </c>
      <c r="D32" s="17" t="s">
        <v>196</v>
      </c>
      <c r="E32" s="18">
        <v>0.04</v>
      </c>
      <c r="F32" s="17" t="s">
        <v>126</v>
      </c>
      <c r="G32" s="17" t="s">
        <v>135</v>
      </c>
      <c r="H32" s="17" t="s">
        <v>194</v>
      </c>
      <c r="I32" s="17"/>
      <c r="J32" s="19" t="s">
        <v>129</v>
      </c>
      <c r="K32" s="19" t="s">
        <v>136</v>
      </c>
      <c r="L32" s="21">
        <v>1</v>
      </c>
      <c r="M32" s="22">
        <v>1</v>
      </c>
      <c r="N32" s="22">
        <v>1</v>
      </c>
      <c r="O32" s="22">
        <v>1</v>
      </c>
      <c r="P32" s="22">
        <v>1</v>
      </c>
      <c r="Q32" s="17" t="s">
        <v>76</v>
      </c>
      <c r="R32" s="17" t="s">
        <v>137</v>
      </c>
      <c r="S32" s="17" t="s">
        <v>138</v>
      </c>
      <c r="T32" s="17" t="s">
        <v>139</v>
      </c>
      <c r="U32" s="17" t="s">
        <v>140</v>
      </c>
      <c r="V32" s="78">
        <f>L32</f>
        <v>1</v>
      </c>
      <c r="W32" s="82">
        <v>0.76</v>
      </c>
      <c r="X32" s="82">
        <v>0.76</v>
      </c>
      <c r="Y32" s="61" t="s">
        <v>222</v>
      </c>
      <c r="Z32" s="61" t="s">
        <v>223</v>
      </c>
      <c r="AA32" s="36">
        <f t="shared" si="13"/>
        <v>1</v>
      </c>
      <c r="AB32" s="17"/>
      <c r="AC32" s="17"/>
      <c r="AD32" s="17"/>
      <c r="AE32" s="17"/>
      <c r="AF32" s="18">
        <f t="shared" si="14"/>
        <v>1</v>
      </c>
      <c r="AG32" s="17"/>
      <c r="AH32" s="17"/>
      <c r="AI32" s="17"/>
      <c r="AJ32" s="17"/>
      <c r="AK32" s="18">
        <f t="shared" si="15"/>
        <v>1</v>
      </c>
      <c r="AL32" s="37"/>
      <c r="AM32" s="17"/>
      <c r="AN32" s="17"/>
      <c r="AO32" s="17"/>
      <c r="AP32" s="82">
        <f t="shared" si="16"/>
        <v>1</v>
      </c>
      <c r="AQ32" s="78">
        <f>76%/4</f>
        <v>0.19</v>
      </c>
      <c r="AR32" s="78">
        <f>100%/4</f>
        <v>0.25</v>
      </c>
      <c r="AS32" s="61" t="s">
        <v>222</v>
      </c>
    </row>
    <row r="33" spans="1:45" ht="120" x14ac:dyDescent="0.25">
      <c r="A33" s="17">
        <v>7</v>
      </c>
      <c r="B33" s="17" t="s">
        <v>124</v>
      </c>
      <c r="C33" s="17" t="s">
        <v>141</v>
      </c>
      <c r="D33" s="17" t="s">
        <v>197</v>
      </c>
      <c r="E33" s="18">
        <v>0.04</v>
      </c>
      <c r="F33" s="17" t="s">
        <v>126</v>
      </c>
      <c r="G33" s="17" t="s">
        <v>142</v>
      </c>
      <c r="H33" s="17" t="s">
        <v>143</v>
      </c>
      <c r="I33" s="17"/>
      <c r="J33" s="19" t="s">
        <v>129</v>
      </c>
      <c r="K33" s="19" t="s">
        <v>144</v>
      </c>
      <c r="L33" s="21">
        <v>0</v>
      </c>
      <c r="M33" s="22">
        <v>1</v>
      </c>
      <c r="N33" s="22">
        <v>1</v>
      </c>
      <c r="O33" s="22">
        <v>1</v>
      </c>
      <c r="P33" s="22">
        <v>1</v>
      </c>
      <c r="Q33" s="17" t="s">
        <v>76</v>
      </c>
      <c r="R33" s="17" t="s">
        <v>145</v>
      </c>
      <c r="S33" s="17" t="s">
        <v>146</v>
      </c>
      <c r="T33" s="17" t="s">
        <v>147</v>
      </c>
      <c r="U33" s="17" t="s">
        <v>148</v>
      </c>
      <c r="V33" s="78" t="s">
        <v>200</v>
      </c>
      <c r="W33" s="79" t="s">
        <v>200</v>
      </c>
      <c r="X33" s="79" t="s">
        <v>200</v>
      </c>
      <c r="Y33" s="61" t="s">
        <v>201</v>
      </c>
      <c r="Z33" s="61" t="s">
        <v>200</v>
      </c>
      <c r="AA33" s="36">
        <f t="shared" si="6"/>
        <v>1</v>
      </c>
      <c r="AB33" s="17"/>
      <c r="AC33" s="17"/>
      <c r="AD33" s="17"/>
      <c r="AE33" s="17"/>
      <c r="AF33" s="18">
        <f t="shared" si="7"/>
        <v>1</v>
      </c>
      <c r="AG33" s="17"/>
      <c r="AH33" s="17"/>
      <c r="AI33" s="17"/>
      <c r="AJ33" s="17"/>
      <c r="AK33" s="18">
        <f t="shared" si="8"/>
        <v>1</v>
      </c>
      <c r="AL33" s="37"/>
      <c r="AM33" s="17"/>
      <c r="AN33" s="17"/>
      <c r="AO33" s="17"/>
      <c r="AP33" s="82">
        <f t="shared" si="9"/>
        <v>1</v>
      </c>
      <c r="AQ33" s="82">
        <v>0</v>
      </c>
      <c r="AR33" s="82">
        <v>0</v>
      </c>
      <c r="AS33" s="61" t="s">
        <v>201</v>
      </c>
    </row>
    <row r="34" spans="1:45" ht="105" x14ac:dyDescent="0.25">
      <c r="A34" s="17">
        <v>7</v>
      </c>
      <c r="B34" s="17" t="s">
        <v>124</v>
      </c>
      <c r="C34" s="17" t="s">
        <v>125</v>
      </c>
      <c r="D34" s="17" t="s">
        <v>198</v>
      </c>
      <c r="E34" s="18">
        <v>0.04</v>
      </c>
      <c r="F34" s="17" t="s">
        <v>126</v>
      </c>
      <c r="G34" s="17" t="s">
        <v>149</v>
      </c>
      <c r="H34" s="17" t="s">
        <v>150</v>
      </c>
      <c r="I34" s="17"/>
      <c r="J34" s="19" t="s">
        <v>129</v>
      </c>
      <c r="K34" s="19" t="s">
        <v>151</v>
      </c>
      <c r="L34" s="21">
        <v>0</v>
      </c>
      <c r="M34" s="22">
        <v>1</v>
      </c>
      <c r="N34" s="22">
        <v>1</v>
      </c>
      <c r="O34" s="22">
        <v>0</v>
      </c>
      <c r="P34" s="22">
        <v>1</v>
      </c>
      <c r="Q34" s="17" t="s">
        <v>76</v>
      </c>
      <c r="R34" s="17" t="s">
        <v>152</v>
      </c>
      <c r="S34" s="17" t="s">
        <v>153</v>
      </c>
      <c r="T34" s="17" t="s">
        <v>139</v>
      </c>
      <c r="U34" s="17" t="s">
        <v>153</v>
      </c>
      <c r="V34" s="78" t="s">
        <v>200</v>
      </c>
      <c r="W34" s="79" t="s">
        <v>200</v>
      </c>
      <c r="X34" s="79" t="s">
        <v>200</v>
      </c>
      <c r="Y34" s="61" t="s">
        <v>201</v>
      </c>
      <c r="Z34" s="61" t="s">
        <v>200</v>
      </c>
      <c r="AA34" s="36">
        <f t="shared" si="6"/>
        <v>1</v>
      </c>
      <c r="AB34" s="17"/>
      <c r="AC34" s="17"/>
      <c r="AD34" s="17"/>
      <c r="AE34" s="17"/>
      <c r="AF34" s="18">
        <f t="shared" si="7"/>
        <v>1</v>
      </c>
      <c r="AG34" s="17"/>
      <c r="AH34" s="17"/>
      <c r="AI34" s="17"/>
      <c r="AJ34" s="17"/>
      <c r="AK34" s="18">
        <f t="shared" si="8"/>
        <v>0</v>
      </c>
      <c r="AL34" s="37"/>
      <c r="AM34" s="17"/>
      <c r="AN34" s="17"/>
      <c r="AO34" s="17"/>
      <c r="AP34" s="82">
        <f t="shared" si="9"/>
        <v>1</v>
      </c>
      <c r="AQ34" s="82">
        <v>0</v>
      </c>
      <c r="AR34" s="82">
        <v>0</v>
      </c>
      <c r="AS34" s="61" t="s">
        <v>201</v>
      </c>
    </row>
    <row r="35" spans="1:45" ht="120" x14ac:dyDescent="0.25">
      <c r="A35" s="17">
        <v>5</v>
      </c>
      <c r="B35" s="17" t="s">
        <v>154</v>
      </c>
      <c r="C35" s="17" t="s">
        <v>155</v>
      </c>
      <c r="D35" s="17" t="s">
        <v>199</v>
      </c>
      <c r="E35" s="18">
        <v>0.04</v>
      </c>
      <c r="F35" s="17" t="s">
        <v>126</v>
      </c>
      <c r="G35" s="17" t="s">
        <v>156</v>
      </c>
      <c r="H35" s="17" t="s">
        <v>157</v>
      </c>
      <c r="I35" s="17"/>
      <c r="J35" s="19" t="s">
        <v>158</v>
      </c>
      <c r="K35" s="19" t="s">
        <v>159</v>
      </c>
      <c r="L35" s="20">
        <v>0.33</v>
      </c>
      <c r="M35" s="20">
        <v>0.67</v>
      </c>
      <c r="N35" s="20">
        <v>1</v>
      </c>
      <c r="O35" s="20">
        <v>0</v>
      </c>
      <c r="P35" s="20">
        <v>1</v>
      </c>
      <c r="Q35" s="17" t="s">
        <v>76</v>
      </c>
      <c r="R35" s="17" t="s">
        <v>160</v>
      </c>
      <c r="S35" s="17" t="s">
        <v>161</v>
      </c>
      <c r="T35" s="17" t="s">
        <v>162</v>
      </c>
      <c r="U35" s="17" t="s">
        <v>161</v>
      </c>
      <c r="V35" s="78">
        <f>L35</f>
        <v>0.33</v>
      </c>
      <c r="W35" s="84">
        <v>0.99709999999999999</v>
      </c>
      <c r="X35" s="82">
        <v>1</v>
      </c>
      <c r="Y35" s="61" t="s">
        <v>221</v>
      </c>
      <c r="Z35" s="61"/>
      <c r="AA35" s="36">
        <f t="shared" si="6"/>
        <v>0.67</v>
      </c>
      <c r="AB35" s="17"/>
      <c r="AC35" s="17"/>
      <c r="AD35" s="17"/>
      <c r="AE35" s="17"/>
      <c r="AF35" s="18">
        <f t="shared" si="7"/>
        <v>1</v>
      </c>
      <c r="AG35" s="17"/>
      <c r="AH35" s="17"/>
      <c r="AI35" s="17"/>
      <c r="AJ35" s="17"/>
      <c r="AK35" s="18">
        <f t="shared" si="8"/>
        <v>0</v>
      </c>
      <c r="AL35" s="37"/>
      <c r="AM35" s="17"/>
      <c r="AN35" s="17"/>
      <c r="AO35" s="17"/>
      <c r="AP35" s="82">
        <f t="shared" si="9"/>
        <v>1</v>
      </c>
      <c r="AQ35" s="84">
        <v>0.99709999999999999</v>
      </c>
      <c r="AR35" s="84">
        <v>0.98550000000000004</v>
      </c>
      <c r="AS35" s="61" t="s">
        <v>221</v>
      </c>
    </row>
    <row r="36" spans="1:45" s="35" customFormat="1" ht="15.75" x14ac:dyDescent="0.25">
      <c r="A36" s="14"/>
      <c r="B36" s="14"/>
      <c r="C36" s="14"/>
      <c r="D36" s="23" t="s">
        <v>163</v>
      </c>
      <c r="E36" s="24">
        <f>SUM(E31:E35)</f>
        <v>0.2</v>
      </c>
      <c r="F36" s="23"/>
      <c r="G36" s="23"/>
      <c r="H36" s="23"/>
      <c r="I36" s="23"/>
      <c r="J36" s="23"/>
      <c r="K36" s="23"/>
      <c r="L36" s="25">
        <f>AVERAGE(L32:L35)</f>
        <v>0.33250000000000002</v>
      </c>
      <c r="M36" s="25">
        <f>AVERAGE(M32:M35)</f>
        <v>0.91749999999999998</v>
      </c>
      <c r="N36" s="25">
        <f>AVERAGE(N32:N35)</f>
        <v>1</v>
      </c>
      <c r="O36" s="25">
        <f>AVERAGE(O32:O35)</f>
        <v>0.5</v>
      </c>
      <c r="P36" s="25">
        <f>AVERAGE(P32:P35)</f>
        <v>1</v>
      </c>
      <c r="Q36" s="23"/>
      <c r="R36" s="14"/>
      <c r="S36" s="14"/>
      <c r="T36" s="14"/>
      <c r="U36" s="14"/>
      <c r="V36" s="80"/>
      <c r="W36" s="80"/>
      <c r="X36" s="77">
        <f>AVERAGE(X31:X35)*20%</f>
        <v>0.17600000000000002</v>
      </c>
      <c r="Y36" s="60"/>
      <c r="Z36" s="60"/>
      <c r="AA36" s="52"/>
      <c r="AB36" s="52"/>
      <c r="AC36" s="50"/>
      <c r="AD36" s="50"/>
      <c r="AE36" s="50"/>
      <c r="AF36" s="52"/>
      <c r="AG36" s="52"/>
      <c r="AH36" s="50"/>
      <c r="AI36" s="50"/>
      <c r="AJ36" s="50"/>
      <c r="AK36" s="52"/>
      <c r="AL36" s="52"/>
      <c r="AM36" s="50"/>
      <c r="AN36" s="50"/>
      <c r="AO36" s="50"/>
      <c r="AP36" s="53"/>
      <c r="AQ36" s="53"/>
      <c r="AR36" s="77">
        <f>AVERAGE(AR31:AR35)*20%</f>
        <v>4.9420000000000006E-2</v>
      </c>
      <c r="AS36" s="60"/>
    </row>
    <row r="37" spans="1:45" s="38" customFormat="1" ht="18.75" x14ac:dyDescent="0.3">
      <c r="A37" s="26"/>
      <c r="B37" s="26"/>
      <c r="C37" s="26"/>
      <c r="D37" s="27" t="s">
        <v>164</v>
      </c>
      <c r="E37" s="28">
        <f>E36+E30</f>
        <v>1.0000000000000002</v>
      </c>
      <c r="F37" s="26"/>
      <c r="G37" s="26"/>
      <c r="H37" s="26"/>
      <c r="I37" s="26"/>
      <c r="J37" s="26"/>
      <c r="K37" s="26"/>
      <c r="L37" s="29">
        <f>L36*$E$36</f>
        <v>6.6500000000000004E-2</v>
      </c>
      <c r="M37" s="29">
        <f>M36*$E$36</f>
        <v>0.1835</v>
      </c>
      <c r="N37" s="29">
        <f>N36*$E$36</f>
        <v>0.2</v>
      </c>
      <c r="O37" s="29">
        <f>O36*$E$36</f>
        <v>0.1</v>
      </c>
      <c r="P37" s="29">
        <f>P36*$E$36</f>
        <v>0.2</v>
      </c>
      <c r="Q37" s="26"/>
      <c r="R37" s="26"/>
      <c r="S37" s="26"/>
      <c r="T37" s="26"/>
      <c r="U37" s="26"/>
      <c r="V37" s="81"/>
      <c r="W37" s="81"/>
      <c r="X37" s="85">
        <f>X30+X36</f>
        <v>0.81614534113060422</v>
      </c>
      <c r="Y37" s="62"/>
      <c r="Z37" s="62"/>
      <c r="AA37" s="54"/>
      <c r="AB37" s="54"/>
      <c r="AC37" s="55"/>
      <c r="AD37" s="55"/>
      <c r="AE37" s="55"/>
      <c r="AF37" s="54"/>
      <c r="AG37" s="54"/>
      <c r="AH37" s="55"/>
      <c r="AI37" s="55"/>
      <c r="AJ37" s="55"/>
      <c r="AK37" s="54"/>
      <c r="AL37" s="54"/>
      <c r="AM37" s="55"/>
      <c r="AN37" s="55"/>
      <c r="AO37" s="55"/>
      <c r="AP37" s="56"/>
      <c r="AQ37" s="56"/>
      <c r="AR37" s="85">
        <f>AR30+AR36</f>
        <v>0.30128860482442349</v>
      </c>
      <c r="AS37" s="62"/>
    </row>
  </sheetData>
  <sheetProtection formatColumns="0" formatRows="0"/>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phoneticPr fontId="12" type="noConversion"/>
  <dataValidations count="3">
    <dataValidation allowBlank="1" showInputMessage="1" showErrorMessage="1" error="Escriba un texto " promptTitle="Cualquier contenido" sqref="F13:F29" xr:uid="{AB2F453D-9BA8-4F99-93AD-20B9F2FA7BA6}"/>
    <dataValidation type="textLength" operator="lessThanOrEqual" allowBlank="1" showInputMessage="1" showErrorMessage="1" error="Por favor ingresar menos de 2.500 caracteres, incluyendo espacios." prompt="Recuerde que este campo tiene máximo 2.500 caracteres, incluyendo espacios." sqref="AS27:AS29 Y15:Y29 AS20:AS24 AS35 Y31:Y35 AS32" xr:uid="{C570CF3F-D8C2-4663-9F4F-7404E3C0F43B}">
      <formula1>2500</formula1>
    </dataValidation>
    <dataValidation type="textLength" operator="lessThanOrEqual" allowBlank="1" showInputMessage="1" showErrorMessage="1" error="Por favor ingresar menos de 2.500 caracteres, incluyendo espacios." sqref="Z15:Z29 AQ27:AQ29 AQ21 AQ20:AR20 W15:X29 AQ35:AR35 W31:X35 Z31:Z35" xr:uid="{B81D740F-F217-4DEB-B046-8772480107F0}">
      <formula1>2500</formula1>
    </dataValidation>
  </dataValidations>
  <pageMargins left="0.7" right="0.7" top="0.75" bottom="0.75" header="0.3" footer="0.3"/>
  <pageSetup paperSize="9" scale="43" orientation="portrait" r:id="rId1"/>
  <colBreaks count="1" manualBreakCount="1">
    <brk id="12" max="1048575" man="1"/>
  </colBreaks>
  <ignoredErrors>
    <ignoredError sqref="M36:P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La Candelaria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cp:revision/>
  <dcterms:created xsi:type="dcterms:W3CDTF">2021-01-25T18:44:53Z</dcterms:created>
  <dcterms:modified xsi:type="dcterms:W3CDTF">2021-04-29T00:08:00Z</dcterms:modified>
  <cp:category/>
  <cp:contentStatus/>
</cp:coreProperties>
</file>