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17_Candelaria/I TRIMESTRE/"/>
    </mc:Choice>
  </mc:AlternateContent>
  <xr:revisionPtr revIDLastSave="227" documentId="13_ncr:1_{8B61B4C8-06E1-4878-9828-2F46C75AB1E4}" xr6:coauthVersionLast="46" xr6:coauthVersionMax="46" xr10:uidLastSave="{46271252-B69D-439D-8161-AD9ECF8BC4D1}"/>
  <workbookProtection workbookAlgorithmName="SHA-512" workbookHashValue="YQojfM/f7s80sbxELhrDKncqwnMZxKkva6+rSCkaTSlmccb7CNn7nZ64D+9FdJkc2fSh0KcEtFgvMA367uxcmw==" workbookSaltValue="M1IvGvUMld0CCQp8LMLnWQ==" workbookSpinCount="100000" lockStructure="1"/>
  <bookViews>
    <workbookView xWindow="-120" yWindow="-120" windowWidth="29040" windowHeight="15840" xr2:uid="{82425007-B10C-4B30-B14E-E133B79C6502}"/>
  </bookViews>
  <sheets>
    <sheet name="2021 La Candelaria"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6" i="1" l="1"/>
  <c r="AR37" i="1" s="1"/>
  <c r="X36" i="1"/>
  <c r="AR32" i="1"/>
  <c r="AQ32" i="1"/>
  <c r="AP32" i="1"/>
  <c r="AK32" i="1"/>
  <c r="AF32" i="1"/>
  <c r="AA32" i="1"/>
  <c r="V32" i="1"/>
  <c r="AP35" i="1"/>
  <c r="AK35" i="1"/>
  <c r="AF35" i="1"/>
  <c r="AA35" i="1"/>
  <c r="V35" i="1"/>
  <c r="AP34" i="1"/>
  <c r="AK34" i="1"/>
  <c r="AF34" i="1"/>
  <c r="AA34" i="1"/>
  <c r="AP33" i="1"/>
  <c r="AK33" i="1"/>
  <c r="AF33" i="1"/>
  <c r="AA33" i="1"/>
  <c r="AP31" i="1"/>
  <c r="AK31" i="1"/>
  <c r="AF31" i="1"/>
  <c r="AA31" i="1"/>
  <c r="AR30" i="1"/>
  <c r="X30" i="1"/>
  <c r="X37" i="1" s="1"/>
  <c r="AR23" i="1"/>
  <c r="X26" i="1"/>
  <c r="X25" i="1"/>
  <c r="X23" i="1"/>
  <c r="AQ22" i="1"/>
  <c r="X22" i="1"/>
  <c r="W22" i="1"/>
  <c r="AR18" i="1"/>
  <c r="AR20" i="1"/>
  <c r="X20" i="1"/>
  <c r="X16" i="1"/>
  <c r="AR29" i="1"/>
  <c r="AR28" i="1"/>
  <c r="AR27" i="1"/>
  <c r="AR26" i="1"/>
  <c r="AR25" i="1"/>
  <c r="AR24" i="1"/>
  <c r="AR22" i="1"/>
  <c r="AR21" i="1"/>
  <c r="AR19" i="1"/>
  <c r="AR17" i="1"/>
  <c r="AR16" i="1"/>
  <c r="AP14" i="1"/>
  <c r="AK14" i="1"/>
  <c r="AF14" i="1"/>
  <c r="AA14" i="1"/>
  <c r="AP13" i="1"/>
  <c r="AK13" i="1"/>
  <c r="AF13" i="1"/>
  <c r="AA13" i="1"/>
  <c r="E28" i="1"/>
  <c r="E27" i="1"/>
  <c r="E26" i="1"/>
  <c r="E25" i="1"/>
  <c r="E24" i="1"/>
  <c r="E23" i="1"/>
  <c r="E22" i="1"/>
  <c r="E21" i="1"/>
  <c r="E20" i="1"/>
  <c r="E19" i="1"/>
  <c r="E18" i="1"/>
  <c r="E17" i="1"/>
  <c r="E16" i="1"/>
  <c r="E15" i="1"/>
  <c r="E14" i="1"/>
  <c r="E13" i="1"/>
  <c r="E29" i="1"/>
  <c r="P29" i="1"/>
  <c r="P28" i="1"/>
  <c r="P27" i="1"/>
  <c r="P26" i="1"/>
  <c r="P25" i="1"/>
  <c r="P24" i="1"/>
  <c r="P23" i="1"/>
  <c r="AL30" i="1"/>
  <c r="AG30" i="1"/>
  <c r="AB30" i="1"/>
  <c r="L36" i="1"/>
  <c r="P36" i="1"/>
  <c r="O36" i="1"/>
  <c r="N36" i="1"/>
  <c r="M36" i="1"/>
  <c r="AP29" i="1"/>
  <c r="AP28" i="1"/>
  <c r="AP27" i="1"/>
  <c r="AP26" i="1"/>
  <c r="AP25" i="1"/>
  <c r="AP24" i="1"/>
  <c r="AP23" i="1"/>
  <c r="AP22" i="1"/>
  <c r="AP21" i="1"/>
  <c r="AP20" i="1"/>
  <c r="AP19" i="1"/>
  <c r="AP18" i="1"/>
  <c r="AP17" i="1"/>
  <c r="AP16" i="1"/>
  <c r="AP15" i="1"/>
  <c r="AK29" i="1"/>
  <c r="AK28" i="1"/>
  <c r="AK27" i="1"/>
  <c r="AK26" i="1"/>
  <c r="AK25" i="1"/>
  <c r="AK24" i="1"/>
  <c r="AK23" i="1"/>
  <c r="AK22" i="1"/>
  <c r="AK21" i="1"/>
  <c r="AK20" i="1"/>
  <c r="AK19" i="1"/>
  <c r="AK18" i="1"/>
  <c r="AK17" i="1"/>
  <c r="AK16" i="1"/>
  <c r="AK15" i="1"/>
  <c r="AF29" i="1"/>
  <c r="AF28" i="1"/>
  <c r="AF27" i="1"/>
  <c r="AF26" i="1"/>
  <c r="AF25" i="1"/>
  <c r="AF24" i="1"/>
  <c r="AF23" i="1"/>
  <c r="AF22" i="1"/>
  <c r="AF21" i="1"/>
  <c r="AF20" i="1"/>
  <c r="AF19" i="1"/>
  <c r="AF18" i="1"/>
  <c r="AF17" i="1"/>
  <c r="AF16" i="1"/>
  <c r="AF15" i="1"/>
  <c r="AA29" i="1"/>
  <c r="AA28" i="1"/>
  <c r="AA27" i="1"/>
  <c r="AA26" i="1"/>
  <c r="AA25" i="1"/>
  <c r="AA24" i="1"/>
  <c r="AA23" i="1"/>
  <c r="AA22" i="1"/>
  <c r="AA21" i="1"/>
  <c r="AA20" i="1"/>
  <c r="AA19" i="1"/>
  <c r="AA18" i="1"/>
  <c r="AA17" i="1"/>
  <c r="AA16" i="1"/>
  <c r="AA15" i="1"/>
  <c r="V29" i="1"/>
  <c r="V28" i="1"/>
  <c r="V27" i="1"/>
  <c r="V26" i="1"/>
  <c r="V25" i="1"/>
  <c r="V24" i="1"/>
  <c r="V23" i="1"/>
  <c r="V22" i="1"/>
  <c r="V21" i="1"/>
  <c r="V20" i="1"/>
  <c r="V19" i="1"/>
  <c r="V18" i="1"/>
  <c r="V17" i="1"/>
  <c r="V16" i="1"/>
  <c r="V15" i="1"/>
  <c r="E30" i="1"/>
  <c r="E36" i="1"/>
  <c r="O37" i="1"/>
  <c r="P37" i="1"/>
  <c r="N37" i="1"/>
  <c r="M37" i="1"/>
  <c r="L37" i="1"/>
  <c r="E37" i="1"/>
</calcChain>
</file>

<file path=xl/sharedStrings.xml><?xml version="1.0" encoding="utf-8"?>
<sst xmlns="http://schemas.openxmlformats.org/spreadsheetml/2006/main" count="442" uniqueCount="226">
  <si>
    <t>ALCALDÍA LOCAL DE LA CANDELARIA</t>
  </si>
  <si>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2020
</t>
    </r>
    <r>
      <rPr>
        <b/>
        <sz val="11"/>
        <color theme="1"/>
        <rFont val="Calibri Light"/>
        <family val="2"/>
        <scheme val="major"/>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</si>
  <si>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</si>
  <si>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</si>
  <si>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</si>
  <si>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</si>
  <si>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</si>
  <si>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</si>
  <si>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</si>
  <si>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17 de marzo de 2021</t>
  </si>
  <si>
    <t>Publicación del plan de gestión aprobado. Caso HOLA:  162269</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</si>
  <si>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</si>
  <si>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</si>
  <si>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</si>
  <si>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</si>
  <si>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</si>
  <si>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</si>
  <si>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</si>
  <si>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</si>
  <si>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</si>
  <si>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</si>
  <si>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</si>
  <si>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</si>
  <si>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</si>
  <si>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</si>
  <si>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</si>
  <si>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</si>
  <si>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</si>
  <si>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</si>
  <si>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</si>
  <si>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</si>
  <si>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</si>
  <si>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</si>
  <si>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</si>
  <si>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</si>
  <si>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</si>
  <si>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</si>
  <si>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</si>
  <si>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</si>
  <si>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</si>
  <si>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</si>
  <si>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</si>
  <si>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</si>
  <si>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</si>
  <si>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</si>
  <si>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</si>
  <si>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</si>
  <si>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</si>
  <si>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</si>
  <si>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</si>
  <si>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</si>
  <si>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</si>
  <si>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</si>
  <si>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</si>
  <si>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</si>
  <si>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</si>
  <si>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</si>
  <si>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</si>
  <si>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</si>
  <si>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</si>
  <si>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</si>
  <si>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</si>
  <si>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</si>
  <si>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</si>
  <si>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</si>
  <si>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</si>
  <si>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</si>
  <si>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</si>
  <si>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</si>
  <si>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</si>
  <si>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</si>
  <si>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</si>
  <si>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</si>
  <si>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Gestión corporativa institucional (local)</t>
  </si>
  <si>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</si>
  <si>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</si>
  <si>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</si>
  <si>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</si>
  <si>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</si>
  <si>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</si>
  <si>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Porcentaje de giros acumulados de obligaciones por pagar de la vigencia 2019 y anteriores</t>
  </si>
  <si>
    <t>(Giros acumulados/Presupuesto comprometido constituido como obligaciones por pagar de la vigencia 2019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</si>
  <si>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</si>
  <si>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</si>
  <si>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</si>
  <si>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</si>
  <si>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</si>
  <si>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Porcentaje de contratos registrados en SIPSE Local</t>
  </si>
  <si>
    <t>(Número de contratos registrados en SIPSE Local /Número de contratos publicados en la plataforma SECOP I y II)*100%</t>
  </si>
  <si>
    <t>Reporte SIPSE LOCAL y Reporte SECOP</t>
  </si>
  <si>
    <t>Reporte de seguimiento</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</si>
  <si>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</si>
  <si>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</si>
  <si>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</si>
  <si>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</si>
  <si>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</si>
  <si>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</si>
  <si>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</si>
  <si>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Inspección, vigilancia y control</t>
  </si>
  <si>
    <t xml:space="preserve">Expedientes a cargo de las inspecciones de policía impulsados </t>
  </si>
  <si>
    <t xml:space="preserve">Número de expedientes a cargo de las inspecciones de policía impulsados </t>
  </si>
  <si>
    <t>Suma</t>
  </si>
  <si>
    <t xml:space="preserve">Expedientes de actuaciones de policía </t>
  </si>
  <si>
    <t>Fallos de fondo</t>
  </si>
  <si>
    <t>Aplicativo ARCO</t>
  </si>
  <si>
    <t>Fallos de fondo en primera instancia proferidos</t>
  </si>
  <si>
    <t>Número de Fallos de fondo en primera instancia proferidos</t>
  </si>
  <si>
    <t>Actuaciones administrativas terminadas</t>
  </si>
  <si>
    <t>Actuaciones Administrativas terminadas (archivadas)</t>
  </si>
  <si>
    <t>Número de Actuaciones Administrativas terminadas (archivadas)</t>
  </si>
  <si>
    <t>Actuaciones administrativas terminadas por vía gubernativa</t>
  </si>
  <si>
    <t>Aplicativo Si Actúa I</t>
  </si>
  <si>
    <t>Actuaciones Administrativas terminadas hasta la primera instancia</t>
  </si>
  <si>
    <t>Número de Actuaciones Administrativas terminadas hasta la primera instancia</t>
  </si>
  <si>
    <t>Acta de asistencia e informe del operativo</t>
  </si>
  <si>
    <t>Acciones de control u operativos en materia de  integridad del espacio publico.</t>
  </si>
  <si>
    <t>Número de Acciones de control u operativos en materia de  integridad del espacio publico.</t>
  </si>
  <si>
    <t xml:space="preserve">acciones de control u operativos </t>
  </si>
  <si>
    <t>Registros operativos Alcaldía Local</t>
  </si>
  <si>
    <t>Acciones de control u operativos en materia actividad económica realizadas</t>
  </si>
  <si>
    <t>Número de Acciones de control u operativos en materia actividad económica realizadas</t>
  </si>
  <si>
    <t>Acciones de control u operativos en materia de obras y urbanismo realizadas</t>
  </si>
  <si>
    <t>Número de Acciones de control u operativos en materia de obras y urbanismo realizadas</t>
  </si>
  <si>
    <t>Total metas procesos Alcaldía local (80%)</t>
  </si>
  <si>
    <t>Fortalecer la gestión institucional aumentando las capacidades de la entidad para la planeación, seguimiento y ejecución de sus metas y recursos, y la gestión del talento humano.</t>
  </si>
  <si>
    <t>Planeación Instituciona</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</si>
  <si>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</si>
  <si>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</si>
  <si>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</si>
  <si>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</si>
  <si>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</si>
  <si>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</si>
  <si>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</si>
  <si>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</si>
  <si>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</si>
  <si>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Acciones correctivas documentadas y vigentes</t>
  </si>
  <si>
    <t>Planes de mejora</t>
  </si>
  <si>
    <t>Acciones de mejorar sin vencimiento</t>
  </si>
  <si>
    <t>MIMEC - SIG</t>
  </si>
  <si>
    <t>Responsable del Reporte: Planeación Institucional- Grupo Planeación Institucional</t>
  </si>
  <si>
    <t>Reportes MIMEC - SIG remitidos por la OAP</t>
  </si>
  <si>
    <t xml:space="preserve">Comunicación Estratégica </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</si>
  <si>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</si>
  <si>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</si>
  <si>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</si>
  <si>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</si>
  <si>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</si>
  <si>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</si>
  <si>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</si>
  <si>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</si>
  <si>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</si>
  <si>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</si>
  <si>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</si>
  <si>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</si>
  <si>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</si>
  <si>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</si>
  <si>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</si>
  <si>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</si>
  <si>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</si>
  <si>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</si>
  <si>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</si>
  <si>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</si>
  <si>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</si>
  <si>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Total metas transversales (20%)</t>
  </si>
  <si>
    <t xml:space="preserve">Total plan de gestión </t>
  </si>
  <si>
    <t xml:space="preserve">Actas de Mesas de Formulación con los promotores de las propuestas priorizadas. </t>
  </si>
  <si>
    <t>De conformidad con el reporte realizado por la DGDL y conforme al informe de ejecucion del presupuesto de gastos e ingresos que arroja el sistema presupuestal BOGDATA la alcaldia local cumplió un 90,2% de lo programado en el trimestre</t>
  </si>
  <si>
    <t>Reporte de la DGDL y informe de ejecucion-nforme de ejecucion del presupuesto de gastos e ingresos que arroja el sistema presupuestal BOGDATA</t>
  </si>
  <si>
    <t>De conformidad con el reporte realizado por la DGDL y conforme al informe de ejecucion del presupuesto de gastos e ingresos que arroja el sistema presupuestal BOGDATA la alcaldia local cumplió un 591% de lo programado en el trimestre</t>
  </si>
  <si>
    <t>Reporte de la DGDL y soporte anexo pantallazos SIPSE</t>
  </si>
  <si>
    <t>SOPORTE ANEXO PANTALLAZOS SIPSE</t>
  </si>
  <si>
    <t>Solicitud de caso HOLA para entrega del estado de reporte de ARCO y reporte de la DGP</t>
  </si>
  <si>
    <t>Soporte ANEXO PANTALLAZO SI ACTUA</t>
  </si>
  <si>
    <t>Soporte ANEXO PANTALLAZO SI ACTUA-acta de resolucion</t>
  </si>
  <si>
    <t>Actas de operativoa espacio publico</t>
  </si>
  <si>
    <t>Actas de operativos de actividad economica</t>
  </si>
  <si>
    <t>Actas de operativos de obras y urbanismo</t>
  </si>
  <si>
    <r>
      <t xml:space="preserve">1. Cumplir el </t>
    </r>
    <r>
      <rPr>
        <b/>
        <sz val="11"/>
        <color theme="1"/>
        <rFont val="Calibri Light"/>
        <family val="2"/>
        <scheme val="major"/>
      </rPr>
      <t>10%</t>
    </r>
    <r>
      <rPr>
        <sz val="11"/>
        <color theme="1"/>
        <rFont val="Calibri Light"/>
        <family val="2"/>
        <scheme val="major"/>
      </rPr>
      <t xml:space="preserve"> de las metas del Plan de Desarrollo Local (metas entregadas)</t>
    </r>
  </si>
  <si>
    <r>
      <t xml:space="preserve">2. Incrementar en </t>
    </r>
    <r>
      <rPr>
        <b/>
        <sz val="11"/>
        <color theme="1"/>
        <rFont val="Calibri Light"/>
        <family val="2"/>
        <scheme val="major"/>
      </rPr>
      <t xml:space="preserve">15% </t>
    </r>
    <r>
      <rPr>
        <sz val="11"/>
        <color theme="1"/>
        <rFont val="Calibri Light"/>
        <family val="2"/>
        <scheme val="major"/>
      </rPr>
      <t>la participación efectiva la ciudadanía  votantes) en los ejercicios de presupuestos participativos Fase II con respecto al año anterior</t>
    </r>
  </si>
  <si>
    <r>
      <t xml:space="preserve">3. Lograr que el </t>
    </r>
    <r>
      <rPr>
        <b/>
        <sz val="11"/>
        <color theme="1"/>
        <rFont val="Calibri Light"/>
        <family val="2"/>
        <scheme val="major"/>
      </rPr>
      <t xml:space="preserve">100% </t>
    </r>
    <r>
      <rPr>
        <sz val="11"/>
        <color theme="1"/>
        <rFont val="Calibri Light"/>
        <family val="2"/>
        <scheme val="major"/>
      </rPr>
      <t xml:space="preserve"> de las propuestas ganadoras de  presupuestos participativos (Fase II) cuenten con todos los recursos comprometidos en la vigencia.</t>
    </r>
  </si>
  <si>
    <r>
      <t xml:space="preserve">4. 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</si>
  <si>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r>
      <t>5. 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</si>
  <si>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r>
      <t xml:space="preserve">6. Comprometer mínimo el </t>
    </r>
    <r>
      <rPr>
        <b/>
        <sz val="11"/>
        <color theme="1"/>
        <rFont val="Calibri Light"/>
        <family val="2"/>
        <scheme val="major"/>
      </rPr>
      <t>25%</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</si>
  <si>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r>
      <t xml:space="preserve">7. Girar mínimo el </t>
    </r>
    <r>
      <rPr>
        <b/>
        <sz val="11"/>
        <color theme="1"/>
        <rFont val="Calibri Light"/>
        <family val="2"/>
        <scheme val="major"/>
      </rPr>
      <t>40% </t>
    </r>
    <r>
      <rPr>
        <sz val="11"/>
        <color theme="1"/>
        <rFont val="Calibri Light"/>
        <family val="2"/>
        <scheme val="major"/>
      </rPr>
      <t>del presupuesto total  disponible de inversión directa de la vigencia</t>
    </r>
  </si>
  <si>
    <r>
      <t xml:space="preserve">8. 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</si>
  <si>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r>
      <t xml:space="preserve">9. Lograr que el </t>
    </r>
    <r>
      <rPr>
        <b/>
        <sz val="11"/>
        <color theme="1"/>
        <rFont val="Calibri Light"/>
        <family val="2"/>
        <scheme val="major"/>
      </rPr>
      <t>100%</t>
    </r>
    <r>
      <rPr>
        <sz val="11"/>
        <color theme="1"/>
        <rFont val="Calibri Light"/>
        <family val="2"/>
        <scheme val="major"/>
      </rPr>
      <t xml:space="preserve"> de los contratos celebrados se encuentren en estado ejecución dentro del sistema SIPSE Local. </t>
    </r>
  </si>
  <si>
    <r>
      <t xml:space="preserve">10. Registrar y actualizar al </t>
    </r>
    <r>
      <rPr>
        <b/>
        <sz val="11"/>
        <color theme="1"/>
        <rFont val="Calibri Light"/>
        <family val="2"/>
        <scheme val="major"/>
      </rPr>
      <t>95%</t>
    </r>
    <r>
      <rPr>
        <sz val="11"/>
        <color theme="1"/>
        <rFont val="Calibri Light"/>
        <family val="2"/>
        <scheme val="major"/>
      </rPr>
      <t xml:space="preserve"> la información en los módulos y funcionalidades en producción de SIPSE Local de la vigencia (Módulo de proyectos-Banco de Iniciativas, Módulo de Contratación y Financiero)</t>
    </r>
  </si>
  <si>
    <r>
      <t xml:space="preserve">11. Impulsar procesalmente (avocar, rechazar, enviar al competente y todo lo que derive del desarrollo de la actuación), </t>
    </r>
    <r>
      <rPr>
        <b/>
        <sz val="11"/>
        <color theme="1"/>
        <rFont val="Calibri Light"/>
        <family val="2"/>
        <scheme val="major"/>
      </rPr>
      <t xml:space="preserve">1.440 </t>
    </r>
    <r>
      <rPr>
        <sz val="11"/>
        <color theme="1"/>
        <rFont val="Calibri Light"/>
        <family val="2"/>
        <scheme val="major"/>
      </rPr>
      <t>expedientes a cargo de las inspecciones de policía.</t>
    </r>
  </si>
  <si>
    <r>
      <t xml:space="preserve">12. Proferir </t>
    </r>
    <r>
      <rPr>
        <b/>
        <sz val="11"/>
        <color theme="1"/>
        <rFont val="Calibri Light"/>
        <family val="2"/>
        <scheme val="major"/>
      </rPr>
      <t>720</t>
    </r>
    <r>
      <rPr>
        <sz val="11"/>
        <color theme="1"/>
        <rFont val="Calibri Light"/>
        <family val="2"/>
        <scheme val="major"/>
      </rPr>
      <t xml:space="preserve"> de fallos en primera instancia sobre los expedientes a cargo de las inspecciones de policía</t>
    </r>
  </si>
  <si>
    <r>
      <t xml:space="preserve">13. Terminar (archivar), </t>
    </r>
    <r>
      <rPr>
        <b/>
        <sz val="11"/>
        <color theme="1"/>
        <rFont val="Calibri Light"/>
        <family val="2"/>
        <scheme val="major"/>
      </rPr>
      <t xml:space="preserve">22 </t>
    </r>
    <r>
      <rPr>
        <sz val="11"/>
        <color theme="1"/>
        <rFont val="Calibri Light"/>
        <family val="2"/>
        <scheme val="major"/>
      </rPr>
      <t>actuaciones administrativas activas</t>
    </r>
  </si>
  <si>
    <r>
      <t xml:space="preserve">14. Terminar </t>
    </r>
    <r>
      <rPr>
        <b/>
        <sz val="11"/>
        <color theme="1"/>
        <rFont val="Calibri Light"/>
        <family val="2"/>
        <scheme val="major"/>
      </rPr>
      <t>9</t>
    </r>
    <r>
      <rPr>
        <sz val="11"/>
        <color theme="1"/>
        <rFont val="Calibri Light"/>
        <family val="2"/>
        <scheme val="major"/>
      </rPr>
      <t xml:space="preserve"> actuaciones administrativas en primera instancia</t>
    </r>
  </si>
  <si>
    <r>
      <t xml:space="preserve">15. Realizar </t>
    </r>
    <r>
      <rPr>
        <b/>
        <sz val="11"/>
        <color theme="1"/>
        <rFont val="Calibri Light"/>
        <family val="2"/>
        <scheme val="major"/>
      </rPr>
      <t>60</t>
    </r>
    <r>
      <rPr>
        <sz val="11"/>
        <color theme="1"/>
        <rFont val="Calibri Light"/>
        <family val="2"/>
        <scheme val="major"/>
      </rPr>
      <t xml:space="preserve"> operativos de inspección, vigilancia y control en materia de integridad del espacio público</t>
    </r>
  </si>
  <si>
    <r>
      <t xml:space="preserve">16. Realizar </t>
    </r>
    <r>
      <rPr>
        <b/>
        <sz val="11"/>
        <color theme="1"/>
        <rFont val="Calibri Light"/>
        <family val="2"/>
        <scheme val="major"/>
      </rPr>
      <t>60</t>
    </r>
    <r>
      <rPr>
        <sz val="11"/>
        <color theme="1"/>
        <rFont val="Calibri Light"/>
        <family val="2"/>
        <scheme val="major"/>
      </rPr>
      <t xml:space="preserve"> operativos de inspección, vigilancia y control en materia de actividad económica </t>
    </r>
  </si>
  <si>
    <r>
      <t xml:space="preserve">17. Realizar </t>
    </r>
    <r>
      <rPr>
        <b/>
        <sz val="11"/>
        <color theme="1"/>
        <rFont val="Calibri Light"/>
        <family val="2"/>
        <scheme val="major"/>
      </rPr>
      <t xml:space="preserve">34 </t>
    </r>
    <r>
      <rPr>
        <sz val="11"/>
        <color theme="1"/>
        <rFont val="Calibri Light"/>
        <family val="2"/>
        <scheme val="major"/>
      </rPr>
      <t xml:space="preserve">operativos de inspección, vigilancia y control en materia de obras y urbanismo </t>
    </r>
  </si>
  <si>
    <t>1 - (No. De acciones vencidas del plan de mejoramiento responsabilidad del proceso  / No  de acciones a gestionar bajo responsabilidad del proceso)*100</t>
  </si>
  <si>
    <t>MT 1. Obtener una ponderación semestral de 80% en la implementación del sistema de gestión ambiental en la alcaldía local, de acuerdo a la herramienta de medición construida por la OAP</t>
  </si>
  <si>
    <t>MT 2. Mantener el 100% de las acciones de mejora asignadas al proceso/Alcaldía con relación a planes de mejoramiento interno documentadas y vigentes</t>
  </si>
  <si>
    <t>MT 3. Mantener el 100% de la información de las páginas Web actualizada de acuerdo a lo establecido en la ley 1712 de 2014</t>
  </si>
  <si>
    <t>MT 4. Participar del 100% de las capacitaciones que se realicen en gestión de riesgos, planes de mejora, y sistema de gestión institucional</t>
  </si>
  <si>
    <t>MT 5. Dar respuesta al 100% de los requerimientos ciudadanos asignados a la alcaldía local con corte a 31 de diciembre de 2020, según la información de seguimiento presentada por el proceso de servicio a la ciudadanía</t>
  </si>
  <si>
    <t>No programada</t>
  </si>
  <si>
    <t>No programada para el I Trimestre de 2021</t>
  </si>
  <si>
    <t>Actualmente se está llevando a cabo la formulación toda vez que la contratación de formuladores se dio en el mes de Marzo, se tiene previsto iniciar ejecución durante junio de 2021.  De igual forma, es de resaltar que los 5 temas resultado de los presupuestos participativos fase II, los DTS y los criterios de viabilidad y elegibilidad depende de la aprobación por parte de sectores como ambiente, Secretaria de la Mujer, Secretaría de Intergracion Social, Secretaria de Desarrollo Economico y la Secretaria de Gobierno.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</si>
  <si>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</si>
  <si>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Se giró el 13,5% del presupuesto comprometido constituido como obligaciones por pagar de la vigencia 2020.</t>
  </si>
  <si>
    <t>De conformidad con el reporte realizado por la DGDL y conforme al informe de ejecucion del presupuesto de gastos e ingresos que arroja el sistema presupuestal BOGDATA la alcaldia local cumplió con lo programado en el trimestre</t>
  </si>
  <si>
    <t>Se giró el 38,47% del presupuesto comprometido constituido como obligaciones por pagar de la vigencia 2019 y anteriores</t>
  </si>
  <si>
    <t>De conformidad con el reporte realizado por la DGDL y conforme al informe de ejecucion del presupuesto de gastos e ingresos que arroja el sistema presupuestal BOGDATA la alcaldia local cumplió en un 35% lo programado en el trimestre</t>
  </si>
  <si>
    <t>La alcaldía local  comprometió el 35% del  presupuesto de inversión directa de la vigencia 2021</t>
  </si>
  <si>
    <t>La alcaldía local  giró el 12% del  presupuesto de inversión directa de la vigencia 2022</t>
  </si>
  <si>
    <t xml:space="preserve">De acuerdo a reporte de la DGDL y la informacion en el aplicativo la Alcaldia Local logró registrar el 84,7% de los contratos publicados en la plataforma SECOP I y II de la vigencia. </t>
  </si>
  <si>
    <t>De acuerdo a reporte de la DGDL y la informacion en el aplicativo la Alcaldia Local logró registrar el 98,4% de los contratos y estan en estado de ejecucion.</t>
  </si>
  <si>
    <t xml:space="preserve">El aplicativo se encuentra actualizado en un 89% conforme  la información en los módulos y funcionalidades en producción de SIPSE Local </t>
  </si>
  <si>
    <t xml:space="preserve">El aplicativo se encuentra actualizado en un 89% para el I Trimestre y en 23% en el acumulado para la vigencia, conforme  la información en los módulos y funcionalidades en producción de SIPSE Local </t>
  </si>
  <si>
    <t>De acuerdo al reporte de la DGP, se logro realizar 240 impulsos registrados en el aplicativo ARCO.</t>
  </si>
  <si>
    <t>De acuerdo al reporte de la DGP, se logro realizar 213 fallos de fondo registrados en el aplicativo ARCO.</t>
  </si>
  <si>
    <t xml:space="preserve">De conformidad con la informacion reportada en SI ACTUA se logró terminar 2 actuaciones administrativas </t>
  </si>
  <si>
    <t>De conformidad con la informacion reportada en SI ACTUA no se logró terminar actuaciones administrativas en primera instancia</t>
  </si>
  <si>
    <t>Se realizaron 16 operativos de espacio publico como consta en las actas</t>
  </si>
  <si>
    <t>Se realizaron 25 operativos de actividad economica como consta en las actas.</t>
  </si>
  <si>
    <t>Se realizaron 16 operativos de obras y urbanismo como consta en las actas.</t>
  </si>
  <si>
    <t>La localidad ha dado respuesta a 4.104 requerimientos ciudadanos de las vigencias 2017 a 2020</t>
  </si>
  <si>
    <t>La localidad  tiene 4 acciones de mejora vencidas para el I Trimestre de 2021</t>
  </si>
  <si>
    <t>Reporte MIMEC</t>
  </si>
  <si>
    <t>28 de abril de 2021</t>
  </si>
  <si>
    <t>Para el primer trimestre de la vigencia 2021, el plan de gestión de la Alcaldía Local alcanzó un nivel de desempeño del 82% de acuerdo con lo programado, y del 30%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</si>
</sst>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3"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11"/>
      <color rgb="FF000000"/>
      <name val="Calibri Light"/>
      <family val="2"/>
    </font>
    <font>
      <sz val="8"/>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103">
    <xf numFmtId="0" fontId="0" fillId="0" borderId="0" xfId="0"/>
    <xf numFmtId="0" fontId="1" fillId="0" borderId="1" xfId="0" applyFont="1" applyBorder="1" applyAlignment="1" applyProtection="1">
      <alignment horizontal="right" vertical="top" wrapText="1"/>
      <protection locked="0"/>
    </xf>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2" fillId="3" borderId="1" xfId="0" applyFont="1" applyFill="1" applyBorder="1" applyAlignment="1" applyProtection="1">
      <alignment wrapText="1"/>
      <protection hidden="1"/>
    </xf>
    <xf numFmtId="0" fontId="1" fillId="0" borderId="1" xfId="0" applyFont="1" applyBorder="1" applyAlignment="1" applyProtection="1">
      <alignment wrapText="1"/>
      <protection hidden="1"/>
    </xf>
    <xf numFmtId="10" fontId="1" fillId="0" borderId="1" xfId="1" applyNumberFormat="1" applyFont="1" applyBorder="1" applyAlignment="1" applyProtection="1">
      <alignment horizontal="right" vertical="top" wrapText="1"/>
      <protection hidden="1"/>
    </xf>
    <xf numFmtId="10" fontId="1" fillId="0" borderId="1" xfId="0" applyNumberFormat="1" applyFont="1" applyBorder="1" applyAlignment="1" applyProtection="1">
      <alignment horizontal="left" vertical="top" wrapText="1"/>
      <protection hidden="1"/>
    </xf>
    <xf numFmtId="9" fontId="1" fillId="0" borderId="1" xfId="0" applyNumberFormat="1" applyFont="1" applyBorder="1" applyAlignment="1" applyProtection="1">
      <alignment horizontal="left" vertical="top" wrapText="1"/>
      <protection hidden="1"/>
    </xf>
    <xf numFmtId="9" fontId="1" fillId="0" borderId="1" xfId="1"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41" fontId="1" fillId="0" borderId="1" xfId="2" applyFont="1" applyBorder="1" applyAlignment="1" applyProtection="1">
      <alignment horizontal="left" vertical="top" wrapText="1"/>
      <protection hidden="1"/>
    </xf>
    <xf numFmtId="41" fontId="1" fillId="0" borderId="1" xfId="0" applyNumberFormat="1" applyFont="1" applyBorder="1" applyAlignment="1" applyProtection="1">
      <alignment horizontal="left" vertical="top" wrapText="1"/>
      <protection hidden="1"/>
    </xf>
    <xf numFmtId="0" fontId="1" fillId="0" borderId="1" xfId="0" applyFont="1" applyBorder="1" applyAlignment="1" applyProtection="1">
      <alignment horizontal="right" vertical="top" wrapText="1"/>
      <protection hidden="1"/>
    </xf>
    <xf numFmtId="0" fontId="6" fillId="3" borderId="1" xfId="0" applyFont="1" applyFill="1" applyBorder="1" applyAlignment="1" applyProtection="1">
      <alignment wrapText="1"/>
      <protection hidden="1"/>
    </xf>
    <xf numFmtId="0" fontId="7" fillId="3" borderId="1" xfId="0" applyFont="1" applyFill="1" applyBorder="1" applyAlignment="1" applyProtection="1">
      <protection hidden="1"/>
    </xf>
    <xf numFmtId="9" fontId="7" fillId="3" borderId="1" xfId="1" applyFont="1" applyFill="1" applyBorder="1" applyAlignment="1" applyProtection="1">
      <alignment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right" vertical="top" wrapText="1"/>
      <protection hidden="1"/>
    </xf>
    <xf numFmtId="0" fontId="5" fillId="9" borderId="1" xfId="0" applyFont="1" applyFill="1" applyBorder="1" applyAlignment="1" applyProtection="1">
      <alignment horizontal="left" vertical="top" wrapText="1"/>
      <protection hidden="1"/>
    </xf>
    <xf numFmtId="9" fontId="5" fillId="9" borderId="1" xfId="0" applyNumberFormat="1" applyFont="1" applyFill="1" applyBorder="1" applyAlignment="1" applyProtection="1">
      <alignment horizontal="right" vertical="top" wrapText="1"/>
      <protection hidden="1"/>
    </xf>
    <xf numFmtId="9" fontId="5" fillId="9" borderId="1" xfId="1" applyNumberFormat="1" applyFont="1" applyFill="1" applyBorder="1" applyAlignment="1" applyProtection="1">
      <alignment horizontal="right" vertical="top" wrapText="1"/>
      <protection hidden="1"/>
    </xf>
    <xf numFmtId="9" fontId="5" fillId="9" borderId="1" xfId="1" applyFont="1" applyFill="1" applyBorder="1" applyAlignment="1" applyProtection="1">
      <alignment horizontal="right" vertical="top"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wrapText="1"/>
      <protection hidden="1"/>
    </xf>
    <xf numFmtId="9" fontId="10" fillId="3" borderId="1" xfId="0" applyNumberFormat="1"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alignment wrapText="1"/>
      <protection hidden="1"/>
    </xf>
    <xf numFmtId="9" fontId="9" fillId="2" borderId="1" xfId="1" applyFont="1" applyFill="1" applyBorder="1" applyAlignment="1" applyProtection="1">
      <alignment wrapText="1"/>
      <protection hidden="1"/>
    </xf>
    <xf numFmtId="9" fontId="8" fillId="2" borderId="1" xfId="1" applyFont="1"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9" fontId="1" fillId="0" borderId="1" xfId="0" applyNumberFormat="1" applyFont="1" applyBorder="1" applyAlignment="1" applyProtection="1">
      <alignment horizontal="right" vertical="top" wrapText="1"/>
      <protection hidden="1"/>
    </xf>
    <xf numFmtId="0" fontId="1" fillId="0" borderId="0" xfId="0" applyFont="1" applyAlignment="1" applyProtection="1">
      <alignment horizontal="left" vertical="top" wrapText="1"/>
      <protection hidden="1"/>
    </xf>
    <xf numFmtId="41" fontId="1" fillId="0" borderId="1" xfId="2" applyFont="1" applyBorder="1" applyAlignment="1" applyProtection="1">
      <alignment vertical="top" wrapText="1"/>
      <protection hidden="1"/>
    </xf>
    <xf numFmtId="41" fontId="1" fillId="0" borderId="1" xfId="2" applyFont="1" applyBorder="1" applyAlignment="1" applyProtection="1">
      <alignment horizontal="right" vertical="top" wrapText="1"/>
      <protection hidden="1"/>
    </xf>
    <xf numFmtId="0" fontId="6" fillId="0" borderId="0" xfId="0" applyFont="1" applyAlignment="1" applyProtection="1">
      <alignment wrapText="1"/>
      <protection hidden="1"/>
    </xf>
    <xf numFmtId="9" fontId="5" fillId="0" borderId="1" xfId="1" applyFont="1" applyBorder="1" applyAlignment="1" applyProtection="1">
      <alignment horizontal="right" vertical="top" wrapText="1"/>
      <protection hidden="1"/>
    </xf>
    <xf numFmtId="0" fontId="5" fillId="0" borderId="1" xfId="0" applyFont="1" applyBorder="1" applyAlignment="1" applyProtection="1">
      <alignment horizontal="right" vertical="top" wrapText="1"/>
      <protection hidden="1"/>
    </xf>
    <xf numFmtId="0" fontId="8" fillId="0" borderId="0" xfId="0" applyFont="1" applyAlignment="1" applyProtection="1">
      <alignment wrapText="1"/>
      <protection hidden="1"/>
    </xf>
    <xf numFmtId="0" fontId="2" fillId="3"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4"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1" fillId="0" borderId="0" xfId="0" applyFont="1" applyAlignment="1" applyProtection="1">
      <alignment vertical="top" wrapText="1"/>
      <protection hidden="1"/>
    </xf>
    <xf numFmtId="9" fontId="7" fillId="3" borderId="1" xfId="1" applyFont="1" applyFill="1" applyBorder="1" applyAlignment="1" applyProtection="1">
      <alignment vertical="top" wrapText="1"/>
      <protection hidden="1"/>
    </xf>
    <xf numFmtId="0" fontId="6" fillId="3" borderId="1" xfId="0" applyFont="1" applyFill="1" applyBorder="1" applyAlignment="1" applyProtection="1">
      <alignment vertical="top" wrapText="1"/>
      <protection hidden="1"/>
    </xf>
    <xf numFmtId="9" fontId="7" fillId="3" borderId="1" xfId="1" applyFont="1" applyFill="1" applyBorder="1" applyAlignment="1" applyProtection="1">
      <alignment horizontal="right" vertical="top" wrapText="1"/>
      <protection hidden="1"/>
    </xf>
    <xf numFmtId="9" fontId="10" fillId="3" borderId="1" xfId="0" applyNumberFormat="1" applyFont="1" applyFill="1" applyBorder="1" applyAlignment="1" applyProtection="1">
      <alignment vertical="top" wrapText="1"/>
      <protection hidden="1"/>
    </xf>
    <xf numFmtId="9" fontId="10" fillId="3" borderId="1" xfId="0" applyNumberFormat="1" applyFont="1" applyFill="1" applyBorder="1" applyAlignment="1" applyProtection="1">
      <alignment horizontal="right" vertical="top" wrapText="1"/>
      <protection hidden="1"/>
    </xf>
    <xf numFmtId="9" fontId="8" fillId="2" borderId="1" xfId="1" applyFont="1" applyFill="1" applyBorder="1" applyAlignment="1" applyProtection="1">
      <alignment vertical="top" wrapText="1"/>
      <protection hidden="1"/>
    </xf>
    <xf numFmtId="0" fontId="8" fillId="2" borderId="1" xfId="0" applyFont="1" applyFill="1" applyBorder="1" applyAlignment="1" applyProtection="1">
      <alignment vertical="top" wrapText="1"/>
      <protection hidden="1"/>
    </xf>
    <xf numFmtId="9" fontId="8" fillId="2" borderId="1" xfId="1" applyFont="1" applyFill="1" applyBorder="1" applyAlignment="1" applyProtection="1">
      <alignment horizontal="right" vertical="top" wrapText="1"/>
      <protection hidden="1"/>
    </xf>
    <xf numFmtId="0" fontId="1" fillId="0" borderId="0" xfId="0" applyFont="1" applyAlignment="1" applyProtection="1">
      <alignment horizontal="justify" vertical="top" wrapText="1"/>
      <protection hidden="1"/>
    </xf>
    <xf numFmtId="0" fontId="1" fillId="0" borderId="1" xfId="0" applyFont="1" applyBorder="1" applyAlignment="1" applyProtection="1">
      <alignment horizontal="justify" vertical="top" wrapText="1"/>
      <protection locked="0"/>
    </xf>
    <xf numFmtId="0" fontId="11" fillId="0" borderId="1" xfId="0" applyFont="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hidden="1"/>
    </xf>
    <xf numFmtId="0" fontId="8" fillId="2" borderId="1" xfId="0" applyFont="1" applyFill="1" applyBorder="1" applyAlignment="1" applyProtection="1">
      <alignment horizontal="justify" vertical="top" wrapText="1"/>
      <protection hidden="1"/>
    </xf>
    <xf numFmtId="0" fontId="1" fillId="0" borderId="1" xfId="0" applyFont="1" applyBorder="1" applyAlignment="1" applyProtection="1">
      <alignment horizontal="justify" vertical="top" wrapText="1"/>
      <protection hidden="1"/>
    </xf>
    <xf numFmtId="9" fontId="1" fillId="0" borderId="1" xfId="0" applyNumberFormat="1" applyFont="1" applyBorder="1" applyAlignment="1" applyProtection="1">
      <alignment horizontal="center" vertical="top" wrapText="1"/>
      <protection hidden="1"/>
    </xf>
    <xf numFmtId="9" fontId="1" fillId="0" borderId="1" xfId="0" applyNumberFormat="1" applyFont="1" applyBorder="1" applyAlignment="1" applyProtection="1">
      <alignment horizontal="justify" vertical="top" wrapText="1"/>
      <protection hidden="1"/>
    </xf>
    <xf numFmtId="10" fontId="1" fillId="0" borderId="1" xfId="0" applyNumberFormat="1" applyFont="1" applyBorder="1" applyAlignment="1" applyProtection="1">
      <alignment horizontal="right" vertical="top" wrapText="1"/>
      <protection locked="0"/>
    </xf>
    <xf numFmtId="9" fontId="1" fillId="0" borderId="1" xfId="1" applyFont="1" applyBorder="1" applyAlignment="1" applyProtection="1">
      <alignment horizontal="right" vertical="top" wrapText="1"/>
      <protection hidden="1"/>
    </xf>
    <xf numFmtId="164" fontId="1" fillId="0" borderId="1" xfId="1" applyNumberFormat="1" applyFont="1" applyBorder="1" applyAlignment="1" applyProtection="1">
      <alignment horizontal="right" vertical="top" wrapText="1"/>
      <protection hidden="1"/>
    </xf>
    <xf numFmtId="9" fontId="1" fillId="0" borderId="1" xfId="1" applyNumberFormat="1" applyFont="1" applyBorder="1" applyAlignment="1" applyProtection="1">
      <alignment horizontal="right" vertical="top" wrapText="1"/>
      <protection hidden="1"/>
    </xf>
    <xf numFmtId="164" fontId="1" fillId="0" borderId="1" xfId="0" applyNumberFormat="1" applyFont="1" applyBorder="1" applyAlignment="1" applyProtection="1">
      <alignment horizontal="right" vertical="top" wrapText="1"/>
      <protection locked="0"/>
    </xf>
    <xf numFmtId="0" fontId="1" fillId="0" borderId="0" xfId="0" applyFont="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locked="0"/>
    </xf>
    <xf numFmtId="10" fontId="1" fillId="0" borderId="1" xfId="0" applyNumberFormat="1" applyFont="1" applyBorder="1" applyAlignment="1" applyProtection="1">
      <alignment horizontal="center" vertical="top" wrapText="1"/>
      <protection locked="0"/>
    </xf>
    <xf numFmtId="164" fontId="1" fillId="0" borderId="1" xfId="0" applyNumberFormat="1"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41" fontId="1" fillId="0" borderId="1" xfId="2" applyFont="1" applyBorder="1" applyAlignment="1" applyProtection="1">
      <alignment horizontal="center" vertical="top" wrapText="1"/>
      <protection hidden="1"/>
    </xf>
    <xf numFmtId="9" fontId="7" fillId="3" borderId="1" xfId="1" applyFont="1" applyFill="1" applyBorder="1" applyAlignment="1" applyProtection="1">
      <alignment horizontal="center" vertical="top" wrapText="1"/>
      <protection hidden="1"/>
    </xf>
    <xf numFmtId="9" fontId="5" fillId="0" borderId="1" xfId="1"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hidden="1"/>
    </xf>
    <xf numFmtId="9" fontId="10" fillId="3" borderId="1" xfId="0" applyNumberFormat="1" applyFont="1" applyFill="1" applyBorder="1" applyAlignment="1" applyProtection="1">
      <alignment horizontal="center" vertical="top" wrapText="1"/>
      <protection hidden="1"/>
    </xf>
    <xf numFmtId="9" fontId="8" fillId="2" borderId="1" xfId="1" applyFont="1" applyFill="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0" fontId="1" fillId="0" borderId="0" xfId="0" applyFont="1" applyAlignment="1" applyProtection="1">
      <alignment horizontal="right" vertical="top" wrapText="1"/>
      <protection hidden="1"/>
    </xf>
    <xf numFmtId="10" fontId="5" fillId="0" borderId="1" xfId="0" applyNumberFormat="1" applyFont="1" applyBorder="1" applyAlignment="1" applyProtection="1">
      <alignment horizontal="center" vertical="top" wrapText="1"/>
      <protection hidden="1"/>
    </xf>
    <xf numFmtId="9" fontId="9" fillId="2" borderId="1" xfId="0" applyNumberFormat="1" applyFont="1" applyFill="1" applyBorder="1" applyAlignment="1" applyProtection="1">
      <alignment horizontal="center" vertical="top" wrapText="1"/>
      <protection hidden="1"/>
    </xf>
    <xf numFmtId="0" fontId="2" fillId="8" borderId="2" xfId="0" applyFont="1" applyFill="1" applyBorder="1" applyAlignment="1" applyProtection="1">
      <alignment horizontal="center" vertical="top" wrapText="1"/>
      <protection hidden="1"/>
    </xf>
    <xf numFmtId="0" fontId="2" fillId="8" borderId="4" xfId="0" applyFont="1" applyFill="1" applyBorder="1" applyAlignment="1" applyProtection="1">
      <alignment horizontal="center" vertical="top" wrapText="1"/>
      <protection hidden="1"/>
    </xf>
    <xf numFmtId="0" fontId="2" fillId="8" borderId="3" xfId="0" applyFont="1" applyFill="1" applyBorder="1" applyAlignment="1" applyProtection="1">
      <alignment horizontal="center" vertical="top" wrapText="1"/>
      <protection hidden="1"/>
    </xf>
    <xf numFmtId="0" fontId="2" fillId="4" borderId="1" xfId="0" applyFont="1" applyFill="1" applyBorder="1" applyAlignment="1" applyProtection="1">
      <alignment horizontal="center" vertical="top" wrapText="1"/>
      <protection hidden="1"/>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wrapText="1"/>
      <protection hidden="1"/>
    </xf>
    <xf numFmtId="0" fontId="1" fillId="0" borderId="1" xfId="0" applyFont="1" applyBorder="1" applyAlignment="1" applyProtection="1">
      <alignment horizontal="center" wrapText="1"/>
      <protection hidden="1"/>
    </xf>
    <xf numFmtId="0" fontId="1" fillId="0" borderId="1" xfId="0" applyFont="1" applyBorder="1" applyAlignment="1" applyProtection="1">
      <alignment horizontal="justify" vertic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top" wrapText="1"/>
      <protection hidden="1"/>
    </xf>
    <xf numFmtId="0" fontId="2" fillId="6" borderId="1" xfId="0" applyFont="1" applyFill="1" applyBorder="1" applyAlignment="1" applyProtection="1">
      <alignment horizontal="center" vertical="top" wrapText="1"/>
      <protection hidden="1"/>
    </xf>
    <xf numFmtId="0" fontId="2" fillId="7" borderId="1" xfId="0" applyFont="1" applyFill="1" applyBorder="1" applyAlignment="1" applyProtection="1">
      <alignment horizontal="center" vertical="top"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5"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224601</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S37"/>
  <sheetViews>
    <sheetView showGridLines="0" tabSelected="1" zoomScale="70" zoomScaleNormal="70" workbookViewId="0">
      <selection activeCell="H7" sqref="H7:K7"/>
    </sheetView>
  </sheetViews>
  <sheetFormatPr baseColWidth="10" defaultColWidth="10.85546875" defaultRowHeight="15" zeroHeight="1" x14ac:dyDescent="0.25"/>
  <cols>
    <col min="1" max="1" width="5.140625" style="2" customWidth="1"/>
    <col min="2" max="2" width="25.5703125" style="2" customWidth="1"/>
    <col min="3" max="3" width="13.85546875" style="2" customWidth="1"/>
    <col min="4" max="4" width="42.140625" style="2" customWidth="1"/>
    <col min="5" max="5" width="15.5703125" style="2" customWidth="1"/>
    <col min="6" max="6" width="18.5703125" style="2" customWidth="1"/>
    <col min="7" max="7" width="19.42578125" style="2" customWidth="1"/>
    <col min="8" max="8" width="23.5703125" style="2" customWidth="1"/>
    <col min="9" max="9" width="8.140625" style="2" customWidth="1"/>
    <col min="10" max="10" width="18.42578125" style="2" customWidth="1"/>
    <col min="11" max="11" width="15.85546875" style="2" customWidth="1"/>
    <col min="12" max="15" width="7.28515625" style="2" customWidth="1"/>
    <col min="16" max="16" width="17.42578125" style="2" customWidth="1"/>
    <col min="17" max="21" width="17.85546875" style="2" customWidth="1"/>
    <col min="22" max="22" width="18.42578125" style="71" customWidth="1"/>
    <col min="23" max="24" width="16.5703125" style="71" customWidth="1"/>
    <col min="25" max="25" width="54.28515625" style="57" customWidth="1"/>
    <col min="26" max="26" width="30" style="57" customWidth="1"/>
    <col min="27" max="41" width="16.5703125" style="48" hidden="1" customWidth="1"/>
    <col min="42" max="42" width="18.85546875" style="83" bestFit="1" customWidth="1"/>
    <col min="43" max="43" width="16.5703125" style="83" customWidth="1"/>
    <col min="44" max="44" width="21.5703125" style="83" customWidth="1"/>
    <col min="45" max="45" width="38.42578125" style="57" customWidth="1"/>
    <col min="46" max="16384" width="10.85546875" style="2"/>
  </cols>
  <sheetData>
    <row r="1" spans="1:45" ht="70.5" customHeight="1" x14ac:dyDescent="0.25">
      <c r="A1" s="98" t="s">
        <v>0</v>
      </c>
      <c r="B1" s="99"/>
      <c r="C1" s="99"/>
      <c r="D1" s="99"/>
      <c r="E1" s="99"/>
      <c r="F1" s="99"/>
      <c r="G1" s="99"/>
      <c r="H1" s="99"/>
      <c r="I1" s="99"/>
      <c r="J1" s="99"/>
      <c r="K1" s="99"/>
      <c r="L1" s="100" t="s">
        <v>1</v>
      </c>
      <c r="M1" s="100"/>
      <c r="N1" s="100"/>
      <c r="O1" s="100"/>
      <c r="P1" s="100"/>
    </row>
    <row r="2" spans="1:45" s="3" customFormat="1" ht="23.45" customHeight="1" x14ac:dyDescent="0.25">
      <c r="A2" s="101" t="s">
        <v>2</v>
      </c>
      <c r="B2" s="102"/>
      <c r="C2" s="102"/>
      <c r="D2" s="102"/>
      <c r="E2" s="102"/>
      <c r="F2" s="102"/>
      <c r="G2" s="102"/>
      <c r="H2" s="102"/>
      <c r="I2" s="102"/>
      <c r="J2" s="102"/>
      <c r="K2" s="102"/>
      <c r="L2" s="102"/>
      <c r="M2" s="102"/>
      <c r="N2" s="102"/>
      <c r="O2" s="102"/>
      <c r="P2" s="102"/>
      <c r="V2" s="71"/>
      <c r="W2" s="71"/>
      <c r="X2" s="71"/>
      <c r="Y2" s="57"/>
      <c r="Z2" s="57"/>
      <c r="AA2" s="48"/>
      <c r="AB2" s="48"/>
      <c r="AC2" s="48"/>
      <c r="AD2" s="48"/>
      <c r="AE2" s="48"/>
      <c r="AF2" s="48"/>
      <c r="AG2" s="48"/>
      <c r="AH2" s="48"/>
      <c r="AI2" s="48"/>
      <c r="AJ2" s="48"/>
      <c r="AK2" s="48"/>
      <c r="AL2" s="48"/>
      <c r="AM2" s="48"/>
      <c r="AN2" s="48"/>
      <c r="AO2" s="48"/>
      <c r="AP2" s="83"/>
      <c r="AQ2" s="83"/>
      <c r="AR2" s="83"/>
      <c r="AS2" s="57"/>
    </row>
    <row r="3" spans="1:45" x14ac:dyDescent="0.25"/>
    <row r="4" spans="1:45" ht="29.1" customHeight="1" x14ac:dyDescent="0.25">
      <c r="A4" s="90" t="s">
        <v>3</v>
      </c>
      <c r="B4" s="90"/>
      <c r="C4" s="100" t="s">
        <v>4</v>
      </c>
      <c r="D4" s="100"/>
      <c r="F4" s="90" t="s">
        <v>5</v>
      </c>
      <c r="G4" s="90"/>
      <c r="H4" s="90"/>
      <c r="I4" s="90"/>
      <c r="J4" s="90"/>
      <c r="K4" s="90"/>
    </row>
    <row r="5" spans="1:45" x14ac:dyDescent="0.25">
      <c r="A5" s="90"/>
      <c r="B5" s="90"/>
      <c r="C5" s="100"/>
      <c r="D5" s="100"/>
      <c r="F5" s="4" t="s">
        <v>6</v>
      </c>
      <c r="G5" s="4" t="s">
        <v>7</v>
      </c>
      <c r="H5" s="91" t="s">
        <v>8</v>
      </c>
      <c r="I5" s="91"/>
      <c r="J5" s="91"/>
      <c r="K5" s="91"/>
    </row>
    <row r="6" spans="1:45" x14ac:dyDescent="0.25">
      <c r="A6" s="90"/>
      <c r="B6" s="90"/>
      <c r="C6" s="100"/>
      <c r="D6" s="100"/>
      <c r="F6" s="46">
        <v>1</v>
      </c>
      <c r="G6" s="46" t="s">
        <v>9</v>
      </c>
      <c r="H6" s="92" t="s">
        <v>10</v>
      </c>
      <c r="I6" s="92"/>
      <c r="J6" s="92"/>
      <c r="K6" s="92"/>
    </row>
    <row r="7" spans="1:45" ht="197.25" customHeight="1" x14ac:dyDescent="0.25">
      <c r="A7" s="90"/>
      <c r="B7" s="90"/>
      <c r="C7" s="100"/>
      <c r="D7" s="100"/>
      <c r="F7" s="46">
        <v>2</v>
      </c>
      <c r="G7" s="46" t="s">
        <v>224</v>
      </c>
      <c r="H7" s="93" t="s">
        <v>225</v>
      </c>
      <c r="I7" s="93"/>
      <c r="J7" s="93"/>
      <c r="K7" s="93"/>
    </row>
    <row r="8" spans="1:45" x14ac:dyDescent="0.25">
      <c r="A8" s="90"/>
      <c r="B8" s="90"/>
      <c r="C8" s="100"/>
      <c r="D8" s="100"/>
      <c r="F8" s="5"/>
      <c r="G8" s="5"/>
      <c r="H8" s="92"/>
      <c r="I8" s="92"/>
      <c r="J8" s="92"/>
      <c r="K8" s="92"/>
    </row>
    <row r="9" spans="1:45" x14ac:dyDescent="0.25"/>
    <row r="10" spans="1:45" ht="14.45" customHeight="1" x14ac:dyDescent="0.25">
      <c r="A10" s="90" t="s">
        <v>11</v>
      </c>
      <c r="B10" s="90"/>
      <c r="C10" s="90" t="s">
        <v>12</v>
      </c>
      <c r="D10" s="90" t="s">
        <v>13</v>
      </c>
      <c r="E10" s="90"/>
      <c r="F10" s="90"/>
      <c r="G10" s="90"/>
      <c r="H10" s="90"/>
      <c r="I10" s="90"/>
      <c r="J10" s="90"/>
      <c r="K10" s="90"/>
      <c r="L10" s="90"/>
      <c r="M10" s="90"/>
      <c r="N10" s="90"/>
      <c r="O10" s="90"/>
      <c r="P10" s="90"/>
      <c r="Q10" s="94" t="s">
        <v>14</v>
      </c>
      <c r="R10" s="94"/>
      <c r="S10" s="94"/>
      <c r="T10" s="94"/>
      <c r="U10" s="94"/>
      <c r="V10" s="89" t="s">
        <v>15</v>
      </c>
      <c r="W10" s="89"/>
      <c r="X10" s="89"/>
      <c r="Y10" s="89"/>
      <c r="Z10" s="89"/>
      <c r="AA10" s="95" t="s">
        <v>15</v>
      </c>
      <c r="AB10" s="95"/>
      <c r="AC10" s="95"/>
      <c r="AD10" s="95"/>
      <c r="AE10" s="95"/>
      <c r="AF10" s="96" t="s">
        <v>15</v>
      </c>
      <c r="AG10" s="96"/>
      <c r="AH10" s="96"/>
      <c r="AI10" s="96"/>
      <c r="AJ10" s="96"/>
      <c r="AK10" s="97" t="s">
        <v>15</v>
      </c>
      <c r="AL10" s="97"/>
      <c r="AM10" s="97"/>
      <c r="AN10" s="97"/>
      <c r="AO10" s="97"/>
      <c r="AP10" s="86" t="s">
        <v>16</v>
      </c>
      <c r="AQ10" s="87"/>
      <c r="AR10" s="87"/>
      <c r="AS10" s="88"/>
    </row>
    <row r="11" spans="1:45" ht="14.45" customHeight="1" x14ac:dyDescent="0.25">
      <c r="A11" s="90"/>
      <c r="B11" s="90"/>
      <c r="C11" s="90"/>
      <c r="D11" s="90"/>
      <c r="E11" s="90"/>
      <c r="F11" s="90"/>
      <c r="G11" s="90"/>
      <c r="H11" s="90"/>
      <c r="I11" s="90"/>
      <c r="J11" s="90"/>
      <c r="K11" s="90"/>
      <c r="L11" s="90"/>
      <c r="M11" s="90"/>
      <c r="N11" s="90"/>
      <c r="O11" s="90"/>
      <c r="P11" s="90"/>
      <c r="Q11" s="94"/>
      <c r="R11" s="94"/>
      <c r="S11" s="94"/>
      <c r="T11" s="94"/>
      <c r="U11" s="94"/>
      <c r="V11" s="89" t="s">
        <v>17</v>
      </c>
      <c r="W11" s="89"/>
      <c r="X11" s="89"/>
      <c r="Y11" s="89"/>
      <c r="Z11" s="89"/>
      <c r="AA11" s="95" t="s">
        <v>18</v>
      </c>
      <c r="AB11" s="95"/>
      <c r="AC11" s="95"/>
      <c r="AD11" s="95"/>
      <c r="AE11" s="95"/>
      <c r="AF11" s="96" t="s">
        <v>19</v>
      </c>
      <c r="AG11" s="96"/>
      <c r="AH11" s="96"/>
      <c r="AI11" s="96"/>
      <c r="AJ11" s="96"/>
      <c r="AK11" s="97" t="s">
        <v>20</v>
      </c>
      <c r="AL11" s="97"/>
      <c r="AM11" s="97"/>
      <c r="AN11" s="97"/>
      <c r="AO11" s="97"/>
      <c r="AP11" s="86" t="s">
        <v>21</v>
      </c>
      <c r="AQ11" s="87"/>
      <c r="AR11" s="87"/>
      <c r="AS11" s="88"/>
    </row>
    <row r="12" spans="1:45" ht="60" x14ac:dyDescent="0.25">
      <c r="A12" s="39" t="s">
        <v>22</v>
      </c>
      <c r="B12" s="39" t="s">
        <v>23</v>
      </c>
      <c r="C12" s="90"/>
      <c r="D12" s="39" t="s">
        <v>24</v>
      </c>
      <c r="E12" s="39" t="s">
        <v>25</v>
      </c>
      <c r="F12" s="39" t="s">
        <v>26</v>
      </c>
      <c r="G12" s="39" t="s">
        <v>27</v>
      </c>
      <c r="H12" s="39" t="s">
        <v>28</v>
      </c>
      <c r="I12" s="39" t="s">
        <v>29</v>
      </c>
      <c r="J12" s="39" t="s">
        <v>30</v>
      </c>
      <c r="K12" s="39" t="s">
        <v>31</v>
      </c>
      <c r="L12" s="39" t="s">
        <v>32</v>
      </c>
      <c r="M12" s="39" t="s">
        <v>33</v>
      </c>
      <c r="N12" s="39" t="s">
        <v>34</v>
      </c>
      <c r="O12" s="39" t="s">
        <v>35</v>
      </c>
      <c r="P12" s="39" t="s">
        <v>36</v>
      </c>
      <c r="Q12" s="40" t="s">
        <v>37</v>
      </c>
      <c r="R12" s="40" t="s">
        <v>38</v>
      </c>
      <c r="S12" s="40" t="s">
        <v>39</v>
      </c>
      <c r="T12" s="40" t="s">
        <v>40</v>
      </c>
      <c r="U12" s="40" t="s">
        <v>41</v>
      </c>
      <c r="V12" s="42" t="s">
        <v>42</v>
      </c>
      <c r="W12" s="42" t="s">
        <v>43</v>
      </c>
      <c r="X12" s="42" t="s">
        <v>44</v>
      </c>
      <c r="Y12" s="42" t="s">
        <v>45</v>
      </c>
      <c r="Z12" s="42" t="s">
        <v>46</v>
      </c>
      <c r="AA12" s="43" t="s">
        <v>42</v>
      </c>
      <c r="AB12" s="43" t="s">
        <v>43</v>
      </c>
      <c r="AC12" s="43" t="s">
        <v>44</v>
      </c>
      <c r="AD12" s="43" t="s">
        <v>45</v>
      </c>
      <c r="AE12" s="43" t="s">
        <v>46</v>
      </c>
      <c r="AF12" s="44" t="s">
        <v>42</v>
      </c>
      <c r="AG12" s="44" t="s">
        <v>43</v>
      </c>
      <c r="AH12" s="44" t="s">
        <v>44</v>
      </c>
      <c r="AI12" s="44" t="s">
        <v>45</v>
      </c>
      <c r="AJ12" s="44" t="s">
        <v>46</v>
      </c>
      <c r="AK12" s="45" t="s">
        <v>42</v>
      </c>
      <c r="AL12" s="45" t="s">
        <v>43</v>
      </c>
      <c r="AM12" s="45" t="s">
        <v>44</v>
      </c>
      <c r="AN12" s="45" t="s">
        <v>45</v>
      </c>
      <c r="AO12" s="45" t="s">
        <v>46</v>
      </c>
      <c r="AP12" s="30" t="s">
        <v>42</v>
      </c>
      <c r="AQ12" s="30" t="s">
        <v>43</v>
      </c>
      <c r="AR12" s="30" t="s">
        <v>44</v>
      </c>
      <c r="AS12" s="30" t="s">
        <v>47</v>
      </c>
    </row>
    <row r="13" spans="1:45" s="32" customFormat="1" ht="80.45" customHeight="1" x14ac:dyDescent="0.25">
      <c r="A13" s="41">
        <v>4</v>
      </c>
      <c r="B13" s="41" t="s">
        <v>48</v>
      </c>
      <c r="C13" s="41" t="s">
        <v>49</v>
      </c>
      <c r="D13" s="41" t="s">
        <v>177</v>
      </c>
      <c r="E13" s="6">
        <f t="shared" ref="E13:E28" si="0">+((1/17)*80%)/100%</f>
        <v>4.7058823529411764E-2</v>
      </c>
      <c r="F13" s="41" t="s">
        <v>50</v>
      </c>
      <c r="G13" s="41" t="s">
        <v>51</v>
      </c>
      <c r="H13" s="41" t="s">
        <v>52</v>
      </c>
      <c r="I13" s="7">
        <v>6.6000000000000003E-2</v>
      </c>
      <c r="J13" s="41" t="s">
        <v>53</v>
      </c>
      <c r="K13" s="41" t="s">
        <v>54</v>
      </c>
      <c r="L13" s="8">
        <v>0</v>
      </c>
      <c r="M13" s="8">
        <v>0.02</v>
      </c>
      <c r="N13" s="8">
        <v>0.06</v>
      </c>
      <c r="O13" s="8">
        <v>0.1</v>
      </c>
      <c r="P13" s="8">
        <v>0.1</v>
      </c>
      <c r="Q13" s="41" t="s">
        <v>55</v>
      </c>
      <c r="R13" s="41" t="s">
        <v>56</v>
      </c>
      <c r="S13" s="41" t="s">
        <v>57</v>
      </c>
      <c r="T13" s="41" t="s">
        <v>58</v>
      </c>
      <c r="U13" s="41" t="s">
        <v>59</v>
      </c>
      <c r="V13" s="64" t="s">
        <v>200</v>
      </c>
      <c r="W13" s="64" t="s">
        <v>200</v>
      </c>
      <c r="X13" s="64" t="s">
        <v>200</v>
      </c>
      <c r="Y13" s="65" t="s">
        <v>201</v>
      </c>
      <c r="Z13" s="65" t="s">
        <v>200</v>
      </c>
      <c r="AA13" s="31">
        <f>M13</f>
        <v>0.02</v>
      </c>
      <c r="AB13" s="13"/>
      <c r="AC13" s="47"/>
      <c r="AD13" s="47"/>
      <c r="AE13" s="47"/>
      <c r="AF13" s="31">
        <f>N13</f>
        <v>0.06</v>
      </c>
      <c r="AG13" s="13"/>
      <c r="AH13" s="47"/>
      <c r="AI13" s="47"/>
      <c r="AJ13" s="47"/>
      <c r="AK13" s="31">
        <f>O13</f>
        <v>0.1</v>
      </c>
      <c r="AL13" s="13"/>
      <c r="AM13" s="47"/>
      <c r="AN13" s="47"/>
      <c r="AO13" s="47"/>
      <c r="AP13" s="31">
        <f>P13</f>
        <v>0.1</v>
      </c>
      <c r="AQ13" s="31">
        <v>0</v>
      </c>
      <c r="AR13" s="31">
        <v>0</v>
      </c>
      <c r="AS13" s="65" t="s">
        <v>201</v>
      </c>
    </row>
    <row r="14" spans="1:45" s="32" customFormat="1" ht="105" x14ac:dyDescent="0.25">
      <c r="A14" s="41">
        <v>4</v>
      </c>
      <c r="B14" s="41" t="s">
        <v>48</v>
      </c>
      <c r="C14" s="41" t="s">
        <v>49</v>
      </c>
      <c r="D14" s="41" t="s">
        <v>178</v>
      </c>
      <c r="E14" s="6">
        <f t="shared" si="0"/>
        <v>4.7058823529411764E-2</v>
      </c>
      <c r="F14" s="41" t="s">
        <v>50</v>
      </c>
      <c r="G14" s="41" t="s">
        <v>60</v>
      </c>
      <c r="H14" s="41" t="s">
        <v>61</v>
      </c>
      <c r="I14" s="41" t="s">
        <v>62</v>
      </c>
      <c r="J14" s="41" t="s">
        <v>63</v>
      </c>
      <c r="K14" s="41" t="s">
        <v>54</v>
      </c>
      <c r="L14" s="8">
        <v>0</v>
      </c>
      <c r="M14" s="8">
        <v>0</v>
      </c>
      <c r="N14" s="8">
        <v>0</v>
      </c>
      <c r="O14" s="8">
        <v>0.15</v>
      </c>
      <c r="P14" s="8">
        <v>0.15</v>
      </c>
      <c r="Q14" s="41" t="s">
        <v>55</v>
      </c>
      <c r="R14" s="41" t="s">
        <v>64</v>
      </c>
      <c r="S14" s="41" t="s">
        <v>65</v>
      </c>
      <c r="T14" s="41" t="s">
        <v>58</v>
      </c>
      <c r="U14" s="41" t="s">
        <v>66</v>
      </c>
      <c r="V14" s="64" t="s">
        <v>200</v>
      </c>
      <c r="W14" s="64" t="s">
        <v>200</v>
      </c>
      <c r="X14" s="64" t="s">
        <v>200</v>
      </c>
      <c r="Y14" s="65" t="s">
        <v>201</v>
      </c>
      <c r="Z14" s="65" t="s">
        <v>200</v>
      </c>
      <c r="AA14" s="31">
        <f t="shared" ref="AA14" si="1">M14</f>
        <v>0</v>
      </c>
      <c r="AB14" s="13"/>
      <c r="AC14" s="47"/>
      <c r="AD14" s="47"/>
      <c r="AE14" s="47"/>
      <c r="AF14" s="31">
        <f t="shared" ref="AF14" si="2">N14</f>
        <v>0</v>
      </c>
      <c r="AG14" s="13"/>
      <c r="AH14" s="47"/>
      <c r="AI14" s="47"/>
      <c r="AJ14" s="47"/>
      <c r="AK14" s="31">
        <f t="shared" ref="AK14" si="3">O14</f>
        <v>0.15</v>
      </c>
      <c r="AL14" s="13"/>
      <c r="AM14" s="47"/>
      <c r="AN14" s="47"/>
      <c r="AO14" s="47"/>
      <c r="AP14" s="31">
        <f t="shared" ref="AP14" si="4">P14</f>
        <v>0.15</v>
      </c>
      <c r="AQ14" s="31">
        <v>0</v>
      </c>
      <c r="AR14" s="31">
        <v>0</v>
      </c>
      <c r="AS14" s="65" t="s">
        <v>201</v>
      </c>
    </row>
    <row r="15" spans="1:45" s="32" customFormat="1" ht="225" x14ac:dyDescent="0.25">
      <c r="A15" s="41">
        <v>4</v>
      </c>
      <c r="B15" s="41" t="s">
        <v>48</v>
      </c>
      <c r="C15" s="41" t="s">
        <v>49</v>
      </c>
      <c r="D15" s="41" t="s">
        <v>179</v>
      </c>
      <c r="E15" s="6">
        <f t="shared" si="0"/>
        <v>4.7058823529411764E-2</v>
      </c>
      <c r="F15" s="41" t="s">
        <v>67</v>
      </c>
      <c r="G15" s="41" t="s">
        <v>68</v>
      </c>
      <c r="H15" s="41" t="s">
        <v>69</v>
      </c>
      <c r="I15" s="41" t="s">
        <v>62</v>
      </c>
      <c r="J15" s="41" t="s">
        <v>53</v>
      </c>
      <c r="K15" s="41" t="s">
        <v>54</v>
      </c>
      <c r="L15" s="8">
        <v>0.05</v>
      </c>
      <c r="M15" s="8">
        <v>0.4</v>
      </c>
      <c r="N15" s="8">
        <v>0.8</v>
      </c>
      <c r="O15" s="8">
        <v>1</v>
      </c>
      <c r="P15" s="8">
        <v>1</v>
      </c>
      <c r="Q15" s="41" t="s">
        <v>55</v>
      </c>
      <c r="R15" s="41" t="s">
        <v>70</v>
      </c>
      <c r="S15" s="41" t="s">
        <v>71</v>
      </c>
      <c r="T15" s="41" t="s">
        <v>58</v>
      </c>
      <c r="U15" s="41" t="s">
        <v>72</v>
      </c>
      <c r="V15" s="64">
        <f t="shared" ref="V15:V29" si="5">L15</f>
        <v>0.05</v>
      </c>
      <c r="W15" s="72">
        <v>0</v>
      </c>
      <c r="X15" s="72">
        <v>0</v>
      </c>
      <c r="Y15" s="58" t="s">
        <v>202</v>
      </c>
      <c r="Z15" s="59" t="s">
        <v>165</v>
      </c>
      <c r="AA15" s="31">
        <f t="shared" ref="AA15:AA35" si="6">M15</f>
        <v>0.4</v>
      </c>
      <c r="AB15" s="13"/>
      <c r="AC15" s="47"/>
      <c r="AD15" s="47"/>
      <c r="AE15" s="47"/>
      <c r="AF15" s="31">
        <f t="shared" ref="AF15:AF35" si="7">N15</f>
        <v>0.8</v>
      </c>
      <c r="AG15" s="13"/>
      <c r="AH15" s="47"/>
      <c r="AI15" s="47"/>
      <c r="AJ15" s="47"/>
      <c r="AK15" s="31">
        <f t="shared" ref="AK15:AK35" si="8">O15</f>
        <v>1</v>
      </c>
      <c r="AL15" s="13"/>
      <c r="AM15" s="47"/>
      <c r="AN15" s="47"/>
      <c r="AO15" s="47"/>
      <c r="AP15" s="31">
        <f t="shared" ref="AP15:AP35" si="9">P15</f>
        <v>1</v>
      </c>
      <c r="AQ15" s="31">
        <v>0</v>
      </c>
      <c r="AR15" s="31">
        <v>0</v>
      </c>
      <c r="AS15" s="63" t="s">
        <v>203</v>
      </c>
    </row>
    <row r="16" spans="1:45" s="32" customFormat="1" ht="90" x14ac:dyDescent="0.25">
      <c r="A16" s="41">
        <v>4</v>
      </c>
      <c r="B16" s="41" t="s">
        <v>48</v>
      </c>
      <c r="C16" s="41" t="s">
        <v>73</v>
      </c>
      <c r="D16" s="41" t="s">
        <v>180</v>
      </c>
      <c r="E16" s="6">
        <f t="shared" si="0"/>
        <v>4.7058823529411764E-2</v>
      </c>
      <c r="F16" s="41" t="s">
        <v>50</v>
      </c>
      <c r="G16" s="41" t="s">
        <v>74</v>
      </c>
      <c r="H16" s="41" t="s">
        <v>75</v>
      </c>
      <c r="I16" s="8">
        <v>0.5</v>
      </c>
      <c r="J16" s="41" t="s">
        <v>53</v>
      </c>
      <c r="K16" s="41" t="s">
        <v>54</v>
      </c>
      <c r="L16" s="8">
        <v>0.15</v>
      </c>
      <c r="M16" s="8">
        <v>0.3</v>
      </c>
      <c r="N16" s="9">
        <v>0.45</v>
      </c>
      <c r="O16" s="9">
        <v>0.6</v>
      </c>
      <c r="P16" s="9">
        <v>0.6</v>
      </c>
      <c r="Q16" s="41" t="s">
        <v>76</v>
      </c>
      <c r="R16" s="41" t="s">
        <v>77</v>
      </c>
      <c r="S16" s="41" t="s">
        <v>78</v>
      </c>
      <c r="T16" s="41" t="s">
        <v>58</v>
      </c>
      <c r="U16" s="41" t="s">
        <v>79</v>
      </c>
      <c r="V16" s="64">
        <f t="shared" si="5"/>
        <v>0.15</v>
      </c>
      <c r="W16" s="73">
        <v>0.1353</v>
      </c>
      <c r="X16" s="74">
        <f>W16/V16</f>
        <v>0.90200000000000002</v>
      </c>
      <c r="Y16" s="58" t="s">
        <v>166</v>
      </c>
      <c r="Z16" s="58" t="s">
        <v>167</v>
      </c>
      <c r="AA16" s="31">
        <f t="shared" si="6"/>
        <v>0.3</v>
      </c>
      <c r="AB16" s="13"/>
      <c r="AC16" s="47"/>
      <c r="AD16" s="47"/>
      <c r="AE16" s="47"/>
      <c r="AF16" s="31">
        <f t="shared" si="7"/>
        <v>0.45</v>
      </c>
      <c r="AG16" s="13"/>
      <c r="AH16" s="47"/>
      <c r="AI16" s="47"/>
      <c r="AJ16" s="47"/>
      <c r="AK16" s="31">
        <f t="shared" si="8"/>
        <v>0.6</v>
      </c>
      <c r="AL16" s="13"/>
      <c r="AM16" s="47"/>
      <c r="AN16" s="47"/>
      <c r="AO16" s="47"/>
      <c r="AP16" s="31">
        <f t="shared" si="9"/>
        <v>0.6</v>
      </c>
      <c r="AQ16" s="68">
        <v>0.1353</v>
      </c>
      <c r="AR16" s="67">
        <f>AQ16/AP16</f>
        <v>0.22550000000000001</v>
      </c>
      <c r="AS16" s="63" t="s">
        <v>204</v>
      </c>
    </row>
    <row r="17" spans="1:45" s="32" customFormat="1" ht="105" x14ac:dyDescent="0.25">
      <c r="A17" s="41">
        <v>4</v>
      </c>
      <c r="B17" s="41" t="s">
        <v>48</v>
      </c>
      <c r="C17" s="41" t="s">
        <v>73</v>
      </c>
      <c r="D17" s="41" t="s">
        <v>181</v>
      </c>
      <c r="E17" s="6">
        <f t="shared" si="0"/>
        <v>4.7058823529411764E-2</v>
      </c>
      <c r="F17" s="41" t="s">
        <v>50</v>
      </c>
      <c r="G17" s="41" t="s">
        <v>80</v>
      </c>
      <c r="H17" s="41" t="s">
        <v>81</v>
      </c>
      <c r="I17" s="8">
        <v>0.6</v>
      </c>
      <c r="J17" s="41" t="s">
        <v>53</v>
      </c>
      <c r="K17" s="41" t="s">
        <v>54</v>
      </c>
      <c r="L17" s="8">
        <v>0.15</v>
      </c>
      <c r="M17" s="8">
        <v>0.3</v>
      </c>
      <c r="N17" s="9">
        <v>0.45</v>
      </c>
      <c r="O17" s="9">
        <v>0.6</v>
      </c>
      <c r="P17" s="9">
        <v>0.6</v>
      </c>
      <c r="Q17" s="41" t="s">
        <v>76</v>
      </c>
      <c r="R17" s="41" t="s">
        <v>77</v>
      </c>
      <c r="S17" s="41" t="s">
        <v>78</v>
      </c>
      <c r="T17" s="41" t="s">
        <v>58</v>
      </c>
      <c r="U17" s="41" t="s">
        <v>79</v>
      </c>
      <c r="V17" s="64">
        <f t="shared" si="5"/>
        <v>0.15</v>
      </c>
      <c r="W17" s="73">
        <v>0.38469999999999999</v>
      </c>
      <c r="X17" s="74">
        <v>1</v>
      </c>
      <c r="Y17" s="58" t="s">
        <v>205</v>
      </c>
      <c r="Z17" s="58" t="s">
        <v>167</v>
      </c>
      <c r="AA17" s="31">
        <f t="shared" si="6"/>
        <v>0.3</v>
      </c>
      <c r="AB17" s="13"/>
      <c r="AC17" s="47"/>
      <c r="AD17" s="47"/>
      <c r="AE17" s="47"/>
      <c r="AF17" s="31">
        <f t="shared" si="7"/>
        <v>0.45</v>
      </c>
      <c r="AG17" s="13"/>
      <c r="AH17" s="47"/>
      <c r="AI17" s="47"/>
      <c r="AJ17" s="47"/>
      <c r="AK17" s="31">
        <f t="shared" si="8"/>
        <v>0.6</v>
      </c>
      <c r="AL17" s="13"/>
      <c r="AM17" s="47"/>
      <c r="AN17" s="47"/>
      <c r="AO17" s="47"/>
      <c r="AP17" s="31">
        <f t="shared" si="9"/>
        <v>0.6</v>
      </c>
      <c r="AQ17" s="68">
        <v>0.38469999999999999</v>
      </c>
      <c r="AR17" s="67">
        <f t="shared" ref="AR17:AR29" si="10">AQ17/AP17</f>
        <v>0.64116666666666666</v>
      </c>
      <c r="AS17" s="63" t="s">
        <v>206</v>
      </c>
    </row>
    <row r="18" spans="1:45" s="32" customFormat="1" ht="90" x14ac:dyDescent="0.25">
      <c r="A18" s="41">
        <v>4</v>
      </c>
      <c r="B18" s="41" t="s">
        <v>48</v>
      </c>
      <c r="C18" s="41" t="s">
        <v>73</v>
      </c>
      <c r="D18" s="41" t="s">
        <v>182</v>
      </c>
      <c r="E18" s="6">
        <f t="shared" si="0"/>
        <v>4.7058823529411764E-2</v>
      </c>
      <c r="F18" s="41" t="s">
        <v>67</v>
      </c>
      <c r="G18" s="41" t="s">
        <v>82</v>
      </c>
      <c r="H18" s="41" t="s">
        <v>83</v>
      </c>
      <c r="I18" s="41"/>
      <c r="J18" s="41" t="s">
        <v>53</v>
      </c>
      <c r="K18" s="41" t="s">
        <v>54</v>
      </c>
      <c r="L18" s="8">
        <v>0.1</v>
      </c>
      <c r="M18" s="8">
        <v>0.25</v>
      </c>
      <c r="N18" s="8">
        <v>0.65</v>
      </c>
      <c r="O18" s="8">
        <v>0.95</v>
      </c>
      <c r="P18" s="8">
        <v>0.95</v>
      </c>
      <c r="Q18" s="41" t="s">
        <v>76</v>
      </c>
      <c r="R18" s="41" t="s">
        <v>77</v>
      </c>
      <c r="S18" s="41" t="s">
        <v>78</v>
      </c>
      <c r="T18" s="41" t="s">
        <v>58</v>
      </c>
      <c r="U18" s="41" t="s">
        <v>84</v>
      </c>
      <c r="V18" s="64">
        <f t="shared" si="5"/>
        <v>0.1</v>
      </c>
      <c r="W18" s="72">
        <v>0.35</v>
      </c>
      <c r="X18" s="72">
        <v>1</v>
      </c>
      <c r="Y18" s="58" t="s">
        <v>207</v>
      </c>
      <c r="Z18" s="58" t="s">
        <v>167</v>
      </c>
      <c r="AA18" s="31">
        <f t="shared" si="6"/>
        <v>0.25</v>
      </c>
      <c r="AB18" s="13"/>
      <c r="AC18" s="47"/>
      <c r="AD18" s="47"/>
      <c r="AE18" s="47"/>
      <c r="AF18" s="31">
        <f t="shared" si="7"/>
        <v>0.65</v>
      </c>
      <c r="AG18" s="13"/>
      <c r="AH18" s="47"/>
      <c r="AI18" s="47"/>
      <c r="AJ18" s="47"/>
      <c r="AK18" s="31">
        <f t="shared" si="8"/>
        <v>0.95</v>
      </c>
      <c r="AL18" s="13"/>
      <c r="AM18" s="47"/>
      <c r="AN18" s="47"/>
      <c r="AO18" s="47"/>
      <c r="AP18" s="31">
        <f t="shared" si="9"/>
        <v>0.95</v>
      </c>
      <c r="AQ18" s="69">
        <v>0.35</v>
      </c>
      <c r="AR18" s="67">
        <f>AQ18/AP18</f>
        <v>0.36842105263157893</v>
      </c>
      <c r="AS18" s="63" t="s">
        <v>208</v>
      </c>
    </row>
    <row r="19" spans="1:45" s="32" customFormat="1" ht="90" x14ac:dyDescent="0.25">
      <c r="A19" s="41">
        <v>4</v>
      </c>
      <c r="B19" s="41" t="s">
        <v>48</v>
      </c>
      <c r="C19" s="41" t="s">
        <v>73</v>
      </c>
      <c r="D19" s="41" t="s">
        <v>183</v>
      </c>
      <c r="E19" s="6">
        <f t="shared" si="0"/>
        <v>4.7058823529411764E-2</v>
      </c>
      <c r="F19" s="41" t="s">
        <v>50</v>
      </c>
      <c r="G19" s="41" t="s">
        <v>85</v>
      </c>
      <c r="H19" s="41" t="s">
        <v>86</v>
      </c>
      <c r="I19" s="41"/>
      <c r="J19" s="41" t="s">
        <v>53</v>
      </c>
      <c r="K19" s="41" t="s">
        <v>54</v>
      </c>
      <c r="L19" s="8">
        <v>0.02</v>
      </c>
      <c r="M19" s="8">
        <v>0.1</v>
      </c>
      <c r="N19" s="8">
        <v>0.2</v>
      </c>
      <c r="O19" s="8">
        <v>0.4</v>
      </c>
      <c r="P19" s="8">
        <v>0.4</v>
      </c>
      <c r="Q19" s="41" t="s">
        <v>76</v>
      </c>
      <c r="R19" s="41" t="s">
        <v>77</v>
      </c>
      <c r="S19" s="41" t="s">
        <v>78</v>
      </c>
      <c r="T19" s="41" t="s">
        <v>58</v>
      </c>
      <c r="U19" s="41" t="s">
        <v>84</v>
      </c>
      <c r="V19" s="64">
        <f t="shared" si="5"/>
        <v>0.02</v>
      </c>
      <c r="W19" s="72">
        <v>0.12</v>
      </c>
      <c r="X19" s="72">
        <v>1</v>
      </c>
      <c r="Y19" s="58" t="s">
        <v>168</v>
      </c>
      <c r="Z19" s="58" t="s">
        <v>167</v>
      </c>
      <c r="AA19" s="31">
        <f t="shared" si="6"/>
        <v>0.1</v>
      </c>
      <c r="AB19" s="13"/>
      <c r="AC19" s="47"/>
      <c r="AD19" s="47"/>
      <c r="AE19" s="47"/>
      <c r="AF19" s="31">
        <f t="shared" si="7"/>
        <v>0.2</v>
      </c>
      <c r="AG19" s="13"/>
      <c r="AH19" s="47"/>
      <c r="AI19" s="47"/>
      <c r="AJ19" s="47"/>
      <c r="AK19" s="31">
        <f t="shared" si="8"/>
        <v>0.4</v>
      </c>
      <c r="AL19" s="13"/>
      <c r="AM19" s="47"/>
      <c r="AN19" s="47"/>
      <c r="AO19" s="47"/>
      <c r="AP19" s="31">
        <f t="shared" si="9"/>
        <v>0.4</v>
      </c>
      <c r="AQ19" s="69">
        <v>0.12</v>
      </c>
      <c r="AR19" s="67">
        <f t="shared" si="10"/>
        <v>0.3</v>
      </c>
      <c r="AS19" s="63" t="s">
        <v>209</v>
      </c>
    </row>
    <row r="20" spans="1:45" s="32" customFormat="1" ht="90" x14ac:dyDescent="0.25">
      <c r="A20" s="41">
        <v>4</v>
      </c>
      <c r="B20" s="41" t="s">
        <v>48</v>
      </c>
      <c r="C20" s="41" t="s">
        <v>73</v>
      </c>
      <c r="D20" s="41" t="s">
        <v>184</v>
      </c>
      <c r="E20" s="6">
        <f t="shared" si="0"/>
        <v>4.7058823529411764E-2</v>
      </c>
      <c r="F20" s="41" t="s">
        <v>67</v>
      </c>
      <c r="G20" s="41" t="s">
        <v>87</v>
      </c>
      <c r="H20" s="41" t="s">
        <v>88</v>
      </c>
      <c r="I20" s="41"/>
      <c r="J20" s="41" t="s">
        <v>63</v>
      </c>
      <c r="K20" s="41" t="s">
        <v>54</v>
      </c>
      <c r="L20" s="8">
        <v>0.95</v>
      </c>
      <c r="M20" s="8">
        <v>0.95</v>
      </c>
      <c r="N20" s="8">
        <v>0.95</v>
      </c>
      <c r="O20" s="8">
        <v>0.95</v>
      </c>
      <c r="P20" s="8">
        <v>0.95</v>
      </c>
      <c r="Q20" s="41" t="s">
        <v>76</v>
      </c>
      <c r="R20" s="41" t="s">
        <v>77</v>
      </c>
      <c r="S20" s="41" t="s">
        <v>89</v>
      </c>
      <c r="T20" s="41" t="s">
        <v>58</v>
      </c>
      <c r="U20" s="10" t="s">
        <v>90</v>
      </c>
      <c r="V20" s="64">
        <f t="shared" si="5"/>
        <v>0.95</v>
      </c>
      <c r="W20" s="73">
        <v>0.84699999999999998</v>
      </c>
      <c r="X20" s="73">
        <f>W20/V20</f>
        <v>0.89157894736842103</v>
      </c>
      <c r="Y20" s="58" t="s">
        <v>210</v>
      </c>
      <c r="Z20" s="58" t="s">
        <v>169</v>
      </c>
      <c r="AA20" s="31">
        <f t="shared" si="6"/>
        <v>0.95</v>
      </c>
      <c r="AB20" s="13"/>
      <c r="AC20" s="47"/>
      <c r="AD20" s="47"/>
      <c r="AE20" s="47"/>
      <c r="AF20" s="31">
        <f t="shared" si="7"/>
        <v>0.95</v>
      </c>
      <c r="AG20" s="13"/>
      <c r="AH20" s="47"/>
      <c r="AI20" s="47"/>
      <c r="AJ20" s="47"/>
      <c r="AK20" s="31">
        <f t="shared" si="8"/>
        <v>0.95</v>
      </c>
      <c r="AL20" s="13"/>
      <c r="AM20" s="47"/>
      <c r="AN20" s="47"/>
      <c r="AO20" s="47"/>
      <c r="AP20" s="31">
        <f t="shared" si="9"/>
        <v>0.95</v>
      </c>
      <c r="AQ20" s="66">
        <v>0.84699999999999998</v>
      </c>
      <c r="AR20" s="66">
        <f>AQ20/AP20</f>
        <v>0.89157894736842103</v>
      </c>
      <c r="AS20" s="58" t="s">
        <v>210</v>
      </c>
    </row>
    <row r="21" spans="1:45" s="32" customFormat="1" ht="90" x14ac:dyDescent="0.25">
      <c r="A21" s="41">
        <v>4</v>
      </c>
      <c r="B21" s="41" t="s">
        <v>48</v>
      </c>
      <c r="C21" s="41" t="s">
        <v>73</v>
      </c>
      <c r="D21" s="41" t="s">
        <v>185</v>
      </c>
      <c r="E21" s="6">
        <f t="shared" si="0"/>
        <v>4.7058823529411764E-2</v>
      </c>
      <c r="F21" s="41" t="s">
        <v>50</v>
      </c>
      <c r="G21" s="41" t="s">
        <v>91</v>
      </c>
      <c r="H21" s="41" t="s">
        <v>92</v>
      </c>
      <c r="I21" s="41"/>
      <c r="J21" s="41" t="s">
        <v>63</v>
      </c>
      <c r="K21" s="41" t="s">
        <v>54</v>
      </c>
      <c r="L21" s="8">
        <v>1</v>
      </c>
      <c r="M21" s="8">
        <v>1</v>
      </c>
      <c r="N21" s="8">
        <v>1</v>
      </c>
      <c r="O21" s="8">
        <v>1</v>
      </c>
      <c r="P21" s="8">
        <v>1</v>
      </c>
      <c r="Q21" s="41" t="s">
        <v>76</v>
      </c>
      <c r="R21" s="10" t="s">
        <v>77</v>
      </c>
      <c r="S21" s="10" t="s">
        <v>93</v>
      </c>
      <c r="T21" s="10" t="s">
        <v>58</v>
      </c>
      <c r="U21" s="10" t="s">
        <v>94</v>
      </c>
      <c r="V21" s="64">
        <f t="shared" si="5"/>
        <v>1</v>
      </c>
      <c r="W21" s="73">
        <v>0.98399999999999999</v>
      </c>
      <c r="X21" s="73">
        <v>0.98399999999999999</v>
      </c>
      <c r="Y21" s="58" t="s">
        <v>211</v>
      </c>
      <c r="Z21" s="58" t="s">
        <v>169</v>
      </c>
      <c r="AA21" s="31">
        <f t="shared" si="6"/>
        <v>1</v>
      </c>
      <c r="AB21" s="13"/>
      <c r="AC21" s="47"/>
      <c r="AD21" s="47"/>
      <c r="AE21" s="47"/>
      <c r="AF21" s="31">
        <f t="shared" si="7"/>
        <v>1</v>
      </c>
      <c r="AG21" s="13"/>
      <c r="AH21" s="47"/>
      <c r="AI21" s="47"/>
      <c r="AJ21" s="47"/>
      <c r="AK21" s="31">
        <f t="shared" si="8"/>
        <v>1</v>
      </c>
      <c r="AL21" s="13"/>
      <c r="AM21" s="47"/>
      <c r="AN21" s="47"/>
      <c r="AO21" s="47"/>
      <c r="AP21" s="31">
        <f t="shared" si="9"/>
        <v>1</v>
      </c>
      <c r="AQ21" s="70">
        <v>0.98399999999999999</v>
      </c>
      <c r="AR21" s="67">
        <f t="shared" si="10"/>
        <v>0.98399999999999999</v>
      </c>
      <c r="AS21" s="58" t="s">
        <v>211</v>
      </c>
    </row>
    <row r="22" spans="1:45" s="32" customFormat="1" ht="135" x14ac:dyDescent="0.25">
      <c r="A22" s="41">
        <v>4</v>
      </c>
      <c r="B22" s="41" t="s">
        <v>48</v>
      </c>
      <c r="C22" s="41" t="s">
        <v>73</v>
      </c>
      <c r="D22" s="41" t="s">
        <v>186</v>
      </c>
      <c r="E22" s="6">
        <f t="shared" si="0"/>
        <v>4.7058823529411764E-2</v>
      </c>
      <c r="F22" s="41" t="s">
        <v>50</v>
      </c>
      <c r="G22" s="41" t="s">
        <v>95</v>
      </c>
      <c r="H22" s="41" t="s">
        <v>96</v>
      </c>
      <c r="I22" s="41"/>
      <c r="J22" s="41" t="s">
        <v>63</v>
      </c>
      <c r="K22" s="41" t="s">
        <v>54</v>
      </c>
      <c r="L22" s="8">
        <v>0.95</v>
      </c>
      <c r="M22" s="8">
        <v>0.95</v>
      </c>
      <c r="N22" s="8">
        <v>0.95</v>
      </c>
      <c r="O22" s="8">
        <v>0.95</v>
      </c>
      <c r="P22" s="8">
        <v>0.95</v>
      </c>
      <c r="Q22" s="41" t="s">
        <v>76</v>
      </c>
      <c r="R22" s="41" t="s">
        <v>97</v>
      </c>
      <c r="S22" s="10" t="s">
        <v>93</v>
      </c>
      <c r="T22" s="10" t="s">
        <v>58</v>
      </c>
      <c r="U22" s="10" t="s">
        <v>94</v>
      </c>
      <c r="V22" s="64">
        <f t="shared" si="5"/>
        <v>0.95</v>
      </c>
      <c r="W22" s="72">
        <f>61/72</f>
        <v>0.84722222222222221</v>
      </c>
      <c r="X22" s="72">
        <f>W22/V22</f>
        <v>0.89181286549707606</v>
      </c>
      <c r="Y22" s="58" t="s">
        <v>212</v>
      </c>
      <c r="Z22" s="58" t="s">
        <v>170</v>
      </c>
      <c r="AA22" s="31">
        <f t="shared" si="6"/>
        <v>0.95</v>
      </c>
      <c r="AB22" s="13"/>
      <c r="AC22" s="47"/>
      <c r="AD22" s="47"/>
      <c r="AE22" s="47"/>
      <c r="AF22" s="31">
        <f t="shared" si="7"/>
        <v>0.95</v>
      </c>
      <c r="AG22" s="13"/>
      <c r="AH22" s="47"/>
      <c r="AI22" s="47"/>
      <c r="AJ22" s="47"/>
      <c r="AK22" s="31">
        <f t="shared" si="8"/>
        <v>0.95</v>
      </c>
      <c r="AL22" s="13"/>
      <c r="AM22" s="47"/>
      <c r="AN22" s="47"/>
      <c r="AO22" s="47"/>
      <c r="AP22" s="31">
        <f t="shared" si="9"/>
        <v>0.95</v>
      </c>
      <c r="AQ22" s="68">
        <f>89%/4</f>
        <v>0.2225</v>
      </c>
      <c r="AR22" s="67">
        <f t="shared" si="10"/>
        <v>0.23421052631578948</v>
      </c>
      <c r="AS22" s="58" t="s">
        <v>213</v>
      </c>
    </row>
    <row r="23" spans="1:45" s="32" customFormat="1" ht="60" x14ac:dyDescent="0.25">
      <c r="A23" s="41">
        <v>4</v>
      </c>
      <c r="B23" s="41" t="s">
        <v>48</v>
      </c>
      <c r="C23" s="41" t="s">
        <v>98</v>
      </c>
      <c r="D23" s="41" t="s">
        <v>187</v>
      </c>
      <c r="E23" s="6">
        <f t="shared" si="0"/>
        <v>4.7058823529411764E-2</v>
      </c>
      <c r="F23" s="41" t="s">
        <v>67</v>
      </c>
      <c r="G23" s="41" t="s">
        <v>99</v>
      </c>
      <c r="H23" s="41" t="s">
        <v>100</v>
      </c>
      <c r="I23" s="41"/>
      <c r="J23" s="41" t="s">
        <v>101</v>
      </c>
      <c r="K23" s="41" t="s">
        <v>102</v>
      </c>
      <c r="L23" s="11">
        <v>360</v>
      </c>
      <c r="M23" s="11">
        <v>360</v>
      </c>
      <c r="N23" s="11">
        <v>360</v>
      </c>
      <c r="O23" s="11">
        <v>360</v>
      </c>
      <c r="P23" s="12">
        <f>SUM(L23:O23)</f>
        <v>1440</v>
      </c>
      <c r="Q23" s="41" t="s">
        <v>76</v>
      </c>
      <c r="R23" s="41" t="s">
        <v>103</v>
      </c>
      <c r="S23" s="41" t="s">
        <v>104</v>
      </c>
      <c r="T23" s="41" t="s">
        <v>58</v>
      </c>
      <c r="U23" s="41" t="s">
        <v>104</v>
      </c>
      <c r="V23" s="76">
        <f t="shared" si="5"/>
        <v>360</v>
      </c>
      <c r="W23" s="75">
        <v>240</v>
      </c>
      <c r="X23" s="72">
        <f t="shared" ref="X23:X26" si="11">W23/V23</f>
        <v>0.66666666666666663</v>
      </c>
      <c r="Y23" s="58" t="s">
        <v>214</v>
      </c>
      <c r="Z23" s="58" t="s">
        <v>171</v>
      </c>
      <c r="AA23" s="11">
        <f t="shared" si="6"/>
        <v>360</v>
      </c>
      <c r="AB23" s="47"/>
      <c r="AC23" s="47"/>
      <c r="AD23" s="47"/>
      <c r="AE23" s="47"/>
      <c r="AF23" s="11">
        <f t="shared" si="7"/>
        <v>360</v>
      </c>
      <c r="AG23" s="47"/>
      <c r="AH23" s="47"/>
      <c r="AI23" s="47"/>
      <c r="AJ23" s="47"/>
      <c r="AK23" s="33">
        <f t="shared" si="8"/>
        <v>360</v>
      </c>
      <c r="AL23" s="13"/>
      <c r="AM23" s="47"/>
      <c r="AN23" s="47"/>
      <c r="AO23" s="47"/>
      <c r="AP23" s="34">
        <f t="shared" si="9"/>
        <v>1440</v>
      </c>
      <c r="AQ23" s="13">
        <v>240</v>
      </c>
      <c r="AR23" s="67">
        <f>AQ23/AP23</f>
        <v>0.16666666666666666</v>
      </c>
      <c r="AS23" s="58" t="s">
        <v>214</v>
      </c>
    </row>
    <row r="24" spans="1:45" s="32" customFormat="1" ht="60" x14ac:dyDescent="0.25">
      <c r="A24" s="41">
        <v>4</v>
      </c>
      <c r="B24" s="41" t="s">
        <v>48</v>
      </c>
      <c r="C24" s="41" t="s">
        <v>98</v>
      </c>
      <c r="D24" s="41" t="s">
        <v>188</v>
      </c>
      <c r="E24" s="6">
        <f t="shared" si="0"/>
        <v>4.7058823529411764E-2</v>
      </c>
      <c r="F24" s="41" t="s">
        <v>50</v>
      </c>
      <c r="G24" s="41" t="s">
        <v>105</v>
      </c>
      <c r="H24" s="41" t="s">
        <v>106</v>
      </c>
      <c r="I24" s="41"/>
      <c r="J24" s="41" t="s">
        <v>101</v>
      </c>
      <c r="K24" s="41" t="s">
        <v>103</v>
      </c>
      <c r="L24" s="11">
        <v>180</v>
      </c>
      <c r="M24" s="11">
        <v>180</v>
      </c>
      <c r="N24" s="11">
        <v>180</v>
      </c>
      <c r="O24" s="11">
        <v>180</v>
      </c>
      <c r="P24" s="12">
        <f>SUM(L24:O24)</f>
        <v>720</v>
      </c>
      <c r="Q24" s="41" t="s">
        <v>76</v>
      </c>
      <c r="R24" s="41" t="s">
        <v>107</v>
      </c>
      <c r="S24" s="41" t="s">
        <v>104</v>
      </c>
      <c r="T24" s="41" t="s">
        <v>58</v>
      </c>
      <c r="U24" s="41" t="s">
        <v>104</v>
      </c>
      <c r="V24" s="76">
        <f t="shared" si="5"/>
        <v>180</v>
      </c>
      <c r="W24" s="75">
        <v>213</v>
      </c>
      <c r="X24" s="72">
        <v>1</v>
      </c>
      <c r="Y24" s="58" t="s">
        <v>215</v>
      </c>
      <c r="Z24" s="58" t="s">
        <v>171</v>
      </c>
      <c r="AA24" s="11">
        <f t="shared" si="6"/>
        <v>180</v>
      </c>
      <c r="AB24" s="47"/>
      <c r="AC24" s="47"/>
      <c r="AD24" s="47"/>
      <c r="AE24" s="47"/>
      <c r="AF24" s="11">
        <f t="shared" si="7"/>
        <v>180</v>
      </c>
      <c r="AG24" s="47"/>
      <c r="AH24" s="47"/>
      <c r="AI24" s="47"/>
      <c r="AJ24" s="47"/>
      <c r="AK24" s="33">
        <f t="shared" si="8"/>
        <v>180</v>
      </c>
      <c r="AL24" s="13"/>
      <c r="AM24" s="47"/>
      <c r="AN24" s="47"/>
      <c r="AO24" s="47"/>
      <c r="AP24" s="34">
        <f t="shared" si="9"/>
        <v>720</v>
      </c>
      <c r="AQ24" s="13">
        <v>213</v>
      </c>
      <c r="AR24" s="67">
        <f t="shared" si="10"/>
        <v>0.29583333333333334</v>
      </c>
      <c r="AS24" s="58" t="s">
        <v>215</v>
      </c>
    </row>
    <row r="25" spans="1:45" s="32" customFormat="1" ht="60" x14ac:dyDescent="0.25">
      <c r="A25" s="41">
        <v>4</v>
      </c>
      <c r="B25" s="41" t="s">
        <v>48</v>
      </c>
      <c r="C25" s="41" t="s">
        <v>98</v>
      </c>
      <c r="D25" s="41" t="s">
        <v>189</v>
      </c>
      <c r="E25" s="6">
        <f t="shared" si="0"/>
        <v>4.7058823529411764E-2</v>
      </c>
      <c r="F25" s="41" t="s">
        <v>50</v>
      </c>
      <c r="G25" s="41" t="s">
        <v>108</v>
      </c>
      <c r="H25" s="41" t="s">
        <v>109</v>
      </c>
      <c r="I25" s="41"/>
      <c r="J25" s="41" t="s">
        <v>101</v>
      </c>
      <c r="K25" s="41" t="s">
        <v>107</v>
      </c>
      <c r="L25" s="13">
        <v>3</v>
      </c>
      <c r="M25" s="13">
        <v>8</v>
      </c>
      <c r="N25" s="13">
        <v>8</v>
      </c>
      <c r="O25" s="13">
        <v>3</v>
      </c>
      <c r="P25" s="12">
        <f t="shared" ref="P25:P29" si="12">SUM(L25:O25)</f>
        <v>22</v>
      </c>
      <c r="Q25" s="41" t="s">
        <v>76</v>
      </c>
      <c r="R25" s="41" t="s">
        <v>110</v>
      </c>
      <c r="S25" s="41" t="s">
        <v>111</v>
      </c>
      <c r="T25" s="41" t="s">
        <v>58</v>
      </c>
      <c r="U25" s="41" t="s">
        <v>111</v>
      </c>
      <c r="V25" s="76">
        <f t="shared" si="5"/>
        <v>3</v>
      </c>
      <c r="W25" s="75">
        <v>2</v>
      </c>
      <c r="X25" s="72">
        <f t="shared" si="11"/>
        <v>0.66666666666666663</v>
      </c>
      <c r="Y25" s="58" t="s">
        <v>216</v>
      </c>
      <c r="Z25" s="58" t="s">
        <v>172</v>
      </c>
      <c r="AA25" s="11">
        <f t="shared" si="6"/>
        <v>8</v>
      </c>
      <c r="AB25" s="47"/>
      <c r="AC25" s="47"/>
      <c r="AD25" s="47"/>
      <c r="AE25" s="47"/>
      <c r="AF25" s="11">
        <f t="shared" si="7"/>
        <v>8</v>
      </c>
      <c r="AG25" s="47"/>
      <c r="AH25" s="47"/>
      <c r="AI25" s="47"/>
      <c r="AJ25" s="47"/>
      <c r="AK25" s="33">
        <f t="shared" si="8"/>
        <v>3</v>
      </c>
      <c r="AL25" s="13"/>
      <c r="AM25" s="47"/>
      <c r="AN25" s="47"/>
      <c r="AO25" s="47"/>
      <c r="AP25" s="34">
        <f t="shared" si="9"/>
        <v>22</v>
      </c>
      <c r="AQ25" s="13">
        <v>2</v>
      </c>
      <c r="AR25" s="67">
        <f t="shared" si="10"/>
        <v>9.0909090909090912E-2</v>
      </c>
      <c r="AS25" s="63" t="s">
        <v>216</v>
      </c>
    </row>
    <row r="26" spans="1:45" s="32" customFormat="1" ht="60" x14ac:dyDescent="0.25">
      <c r="A26" s="41">
        <v>4</v>
      </c>
      <c r="B26" s="41" t="s">
        <v>48</v>
      </c>
      <c r="C26" s="41" t="s">
        <v>98</v>
      </c>
      <c r="D26" s="41" t="s">
        <v>190</v>
      </c>
      <c r="E26" s="6">
        <f t="shared" si="0"/>
        <v>4.7058823529411764E-2</v>
      </c>
      <c r="F26" s="41" t="s">
        <v>67</v>
      </c>
      <c r="G26" s="41" t="s">
        <v>112</v>
      </c>
      <c r="H26" s="41" t="s">
        <v>113</v>
      </c>
      <c r="I26" s="41"/>
      <c r="J26" s="41" t="s">
        <v>101</v>
      </c>
      <c r="K26" s="41" t="s">
        <v>110</v>
      </c>
      <c r="L26" s="13">
        <v>1</v>
      </c>
      <c r="M26" s="13">
        <v>3</v>
      </c>
      <c r="N26" s="13">
        <v>3</v>
      </c>
      <c r="O26" s="13">
        <v>2</v>
      </c>
      <c r="P26" s="12">
        <f t="shared" si="12"/>
        <v>9</v>
      </c>
      <c r="Q26" s="41" t="s">
        <v>76</v>
      </c>
      <c r="R26" s="41" t="s">
        <v>114</v>
      </c>
      <c r="S26" s="41" t="s">
        <v>111</v>
      </c>
      <c r="T26" s="41" t="s">
        <v>58</v>
      </c>
      <c r="U26" s="41" t="s">
        <v>111</v>
      </c>
      <c r="V26" s="76">
        <f t="shared" si="5"/>
        <v>1</v>
      </c>
      <c r="W26" s="75">
        <v>0</v>
      </c>
      <c r="X26" s="72">
        <f t="shared" si="11"/>
        <v>0</v>
      </c>
      <c r="Y26" s="58" t="s">
        <v>217</v>
      </c>
      <c r="Z26" s="58" t="s">
        <v>173</v>
      </c>
      <c r="AA26" s="11">
        <f t="shared" si="6"/>
        <v>3</v>
      </c>
      <c r="AB26" s="47"/>
      <c r="AC26" s="47"/>
      <c r="AD26" s="47"/>
      <c r="AE26" s="47"/>
      <c r="AF26" s="11">
        <f t="shared" si="7"/>
        <v>3</v>
      </c>
      <c r="AG26" s="47"/>
      <c r="AH26" s="47"/>
      <c r="AI26" s="47"/>
      <c r="AJ26" s="47"/>
      <c r="AK26" s="33">
        <f t="shared" si="8"/>
        <v>2</v>
      </c>
      <c r="AL26" s="13"/>
      <c r="AM26" s="47"/>
      <c r="AN26" s="47"/>
      <c r="AO26" s="47"/>
      <c r="AP26" s="34">
        <f t="shared" si="9"/>
        <v>9</v>
      </c>
      <c r="AQ26" s="13">
        <v>0</v>
      </c>
      <c r="AR26" s="67">
        <f t="shared" si="10"/>
        <v>0</v>
      </c>
      <c r="AS26" s="63" t="s">
        <v>217</v>
      </c>
    </row>
    <row r="27" spans="1:45" s="32" customFormat="1" ht="75" x14ac:dyDescent="0.25">
      <c r="A27" s="41">
        <v>4</v>
      </c>
      <c r="B27" s="41" t="s">
        <v>48</v>
      </c>
      <c r="C27" s="41" t="s">
        <v>98</v>
      </c>
      <c r="D27" s="41" t="s">
        <v>191</v>
      </c>
      <c r="E27" s="6">
        <f t="shared" si="0"/>
        <v>4.7058823529411764E-2</v>
      </c>
      <c r="F27" s="41" t="s">
        <v>67</v>
      </c>
      <c r="G27" s="41" t="s">
        <v>115</v>
      </c>
      <c r="H27" s="41" t="s">
        <v>116</v>
      </c>
      <c r="I27" s="41"/>
      <c r="J27" s="41" t="s">
        <v>101</v>
      </c>
      <c r="K27" s="41" t="s">
        <v>117</v>
      </c>
      <c r="L27" s="13">
        <v>15</v>
      </c>
      <c r="M27" s="13">
        <v>15</v>
      </c>
      <c r="N27" s="13">
        <v>15</v>
      </c>
      <c r="O27" s="13">
        <v>15</v>
      </c>
      <c r="P27" s="12">
        <f t="shared" si="12"/>
        <v>60</v>
      </c>
      <c r="Q27" s="41" t="s">
        <v>76</v>
      </c>
      <c r="R27" s="41" t="s">
        <v>114</v>
      </c>
      <c r="S27" s="41" t="s">
        <v>118</v>
      </c>
      <c r="T27" s="41" t="s">
        <v>58</v>
      </c>
      <c r="U27" s="41" t="s">
        <v>114</v>
      </c>
      <c r="V27" s="76">
        <f t="shared" si="5"/>
        <v>15</v>
      </c>
      <c r="W27" s="75">
        <v>16</v>
      </c>
      <c r="X27" s="72">
        <v>1</v>
      </c>
      <c r="Y27" s="58" t="s">
        <v>218</v>
      </c>
      <c r="Z27" s="58" t="s">
        <v>174</v>
      </c>
      <c r="AA27" s="11">
        <f t="shared" si="6"/>
        <v>15</v>
      </c>
      <c r="AB27" s="47"/>
      <c r="AC27" s="47"/>
      <c r="AD27" s="47"/>
      <c r="AE27" s="47"/>
      <c r="AF27" s="11">
        <f t="shared" si="7"/>
        <v>15</v>
      </c>
      <c r="AG27" s="47"/>
      <c r="AH27" s="47"/>
      <c r="AI27" s="47"/>
      <c r="AJ27" s="47"/>
      <c r="AK27" s="33">
        <f t="shared" si="8"/>
        <v>15</v>
      </c>
      <c r="AL27" s="13"/>
      <c r="AM27" s="47"/>
      <c r="AN27" s="47"/>
      <c r="AO27" s="47"/>
      <c r="AP27" s="34">
        <f t="shared" si="9"/>
        <v>60</v>
      </c>
      <c r="AQ27" s="1">
        <v>16</v>
      </c>
      <c r="AR27" s="67">
        <f t="shared" si="10"/>
        <v>0.26666666666666666</v>
      </c>
      <c r="AS27" s="58" t="s">
        <v>218</v>
      </c>
    </row>
    <row r="28" spans="1:45" s="32" customFormat="1" ht="60" x14ac:dyDescent="0.25">
      <c r="A28" s="41">
        <v>4</v>
      </c>
      <c r="B28" s="41" t="s">
        <v>48</v>
      </c>
      <c r="C28" s="41" t="s">
        <v>98</v>
      </c>
      <c r="D28" s="41" t="s">
        <v>192</v>
      </c>
      <c r="E28" s="6">
        <f t="shared" si="0"/>
        <v>4.7058823529411764E-2</v>
      </c>
      <c r="F28" s="41" t="s">
        <v>67</v>
      </c>
      <c r="G28" s="41" t="s">
        <v>119</v>
      </c>
      <c r="H28" s="41" t="s">
        <v>120</v>
      </c>
      <c r="I28" s="41"/>
      <c r="J28" s="41" t="s">
        <v>101</v>
      </c>
      <c r="K28" s="41" t="s">
        <v>117</v>
      </c>
      <c r="L28" s="13">
        <v>11</v>
      </c>
      <c r="M28" s="13">
        <v>13</v>
      </c>
      <c r="N28" s="13">
        <v>16</v>
      </c>
      <c r="O28" s="13">
        <v>20</v>
      </c>
      <c r="P28" s="12">
        <f t="shared" si="12"/>
        <v>60</v>
      </c>
      <c r="Q28" s="41" t="s">
        <v>76</v>
      </c>
      <c r="R28" s="41" t="s">
        <v>114</v>
      </c>
      <c r="S28" s="41" t="s">
        <v>118</v>
      </c>
      <c r="T28" s="41" t="s">
        <v>58</v>
      </c>
      <c r="U28" s="41" t="s">
        <v>114</v>
      </c>
      <c r="V28" s="76">
        <f t="shared" si="5"/>
        <v>11</v>
      </c>
      <c r="W28" s="75">
        <v>25</v>
      </c>
      <c r="X28" s="72">
        <v>1</v>
      </c>
      <c r="Y28" s="58" t="s">
        <v>219</v>
      </c>
      <c r="Z28" s="58" t="s">
        <v>175</v>
      </c>
      <c r="AA28" s="11">
        <f t="shared" si="6"/>
        <v>13</v>
      </c>
      <c r="AB28" s="47"/>
      <c r="AC28" s="47"/>
      <c r="AD28" s="47"/>
      <c r="AE28" s="47"/>
      <c r="AF28" s="11">
        <f t="shared" si="7"/>
        <v>16</v>
      </c>
      <c r="AG28" s="47"/>
      <c r="AH28" s="47"/>
      <c r="AI28" s="47"/>
      <c r="AJ28" s="47"/>
      <c r="AK28" s="33">
        <f t="shared" si="8"/>
        <v>20</v>
      </c>
      <c r="AL28" s="13"/>
      <c r="AM28" s="47"/>
      <c r="AN28" s="47"/>
      <c r="AO28" s="47"/>
      <c r="AP28" s="34">
        <f t="shared" si="9"/>
        <v>60</v>
      </c>
      <c r="AQ28" s="1">
        <v>25</v>
      </c>
      <c r="AR28" s="67">
        <f t="shared" si="10"/>
        <v>0.41666666666666669</v>
      </c>
      <c r="AS28" s="58" t="s">
        <v>219</v>
      </c>
    </row>
    <row r="29" spans="1:45" s="32" customFormat="1" ht="60" x14ac:dyDescent="0.25">
      <c r="A29" s="41">
        <v>4</v>
      </c>
      <c r="B29" s="41" t="s">
        <v>48</v>
      </c>
      <c r="C29" s="41" t="s">
        <v>98</v>
      </c>
      <c r="D29" s="41" t="s">
        <v>193</v>
      </c>
      <c r="E29" s="6">
        <f>+((1/17)*80%)/100%</f>
        <v>4.7058823529411764E-2</v>
      </c>
      <c r="F29" s="41" t="s">
        <v>67</v>
      </c>
      <c r="G29" s="41" t="s">
        <v>121</v>
      </c>
      <c r="H29" s="41" t="s">
        <v>122</v>
      </c>
      <c r="I29" s="41"/>
      <c r="J29" s="41" t="s">
        <v>101</v>
      </c>
      <c r="K29" s="41" t="s">
        <v>117</v>
      </c>
      <c r="L29" s="13">
        <v>8</v>
      </c>
      <c r="M29" s="13">
        <v>9</v>
      </c>
      <c r="N29" s="13">
        <v>9</v>
      </c>
      <c r="O29" s="13">
        <v>8</v>
      </c>
      <c r="P29" s="12">
        <f t="shared" si="12"/>
        <v>34</v>
      </c>
      <c r="Q29" s="41" t="s">
        <v>76</v>
      </c>
      <c r="R29" s="41" t="s">
        <v>114</v>
      </c>
      <c r="S29" s="41" t="s">
        <v>118</v>
      </c>
      <c r="T29" s="41" t="s">
        <v>58</v>
      </c>
      <c r="U29" s="41" t="s">
        <v>114</v>
      </c>
      <c r="V29" s="76">
        <f t="shared" si="5"/>
        <v>8</v>
      </c>
      <c r="W29" s="75">
        <v>16</v>
      </c>
      <c r="X29" s="72">
        <v>1</v>
      </c>
      <c r="Y29" s="58" t="s">
        <v>220</v>
      </c>
      <c r="Z29" s="58" t="s">
        <v>176</v>
      </c>
      <c r="AA29" s="11">
        <f t="shared" si="6"/>
        <v>9</v>
      </c>
      <c r="AB29" s="47"/>
      <c r="AC29" s="47"/>
      <c r="AD29" s="47"/>
      <c r="AE29" s="47"/>
      <c r="AF29" s="11">
        <f t="shared" si="7"/>
        <v>9</v>
      </c>
      <c r="AG29" s="47"/>
      <c r="AH29" s="47"/>
      <c r="AI29" s="47"/>
      <c r="AJ29" s="47"/>
      <c r="AK29" s="33">
        <f t="shared" si="8"/>
        <v>8</v>
      </c>
      <c r="AL29" s="13"/>
      <c r="AM29" s="47"/>
      <c r="AN29" s="47"/>
      <c r="AO29" s="47"/>
      <c r="AP29" s="34">
        <f t="shared" si="9"/>
        <v>34</v>
      </c>
      <c r="AQ29" s="1">
        <v>16</v>
      </c>
      <c r="AR29" s="67">
        <f t="shared" si="10"/>
        <v>0.47058823529411764</v>
      </c>
      <c r="AS29" s="58" t="s">
        <v>220</v>
      </c>
    </row>
    <row r="30" spans="1:45" s="35" customFormat="1" ht="15.75" x14ac:dyDescent="0.25">
      <c r="A30" s="14"/>
      <c r="B30" s="14"/>
      <c r="C30" s="14"/>
      <c r="D30" s="15" t="s">
        <v>123</v>
      </c>
      <c r="E30" s="16">
        <f>SUM(E13:E29)</f>
        <v>0.80000000000000027</v>
      </c>
      <c r="F30" s="14"/>
      <c r="G30" s="14"/>
      <c r="H30" s="14"/>
      <c r="I30" s="14"/>
      <c r="J30" s="14"/>
      <c r="K30" s="14"/>
      <c r="L30" s="16"/>
      <c r="M30" s="16"/>
      <c r="N30" s="16"/>
      <c r="O30" s="16"/>
      <c r="P30" s="16"/>
      <c r="Q30" s="14"/>
      <c r="R30" s="14"/>
      <c r="S30" s="14"/>
      <c r="T30" s="14"/>
      <c r="U30" s="14"/>
      <c r="V30" s="77"/>
      <c r="W30" s="77"/>
      <c r="X30" s="77">
        <f>AVERAGE(X13:X29)*80%</f>
        <v>0.64014534113060417</v>
      </c>
      <c r="Y30" s="60"/>
      <c r="Z30" s="60"/>
      <c r="AA30" s="49"/>
      <c r="AB30" s="49" t="e">
        <f>AVERAGE(AB13:AB29)</f>
        <v>#DIV/0!</v>
      </c>
      <c r="AC30" s="50"/>
      <c r="AD30" s="50"/>
      <c r="AE30" s="50"/>
      <c r="AF30" s="49"/>
      <c r="AG30" s="49" t="e">
        <f>AVERAGE(AG13:AG29)</f>
        <v>#DIV/0!</v>
      </c>
      <c r="AH30" s="50"/>
      <c r="AI30" s="50"/>
      <c r="AJ30" s="50"/>
      <c r="AK30" s="51"/>
      <c r="AL30" s="51" t="e">
        <f>AVERAGE(AL13:AL29)</f>
        <v>#DIV/0!</v>
      </c>
      <c r="AM30" s="50"/>
      <c r="AN30" s="50"/>
      <c r="AO30" s="50"/>
      <c r="AP30" s="51"/>
      <c r="AQ30" s="51"/>
      <c r="AR30" s="77">
        <f>AVERAGE(AR13:AR29)*80%</f>
        <v>0.25186860482442347</v>
      </c>
      <c r="AS30" s="60"/>
    </row>
    <row r="31" spans="1:45" ht="105" x14ac:dyDescent="0.25">
      <c r="A31" s="17">
        <v>7</v>
      </c>
      <c r="B31" s="17" t="s">
        <v>124</v>
      </c>
      <c r="C31" s="17" t="s">
        <v>125</v>
      </c>
      <c r="D31" s="17" t="s">
        <v>195</v>
      </c>
      <c r="E31" s="18">
        <v>0.04</v>
      </c>
      <c r="F31" s="17" t="s">
        <v>126</v>
      </c>
      <c r="G31" s="17" t="s">
        <v>127</v>
      </c>
      <c r="H31" s="17" t="s">
        <v>128</v>
      </c>
      <c r="I31" s="17"/>
      <c r="J31" s="19" t="s">
        <v>129</v>
      </c>
      <c r="K31" s="19" t="s">
        <v>130</v>
      </c>
      <c r="L31" s="20">
        <v>0</v>
      </c>
      <c r="M31" s="20">
        <v>0.8</v>
      </c>
      <c r="N31" s="20">
        <v>0</v>
      </c>
      <c r="O31" s="20">
        <v>0.8</v>
      </c>
      <c r="P31" s="20">
        <v>0.8</v>
      </c>
      <c r="Q31" s="17" t="s">
        <v>76</v>
      </c>
      <c r="R31" s="17" t="s">
        <v>131</v>
      </c>
      <c r="S31" s="17" t="s">
        <v>132</v>
      </c>
      <c r="T31" s="17" t="s">
        <v>133</v>
      </c>
      <c r="U31" s="17" t="s">
        <v>134</v>
      </c>
      <c r="V31" s="78" t="s">
        <v>200</v>
      </c>
      <c r="W31" s="79" t="s">
        <v>200</v>
      </c>
      <c r="X31" s="79" t="s">
        <v>200</v>
      </c>
      <c r="Y31" s="61" t="s">
        <v>201</v>
      </c>
      <c r="Z31" s="61" t="s">
        <v>200</v>
      </c>
      <c r="AA31" s="36">
        <f t="shared" ref="AA31:AA32" si="13">M31</f>
        <v>0.8</v>
      </c>
      <c r="AB31" s="17"/>
      <c r="AC31" s="17"/>
      <c r="AD31" s="17"/>
      <c r="AE31" s="17"/>
      <c r="AF31" s="18">
        <f t="shared" ref="AF31:AF32" si="14">N31</f>
        <v>0</v>
      </c>
      <c r="AG31" s="17"/>
      <c r="AH31" s="17"/>
      <c r="AI31" s="17"/>
      <c r="AJ31" s="17"/>
      <c r="AK31" s="18">
        <f t="shared" ref="AK31:AK32" si="15">O31</f>
        <v>0.8</v>
      </c>
      <c r="AL31" s="37"/>
      <c r="AM31" s="17"/>
      <c r="AN31" s="17"/>
      <c r="AO31" s="17"/>
      <c r="AP31" s="82">
        <f t="shared" ref="AP31:AP32" si="16">P31</f>
        <v>0.8</v>
      </c>
      <c r="AQ31" s="82">
        <v>0</v>
      </c>
      <c r="AR31" s="82">
        <v>0</v>
      </c>
      <c r="AS31" s="61" t="s">
        <v>201</v>
      </c>
    </row>
    <row r="32" spans="1:45" ht="120" x14ac:dyDescent="0.25">
      <c r="A32" s="17">
        <v>7</v>
      </c>
      <c r="B32" s="17" t="s">
        <v>124</v>
      </c>
      <c r="C32" s="17" t="s">
        <v>125</v>
      </c>
      <c r="D32" s="17" t="s">
        <v>196</v>
      </c>
      <c r="E32" s="18">
        <v>0.04</v>
      </c>
      <c r="F32" s="17" t="s">
        <v>126</v>
      </c>
      <c r="G32" s="17" t="s">
        <v>135</v>
      </c>
      <c r="H32" s="17" t="s">
        <v>194</v>
      </c>
      <c r="I32" s="17"/>
      <c r="J32" s="19" t="s">
        <v>129</v>
      </c>
      <c r="K32" s="19" t="s">
        <v>136</v>
      </c>
      <c r="L32" s="21">
        <v>1</v>
      </c>
      <c r="M32" s="22">
        <v>1</v>
      </c>
      <c r="N32" s="22">
        <v>1</v>
      </c>
      <c r="O32" s="22">
        <v>1</v>
      </c>
      <c r="P32" s="22">
        <v>1</v>
      </c>
      <c r="Q32" s="17" t="s">
        <v>76</v>
      </c>
      <c r="R32" s="17" t="s">
        <v>137</v>
      </c>
      <c r="S32" s="17" t="s">
        <v>138</v>
      </c>
      <c r="T32" s="17" t="s">
        <v>139</v>
      </c>
      <c r="U32" s="17" t="s">
        <v>140</v>
      </c>
      <c r="V32" s="78">
        <f>L32</f>
        <v>1</v>
      </c>
      <c r="W32" s="82">
        <v>0.76</v>
      </c>
      <c r="X32" s="82">
        <v>0.76</v>
      </c>
      <c r="Y32" s="61" t="s">
        <v>222</v>
      </c>
      <c r="Z32" s="61" t="s">
        <v>223</v>
      </c>
      <c r="AA32" s="36">
        <f t="shared" si="13"/>
        <v>1</v>
      </c>
      <c r="AB32" s="17"/>
      <c r="AC32" s="17"/>
      <c r="AD32" s="17"/>
      <c r="AE32" s="17"/>
      <c r="AF32" s="18">
        <f t="shared" si="14"/>
        <v>1</v>
      </c>
      <c r="AG32" s="17"/>
      <c r="AH32" s="17"/>
      <c r="AI32" s="17"/>
      <c r="AJ32" s="17"/>
      <c r="AK32" s="18">
        <f t="shared" si="15"/>
        <v>1</v>
      </c>
      <c r="AL32" s="37"/>
      <c r="AM32" s="17"/>
      <c r="AN32" s="17"/>
      <c r="AO32" s="17"/>
      <c r="AP32" s="82">
        <f t="shared" si="16"/>
        <v>1</v>
      </c>
      <c r="AQ32" s="78">
        <f>76%/4</f>
        <v>0.19</v>
      </c>
      <c r="AR32" s="78">
        <f>100%/4</f>
        <v>0.25</v>
      </c>
      <c r="AS32" s="61" t="s">
        <v>222</v>
      </c>
    </row>
    <row r="33" spans="1:45" ht="120" x14ac:dyDescent="0.25">
      <c r="A33" s="17">
        <v>7</v>
      </c>
      <c r="B33" s="17" t="s">
        <v>124</v>
      </c>
      <c r="C33" s="17" t="s">
        <v>141</v>
      </c>
      <c r="D33" s="17" t="s">
        <v>197</v>
      </c>
      <c r="E33" s="18">
        <v>0.04</v>
      </c>
      <c r="F33" s="17" t="s">
        <v>126</v>
      </c>
      <c r="G33" s="17" t="s">
        <v>142</v>
      </c>
      <c r="H33" s="17" t="s">
        <v>143</v>
      </c>
      <c r="I33" s="17"/>
      <c r="J33" s="19" t="s">
        <v>129</v>
      </c>
      <c r="K33" s="19" t="s">
        <v>144</v>
      </c>
      <c r="L33" s="21">
        <v>0</v>
      </c>
      <c r="M33" s="22">
        <v>1</v>
      </c>
      <c r="N33" s="22">
        <v>1</v>
      </c>
      <c r="O33" s="22">
        <v>1</v>
      </c>
      <c r="P33" s="22">
        <v>1</v>
      </c>
      <c r="Q33" s="17" t="s">
        <v>76</v>
      </c>
      <c r="R33" s="17" t="s">
        <v>145</v>
      </c>
      <c r="S33" s="17" t="s">
        <v>146</v>
      </c>
      <c r="T33" s="17" t="s">
        <v>147</v>
      </c>
      <c r="U33" s="17" t="s">
        <v>148</v>
      </c>
      <c r="V33" s="78" t="s">
        <v>200</v>
      </c>
      <c r="W33" s="79" t="s">
        <v>200</v>
      </c>
      <c r="X33" s="79" t="s">
        <v>200</v>
      </c>
      <c r="Y33" s="61" t="s">
        <v>201</v>
      </c>
      <c r="Z33" s="61" t="s">
        <v>200</v>
      </c>
      <c r="AA33" s="36">
        <f t="shared" si="6"/>
        <v>1</v>
      </c>
      <c r="AB33" s="17"/>
      <c r="AC33" s="17"/>
      <c r="AD33" s="17"/>
      <c r="AE33" s="17"/>
      <c r="AF33" s="18">
        <f t="shared" si="7"/>
        <v>1</v>
      </c>
      <c r="AG33" s="17"/>
      <c r="AH33" s="17"/>
      <c r="AI33" s="17"/>
      <c r="AJ33" s="17"/>
      <c r="AK33" s="18">
        <f t="shared" si="8"/>
        <v>1</v>
      </c>
      <c r="AL33" s="37"/>
      <c r="AM33" s="17"/>
      <c r="AN33" s="17"/>
      <c r="AO33" s="17"/>
      <c r="AP33" s="82">
        <f t="shared" si="9"/>
        <v>1</v>
      </c>
      <c r="AQ33" s="82">
        <v>0</v>
      </c>
      <c r="AR33" s="82">
        <v>0</v>
      </c>
      <c r="AS33" s="61" t="s">
        <v>201</v>
      </c>
    </row>
    <row r="34" spans="1:45" ht="105" x14ac:dyDescent="0.25">
      <c r="A34" s="17">
        <v>7</v>
      </c>
      <c r="B34" s="17" t="s">
        <v>124</v>
      </c>
      <c r="C34" s="17" t="s">
        <v>125</v>
      </c>
      <c r="D34" s="17" t="s">
        <v>198</v>
      </c>
      <c r="E34" s="18">
        <v>0.04</v>
      </c>
      <c r="F34" s="17" t="s">
        <v>126</v>
      </c>
      <c r="G34" s="17" t="s">
        <v>149</v>
      </c>
      <c r="H34" s="17" t="s">
        <v>150</v>
      </c>
      <c r="I34" s="17"/>
      <c r="J34" s="19" t="s">
        <v>129</v>
      </c>
      <c r="K34" s="19" t="s">
        <v>151</v>
      </c>
      <c r="L34" s="21">
        <v>0</v>
      </c>
      <c r="M34" s="22">
        <v>1</v>
      </c>
      <c r="N34" s="22">
        <v>1</v>
      </c>
      <c r="O34" s="22">
        <v>0</v>
      </c>
      <c r="P34" s="22">
        <v>1</v>
      </c>
      <c r="Q34" s="17" t="s">
        <v>76</v>
      </c>
      <c r="R34" s="17" t="s">
        <v>152</v>
      </c>
      <c r="S34" s="17" t="s">
        <v>153</v>
      </c>
      <c r="T34" s="17" t="s">
        <v>139</v>
      </c>
      <c r="U34" s="17" t="s">
        <v>153</v>
      </c>
      <c r="V34" s="78" t="s">
        <v>200</v>
      </c>
      <c r="W34" s="79" t="s">
        <v>200</v>
      </c>
      <c r="X34" s="79" t="s">
        <v>200</v>
      </c>
      <c r="Y34" s="61" t="s">
        <v>201</v>
      </c>
      <c r="Z34" s="61" t="s">
        <v>200</v>
      </c>
      <c r="AA34" s="36">
        <f t="shared" si="6"/>
        <v>1</v>
      </c>
      <c r="AB34" s="17"/>
      <c r="AC34" s="17"/>
      <c r="AD34" s="17"/>
      <c r="AE34" s="17"/>
      <c r="AF34" s="18">
        <f t="shared" si="7"/>
        <v>1</v>
      </c>
      <c r="AG34" s="17"/>
      <c r="AH34" s="17"/>
      <c r="AI34" s="17"/>
      <c r="AJ34" s="17"/>
      <c r="AK34" s="18">
        <f t="shared" si="8"/>
        <v>0</v>
      </c>
      <c r="AL34" s="37"/>
      <c r="AM34" s="17"/>
      <c r="AN34" s="17"/>
      <c r="AO34" s="17"/>
      <c r="AP34" s="82">
        <f t="shared" si="9"/>
        <v>1</v>
      </c>
      <c r="AQ34" s="82">
        <v>0</v>
      </c>
      <c r="AR34" s="82">
        <v>0</v>
      </c>
      <c r="AS34" s="61" t="s">
        <v>201</v>
      </c>
    </row>
    <row r="35" spans="1:45" ht="120" x14ac:dyDescent="0.25">
      <c r="A35" s="17">
        <v>5</v>
      </c>
      <c r="B35" s="17" t="s">
        <v>154</v>
      </c>
      <c r="C35" s="17" t="s">
        <v>155</v>
      </c>
      <c r="D35" s="17" t="s">
        <v>199</v>
      </c>
      <c r="E35" s="18">
        <v>0.04</v>
      </c>
      <c r="F35" s="17" t="s">
        <v>126</v>
      </c>
      <c r="G35" s="17" t="s">
        <v>156</v>
      </c>
      <c r="H35" s="17" t="s">
        <v>157</v>
      </c>
      <c r="I35" s="17"/>
      <c r="J35" s="19" t="s">
        <v>158</v>
      </c>
      <c r="K35" s="19" t="s">
        <v>159</v>
      </c>
      <c r="L35" s="20">
        <v>0.33</v>
      </c>
      <c r="M35" s="20">
        <v>0.67</v>
      </c>
      <c r="N35" s="20">
        <v>1</v>
      </c>
      <c r="O35" s="20">
        <v>0</v>
      </c>
      <c r="P35" s="20">
        <v>1</v>
      </c>
      <c r="Q35" s="17" t="s">
        <v>76</v>
      </c>
      <c r="R35" s="17" t="s">
        <v>160</v>
      </c>
      <c r="S35" s="17" t="s">
        <v>161</v>
      </c>
      <c r="T35" s="17" t="s">
        <v>162</v>
      </c>
      <c r="U35" s="17" t="s">
        <v>161</v>
      </c>
      <c r="V35" s="78">
        <f>L35</f>
        <v>0.33</v>
      </c>
      <c r="W35" s="84">
        <v>0.99709999999999999</v>
      </c>
      <c r="X35" s="82">
        <v>1</v>
      </c>
      <c r="Y35" s="61" t="s">
        <v>221</v>
      </c>
      <c r="Z35" s="61"/>
      <c r="AA35" s="36">
        <f t="shared" si="6"/>
        <v>0.67</v>
      </c>
      <c r="AB35" s="17"/>
      <c r="AC35" s="17"/>
      <c r="AD35" s="17"/>
      <c r="AE35" s="17"/>
      <c r="AF35" s="18">
        <f t="shared" si="7"/>
        <v>1</v>
      </c>
      <c r="AG35" s="17"/>
      <c r="AH35" s="17"/>
      <c r="AI35" s="17"/>
      <c r="AJ35" s="17"/>
      <c r="AK35" s="18">
        <f t="shared" si="8"/>
        <v>0</v>
      </c>
      <c r="AL35" s="37"/>
      <c r="AM35" s="17"/>
      <c r="AN35" s="17"/>
      <c r="AO35" s="17"/>
      <c r="AP35" s="82">
        <f t="shared" si="9"/>
        <v>1</v>
      </c>
      <c r="AQ35" s="84">
        <v>0.99709999999999999</v>
      </c>
      <c r="AR35" s="84">
        <v>0.98550000000000004</v>
      </c>
      <c r="AS35" s="61" t="s">
        <v>221</v>
      </c>
    </row>
    <row r="36" spans="1:45" s="35" customFormat="1" ht="15.75" x14ac:dyDescent="0.25">
      <c r="A36" s="14"/>
      <c r="B36" s="14"/>
      <c r="C36" s="14"/>
      <c r="D36" s="23" t="s">
        <v>163</v>
      </c>
      <c r="E36" s="24">
        <f>SUM(E31:E35)</f>
        <v>0.2</v>
      </c>
      <c r="F36" s="23"/>
      <c r="G36" s="23"/>
      <c r="H36" s="23"/>
      <c r="I36" s="23"/>
      <c r="J36" s="23"/>
      <c r="K36" s="23"/>
      <c r="L36" s="25">
        <f>AVERAGE(L32:L35)</f>
        <v>0.33250000000000002</v>
      </c>
      <c r="M36" s="25">
        <f>AVERAGE(M32:M35)</f>
        <v>0.91749999999999998</v>
      </c>
      <c r="N36" s="25">
        <f>AVERAGE(N32:N35)</f>
        <v>1</v>
      </c>
      <c r="O36" s="25">
        <f>AVERAGE(O32:O35)</f>
        <v>0.5</v>
      </c>
      <c r="P36" s="25">
        <f>AVERAGE(P32:P35)</f>
        <v>1</v>
      </c>
      <c r="Q36" s="23"/>
      <c r="R36" s="14"/>
      <c r="S36" s="14"/>
      <c r="T36" s="14"/>
      <c r="U36" s="14"/>
      <c r="V36" s="80"/>
      <c r="W36" s="80"/>
      <c r="X36" s="77">
        <f>AVERAGE(X31:X35)*20%</f>
        <v>0.17600000000000002</v>
      </c>
      <c r="Y36" s="60"/>
      <c r="Z36" s="60"/>
      <c r="AA36" s="52"/>
      <c r="AB36" s="52"/>
      <c r="AC36" s="50"/>
      <c r="AD36" s="50"/>
      <c r="AE36" s="50"/>
      <c r="AF36" s="52"/>
      <c r="AG36" s="52"/>
      <c r="AH36" s="50"/>
      <c r="AI36" s="50"/>
      <c r="AJ36" s="50"/>
      <c r="AK36" s="52"/>
      <c r="AL36" s="52"/>
      <c r="AM36" s="50"/>
      <c r="AN36" s="50"/>
      <c r="AO36" s="50"/>
      <c r="AP36" s="53"/>
      <c r="AQ36" s="53"/>
      <c r="AR36" s="77">
        <f>AVERAGE(AR31:AR35)*20%</f>
        <v>4.9420000000000006E-2</v>
      </c>
      <c r="AS36" s="60"/>
    </row>
    <row r="37" spans="1:45" s="38" customFormat="1" ht="18.75" x14ac:dyDescent="0.3">
      <c r="A37" s="26"/>
      <c r="B37" s="26"/>
      <c r="C37" s="26"/>
      <c r="D37" s="27" t="s">
        <v>164</v>
      </c>
      <c r="E37" s="28">
        <f>E36+E30</f>
        <v>1.0000000000000002</v>
      </c>
      <c r="F37" s="26"/>
      <c r="G37" s="26"/>
      <c r="H37" s="26"/>
      <c r="I37" s="26"/>
      <c r="J37" s="26"/>
      <c r="K37" s="26"/>
      <c r="L37" s="29">
        <f>L36*$E$36</f>
        <v>6.6500000000000004E-2</v>
      </c>
      <c r="M37" s="29">
        <f>M36*$E$36</f>
        <v>0.1835</v>
      </c>
      <c r="N37" s="29">
        <f>N36*$E$36</f>
        <v>0.2</v>
      </c>
      <c r="O37" s="29">
        <f>O36*$E$36</f>
        <v>0.1</v>
      </c>
      <c r="P37" s="29">
        <f>P36*$E$36</f>
        <v>0.2</v>
      </c>
      <c r="Q37" s="26"/>
      <c r="R37" s="26"/>
      <c r="S37" s="26"/>
      <c r="T37" s="26"/>
      <c r="U37" s="26"/>
      <c r="V37" s="81"/>
      <c r="W37" s="81"/>
      <c r="X37" s="85">
        <f>X30+X36</f>
        <v>0.81614534113060422</v>
      </c>
      <c r="Y37" s="62"/>
      <c r="Z37" s="62"/>
      <c r="AA37" s="54"/>
      <c r="AB37" s="54"/>
      <c r="AC37" s="55"/>
      <c r="AD37" s="55"/>
      <c r="AE37" s="55"/>
      <c r="AF37" s="54"/>
      <c r="AG37" s="54"/>
      <c r="AH37" s="55"/>
      <c r="AI37" s="55"/>
      <c r="AJ37" s="55"/>
      <c r="AK37" s="54"/>
      <c r="AL37" s="54"/>
      <c r="AM37" s="55"/>
      <c r="AN37" s="55"/>
      <c r="AO37" s="55"/>
      <c r="AP37" s="56"/>
      <c r="AQ37" s="56"/>
      <c r="AR37" s="85">
        <f>AR30+AR36</f>
        <v>0.30128860482442349</v>
      </c>
      <c r="AS37" s="62"/>
    </row>
  </sheetData>
  <sheetProtection formatColumns="0" formatRows="0"/>
  <mergeCells count="24">
    <mergeCell ref="A10:B11"/>
    <mergeCell ref="C10:C12"/>
    <mergeCell ref="D10:P11"/>
    <mergeCell ref="A1:K1"/>
    <mergeCell ref="L1:P1"/>
    <mergeCell ref="A2:P2"/>
    <mergeCell ref="A4:B8"/>
    <mergeCell ref="C4:D8"/>
    <mergeCell ref="AP10:AS10"/>
    <mergeCell ref="AP11:AS11"/>
    <mergeCell ref="V10:Z10"/>
    <mergeCell ref="F4:K4"/>
    <mergeCell ref="H5:K5"/>
    <mergeCell ref="H6:K6"/>
    <mergeCell ref="H7:K7"/>
    <mergeCell ref="H8:K8"/>
    <mergeCell ref="Q10:U11"/>
    <mergeCell ref="V11:Z11"/>
    <mergeCell ref="AA11:AE11"/>
    <mergeCell ref="AF11:AJ11"/>
    <mergeCell ref="AK11:AO11"/>
    <mergeCell ref="AK10:AO10"/>
    <mergeCell ref="AF10:AJ10"/>
    <mergeCell ref="AA10:AE10"/>
  </mergeCells>
  <phoneticPr fontId="12" type="noConversion"/>
  <dataValidations count="3">
    <dataValidation allowBlank="1" showInputMessage="1" showErrorMessage="1" error="Escriba un texto " promptTitle="Cualquier contenido" sqref="F13:F29" xr:uid="{AB2F453D-9BA8-4F99-93AD-20B9F2FA7BA6}"/>
    <dataValidation type="textLength" operator="lessThanOrEqual" allowBlank="1" showInputMessage="1" showErrorMessage="1" error="Por favor ingresar menos de 2.500 caracteres, incluyendo espacios." prompt="Recuerde que este campo tiene máximo 2.500 caracteres, incluyendo espacios." sqref="AS27:AS29 Y15:Y29 AS20:AS24 AS35 Y31:Y35 AS32" xr:uid="{C570CF3F-D8C2-4663-9F4F-7404E3C0F43B}">
      <formula1>2500</formula1>
    </dataValidation>
    <dataValidation type="textLength" operator="lessThanOrEqual" allowBlank="1" showInputMessage="1" showErrorMessage="1" error="Por favor ingresar menos de 2.500 caracteres, incluyendo espacios." sqref="Z15:Z29 AQ27:AQ29 AQ21 AQ20:AR20 W15:X29 AQ35:AR35 W31:X35 Z31:Z35" xr:uid="{B81D740F-F217-4DEB-B046-8772480107F0}">
      <formula1>2500</formula1>
    </dataValidation>
  </dataValidations>
  <pageMargins left="0.7" right="0.7" top="0.75" bottom="0.75" header="0.3" footer="0.3"/>
  <pageSetup paperSize="9" scale="43" orientation="portrait" r:id="rId1"/>
  <colBreaks count="1" manualBreakCount="1">
    <brk id="12" max="1048575" man="1"/>
  </colBreaks>
  <ignoredErrors>
    <ignoredError sqref="M36:P3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La Candelaria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cp:lastModifiedBy>
  <cp:revision/>
  <dcterms:created xsi:type="dcterms:W3CDTF">2021-01-25T18:44:53Z</dcterms:created>
  <dcterms:modified xsi:type="dcterms:W3CDTF">2021-04-29T00:08:00Z</dcterms:modified>
  <cp:category/>
  <cp:contentStatus/>
</cp:coreProperties>
</file>