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0"/>
  <workbookPr codeName="ThisWorkbook"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09_Gestion corporativa institucional/I TRIMESTRE/"/>
    </mc:Choice>
  </mc:AlternateContent>
  <xr:revisionPtr revIDLastSave="4" documentId="8_{8781E34C-6435-4578-9349-2FDDFC1953C4}" xr6:coauthVersionLast="47" xr6:coauthVersionMax="47" xr10:uidLastSave="{FDFE64E8-C2E7-4455-811D-CCBA99779647}"/>
  <workbookProtection workbookAlgorithmName="SHA-512" workbookHashValue="PlEjBo/Q798gn+m2FlI7vfETf83B8nvK2YvDXTMk0nCl6gdCECBf/kmQdc46OY2E79Aykwuj5c4+8BWuLkCYtQ==" workbookSaltValue="znQLbH7uSnj2i/Vyex9mNQ==" workbookSpinCount="100000" lockStructure="1"/>
  <bookViews>
    <workbookView xWindow="-120" yWindow="-120" windowWidth="29040" windowHeight="15840" xr2:uid="{7FF3A5EA-0BFA-4901-A73D-3B074650CAFE}"/>
  </bookViews>
  <sheets>
    <sheet name="GESTIÓN CORP. INSTITUCIONAL" sheetId="1" r:id="rId1"/>
  </sheets>
  <definedNames>
    <definedName name="_xlnm._FilterDatabase" localSheetId="0" hidden="1">'GESTIÓN CORP. INSTITUCIONAL'!$A$10:$AU$36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5" i="1" l="1"/>
  <c r="Z36" i="1" s="1"/>
  <c r="AT16" i="1" l="1"/>
  <c r="Z31" i="1"/>
  <c r="AT31" i="1"/>
  <c r="AS16" i="1"/>
  <c r="AT28" i="1"/>
  <c r="AS25" i="1"/>
  <c r="AS24" i="1"/>
  <c r="AT22" i="1" l="1"/>
  <c r="X21" i="1"/>
  <c r="X20" i="1"/>
  <c r="AT15" i="1"/>
  <c r="AU14" i="1"/>
  <c r="Z28" i="1"/>
  <c r="Y15" i="1"/>
  <c r="F30" i="1"/>
  <c r="F29" i="1"/>
  <c r="F28" i="1"/>
  <c r="F27" i="1"/>
  <c r="F26" i="1"/>
  <c r="F25" i="1"/>
  <c r="F24" i="1"/>
  <c r="F23" i="1"/>
  <c r="F22" i="1"/>
  <c r="F21" i="1"/>
  <c r="F20" i="1"/>
  <c r="F19" i="1"/>
  <c r="F18" i="1"/>
  <c r="F17" i="1"/>
  <c r="F16" i="1"/>
  <c r="F15" i="1"/>
  <c r="F14" i="1"/>
  <c r="R17" i="1"/>
  <c r="R33" i="1"/>
  <c r="AM30" i="1"/>
  <c r="AR23" i="1"/>
  <c r="AR21" i="1"/>
  <c r="AS22" i="1"/>
  <c r="AH21" i="1"/>
  <c r="AM20" i="1"/>
  <c r="AR20" i="1"/>
  <c r="F32" i="1" l="1"/>
  <c r="F33" i="1"/>
  <c r="F34" i="1"/>
  <c r="F35" i="1" l="1"/>
  <c r="F31" i="1"/>
  <c r="F36" i="1" s="1"/>
  <c r="AC30" i="1"/>
  <c r="AC29" i="1"/>
  <c r="AC26" i="1"/>
  <c r="AC25" i="1"/>
  <c r="AC24" i="1"/>
  <c r="AC23" i="1"/>
  <c r="AC22" i="1"/>
  <c r="AC21" i="1"/>
  <c r="AC20" i="1"/>
  <c r="AC18" i="1"/>
  <c r="X30" i="1"/>
  <c r="X29" i="1"/>
  <c r="X26" i="1"/>
  <c r="X25" i="1"/>
  <c r="X24" i="1"/>
  <c r="X23" i="1"/>
  <c r="X22" i="1"/>
  <c r="X19" i="1"/>
  <c r="X18" i="1"/>
  <c r="AN35" i="1" l="1"/>
  <c r="AI35" i="1"/>
  <c r="AD35" i="1"/>
  <c r="R35" i="1"/>
  <c r="AS34" i="1"/>
  <c r="AR34" i="1"/>
  <c r="AM34" i="1"/>
  <c r="AH34" i="1"/>
  <c r="AC34" i="1"/>
  <c r="X34" i="1"/>
  <c r="AS33" i="1"/>
  <c r="AR33" i="1"/>
  <c r="AM33" i="1"/>
  <c r="AH33" i="1"/>
  <c r="AC33" i="1"/>
  <c r="X33" i="1"/>
  <c r="AS32" i="1"/>
  <c r="AR32" i="1"/>
  <c r="AM32" i="1"/>
  <c r="AH32" i="1"/>
  <c r="AC32" i="1"/>
  <c r="X32" i="1"/>
  <c r="AN31" i="1"/>
  <c r="AI31" i="1"/>
  <c r="AD31" i="1"/>
  <c r="AS30" i="1"/>
  <c r="AH30" i="1"/>
  <c r="R30" i="1"/>
  <c r="AR30" i="1" s="1"/>
  <c r="R29" i="1"/>
  <c r="AS28" i="1"/>
  <c r="R28" i="1"/>
  <c r="AR28" i="1" s="1"/>
  <c r="AS27" i="1"/>
  <c r="AM27" i="1"/>
  <c r="AR27" i="1"/>
  <c r="AS26" i="1"/>
  <c r="AM26" i="1"/>
  <c r="R26" i="1"/>
  <c r="AR26" i="1" s="1"/>
  <c r="AH17" i="1"/>
  <c r="AC17" i="1"/>
  <c r="AR16" i="1"/>
  <c r="AM16" i="1"/>
  <c r="AH16" i="1"/>
  <c r="AC16" i="1"/>
  <c r="X16" i="1"/>
  <c r="AS15" i="1"/>
  <c r="AR15" i="1"/>
  <c r="AM15" i="1"/>
  <c r="AH15" i="1"/>
  <c r="AC15" i="1"/>
  <c r="X15" i="1"/>
  <c r="Z15" i="1" s="1"/>
  <c r="AS14" i="1"/>
  <c r="AR14" i="1"/>
  <c r="AM14" i="1"/>
  <c r="AH14" i="1"/>
  <c r="AC14" i="1"/>
  <c r="X14" i="1"/>
  <c r="AT14" i="1" l="1"/>
  <c r="AM35" i="1"/>
  <c r="AM36" i="1" s="1"/>
  <c r="AR35" i="1"/>
  <c r="AR36" i="1" s="1"/>
  <c r="AC35" i="1"/>
  <c r="AC36" i="1" s="1"/>
  <c r="AH35" i="1"/>
  <c r="AH36" i="1" s="1"/>
  <c r="AS35" i="1"/>
  <c r="AS36" i="1" s="1"/>
  <c r="AD36" i="1"/>
  <c r="R36" i="1"/>
  <c r="AN36" i="1"/>
  <c r="AI36" i="1" l="1"/>
</calcChain>
</file>

<file path=xl/sharedStrings.xml><?xml version="1.0" encoding="utf-8"?>
<sst xmlns="http://schemas.openxmlformats.org/spreadsheetml/2006/main" count="451" uniqueCount="251">
  <si>
    <t>PROCESO
GESTIÓN CORPORATIVA INSTITUCIONAL</t>
  </si>
  <si>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26 de enero de 2021
</t>
    </r>
    <r>
      <rPr>
        <b/>
        <sz val="11"/>
        <color theme="1"/>
        <rFont val="Calibri Light"/>
        <family val="2"/>
        <scheme val="major"/>
      </rPr>
      <t xml:space="preserve">Caso HOLA: </t>
    </r>
    <r>
      <rPr>
        <sz val="11"/>
        <rFont val="Calibri Light"/>
        <family val="2"/>
        <scheme val="major"/>
      </rPr>
      <t>151110</t>
    </r>
  </si>
  <si>
    <t>VIGENCIA DE LA PLANEACIÓN 2021</t>
  </si>
  <si>
    <t>DEPENDENCIAS ASOCIADAS</t>
  </si>
  <si>
    <t>SUBSECRETARÍA DE GESTIÓN INSTITUCIONAL
Dirección Financiera
Dirección de Contratación
Dirección Administrativa</t>
  </si>
  <si>
    <t>CONTROL DE CAMBIOS</t>
  </si>
  <si>
    <t>VERSIÓN</t>
  </si>
  <si>
    <t>FECHA</t>
  </si>
  <si>
    <t>DESCRIPCIÓN DE LA MODIFICACIÓN</t>
  </si>
  <si>
    <t>01 de marzo de 2021</t>
  </si>
  <si>
    <t>Publicación del plan de gestión aprobado. Caso HOLA: 158180</t>
  </si>
  <si>
    <t>26 de marzo de 2021</t>
  </si>
  <si>
    <t xml:space="preserve">De acuerdo con los argumentos presentados por la Subsecretaría de Gestión Institucional en las comunicaciones de fecha 25 y 26 de marzo de 2021, se ajusta la programación trimestral de la meta No. 5 "Actualizar el 100% de procesos y procedimientos que se vieron afectados por la implementación del Sap-Bogdata" y en consecuencia el tipo de programación de Creciente a Suma. Igualmente, se ajusta el alcance de la meta No. 15 de " Reportar cuatro (4) seguimientos del cumplimiento de las actividades formuladas en el plan de acción del ITB", a "Reportar tres (3) seguimientos del cumplimiento de las actividades formuladas en el plan de acción del ITB" y su programación trimestral. </t>
  </si>
  <si>
    <t>27 de abril de 2021</t>
  </si>
  <si>
    <t xml:space="preserve">Para el primer trimestre de la vigencia 2021, el plan de gestión del proceso alcanzó un nivel de desempeño del 100% de acuerdo con lo programado, y del 9% acumulado para la vigencia. 
Se actualiza programación de la meta transversal "Actualizar el 100% los documentos del proceso conforme al plan de trabajo definido" según comunicación del proceso.  </t>
  </si>
  <si>
    <t>PLAN ESTRATÉGICO INSTITUCIONAL</t>
  </si>
  <si>
    <t>PROGRAMACIÓN DE LA VIGENCIA</t>
  </si>
  <si>
    <t>INDICADOR</t>
  </si>
  <si>
    <t>SEGUIMIENTO PLANES DE GESTIÓN CORPORATIVA INSTITUCIONAL</t>
  </si>
  <si>
    <t xml:space="preserve">I TRIMESTRE </t>
  </si>
  <si>
    <t xml:space="preserve">II TRIMESTRE </t>
  </si>
  <si>
    <t xml:space="preserve">III TRIMESTRE </t>
  </si>
  <si>
    <t xml:space="preserve">IV TRIMESTRE </t>
  </si>
  <si>
    <t>EVALUACIÓN FINAL PLAN DE GESTIÓN</t>
  </si>
  <si>
    <t>No OE</t>
  </si>
  <si>
    <t>OBJETIVO ESTRATÉGICO</t>
  </si>
  <si>
    <t>MAGNITUD DE LA META</t>
  </si>
  <si>
    <t>No. Meta</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</si>
  <si>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</si>
  <si>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</si>
  <si>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</si>
  <si>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</si>
  <si>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</si>
  <si>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</si>
  <si>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</si>
  <si>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</si>
  <si>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</si>
  <si>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</si>
  <si>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</si>
  <si>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</si>
  <si>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</si>
  <si>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</si>
  <si>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</si>
  <si>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</si>
  <si>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</si>
  <si>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</si>
  <si>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</si>
  <si>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</si>
  <si>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</si>
  <si>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</si>
  <si>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</si>
  <si>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</si>
  <si>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</si>
  <si>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</si>
  <si>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Numerador</t>
  </si>
  <si>
    <t>Denominador</t>
  </si>
  <si>
    <t>Fortalecer la gestión institucional aumentando las capacidades de la entidad para la planeación, seguimiento y ejecución de sus metas y recursos, y la gestión del talento humano.</t>
  </si>
  <si>
    <t>Girar el 100% de las reservas presupuestales definitivas de la Secretaría Distrital de Gobierno.</t>
  </si>
  <si>
    <t>Gestión</t>
  </si>
  <si>
    <t>Porcentaje de Giros de Reservas Presupuestales</t>
  </si>
  <si>
    <t>Total de Giros de Reservas Presupuestales</t>
  </si>
  <si>
    <t>Total de reservas acumuladas definitivas</t>
  </si>
  <si>
    <t>99,07% (Información con corte al 31 de diciembre de 2020)</t>
  </si>
  <si>
    <t>Creciente</t>
  </si>
  <si>
    <t>Porcentaje de Giros de Reservas</t>
  </si>
  <si>
    <t>Eficacia</t>
  </si>
  <si>
    <t>Informe de Ejecución de Reservas Presupuestales</t>
  </si>
  <si>
    <t>Aplicativo SDH
BOGDATA, página web</t>
  </si>
  <si>
    <t>Dirección Financiera</t>
  </si>
  <si>
    <t>Pagina web SDG: Informe de ejecución de reservas presupuestales</t>
  </si>
  <si>
    <t xml:space="preserve">Se cumplió con la meta propuesta del I trimestres ya que a 31 de diciembre se tenia un subtotal acumulado de $3.196.201.307 por concepto de Reservas de Funcionamiento, y un subtotal acumulado de $5.742.133.449 por concepto de Reservas de Inversión, para un total de $8.938.334.756. De lo anterior, se autorizó y se ejecutó el giro de  $3.728.180.117, correspondiente a un 41,71 siendo un porentaje mayor al programado. </t>
  </si>
  <si>
    <t>Reporte ejecución de reservas 
http://www.gobiernobogota.gov.co/transparencia/presupuesto/ejecucion-presupuestal</t>
  </si>
  <si>
    <t>Mantener  la generación de órdenes de pago a las cuentas de prestación de servicios personales en (5) días hábiles contados a partir del día siguiente de la radicación, previo cumplimiento de los requisitos.</t>
  </si>
  <si>
    <t>Pago de cuentas</t>
  </si>
  <si>
    <t>Número de días para generar orden de pago (promedio)</t>
  </si>
  <si>
    <t>N/A</t>
  </si>
  <si>
    <t>3,51 días 
(Información con corte al 30 de diciembre de 2020)</t>
  </si>
  <si>
    <t>Constante</t>
  </si>
  <si>
    <t>Días para pago de cuentas</t>
  </si>
  <si>
    <t>Eficiencia</t>
  </si>
  <si>
    <t>Base de datos de registro de cuentas</t>
  </si>
  <si>
    <t>Archivo Dirección Financiera
Opget / BogDATA</t>
  </si>
  <si>
    <t xml:space="preserve">La dependencia tiene como visión una eficiencia en el giro de los recursos de la entidad. De eso hacen parte la celeridad con la que la Dirección Financiera gire las solicitudes recibidas. Por eso, se tiene establecido un plazo de 5 días para girar los recursos de cada solicitud. En el caso, se evidencia un cumplimiento elevado, de casi el 100% de los 5 días en cuestión, de un total de 1277 operaciones giradas durante los 3 meses que lleva el año, lo cual es un indicador importante y eficiente. </t>
  </si>
  <si>
    <t>Archivo adjunto de los giros realizados en el trimestre. 
https://gobiernobogota-my.sharepoint.com/personal/yamile_espinosa_gobiernobogota_gov_co/_layouts/15/onedrive.aspx?ct=1617884339161&amp;or=OWA%2DNT&amp;cid=358da791%2D9540%2Dccf4%2Df520%2D8108d10b434b&amp;originalPath=aHR0cHM6Ly9nb2JpZXJub2JvZ290YS1teS5zaGFyZXBvaW50LmNvbS86ZjovZy9wZXJzb25hbC95YW1pbGVfZXNwaW5vc2FfZ29iaWVybm9ib2dvdGFfZ292X2NvL0VyVFFPYjU2dEdaR3NjcU9PcTBteXBrQlFFcDFBSWJENENqeDVwVFlBeVVnQ2c%5FcnRpbWU9VlZBcGdJajYyRWc&amp;id=%2Fpersonal%2Fyamile%5Fespinosa%5Fgobiernobogota%5Fgov%5Fco%2FDocuments%2FPLANES%20GESTION%202021%2FNivel%20Central%2F09%5FGestion%20corporativa%20institucional%2FI%20TRIMESTRE%2FMeta%202</t>
  </si>
  <si>
    <t>Presentar los estados financieros emitidos durante el año, en máximo cinco (5) días previos a la fecha límite de presentación en cada mes, es decir, máximo el día 25 de cada mes.</t>
  </si>
  <si>
    <t xml:space="preserve">Presentación de Estados Financieros </t>
  </si>
  <si>
    <t>Número de días promedio para la presentación de los Estados Financieros</t>
  </si>
  <si>
    <t>12,46días (Promedio de presentación de Estados Financieros en la vigencia 2020)</t>
  </si>
  <si>
    <t>Días para presentación de estados financieros</t>
  </si>
  <si>
    <t>Estados financieros (fecha de presentación)
Certificación</t>
  </si>
  <si>
    <t>Archivo Dirección Financiera
Página Web, sección Transparencia - presupuesto - Estados Financieros</t>
  </si>
  <si>
    <t xml:space="preserve">Para el I Trimestre de 2021, los estados financieros se presentaron en 23,5 días frente a la meta de 25 días, evidenciando eficiencia en el proceso.
Este indicador es de medición heterogénea, ya que para la expedición de los estados financieros, se requiere del los libros oficiales que envia la Secretaría Distrital de Hacienda, por tal motivo se publican luego de la validación y concertación de la información, durante el 1 trimestre de la vigencia se publicaron los estados financieros de enero y febrero en terminos. 
Se aclara que el mes de marzo de 2021 todavía no puede ser publicado, debido a que se encuentra en terminos.
No se incluye el reporte de diciembre 2020 ya que es cierre de vigencia y se demora mucho más la recepción de los libros oficiales. </t>
  </si>
  <si>
    <t>http://www.gobiernobogota.gov.co/transparencia/presupuesto/estados-financieros 
Anexo dos reportes de estados financieros (enero y febrero 2021)</t>
  </si>
  <si>
    <t xml:space="preserve">Indicador de medición heterogénea, ya que para la expedición de los estados financieros, se requiere del los libros oficiales que envia la Secretaría Distrital de Hacienda, por tal motivo se publican luego de la validación y concertación de la información, durante el 1 trimestre de la vigencia se publicaron los estados financieros de enero y febrero en terminos. 
Se aclara que el mes de marzo de 2021 todavía no puede ser publicado, debido a que se encuentra en terminos.
No se incluye el reporte de diciembre 2020 ya que es cierre de vigencia y se demora mucho más la recepción de los libros oficiales. </t>
  </si>
  <si>
    <t>Implementar estrategias de Gobierno Abierto y transparencia, haciendo uso de herramientas de las TIC para su divulgación, como parte del fortalecimiento de la relación entre la ciudadanía y el gobierno.</t>
  </si>
  <si>
    <t>Actualizar el 100% de procesos y procedimientos que se vieron afectados por la implementación del Sap-Bogdata</t>
  </si>
  <si>
    <t>Actualización de procesos y procedimientos de la Dirección Financiera, posterior al Bogdata</t>
  </si>
  <si>
    <t>Número de procesos y procedimientos actualizados afectados por la implementación del Sap-Bogdata</t>
  </si>
  <si>
    <t>Número de procesos y procedimientos afectados por la implementación del Sap-Bogdata</t>
  </si>
  <si>
    <t>Suma</t>
  </si>
  <si>
    <t>Porcentaje de procesos y procedimientos actualizados</t>
  </si>
  <si>
    <t>Reporte de procesos y procedimientos actualizados.</t>
  </si>
  <si>
    <t>Predis, página web, Obget, archivo Dirección Financiera, Sap-Bogdata.</t>
  </si>
  <si>
    <t>Dirección Financiera y Subsecretaría de Gestión Institucional</t>
  </si>
  <si>
    <t>Base de datos de registro de procesos y procedimientos</t>
  </si>
  <si>
    <t>No programada</t>
  </si>
  <si>
    <t>No se tiene programación de la meta para el I trimestre</t>
  </si>
  <si>
    <t>No aplica</t>
  </si>
  <si>
    <t>Realizar tres (3) ejercicios de depuración de inventarios de conformidad con lo establecido en la Resolución DDC- 000001 de 2019 y la Resolución 1519 del 20 de noviembre de 2019, o normas que las sustituyan.</t>
  </si>
  <si>
    <t>Depuración de Inventarios</t>
  </si>
  <si>
    <t>Numero de ejercicios de depuración de inventarios realizados</t>
  </si>
  <si>
    <t xml:space="preserve">Numero de ejercicios de depuración de inventarios propuestos </t>
  </si>
  <si>
    <t>3 ejercicios de depuración en la vigencia 2020</t>
  </si>
  <si>
    <t>Ejercicios de Depuración de Inventarios</t>
  </si>
  <si>
    <t>Informe Depuración de Inventarios</t>
  </si>
  <si>
    <t>Resoluciones de baja de bienes.</t>
  </si>
  <si>
    <t>Dirección Administrativa</t>
  </si>
  <si>
    <t>Archivo Dirección Administrativa</t>
  </si>
  <si>
    <t>No se tiene programación de la meta para el trimestre</t>
  </si>
  <si>
    <t>Realizar calibración y mantenimiento 60 push de los lavamanos del edificio Bicentenario.</t>
  </si>
  <si>
    <t>Calibración y mantenimiento push lavamanos</t>
  </si>
  <si>
    <t>Número de push de lavamanos calibrados y con mantenimiento</t>
  </si>
  <si>
    <t>Número de push de lavamanos calibrados y con mantenimiento programados</t>
  </si>
  <si>
    <t>86% de los push de los baños del edificio Bicentenario reemplazados en la vigencia 2020 (48 push)</t>
  </si>
  <si>
    <t>Push de lavamanos calibrados</t>
  </si>
  <si>
    <t>reporte de mantenimiento de instalaciones sanitarias</t>
  </si>
  <si>
    <t>Certificación emitida por Oficina Asesora de Planeación - equipo de Planeación Institucional y registro fotográfico</t>
  </si>
  <si>
    <t xml:space="preserve">reporte de mantenimiento de las instalaciones sanitarias </t>
  </si>
  <si>
    <t>Realizar la calibración y mantenimiento a los push de 56 sanitarios del edificio bicentenario.</t>
  </si>
  <si>
    <t>Calibración y mantenimiento push de sanitarios</t>
  </si>
  <si>
    <t>Número de push de sanitarios  calibrados y con mantenimiento</t>
  </si>
  <si>
    <t>Número de push de sanitarios calibrados y con mantenimiento programados</t>
  </si>
  <si>
    <t>Push de sanitarios  calibrados</t>
  </si>
  <si>
    <t>reporte de mantenimiento de instalaciones</t>
  </si>
  <si>
    <t>Instalar baterías ahorradoras de agua en los sanitarios y orinales que se encuentran en el Despacho (7 sanitarios, 3 orinales), furatena (4 orinales), 20 de julio (4 sanitarios, 2 orinales) y segunda instancia (5 sanitarios, 1 orinal)</t>
  </si>
  <si>
    <t>Retadora (Mejora)</t>
  </si>
  <si>
    <t>Baterías ahorradoras de agua instaladas</t>
  </si>
  <si>
    <t>Numero de Baterías ahorradoras de agua instaladas en áreas determinadas</t>
  </si>
  <si>
    <t>Numero de Baterías ahorradoras de agua programadas a  instalar en las áreas determinadas</t>
  </si>
  <si>
    <t>Garantizar el funcionamiento oportuno del archivo central de la entidad en la sede que se encuentra arrendada, una vez se finalice el traslado.</t>
  </si>
  <si>
    <t>Traslado del archivo documental</t>
  </si>
  <si>
    <t>Numero de cajas del archivo documental trasladadas a la nueva sede del archivo central</t>
  </si>
  <si>
    <t>Numero de cajas del archivo documental programadas a trasladar</t>
  </si>
  <si>
    <t>Reporte de traslado de archivo central</t>
  </si>
  <si>
    <t>Registro fotográfico y relación de cajas trasladadas</t>
  </si>
  <si>
    <t xml:space="preserve">Se realizó completamente el traslado del total de las 44.500 cajas que se encontraban en el archivo central de Kennedy a la nueva sede en Montevideo.
Adicionalmente, se está recibiendo un plan de trabajo de nivel central para la recepción de 8.000 cajas del depósito, con relación a la estrategía del Smartworking. </t>
  </si>
  <si>
    <t>Registro fotografico y listado de planillas traslado archivo.</t>
  </si>
  <si>
    <t>Liquidar el 100% de los contratos identificados en la línea base de contratos sobre los cuáles procede liquidación (se excluyen los contratos que terminen durante el mes de diciembre del año en curso).</t>
  </si>
  <si>
    <t>Liquidación de contratos de Obligaciones por Pagar</t>
  </si>
  <si>
    <t>Total de contratos liquidados</t>
  </si>
  <si>
    <t>Total de contratos que procede liquidación</t>
  </si>
  <si>
    <t>73,00%
(Información con corte al 31de diciembre de 2020)</t>
  </si>
  <si>
    <t>Porcentaje de contratos liquidados</t>
  </si>
  <si>
    <t>Informe liquidación de contratos</t>
  </si>
  <si>
    <t>Archivo Dirección de Contratación
Expedientes de contratos liquidados</t>
  </si>
  <si>
    <t>Dirección de Contratación</t>
  </si>
  <si>
    <t>Actas de liquidación de los contratos y bases de datos</t>
  </si>
  <si>
    <t>De un total de 158 contratos identificados, 35 contratos se encuentran vigentes, razón por la cual el total de contratos para liquidar son :123
El 15% de dicho total para liquidar en el trimestre son 19 liquidaciones.
Se realizaron 22 liquidaciones por tal motivo se cumplió la programación para el primer trimestre de 2021.
De acuerdo con los resultados de la medición, se tiene que la Dirección de Contratación superó el porcentaje de contratos liquidados programados para el trimestre, por lo cual, se considera cumplido el indicador establecido.</t>
  </si>
  <si>
    <t>Actas de liquidación 
https://gobiernobogota-my.sharepoint.com/personal/yamile_espinosa_gobiernobogota_gov_co/_layouts/15/onedrive.aspx?ct=1617737172441&amp;or=OWA%2DNT&amp;cid=0bb49e66%2D077f%2Dc4bb%2D0e15%2D974409670b2e&amp;originalPath=aHR0cHM6Ly9nb2JpZXJub2JvZ290YS1teS5zaGFyZXBvaW50LmNvbS86ZjovZy9wZXJzb25hbC95YW1pbGVfZXNwaW5vc2FfZ29iaWVybm9ib2dvdGFfZ292X2NvL0VyVFFPYjU2dEdaR3NjcU9PcTBteXBrQlFFcDFBSWJENENqeDVwVFlBeVVnQ2c%5FcnRpbWU9ck9LR3p6SDUyRWc&amp;id=%2Fpersonal%2Fyamile%5Fespinosa%5Fgobiernobogota%5Fgov%5Fco%2FDocuments%2FPLANES%20GESTION%202021%2FNivel%20Central%2F09%5FGestion%20corporativa%20institucional%2FI%20TRIMESTRE</t>
  </si>
  <si>
    <t>Se han liquidado 22 contratos de los 123 contratos a liquidar, equivalente al 17,89%</t>
  </si>
  <si>
    <t>Implementar el 100% de los pliegos tipo que expida el gobierno nacional para la adquisición de bienes y servicios, y que apliquen para el nivel central y local de la Secretaría Distrital de Gobierno</t>
  </si>
  <si>
    <t>Porcentaje de pliegos tipo de bienes y servicios implementados</t>
  </si>
  <si>
    <t>Porcentaje de pliegos tipo para adquisición de bienes y servicios  expedidos por el Gobierno Nacional aplicables a SDG</t>
  </si>
  <si>
    <t>Pliegos tipo implementados para la adquisición de bienes y servicios</t>
  </si>
  <si>
    <t>Informe de Contratación</t>
  </si>
  <si>
    <t>Archivo Dirección de Contratación  
Portales de contratación SECOP II</t>
  </si>
  <si>
    <t>De acuerdo con lo establecido por el Consejo de Estado y Colombia Compra Eficiente, actualmente los pliegos tipo solo operan de manera orientadora para determinadas tipologías de contrato (suministro, consultoria, interventoia u obra publica). Teniendo en cuenta que durante el I trimestre no se publicaron contratos de suministro, consultoria, interventoia u obra publica no fue necesaria la utilizacion de los pliegos tipo.</t>
  </si>
  <si>
    <t>Registrar en  la plataforma Secop II en el 100% de los procesos de contratación del nivel central de la Secretaría Distrital de Gobierno.</t>
  </si>
  <si>
    <t>PROCESOS DE CONTRATACIÓN REGISTRADOS EN SECOP II</t>
  </si>
  <si>
    <t>Numero de contratos registrados en SECOP II</t>
  </si>
  <si>
    <t>Numero de procesos de contratación realizados en la SDG</t>
  </si>
  <si>
    <t>CONTRATOS REGISTRADOS EN SECOP II</t>
  </si>
  <si>
    <t>Portal de contratación SECOP II</t>
  </si>
  <si>
    <t>En el primer trimestre de la vigencia se tramitó toda la contratación por la plataforma SECOP II, teniendo en cuenta que, según el  resultado de la medición, todos los procesos de contratación se publicaron en la plataforma Secop II, se considera que el indicador fue cumplido de manera satisfactoria. 
Se relaciona la URL de SECOP II donde se encuentran publicados los contratos de la vigencia, junto con el archivo de los contratos en formato Excel.</t>
  </si>
  <si>
    <t>https://community.secop.gov.co/Public/Tendering/ContractNoticeManagement/Index?currentLanguage=es-CO&amp;Page=login&amp;Country=CO&amp;SkinName=CCE
Adicionalmente se anexa el archivo de contratos</t>
  </si>
  <si>
    <t>Instalar un (1) sistema de aprovechamiento de aguas lluvias en la Casa del 20 de Julio</t>
  </si>
  <si>
    <t>Sistema de aprovechamiento de aguas lluvias en la Casa del 20 de Julio</t>
  </si>
  <si>
    <t>Número de sistemas de aprovechamiento de aguas lluvias instalado</t>
  </si>
  <si>
    <t>Número de sistemas de aprovechamiento de aguas lluvias programado a instalar</t>
  </si>
  <si>
    <t xml:space="preserve">SISTEMA DE APROVECHAMIENTO DE AGUAS LLUVIAS EN CASA DEL 20 DE JULIO </t>
  </si>
  <si>
    <t>Reporte Instalación del sistema de aprovechamiento de  aguas lluvias</t>
  </si>
  <si>
    <t>informe de ejecución del contrato , fotos</t>
  </si>
  <si>
    <t>Reportar tres (3) seguimientos del cumplimiento de las actividades formuladas en el plan de acción del ITB</t>
  </si>
  <si>
    <t>seguimiento al plan de acción de ITB</t>
  </si>
  <si>
    <t>Numero de seguimientos al plan d e acción de ITB</t>
  </si>
  <si>
    <t>Numero de seguimientos al plan d e acción de ITB programados</t>
  </si>
  <si>
    <t>Seguimiento al plan de acción de ITB</t>
  </si>
  <si>
    <t>Reporte de las dependencias</t>
  </si>
  <si>
    <t>Subsecretaría de Gestión Institucional</t>
  </si>
  <si>
    <t>Reporte de seguimiento al plan de acción de las dependencias</t>
  </si>
  <si>
    <t>Reportar cuatro (4) seguimientos a la implementación de la PPDTINTC</t>
  </si>
  <si>
    <t>Implementación del PPDTINTC</t>
  </si>
  <si>
    <t>Número de seguimientos realizados al Plan de acción de la PPDTINTC</t>
  </si>
  <si>
    <t>Número de seguimientos PROGRAMADOS al Plan de acción de la PPDTINTC</t>
  </si>
  <si>
    <t>seguimiento al PPDTINTC</t>
  </si>
  <si>
    <t>Página web SDG: publicación de los reportes</t>
  </si>
  <si>
    <t>Seguimiento al Reporte de las dependencias</t>
  </si>
  <si>
    <r>
      <t>Durante el primer trimestre, la Subsecretaría de Gestión Institucional impulsó la implementación y seguimiento de los nueve (9) productos de la Política Pública Distrital de Transparencia, Integridad y No Tolerancia con la Corrupción. Lo anterior implicó el diseño del plan operativo con acciones generales a desarrollar por cada producto, así como el requerimiento a las dependencias responsables de algunos productos para presentar a la Subsecretaría el plan de acción sobre el cual se realizaría seguimiento durante la vigencia 2021.</t>
    </r>
    <r>
      <rPr>
        <b/>
        <sz val="11"/>
        <color rgb="FF000000"/>
        <rFont val="Calibri Light"/>
        <family val="2"/>
      </rPr>
      <t xml:space="preserve">
1. Campaña de Gobierno Abierto.</t>
    </r>
    <r>
      <rPr>
        <sz val="11"/>
        <color rgb="FF000000"/>
        <rFont val="Calibri Light"/>
        <family val="2"/>
      </rPr>
      <t xml:space="preserve"> Durante el primer trimestre se realizó reunión entre la Oficina Asesora de Comunicaciones y la SGI para coordinar esfuerzos técnicos en la realización de la campaña pedagógica. En dicha mesa se acuerda que para el mes de septiembre se dedicará una semana para el desarrollo de las actividades que integrarán la campaña y durante el segundo y parte del tercer trimestre, se llevará a cabo la preparación. Además, se elabora primera versión de brief a fin de lograr definir el objetivo y mensajes claves a comunicar.</t>
    </r>
    <r>
      <rPr>
        <b/>
        <sz val="11"/>
        <color rgb="FF000000"/>
        <rFont val="Calibri Light"/>
        <family val="2"/>
      </rPr>
      <t xml:space="preserve">
2. Estrategia de control social.</t>
    </r>
    <r>
      <rPr>
        <sz val="11"/>
        <color rgb="FF000000"/>
        <rFont val="Calibri Light"/>
        <family val="2"/>
      </rPr>
      <t xml:space="preserve"> La Subsecretaría requiere a las Alcaldías locales para que presenten sus planes de trabajo a través de los cuales aplicarán la estrategia de control social socializada en la vigencia 2020. Producto de este requerimiento, se asesora a las Alcaldías locales que solicitaron acompañamiento para la elaboración de sus planes. Finalmente, se realizan observaciones a los primeros seis (6) Planes de trabajo remitidos, los cuales serán socializados a las Alcaldías locales para dar inicio en su implementación.</t>
    </r>
    <r>
      <rPr>
        <b/>
        <sz val="11"/>
        <color rgb="FF000000"/>
        <rFont val="Calibri Light"/>
        <family val="2"/>
      </rPr>
      <t xml:space="preserve">
3. Presupuestos participativos.</t>
    </r>
    <r>
      <rPr>
        <sz val="11"/>
        <color rgb="FF000000"/>
        <rFont val="Calibri Light"/>
        <family val="2"/>
      </rPr>
      <t xml:space="preserve"> A través de Memorando Radicado No. 20214000082383, se solicita al equipo de participación constituido desde el Despacho de la SDG, la presentación del plan de acción y el reporte de avance con corte a 31 de marzo de 2021. Cabe mencionar que esta iniciativa fue impulsada en el año 2020, por lo que para el primer trimestre de esta vigencia, el Comité Técnico para la Coordinación General de Presupuestos Participativos, diseñó la ruta metodológica para el ejercicio de evaluación de Presupuestos Participativos 2020, la cual se aplicó a través de encuestas masivas y mesas de trabajo con Alcaldías Locales.</t>
    </r>
    <r>
      <rPr>
        <b/>
        <sz val="11"/>
        <color rgb="FF000000"/>
        <rFont val="Calibri Light"/>
        <family val="2"/>
      </rPr>
      <t xml:space="preserve">
4. Auditorías aleatorias IVC.</t>
    </r>
    <r>
      <rPr>
        <sz val="11"/>
        <color rgb="FF000000"/>
        <rFont val="Calibri Light"/>
        <family val="2"/>
      </rPr>
      <t xml:space="preserve"> Por medio de los Memorandos Radicados No. 20214000010313 y 20214000082373 se solicita a la Oficina de Control Interno la inclusión de las auditorías aleatorias del proceso de inspección, vigilancia y control en el Plan Anual de Auditorías, así como la presentación del plan de acción definido para el desarrollo de las 20 auditorías requeridas. Por medio de Memorando Radicado No. 20211500089143 la OCI informó que la programación de las Auditorías a las veinte (20) Alcaldías Locales se desarrollará a partir del 10 de marzo y hasta 17 de diciembre de 2021, y cuyo alcance será las actuaciones del Procedimiento Verbal Abreviado comprendidas en las vigencias 2017-2020 establecidos en el Título VII - Capítulo I De la Posesión, la tenencia y servidumbres; Titulo XIV Del Urbanismo – Capítulo I Comportamientos que afectan la Integridad Urbanística, denuncias, quejas respecto del trámite de este tipo de actuaciones. Además, teniendo en cuenta el cronograma establecido, a la fecha se está consolidando la analítica de datos en la herramienta POWER BI, ARCO y se realizó apertura el 23 de marzo de 2021 a la Alcaldía Local de Usme.</t>
    </r>
    <r>
      <rPr>
        <b/>
        <sz val="11"/>
        <color rgb="FF000000"/>
        <rFont val="Calibri Light"/>
        <family val="2"/>
      </rPr>
      <t xml:space="preserve">
5. Canal Único de Denuncias. </t>
    </r>
    <r>
      <rPr>
        <sz val="11"/>
        <color rgb="FF000000"/>
        <rFont val="Calibri Light"/>
        <family val="2"/>
      </rPr>
      <t>De acuerdo con el Plan Operativo de la Política, se estableció como uno de los entregables para la vigencia 2021, la construcción de un protocolo de atención para los canales definidos en la atención de denuncias sobre posibles hechos de corrupción en el nivel central y local de la SDG. Para esto, se instaló mesa técnica con la Oficina de Asuntos Disciplinarios, con quien se acordó aunar esfuerzos para la construcción de un protocolo de atención de la línea telefónica anticorrupción, toda vez que éste no reposa en la memoria institucional. Además, desde la Subsecretaría se propuso la estructura bajo la cual se iniciará la construcción del documento en mención.</t>
    </r>
    <r>
      <rPr>
        <b/>
        <sz val="11"/>
        <color rgb="FF000000"/>
        <rFont val="Calibri Light"/>
        <family val="2"/>
      </rPr>
      <t xml:space="preserve">
6. Simulador de conflicto de interés. </t>
    </r>
    <r>
      <rPr>
        <sz val="11"/>
        <color rgb="FF000000"/>
        <rFont val="Calibri Light"/>
        <family val="2"/>
      </rPr>
      <t>Con el objetivo de dar inicio al diseño del simulador y de las preguntas y/o casuística que lo conformarán, se elaboró documento de tipificación de situaciones de conflicto de interés según la normatividad colombiana, con base en la guía construida por el Departamento Administrativo de la Función Pública (2018) denominada “Guía para la identificación y declaración de conflicto de intereses en el sector público colombiano”. Además, se construye esquema de relación de parentesco por afinidad y consanguinidad.</t>
    </r>
    <r>
      <rPr>
        <b/>
        <sz val="11"/>
        <color rgb="FF000000"/>
        <rFont val="Calibri Light"/>
        <family val="2"/>
      </rPr>
      <t xml:space="preserve">
7. Batería de indicadores. </t>
    </r>
    <r>
      <rPr>
        <sz val="11"/>
        <color rgb="FF000000"/>
        <rFont val="Calibri Light"/>
        <family val="2"/>
      </rPr>
      <t>Para iniciar el proceso de sistematización del formulario aplicado en la vigencia 2020, y a fin de aplicar la metodología del ITB en las Alcaldías locales, se determinó el porcentaje de diligenciamiento de cada una de las Alcaldías que remitieron el formulario y una primera valoración porcentual y tendencia general de los indicadores de transparencia en la gestión de las Alcaldías.</t>
    </r>
    <r>
      <rPr>
        <b/>
        <sz val="11"/>
        <color rgb="FF000000"/>
        <rFont val="Calibri Light"/>
        <family val="2"/>
      </rPr>
      <t xml:space="preserve">
8. Estrategia para el fortalecimiento en la contratación.</t>
    </r>
    <r>
      <rPr>
        <sz val="11"/>
        <color rgb="FF000000"/>
        <rFont val="Calibri Light"/>
        <family val="2"/>
      </rPr>
      <t xml:space="preserve"> Por medio de Memorando Radicado No. 20214000082343, se solicita a la Dirección para la Gestión del Desarrollo Local la presentación del plan de acción en el que se integran las acciones definidas en la Estrategia elaborada y aprobada en la vigencia 2020, así como el reporte de avance con corte a 31 de marzo de 2021.</t>
    </r>
    <r>
      <rPr>
        <b/>
        <sz val="11"/>
        <color rgb="FF000000"/>
        <rFont val="Calibri Light"/>
        <family val="2"/>
      </rPr>
      <t xml:space="preserve">
9. Estrategia de descongestión de actuaciones administrativas. </t>
    </r>
    <r>
      <rPr>
        <sz val="11"/>
        <color rgb="FF000000"/>
        <rFont val="Calibri Light"/>
        <family val="2"/>
      </rPr>
      <t>Por medio de Memorando Radicado No. 20214000082363, se solicita a la Dirección para la Gestión Policiva la presentación del plan de acción en el que se que integra las acciones definidas en la Estrategia elaborada y aprobada en la vigencia 2020, así como el reporte de avance con corte a 31 de marzo de 2021.</t>
    </r>
  </si>
  <si>
    <t>https://gobiernobogota-my.sharepoint.com/personal/yamile_espinosa_gobiernobogota_gov_co/_layouts/15/onedrive.aspx?id=%2Fpersonal%2Fyamile%5Fespinosa%5Fgobiernobogota%5Fgov%5Fco%2FDocuments%2FPLANES%20GESTION%202021%2FNivel%20Central%2F09%5FGestion%20corporativa%20institucional%2FI%20TRIMESTRE&amp;ct=1617737172441&amp;or=OWA%2DNT&amp;cid=0bb49e66%2D077f%2Dc4bb%2D0e15%2D974409670b2e&amp;originalPath=aHR0cHM6Ly9nb2JpZXJub2JvZ290YS1teS5zaGFyZXBvaW50LmNvbS86ZjovZy9wZXJzb25hbC95YW1pbGVfZXNwaW5vc2FfZ29iaWVybm9ib2dvdGFfZ292X2NvL0VyVFFPYjU2dEdaR3NjcU9PcTBteXBrQlFFcDFBSWJENENqeDVwVFlBeVVnQ2c%5FcnRpbWU9ck9LR3p6SDUyRWc 
Documentos adjuntos de cada producto de la politica que presentó avance en el 1 trimestre</t>
  </si>
  <si>
    <t>Durante el primer trimestre, la Subsecretaría de Gestión Institucional impulsó la implementación y seguimiento de los nueve (9) productos de la Política Pública Distrital de Transparencia, Integridad y No Tolerancia con la Corrupción.</t>
  </si>
  <si>
    <t>Elaborar y publicar el 100% de las versiones del Plan Anual de Adquisiciones PAA de la vigencia 2021</t>
  </si>
  <si>
    <t>Actualización del PAA de 2021</t>
  </si>
  <si>
    <t>Total de versiones  de Actualización del PAA de 2021</t>
  </si>
  <si>
    <t>Seguimiento Plan Anual de Adquisiciones 2021</t>
  </si>
  <si>
    <t>Informe PAA</t>
  </si>
  <si>
    <t>Página web SDG: publicación del PAC</t>
  </si>
  <si>
    <t>Durante el 1 trimestre de la vigencia se realizaron las contrataciones que estaban cotenidas en el Plan Anual de Adquisiciones, el cual lleva 5 versiones con corte al seguimiento del 31 de marzo.</t>
  </si>
  <si>
    <t>https://community.secop.gov.co/Public/App/AnnualPurchasingPlanEditPublic/View?id=102579
Se anexa PAA exportado del SECOP</t>
  </si>
  <si>
    <t>Diseñar e implementar una (1) herramienta para la evaluación de la prestación de servicios ofrecidos entre dependencias  por la entidad, mediante los canales de atención (presencial, virtual, telefónico y escrito)</t>
  </si>
  <si>
    <t>Herramienta de evaluación de los servicios internos por dependencias.</t>
  </si>
  <si>
    <t>Numero de Herramientas de evaluación de los servicios internos por dependencias implementadas</t>
  </si>
  <si>
    <t>Numero de Herramientas de evaluación de los servicios internos por dependencias programadas</t>
  </si>
  <si>
    <t>Herramienta de evaluación de servicios internos</t>
  </si>
  <si>
    <t xml:space="preserve">Informe de  Herramientas de evaluación de los servicios internos por dependencias </t>
  </si>
  <si>
    <t>Intranet : herramienta e informes publicados</t>
  </si>
  <si>
    <t>Total metas proceso (80%)</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</si>
  <si>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</si>
  <si>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</si>
  <si>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</si>
  <si>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</si>
  <si>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</si>
  <si>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</si>
  <si>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Porcentaje de buenas prácticas ambientales implementadas</t>
  </si>
  <si>
    <t>EFICACIA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</si>
  <si>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</si>
  <si>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</si>
  <si>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</si>
  <si>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</si>
  <si>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</si>
  <si>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</si>
  <si>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</si>
  <si>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</si>
  <si>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</si>
  <si>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</si>
  <si>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 </t>
  </si>
  <si>
    <t xml:space="preserve">Casos Hola de actualización generados
Listado Maestro de Documentos 
Matiz </t>
  </si>
  <si>
    <t>MATIZ publicación del Procedimiento formalizado en el MIPG</t>
  </si>
  <si>
    <t>En el I Trimestre se revisaron y  actualizaron 19 documentos de los 165 documentos del proceso de Gestión Corporativa Institucional</t>
  </si>
  <si>
    <t>Listado maestro de documentos MATIZ</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</si>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</sst>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0.0"/>
    <numFmt numFmtId="166" formatCode="0.0%"/>
  </numFmts>
  <fonts count="16">
    <font>
      <sz val="11"/>
      <color theme="1"/>
      <name val="Calibri"/>
      <family val="2"/>
      <scheme val="minor"/>
    </font>
    <font>
      <sz val="11"/>
      <color theme="1"/>
      <name val="Calibri"/>
      <family val="2"/>
      <scheme val="minor"/>
    </font>
    <font>
      <b/>
      <sz val="11"/>
      <color theme="1"/>
      <name val="Calibri Light"/>
      <family val="2"/>
      <scheme val="major"/>
    </font>
    <font>
      <sz val="11"/>
      <color theme="1"/>
      <name val="Calibri Light"/>
      <family val="2"/>
      <scheme val="major"/>
    </font>
    <font>
      <sz val="11"/>
      <name val="Calibri Light"/>
      <family val="2"/>
      <scheme val="major"/>
    </font>
    <font>
      <sz val="9"/>
      <color rgb="FF323130"/>
      <name val="Segoe UI"/>
      <family val="2"/>
    </font>
    <font>
      <sz val="11"/>
      <color rgb="FFFF0000"/>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b/>
      <sz val="11"/>
      <name val="Calibri Light"/>
      <family val="2"/>
      <scheme val="major"/>
    </font>
    <font>
      <sz val="11"/>
      <color rgb="FF000000"/>
      <name val="Calibri Light"/>
      <family val="2"/>
    </font>
    <font>
      <b/>
      <sz val="11"/>
      <color rgb="FF00000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2">
    <xf numFmtId="0" fontId="0" fillId="0" borderId="0" xfId="0"/>
    <xf numFmtId="0" fontId="3" fillId="0" borderId="17" xfId="0" applyFont="1" applyBorder="1" applyAlignment="1" applyProtection="1">
      <alignment horizontal="left" vertical="top" wrapText="1"/>
      <protection locked="0"/>
    </xf>
    <xf numFmtId="0" fontId="3" fillId="0" borderId="0" xfId="0" applyFont="1" applyAlignment="1" applyProtection="1">
      <alignment wrapText="1"/>
      <protection hidden="1"/>
    </xf>
    <xf numFmtId="0" fontId="3" fillId="0" borderId="0" xfId="0" applyFont="1" applyAlignment="1" applyProtection="1">
      <alignment vertical="center" wrapText="1"/>
      <protection hidden="1"/>
    </xf>
    <xf numFmtId="0" fontId="5" fillId="0" borderId="0" xfId="0" applyFont="1" applyProtection="1">
      <protection hidden="1"/>
    </xf>
    <xf numFmtId="0" fontId="2" fillId="2" borderId="1" xfId="0" applyFont="1" applyFill="1" applyBorder="1" applyAlignment="1" applyProtection="1">
      <alignment wrapText="1"/>
      <protection hidden="1"/>
    </xf>
    <xf numFmtId="0" fontId="3" fillId="0" borderId="22"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xf numFmtId="9" fontId="3" fillId="0" borderId="21" xfId="2" applyFont="1" applyBorder="1" applyAlignment="1" applyProtection="1">
      <alignment horizontal="left" vertical="top" wrapText="1"/>
      <protection hidden="1"/>
    </xf>
    <xf numFmtId="164" fontId="3" fillId="0" borderId="21" xfId="1" applyFont="1" applyBorder="1" applyAlignment="1" applyProtection="1">
      <alignment horizontal="left" vertical="top" wrapText="1"/>
      <protection hidden="1"/>
    </xf>
    <xf numFmtId="10" fontId="3" fillId="0" borderId="21" xfId="2" applyNumberFormat="1" applyFont="1" applyBorder="1" applyAlignment="1" applyProtection="1">
      <alignment horizontal="right" vertical="top" wrapText="1"/>
      <protection hidden="1"/>
    </xf>
    <xf numFmtId="9" fontId="3" fillId="0" borderId="21" xfId="0" applyNumberFormat="1" applyFont="1" applyFill="1" applyBorder="1" applyAlignment="1" applyProtection="1">
      <alignment horizontal="left" vertical="top" wrapText="1"/>
      <protection hidden="1"/>
    </xf>
    <xf numFmtId="9" fontId="3" fillId="0" borderId="21" xfId="2" applyFont="1" applyBorder="1" applyAlignment="1" applyProtection="1">
      <alignment horizontal="right" vertical="top" wrapText="1"/>
      <protection hidden="1"/>
    </xf>
    <xf numFmtId="9" fontId="3" fillId="0" borderId="21" xfId="2" applyFont="1" applyBorder="1" applyAlignment="1" applyProtection="1">
      <alignment horizontal="center" vertical="top" wrapText="1"/>
      <protection hidden="1"/>
    </xf>
    <xf numFmtId="0" fontId="3" fillId="0" borderId="16" xfId="0" applyFont="1" applyBorder="1" applyAlignment="1" applyProtection="1">
      <alignment horizontal="left" vertical="top" wrapText="1"/>
      <protection hidden="1"/>
    </xf>
    <xf numFmtId="1" fontId="3" fillId="0" borderId="1" xfId="2" applyNumberFormat="1" applyFont="1" applyBorder="1" applyAlignment="1" applyProtection="1">
      <alignment horizontal="left" vertical="top" wrapText="1"/>
      <protection hidden="1"/>
    </xf>
    <xf numFmtId="164" fontId="3" fillId="0" borderId="1" xfId="1" applyFont="1" applyBorder="1" applyAlignment="1" applyProtection="1">
      <alignment horizontal="left" vertical="top" wrapText="1"/>
      <protection hidden="1"/>
    </xf>
    <xf numFmtId="1" fontId="3" fillId="0" borderId="1" xfId="2" applyNumberFormat="1" applyFont="1" applyBorder="1" applyAlignment="1" applyProtection="1">
      <alignment horizontal="right" vertical="top" wrapText="1"/>
      <protection hidden="1"/>
    </xf>
    <xf numFmtId="9" fontId="3" fillId="0" borderId="1" xfId="0" applyNumberFormat="1" applyFont="1" applyFill="1" applyBorder="1" applyAlignment="1" applyProtection="1">
      <alignment horizontal="left" vertical="top" wrapText="1"/>
      <protection hidden="1"/>
    </xf>
    <xf numFmtId="9" fontId="3" fillId="0" borderId="1" xfId="0" applyNumberFormat="1"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9" fontId="6" fillId="0" borderId="1" xfId="0" applyNumberFormat="1" applyFont="1" applyBorder="1" applyAlignment="1" applyProtection="1">
      <alignment horizontal="left" vertical="top" wrapText="1"/>
      <protection hidden="1"/>
    </xf>
    <xf numFmtId="9" fontId="3" fillId="0" borderId="1" xfId="0" applyNumberFormat="1" applyFont="1" applyBorder="1" applyAlignment="1" applyProtection="1">
      <alignment horizontal="right" vertical="top" wrapText="1"/>
      <protection hidden="1"/>
    </xf>
    <xf numFmtId="9" fontId="3" fillId="0" borderId="1" xfId="2" applyFont="1" applyBorder="1" applyAlignment="1" applyProtection="1">
      <alignment horizontal="right" vertical="top" wrapText="1"/>
      <protection hidden="1"/>
    </xf>
    <xf numFmtId="9" fontId="3" fillId="0" borderId="17" xfId="0" applyNumberFormat="1" applyFont="1" applyBorder="1" applyAlignment="1" applyProtection="1">
      <alignment horizontal="right" vertical="top" wrapText="1"/>
      <protection hidden="1"/>
    </xf>
    <xf numFmtId="0" fontId="3" fillId="0" borderId="17" xfId="0" applyFont="1" applyBorder="1" applyAlignment="1" applyProtection="1">
      <alignment horizontal="left" vertical="top" wrapText="1"/>
      <protection hidden="1"/>
    </xf>
    <xf numFmtId="1" fontId="3" fillId="0" borderId="1" xfId="0" applyNumberFormat="1" applyFont="1" applyBorder="1" applyAlignment="1" applyProtection="1">
      <alignment horizontal="left" vertical="top" wrapText="1"/>
      <protection hidden="1"/>
    </xf>
    <xf numFmtId="1" fontId="3" fillId="0" borderId="1" xfId="0" applyNumberFormat="1" applyFont="1" applyBorder="1" applyAlignment="1" applyProtection="1">
      <alignment horizontal="right" vertical="top" wrapText="1"/>
      <protection hidden="1"/>
    </xf>
    <xf numFmtId="1" fontId="3" fillId="0" borderId="17" xfId="0" applyNumberFormat="1" applyFont="1" applyBorder="1" applyAlignment="1" applyProtection="1">
      <alignment horizontal="right" vertical="top" wrapText="1"/>
      <protection hidden="1"/>
    </xf>
    <xf numFmtId="9" fontId="3" fillId="0" borderId="1" xfId="2" applyFont="1" applyBorder="1" applyAlignment="1" applyProtection="1">
      <alignment horizontal="left" vertical="top" wrapText="1"/>
      <protection hidden="1"/>
    </xf>
    <xf numFmtId="0" fontId="3" fillId="0" borderId="1" xfId="0" applyFont="1" applyFill="1" applyBorder="1" applyAlignment="1" applyProtection="1">
      <alignment horizontal="left" vertical="top" wrapText="1"/>
      <protection hidden="1"/>
    </xf>
    <xf numFmtId="164" fontId="3" fillId="0" borderId="1" xfId="1" applyFont="1" applyBorder="1" applyAlignment="1" applyProtection="1">
      <alignment horizontal="right" vertical="top" wrapText="1"/>
      <protection hidden="1"/>
    </xf>
    <xf numFmtId="164" fontId="3" fillId="0" borderId="17" xfId="1" applyFont="1" applyBorder="1" applyAlignment="1" applyProtection="1">
      <alignment horizontal="right" vertical="top" wrapText="1"/>
      <protection hidden="1"/>
    </xf>
    <xf numFmtId="9" fontId="3" fillId="0" borderId="1" xfId="1" applyNumberFormat="1" applyFont="1" applyBorder="1" applyAlignment="1" applyProtection="1">
      <alignment horizontal="right" vertical="top" wrapText="1"/>
      <protection hidden="1"/>
    </xf>
    <xf numFmtId="9" fontId="3" fillId="0" borderId="17" xfId="1" applyNumberFormat="1" applyFont="1" applyBorder="1" applyAlignment="1" applyProtection="1">
      <alignment horizontal="right" vertical="top" wrapText="1"/>
      <protection hidden="1"/>
    </xf>
    <xf numFmtId="0" fontId="7" fillId="2" borderId="18" xfId="0" applyFont="1" applyFill="1" applyBorder="1" applyAlignment="1" applyProtection="1">
      <alignment wrapText="1"/>
      <protection hidden="1"/>
    </xf>
    <xf numFmtId="0" fontId="7" fillId="2" borderId="19" xfId="0" applyFont="1" applyFill="1" applyBorder="1" applyAlignment="1" applyProtection="1">
      <alignment wrapText="1"/>
      <protection hidden="1"/>
    </xf>
    <xf numFmtId="0" fontId="8" fillId="2" borderId="19" xfId="0" applyFont="1" applyFill="1" applyBorder="1" applyProtection="1">
      <protection hidden="1"/>
    </xf>
    <xf numFmtId="9" fontId="8" fillId="2" borderId="19" xfId="2" applyFont="1" applyFill="1" applyBorder="1" applyAlignment="1" applyProtection="1">
      <alignment wrapText="1"/>
      <protection hidden="1"/>
    </xf>
    <xf numFmtId="9" fontId="8" fillId="2" borderId="19" xfId="2" applyFont="1" applyFill="1" applyBorder="1" applyAlignment="1" applyProtection="1">
      <alignment horizontal="right" wrapText="1"/>
      <protection hidden="1"/>
    </xf>
    <xf numFmtId="9" fontId="8" fillId="2" borderId="20" xfId="2" applyFont="1" applyFill="1" applyBorder="1" applyAlignment="1" applyProtection="1">
      <alignment horizontal="right" wrapText="1"/>
      <protection hidden="1"/>
    </xf>
    <xf numFmtId="0" fontId="7" fillId="2" borderId="20" xfId="0" applyFont="1" applyFill="1" applyBorder="1" applyAlignment="1" applyProtection="1">
      <alignment wrapText="1"/>
      <protection hidden="1"/>
    </xf>
    <xf numFmtId="0" fontId="9" fillId="0" borderId="21" xfId="0" applyFont="1" applyBorder="1" applyAlignment="1" applyProtection="1">
      <alignment horizontal="left" vertical="top" wrapText="1"/>
      <protection hidden="1"/>
    </xf>
    <xf numFmtId="9" fontId="9" fillId="0" borderId="21" xfId="0" applyNumberFormat="1" applyFont="1" applyBorder="1" applyAlignment="1" applyProtection="1">
      <alignment horizontal="left" vertical="top" wrapText="1"/>
      <protection hidden="1"/>
    </xf>
    <xf numFmtId="9" fontId="9" fillId="0" borderId="21" xfId="2" applyFont="1" applyBorder="1" applyAlignment="1" applyProtection="1">
      <alignment horizontal="right" vertical="top" wrapText="1"/>
      <protection hidden="1"/>
    </xf>
    <xf numFmtId="0" fontId="9" fillId="9" borderId="21" xfId="0" applyFont="1" applyFill="1" applyBorder="1" applyAlignment="1" applyProtection="1">
      <alignment horizontal="left" vertical="top" wrapText="1"/>
      <protection hidden="1"/>
    </xf>
    <xf numFmtId="9" fontId="9" fillId="9" borderId="21" xfId="0" applyNumberFormat="1" applyFont="1" applyFill="1" applyBorder="1" applyAlignment="1" applyProtection="1">
      <alignment horizontal="right" vertical="top"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left" vertical="top" wrapText="1"/>
      <protection hidden="1"/>
    </xf>
    <xf numFmtId="9" fontId="9" fillId="0" borderId="1" xfId="2" applyFont="1" applyBorder="1" applyAlignment="1" applyProtection="1">
      <alignment horizontal="right" vertical="top" wrapText="1"/>
      <protection hidden="1"/>
    </xf>
    <xf numFmtId="0" fontId="9" fillId="9" borderId="1" xfId="0" applyFont="1" applyFill="1" applyBorder="1" applyAlignment="1" applyProtection="1">
      <alignment horizontal="left" vertical="top" wrapText="1"/>
      <protection hidden="1"/>
    </xf>
    <xf numFmtId="9" fontId="9" fillId="9" borderId="1" xfId="2" applyFont="1" applyFill="1" applyBorder="1" applyAlignment="1" applyProtection="1">
      <alignment horizontal="right" vertical="top" wrapText="1"/>
      <protection hidden="1"/>
    </xf>
    <xf numFmtId="0" fontId="7" fillId="2" borderId="1" xfId="0" applyFont="1" applyFill="1" applyBorder="1" applyAlignment="1" applyProtection="1">
      <alignment wrapText="1"/>
      <protection hidden="1"/>
    </xf>
    <xf numFmtId="0" fontId="10" fillId="2" borderId="1" xfId="0" applyFont="1" applyFill="1" applyBorder="1" applyAlignment="1" applyProtection="1">
      <alignment wrapText="1"/>
      <protection hidden="1"/>
    </xf>
    <xf numFmtId="9" fontId="10" fillId="2" borderId="1" xfId="2" applyFont="1" applyFill="1" applyBorder="1" applyAlignment="1" applyProtection="1">
      <alignment wrapText="1"/>
      <protection hidden="1"/>
    </xf>
    <xf numFmtId="9" fontId="10" fillId="2" borderId="1" xfId="0" applyNumberFormat="1" applyFont="1" applyFill="1" applyBorder="1" applyAlignment="1" applyProtection="1">
      <alignment horizontal="right" wrapText="1"/>
      <protection hidden="1"/>
    </xf>
    <xf numFmtId="0" fontId="11" fillId="3" borderId="1" xfId="0" applyFont="1" applyFill="1" applyBorder="1" applyAlignment="1" applyProtection="1">
      <alignment wrapText="1"/>
      <protection hidden="1"/>
    </xf>
    <xf numFmtId="0" fontId="12" fillId="3" borderId="1" xfId="0" applyFont="1" applyFill="1" applyBorder="1" applyAlignment="1" applyProtection="1">
      <alignment wrapText="1"/>
      <protection hidden="1"/>
    </xf>
    <xf numFmtId="9" fontId="12" fillId="3" borderId="1" xfId="2" applyFont="1" applyFill="1" applyBorder="1" applyAlignment="1" applyProtection="1">
      <alignment wrapText="1"/>
      <protection hidden="1"/>
    </xf>
    <xf numFmtId="9" fontId="11" fillId="3" borderId="1" xfId="2" applyFont="1" applyFill="1" applyBorder="1" applyAlignment="1" applyProtection="1">
      <alignment horizontal="right" wrapText="1"/>
      <protection hidden="1"/>
    </xf>
    <xf numFmtId="9" fontId="3" fillId="0" borderId="16" xfId="2" applyFont="1" applyBorder="1" applyAlignment="1" applyProtection="1">
      <alignment horizontal="right" vertical="top" wrapText="1"/>
      <protection hidden="1"/>
    </xf>
    <xf numFmtId="0" fontId="3" fillId="0" borderId="23" xfId="0" applyFont="1" applyBorder="1" applyAlignment="1" applyProtection="1">
      <alignment horizontal="left" vertical="top" wrapText="1"/>
      <protection hidden="1"/>
    </xf>
    <xf numFmtId="9" fontId="3" fillId="0" borderId="22" xfId="2" applyFont="1" applyBorder="1" applyAlignment="1" applyProtection="1">
      <alignment horizontal="right" vertical="top" wrapText="1"/>
      <protection hidden="1"/>
    </xf>
    <xf numFmtId="0" fontId="3" fillId="0" borderId="21" xfId="0" applyFont="1" applyBorder="1" applyAlignment="1" applyProtection="1">
      <alignment horizontal="right" vertical="top" wrapText="1"/>
      <protection hidden="1"/>
    </xf>
    <xf numFmtId="0" fontId="3" fillId="0" borderId="0" xfId="0" applyFont="1" applyAlignment="1" applyProtection="1">
      <alignment horizontal="left" vertical="top" wrapText="1"/>
      <protection hidden="1"/>
    </xf>
    <xf numFmtId="1" fontId="3" fillId="0" borderId="16" xfId="2" applyNumberFormat="1" applyFont="1" applyBorder="1" applyAlignment="1" applyProtection="1">
      <alignment horizontal="right" vertical="top" wrapText="1"/>
      <protection hidden="1"/>
    </xf>
    <xf numFmtId="0" fontId="3" fillId="0" borderId="1" xfId="0" applyFont="1" applyBorder="1" applyAlignment="1" applyProtection="1">
      <alignment horizontal="right" vertical="top" wrapText="1"/>
      <protection hidden="1"/>
    </xf>
    <xf numFmtId="9" fontId="3" fillId="0" borderId="16" xfId="0" applyNumberFormat="1" applyFont="1" applyBorder="1" applyAlignment="1" applyProtection="1">
      <alignment horizontal="right" vertical="top" wrapText="1"/>
      <protection hidden="1"/>
    </xf>
    <xf numFmtId="1" fontId="3" fillId="0" borderId="16" xfId="0" applyNumberFormat="1" applyFont="1" applyBorder="1" applyAlignment="1" applyProtection="1">
      <alignment horizontal="right" vertical="top" wrapText="1"/>
      <protection hidden="1"/>
    </xf>
    <xf numFmtId="9" fontId="3" fillId="0" borderId="16" xfId="1" applyNumberFormat="1" applyFont="1" applyBorder="1" applyAlignment="1" applyProtection="1">
      <alignment horizontal="right" vertical="top" wrapText="1"/>
      <protection hidden="1"/>
    </xf>
    <xf numFmtId="164" fontId="3" fillId="0" borderId="16" xfId="1" applyFont="1" applyBorder="1" applyAlignment="1" applyProtection="1">
      <alignment horizontal="right" vertical="top" wrapText="1"/>
      <protection hidden="1"/>
    </xf>
    <xf numFmtId="9" fontId="3" fillId="0" borderId="16" xfId="1" applyNumberFormat="1" applyFont="1" applyBorder="1" applyAlignment="1" applyProtection="1">
      <alignment horizontal="left" vertical="top" wrapText="1"/>
      <protection hidden="1"/>
    </xf>
    <xf numFmtId="9" fontId="3" fillId="0" borderId="16" xfId="1" applyNumberFormat="1" applyFont="1" applyBorder="1" applyAlignment="1" applyProtection="1">
      <alignment vertical="top" wrapText="1"/>
      <protection hidden="1"/>
    </xf>
    <xf numFmtId="164" fontId="3" fillId="0" borderId="16" xfId="1" applyFont="1" applyBorder="1" applyAlignment="1" applyProtection="1">
      <alignment horizontal="left" vertical="top" wrapText="1"/>
      <protection hidden="1"/>
    </xf>
    <xf numFmtId="9" fontId="8" fillId="2" borderId="18" xfId="2" applyFont="1" applyFill="1" applyBorder="1" applyAlignment="1" applyProtection="1">
      <alignment wrapText="1"/>
      <protection hidden="1"/>
    </xf>
    <xf numFmtId="9" fontId="8" fillId="2" borderId="18" xfId="2" applyFont="1" applyFill="1" applyBorder="1" applyAlignment="1" applyProtection="1">
      <alignment horizontal="right" wrapText="1"/>
      <protection hidden="1"/>
    </xf>
    <xf numFmtId="0" fontId="7" fillId="0" borderId="0" xfId="0" applyFont="1" applyAlignment="1" applyProtection="1">
      <alignment wrapText="1"/>
      <protection hidden="1"/>
    </xf>
    <xf numFmtId="9" fontId="9" fillId="0" borderId="10" xfId="2" applyFont="1" applyBorder="1" applyAlignment="1" applyProtection="1">
      <alignment horizontal="right" vertical="top" wrapText="1"/>
      <protection hidden="1"/>
    </xf>
    <xf numFmtId="0" fontId="9" fillId="0" borderId="11"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9" fontId="9" fillId="0" borderId="10" xfId="0" applyNumberFormat="1" applyFont="1" applyBorder="1" applyAlignment="1" applyProtection="1">
      <alignment horizontal="right" vertical="top" wrapText="1"/>
      <protection hidden="1"/>
    </xf>
    <xf numFmtId="0" fontId="9" fillId="0" borderId="11" xfId="0" applyFont="1" applyBorder="1" applyAlignment="1" applyProtection="1">
      <alignment horizontal="right" vertical="top" wrapText="1"/>
      <protection hidden="1"/>
    </xf>
    <xf numFmtId="0" fontId="9" fillId="0" borderId="0" xfId="0" applyFont="1" applyAlignment="1" applyProtection="1">
      <alignment wrapText="1"/>
      <protection hidden="1"/>
    </xf>
    <xf numFmtId="9" fontId="9" fillId="0" borderId="16" xfId="2" applyFont="1" applyBorder="1" applyAlignment="1" applyProtection="1">
      <alignment horizontal="right" vertical="top" wrapText="1"/>
      <protection hidden="1"/>
    </xf>
    <xf numFmtId="0" fontId="9" fillId="0" borderId="17" xfId="0" applyFont="1" applyBorder="1" applyAlignment="1" applyProtection="1">
      <alignment horizontal="left" vertical="top" wrapText="1"/>
      <protection hidden="1"/>
    </xf>
    <xf numFmtId="9" fontId="9" fillId="0" borderId="16" xfId="0" applyNumberFormat="1" applyFont="1" applyBorder="1" applyAlignment="1" applyProtection="1">
      <alignment horizontal="right" vertical="top" wrapText="1"/>
      <protection hidden="1"/>
    </xf>
    <xf numFmtId="0" fontId="9" fillId="0" borderId="1" xfId="0" applyFont="1" applyBorder="1" applyAlignment="1" applyProtection="1">
      <alignment horizontal="right" vertical="top" wrapText="1"/>
      <protection hidden="1"/>
    </xf>
    <xf numFmtId="9" fontId="10" fillId="2" borderId="16" xfId="0" applyNumberFormat="1"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7" fillId="2" borderId="17" xfId="0" applyFont="1" applyFill="1" applyBorder="1" applyAlignment="1" applyProtection="1">
      <alignment wrapText="1"/>
      <protection hidden="1"/>
    </xf>
    <xf numFmtId="9" fontId="11" fillId="3" borderId="18" xfId="2" applyFont="1" applyFill="1" applyBorder="1" applyAlignment="1" applyProtection="1">
      <alignment wrapText="1"/>
      <protection hidden="1"/>
    </xf>
    <xf numFmtId="9" fontId="11" fillId="3" borderId="19" xfId="2" applyFont="1" applyFill="1" applyBorder="1" applyAlignment="1" applyProtection="1">
      <alignment wrapText="1"/>
      <protection hidden="1"/>
    </xf>
    <xf numFmtId="0" fontId="11" fillId="3" borderId="19" xfId="0" applyFont="1" applyFill="1" applyBorder="1" applyAlignment="1" applyProtection="1">
      <alignment wrapText="1"/>
      <protection hidden="1"/>
    </xf>
    <xf numFmtId="0" fontId="11" fillId="3" borderId="20" xfId="0" applyFont="1" applyFill="1" applyBorder="1" applyAlignment="1" applyProtection="1">
      <alignment wrapText="1"/>
      <protection hidden="1"/>
    </xf>
    <xf numFmtId="0" fontId="11" fillId="0" borderId="0" xfId="0" applyFont="1" applyAlignment="1" applyProtection="1">
      <alignment wrapText="1"/>
      <protection hidden="1"/>
    </xf>
    <xf numFmtId="0" fontId="3" fillId="0" borderId="1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4" fillId="0" borderId="14" xfId="0" applyFont="1" applyBorder="1" applyAlignment="1" applyProtection="1">
      <alignment horizontal="left" vertical="top" wrapText="1"/>
      <protection hidden="1"/>
    </xf>
    <xf numFmtId="9" fontId="3" fillId="0" borderId="13" xfId="2" applyFont="1" applyBorder="1" applyAlignment="1" applyProtection="1">
      <alignment horizontal="right" vertical="top" wrapText="1"/>
      <protection hidden="1"/>
    </xf>
    <xf numFmtId="1" fontId="3" fillId="0" borderId="13" xfId="2" applyNumberFormat="1" applyFont="1" applyBorder="1" applyAlignment="1" applyProtection="1">
      <alignment horizontal="right" vertical="top" wrapText="1"/>
      <protection hidden="1"/>
    </xf>
    <xf numFmtId="9" fontId="3" fillId="0" borderId="13" xfId="0" applyNumberFormat="1" applyFont="1" applyBorder="1" applyAlignment="1" applyProtection="1">
      <alignment horizontal="right" vertical="top" wrapText="1"/>
      <protection hidden="1"/>
    </xf>
    <xf numFmtId="1" fontId="3" fillId="0" borderId="13" xfId="0" applyNumberFormat="1" applyFont="1" applyBorder="1" applyAlignment="1" applyProtection="1">
      <alignment horizontal="right" vertical="top" wrapText="1"/>
      <protection hidden="1"/>
    </xf>
    <xf numFmtId="0" fontId="7" fillId="2" borderId="27" xfId="0" applyFont="1" applyFill="1" applyBorder="1" applyAlignment="1" applyProtection="1">
      <alignment wrapText="1"/>
      <protection hidden="1"/>
    </xf>
    <xf numFmtId="0" fontId="7" fillId="2" borderId="30" xfId="0" applyFont="1" applyFill="1" applyBorder="1" applyAlignment="1" applyProtection="1">
      <alignment wrapText="1"/>
      <protection hidden="1"/>
    </xf>
    <xf numFmtId="0" fontId="3" fillId="0" borderId="1" xfId="0" applyFont="1" applyBorder="1" applyAlignment="1" applyProtection="1">
      <alignment horizontal="center" vertical="top" wrapText="1"/>
      <protection hidden="1"/>
    </xf>
    <xf numFmtId="0" fontId="3" fillId="0" borderId="1" xfId="0" applyFont="1" applyBorder="1" applyAlignment="1">
      <alignment horizontal="left" vertical="top" wrapText="1"/>
    </xf>
    <xf numFmtId="0" fontId="3" fillId="0" borderId="0" xfId="0" applyFont="1" applyAlignment="1">
      <alignment horizontal="left" vertical="top" wrapText="1"/>
    </xf>
    <xf numFmtId="1" fontId="3" fillId="0" borderId="1" xfId="2" applyNumberFormat="1" applyFont="1" applyBorder="1" applyAlignment="1">
      <alignment horizontal="right" vertical="top" wrapText="1"/>
    </xf>
    <xf numFmtId="1" fontId="3" fillId="0" borderId="17" xfId="2" applyNumberFormat="1" applyFont="1" applyBorder="1" applyAlignment="1">
      <alignment horizontal="right" vertical="top" wrapText="1"/>
    </xf>
    <xf numFmtId="0" fontId="3" fillId="0" borderId="16" xfId="0" applyFont="1" applyBorder="1" applyAlignment="1">
      <alignment horizontal="left" vertical="top" wrapText="1"/>
    </xf>
    <xf numFmtId="9" fontId="3" fillId="0" borderId="1" xfId="0" applyNumberFormat="1" applyFont="1" applyBorder="1" applyAlignment="1">
      <alignment horizontal="left" vertical="top" wrapText="1"/>
    </xf>
    <xf numFmtId="9" fontId="3" fillId="0" borderId="10" xfId="2" applyFont="1" applyBorder="1" applyAlignment="1" applyProtection="1">
      <alignment horizontal="center" vertical="top" wrapText="1"/>
      <protection hidden="1"/>
    </xf>
    <xf numFmtId="10" fontId="3" fillId="0" borderId="11" xfId="0" applyNumberFormat="1" applyFont="1" applyBorder="1" applyAlignment="1" applyProtection="1">
      <alignment horizontal="center" vertical="top" wrapText="1"/>
      <protection locked="0"/>
    </xf>
    <xf numFmtId="1" fontId="3" fillId="0" borderId="16" xfId="2" applyNumberFormat="1" applyFont="1" applyBorder="1" applyAlignment="1" applyProtection="1">
      <alignment horizontal="center" vertical="top" wrapText="1"/>
      <protection hidden="1"/>
    </xf>
    <xf numFmtId="165" fontId="3" fillId="0" borderId="1" xfId="0" applyNumberFormat="1" applyFont="1" applyBorder="1" applyAlignment="1" applyProtection="1">
      <alignment horizontal="center" vertical="top" wrapText="1"/>
      <protection locked="0"/>
    </xf>
    <xf numFmtId="166" fontId="3" fillId="0" borderId="1" xfId="2" applyNumberFormat="1"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9" fontId="3" fillId="0" borderId="16" xfId="0" applyNumberFormat="1" applyFont="1" applyBorder="1" applyAlignment="1" applyProtection="1">
      <alignment horizontal="center" vertical="top" wrapText="1"/>
      <protection hidden="1"/>
    </xf>
    <xf numFmtId="9" fontId="3" fillId="0" borderId="1" xfId="0" applyNumberFormat="1" applyFont="1" applyBorder="1" applyAlignment="1" applyProtection="1">
      <alignment horizontal="center" vertical="top" wrapText="1"/>
      <protection locked="0"/>
    </xf>
    <xf numFmtId="1" fontId="3" fillId="0" borderId="16" xfId="0" applyNumberFormat="1" applyFont="1" applyBorder="1" applyAlignment="1" applyProtection="1">
      <alignment horizontal="center" vertical="top" wrapText="1"/>
      <protection hidden="1"/>
    </xf>
    <xf numFmtId="164" fontId="3" fillId="0" borderId="16" xfId="1" applyFont="1" applyBorder="1" applyAlignment="1" applyProtection="1">
      <alignment horizontal="center" vertical="top" wrapText="1"/>
      <protection hidden="1"/>
    </xf>
    <xf numFmtId="9" fontId="3" fillId="0" borderId="16" xfId="1" applyNumberFormat="1" applyFont="1" applyBorder="1" applyAlignment="1" applyProtection="1">
      <alignment horizontal="center" vertical="top" wrapText="1"/>
      <protection hidden="1"/>
    </xf>
    <xf numFmtId="2" fontId="3" fillId="0" borderId="16" xfId="1" applyNumberFormat="1" applyFont="1" applyBorder="1" applyAlignment="1" applyProtection="1">
      <alignment horizontal="center" vertical="top" wrapText="1"/>
      <protection hidden="1"/>
    </xf>
    <xf numFmtId="9" fontId="9" fillId="0" borderId="10" xfId="2" applyFont="1" applyBorder="1" applyAlignment="1" applyProtection="1">
      <alignment horizontal="center" vertical="top" wrapText="1"/>
      <protection hidden="1"/>
    </xf>
    <xf numFmtId="0" fontId="9" fillId="0" borderId="11" xfId="0" applyFont="1" applyBorder="1" applyAlignment="1" applyProtection="1">
      <alignment horizontal="center" vertical="top" wrapText="1"/>
      <protection hidden="1"/>
    </xf>
    <xf numFmtId="9" fontId="9" fillId="0" borderId="16" xfId="2" applyFont="1" applyBorder="1" applyAlignment="1" applyProtection="1">
      <alignment horizontal="center" vertical="top" wrapText="1"/>
      <protection hidden="1"/>
    </xf>
    <xf numFmtId="0" fontId="9" fillId="0" borderId="1" xfId="0" applyFont="1" applyBorder="1" applyAlignment="1" applyProtection="1">
      <alignment horizontal="center" vertical="top" wrapText="1"/>
      <protection hidden="1"/>
    </xf>
    <xf numFmtId="9" fontId="3" fillId="0" borderId="22" xfId="2" applyFont="1" applyBorder="1" applyAlignment="1" applyProtection="1">
      <alignment horizontal="center" vertical="top" wrapText="1"/>
      <protection hidden="1"/>
    </xf>
    <xf numFmtId="165" fontId="3" fillId="0" borderId="1" xfId="0" applyNumberFormat="1" applyFont="1" applyBorder="1" applyAlignment="1" applyProtection="1">
      <alignment horizontal="center" vertical="top" wrapText="1"/>
      <protection hidden="1"/>
    </xf>
    <xf numFmtId="166" fontId="3" fillId="0" borderId="1" xfId="2" applyNumberFormat="1" applyFont="1" applyBorder="1" applyAlignment="1" applyProtection="1">
      <alignment horizontal="center" vertical="top" wrapText="1"/>
      <protection hidden="1"/>
    </xf>
    <xf numFmtId="9" fontId="3" fillId="0" borderId="1" xfId="0" applyNumberFormat="1" applyFont="1" applyBorder="1" applyAlignment="1" applyProtection="1">
      <alignment horizontal="center" vertical="top" wrapText="1"/>
      <protection hidden="1"/>
    </xf>
    <xf numFmtId="9" fontId="3" fillId="0" borderId="1" xfId="2" applyFont="1" applyBorder="1" applyAlignment="1" applyProtection="1">
      <alignment horizontal="center" vertical="top" wrapText="1"/>
      <protection hidden="1"/>
    </xf>
    <xf numFmtId="9" fontId="3" fillId="0" borderId="16" xfId="2" applyFont="1" applyBorder="1" applyAlignment="1" applyProtection="1">
      <alignment horizontal="center" vertical="top" wrapText="1"/>
      <protection hidden="1"/>
    </xf>
    <xf numFmtId="9" fontId="9" fillId="0" borderId="10" xfId="0" applyNumberFormat="1" applyFont="1" applyBorder="1" applyAlignment="1" applyProtection="1">
      <alignment horizontal="center" vertical="top" wrapText="1"/>
      <protection hidden="1"/>
    </xf>
    <xf numFmtId="9" fontId="9" fillId="0" borderId="16" xfId="0" applyNumberFormat="1"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10" fontId="14" fillId="0" borderId="1" xfId="0" applyNumberFormat="1" applyFont="1" applyFill="1" applyBorder="1" applyAlignment="1" applyProtection="1">
      <alignment horizontal="center" vertical="top" wrapText="1"/>
      <protection locked="0"/>
    </xf>
    <xf numFmtId="9" fontId="14" fillId="0" borderId="1" xfId="0" applyNumberFormat="1" applyFont="1" applyFill="1" applyBorder="1" applyAlignment="1" applyProtection="1">
      <alignment horizontal="center" vertical="top" wrapText="1"/>
      <protection locked="0"/>
    </xf>
    <xf numFmtId="9" fontId="8" fillId="2" borderId="28" xfId="2" applyFont="1" applyFill="1" applyBorder="1" applyAlignment="1" applyProtection="1">
      <alignment horizontal="center" vertical="top" wrapText="1"/>
      <protection hidden="1"/>
    </xf>
    <xf numFmtId="9" fontId="8" fillId="2" borderId="29" xfId="2" applyFont="1" applyFill="1" applyBorder="1" applyAlignment="1" applyProtection="1">
      <alignment horizontal="center" vertical="top" wrapText="1"/>
      <protection hidden="1"/>
    </xf>
    <xf numFmtId="9" fontId="10" fillId="2" borderId="16" xfId="0" applyNumberFormat="1" applyFont="1" applyFill="1" applyBorder="1" applyAlignment="1" applyProtection="1">
      <alignment horizontal="center" vertical="top" wrapText="1"/>
      <protection hidden="1"/>
    </xf>
    <xf numFmtId="9" fontId="10" fillId="2" borderId="1" xfId="0" applyNumberFormat="1" applyFont="1" applyFill="1" applyBorder="1" applyAlignment="1" applyProtection="1">
      <alignment horizontal="center" vertical="top" wrapText="1"/>
      <protection hidden="1"/>
    </xf>
    <xf numFmtId="0" fontId="7" fillId="2" borderId="1" xfId="0" applyFont="1" applyFill="1" applyBorder="1" applyAlignment="1" applyProtection="1">
      <alignment horizontal="center" vertical="top" wrapText="1"/>
      <protection hidden="1"/>
    </xf>
    <xf numFmtId="9" fontId="11" fillId="3" borderId="18" xfId="2" applyFont="1" applyFill="1" applyBorder="1" applyAlignment="1" applyProtection="1">
      <alignment horizontal="center" vertical="top" wrapText="1"/>
      <protection hidden="1"/>
    </xf>
    <xf numFmtId="9" fontId="11" fillId="3" borderId="19" xfId="2" applyFont="1" applyFill="1" applyBorder="1" applyAlignment="1" applyProtection="1">
      <alignment horizontal="center" vertical="top" wrapText="1"/>
      <protection hidden="1"/>
    </xf>
    <xf numFmtId="0" fontId="11" fillId="3" borderId="19" xfId="0" applyFont="1" applyFill="1" applyBorder="1" applyAlignment="1" applyProtection="1">
      <alignment horizontal="center" vertical="top" wrapText="1"/>
      <protection hidden="1"/>
    </xf>
    <xf numFmtId="9" fontId="8" fillId="2" borderId="18" xfId="2" applyFont="1" applyFill="1" applyBorder="1" applyAlignment="1" applyProtection="1">
      <alignment horizontal="center" vertical="top" wrapText="1"/>
      <protection hidden="1"/>
    </xf>
    <xf numFmtId="9" fontId="8" fillId="2" borderId="19" xfId="2" applyFont="1" applyFill="1" applyBorder="1" applyAlignment="1" applyProtection="1">
      <alignment horizontal="center" vertical="top" wrapText="1"/>
      <protection hidden="1"/>
    </xf>
    <xf numFmtId="10" fontId="3" fillId="0" borderId="1" xfId="0" applyNumberFormat="1" applyFont="1" applyBorder="1" applyAlignment="1" applyProtection="1">
      <alignment horizontal="center" vertical="top" wrapText="1"/>
      <protection hidden="1"/>
    </xf>
    <xf numFmtId="9" fontId="14" fillId="0" borderId="13" xfId="0" applyNumberFormat="1" applyFont="1" applyFill="1" applyBorder="1" applyAlignment="1" applyProtection="1">
      <alignment horizontal="center" vertical="top" wrapText="1"/>
      <protection locked="0"/>
    </xf>
    <xf numFmtId="0" fontId="3" fillId="0" borderId="0" xfId="0" applyFont="1" applyAlignment="1" applyProtection="1">
      <alignment horizontal="justify" wrapText="1"/>
      <protection hidden="1"/>
    </xf>
    <xf numFmtId="0" fontId="3" fillId="0" borderId="0" xfId="0" applyFont="1" applyAlignment="1" applyProtection="1">
      <alignment horizontal="justify" vertical="center" wrapText="1"/>
      <protection hidden="1"/>
    </xf>
    <xf numFmtId="0" fontId="3" fillId="0" borderId="11" xfId="0" applyFont="1" applyBorder="1" applyAlignment="1" applyProtection="1">
      <alignment horizontal="justify" vertical="top" wrapText="1"/>
      <protection locked="0"/>
    </xf>
    <xf numFmtId="0" fontId="3" fillId="0" borderId="1" xfId="0" applyFont="1" applyBorder="1" applyAlignment="1" applyProtection="1">
      <alignment horizontal="justify" vertical="top" wrapText="1"/>
      <protection locked="0"/>
    </xf>
    <xf numFmtId="0" fontId="14" fillId="0" borderId="13" xfId="0" applyFont="1" applyFill="1" applyBorder="1" applyAlignment="1" applyProtection="1">
      <alignment horizontal="justify" vertical="top" wrapText="1"/>
      <protection locked="0"/>
    </xf>
    <xf numFmtId="0" fontId="14" fillId="0" borderId="1" xfId="0" applyFont="1" applyFill="1" applyBorder="1" applyAlignment="1" applyProtection="1">
      <alignment horizontal="justify" vertical="top" wrapText="1"/>
      <protection locked="0"/>
    </xf>
    <xf numFmtId="0" fontId="7" fillId="2" borderId="29" xfId="0" applyFont="1" applyFill="1" applyBorder="1" applyAlignment="1" applyProtection="1">
      <alignment horizontal="justify" wrapText="1"/>
      <protection hidden="1"/>
    </xf>
    <xf numFmtId="0" fontId="9" fillId="0" borderId="11" xfId="0" applyFont="1" applyBorder="1" applyAlignment="1" applyProtection="1">
      <alignment horizontal="justify" vertical="top" wrapText="1"/>
      <protection hidden="1"/>
    </xf>
    <xf numFmtId="0" fontId="9" fillId="0" borderId="1" xfId="0" applyFont="1" applyBorder="1" applyAlignment="1" applyProtection="1">
      <alignment horizontal="justify" vertical="top" wrapText="1"/>
      <protection hidden="1"/>
    </xf>
    <xf numFmtId="0" fontId="7" fillId="2" borderId="1" xfId="0" applyFont="1" applyFill="1" applyBorder="1" applyAlignment="1" applyProtection="1">
      <alignment horizontal="justify" wrapText="1"/>
      <protection hidden="1"/>
    </xf>
    <xf numFmtId="0" fontId="11" fillId="3" borderId="19" xfId="0" applyFont="1" applyFill="1" applyBorder="1" applyAlignment="1" applyProtection="1">
      <alignment horizontal="justify" wrapText="1"/>
      <protection hidden="1"/>
    </xf>
    <xf numFmtId="0" fontId="3" fillId="0" borderId="23" xfId="0" applyFont="1" applyBorder="1" applyAlignment="1" applyProtection="1">
      <alignment horizontal="justify" vertical="top" wrapText="1"/>
      <protection hidden="1"/>
    </xf>
    <xf numFmtId="0" fontId="3" fillId="0" borderId="17" xfId="0" applyFont="1" applyBorder="1" applyAlignment="1" applyProtection="1">
      <alignment horizontal="justify" vertical="top" wrapText="1"/>
      <protection hidden="1"/>
    </xf>
    <xf numFmtId="2" fontId="3" fillId="0" borderId="17" xfId="0" applyNumberFormat="1" applyFont="1" applyBorder="1" applyAlignment="1" applyProtection="1">
      <alignment horizontal="justify" vertical="top" wrapText="1"/>
      <protection hidden="1"/>
    </xf>
    <xf numFmtId="0" fontId="7" fillId="2" borderId="20" xfId="0" applyFont="1" applyFill="1" applyBorder="1" applyAlignment="1" applyProtection="1">
      <alignment horizontal="justify" wrapText="1"/>
      <protection hidden="1"/>
    </xf>
    <xf numFmtId="0" fontId="9" fillId="0" borderId="12" xfId="0" applyFont="1" applyBorder="1" applyAlignment="1" applyProtection="1">
      <alignment horizontal="justify" vertical="top" wrapText="1"/>
      <protection hidden="1"/>
    </xf>
    <xf numFmtId="0" fontId="9" fillId="0" borderId="17" xfId="0" applyFont="1" applyBorder="1" applyAlignment="1" applyProtection="1">
      <alignment horizontal="justify" vertical="top" wrapText="1"/>
      <protection hidden="1"/>
    </xf>
    <xf numFmtId="0" fontId="7" fillId="2" borderId="17" xfId="0" applyFont="1" applyFill="1" applyBorder="1" applyAlignment="1" applyProtection="1">
      <alignment horizontal="justify" wrapText="1"/>
      <protection hidden="1"/>
    </xf>
    <xf numFmtId="0" fontId="11" fillId="3" borderId="20" xfId="0" applyFont="1" applyFill="1" applyBorder="1" applyAlignment="1" applyProtection="1">
      <alignment horizontal="justify" wrapText="1"/>
      <protection hidden="1"/>
    </xf>
    <xf numFmtId="0" fontId="0" fillId="0" borderId="0" xfId="0" applyFill="1" applyAlignment="1">
      <alignment horizontal="justify" vertical="top" wrapText="1"/>
    </xf>
    <xf numFmtId="1" fontId="3" fillId="0" borderId="16" xfId="1" applyNumberFormat="1" applyFont="1" applyBorder="1" applyAlignment="1" applyProtection="1">
      <alignment horizontal="center" vertical="top" wrapText="1"/>
      <protection hidden="1"/>
    </xf>
    <xf numFmtId="1" fontId="3" fillId="0" borderId="1" xfId="1" applyNumberFormat="1" applyFont="1" applyBorder="1" applyAlignment="1" applyProtection="1">
      <alignment horizontal="right" vertical="top" wrapText="1"/>
      <protection hidden="1"/>
    </xf>
    <xf numFmtId="1" fontId="3" fillId="0" borderId="1" xfId="0" applyNumberFormat="1" applyFont="1" applyBorder="1" applyAlignment="1" applyProtection="1">
      <alignment horizontal="center" vertical="top" wrapText="1"/>
      <protection hidden="1"/>
    </xf>
    <xf numFmtId="10" fontId="8" fillId="2" borderId="19" xfId="0" applyNumberFormat="1" applyFont="1" applyFill="1" applyBorder="1" applyAlignment="1" applyProtection="1">
      <alignment horizontal="center" vertical="top" wrapText="1"/>
      <protection hidden="1"/>
    </xf>
    <xf numFmtId="9" fontId="3" fillId="0" borderId="1" xfId="2" applyNumberFormat="1" applyFont="1" applyBorder="1" applyAlignment="1" applyProtection="1">
      <alignment horizontal="center" vertical="top" wrapText="1"/>
      <protection locked="0"/>
    </xf>
    <xf numFmtId="9" fontId="3" fillId="0" borderId="1" xfId="2" applyNumberFormat="1" applyFont="1" applyBorder="1" applyAlignment="1" applyProtection="1">
      <alignment horizontal="center" vertical="top" wrapText="1"/>
      <protection hidden="1"/>
    </xf>
    <xf numFmtId="9" fontId="9" fillId="0" borderId="11" xfId="0" applyNumberFormat="1" applyFont="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9" fontId="9" fillId="0" borderId="31" xfId="0" applyNumberFormat="1" applyFont="1" applyBorder="1" applyAlignment="1" applyProtection="1">
      <alignment horizontal="center" vertical="top" wrapText="1"/>
      <protection hidden="1"/>
    </xf>
    <xf numFmtId="166" fontId="8" fillId="2" borderId="1" xfId="2" applyNumberFormat="1" applyFont="1" applyFill="1" applyBorder="1" applyAlignment="1" applyProtection="1">
      <alignment horizontal="center" vertical="top" wrapText="1"/>
      <protection hidden="1"/>
    </xf>
    <xf numFmtId="166" fontId="12" fillId="3" borderId="19" xfId="0" applyNumberFormat="1" applyFont="1" applyFill="1" applyBorder="1" applyAlignment="1" applyProtection="1">
      <alignment horizontal="center" vertical="top" wrapText="1"/>
      <protection hidden="1"/>
    </xf>
    <xf numFmtId="166" fontId="9" fillId="0" borderId="1" xfId="0" applyNumberFormat="1" applyFont="1" applyBorder="1" applyAlignment="1" applyProtection="1">
      <alignment horizontal="center" vertical="top" wrapText="1"/>
      <protection hidden="1"/>
    </xf>
    <xf numFmtId="9" fontId="9" fillId="9" borderId="7" xfId="0" applyNumberFormat="1" applyFont="1" applyFill="1" applyBorder="1" applyAlignment="1" applyProtection="1">
      <alignment horizontal="right" vertical="top" wrapText="1"/>
      <protection hidden="1"/>
    </xf>
    <xf numFmtId="9" fontId="9" fillId="9" borderId="14" xfId="2" applyFont="1" applyFill="1" applyBorder="1" applyAlignment="1" applyProtection="1">
      <alignment horizontal="right" vertical="top" wrapText="1"/>
      <protection hidden="1"/>
    </xf>
    <xf numFmtId="9" fontId="10" fillId="2" borderId="14" xfId="0" applyNumberFormat="1" applyFont="1" applyFill="1" applyBorder="1" applyAlignment="1" applyProtection="1">
      <alignment horizontal="right" wrapText="1"/>
      <protection hidden="1"/>
    </xf>
    <xf numFmtId="9" fontId="11" fillId="3" borderId="14" xfId="2" applyFont="1" applyFill="1" applyBorder="1" applyAlignment="1" applyProtection="1">
      <alignment horizontal="right" wrapText="1"/>
      <protection hidden="1"/>
    </xf>
    <xf numFmtId="0" fontId="9" fillId="0" borderId="1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0" fillId="2" borderId="16" xfId="0" applyFont="1" applyFill="1" applyBorder="1" applyAlignment="1" applyProtection="1">
      <alignment wrapText="1"/>
      <protection hidden="1"/>
    </xf>
    <xf numFmtId="0" fontId="11" fillId="3" borderId="18" xfId="0" applyFont="1" applyFill="1" applyBorder="1" applyAlignment="1" applyProtection="1">
      <alignment wrapText="1"/>
      <protection hidden="1"/>
    </xf>
    <xf numFmtId="0" fontId="2" fillId="2" borderId="19" xfId="0"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left" vertical="top" wrapText="1"/>
      <protection hidden="1"/>
    </xf>
    <xf numFmtId="0" fontId="2" fillId="2" borderId="1"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7" borderId="11" xfId="0" applyFont="1" applyFill="1" applyBorder="1" applyAlignment="1" applyProtection="1">
      <alignment horizontal="center" vertical="center" wrapText="1"/>
      <protection hidden="1"/>
    </xf>
    <xf numFmtId="0" fontId="2" fillId="7" borderId="12" xfId="0" applyFont="1" applyFill="1" applyBorder="1" applyAlignment="1" applyProtection="1">
      <alignment horizontal="center" vertical="center" wrapText="1"/>
      <protection hidden="1"/>
    </xf>
    <xf numFmtId="0" fontId="2" fillId="8" borderId="10" xfId="0" applyFont="1" applyFill="1" applyBorder="1" applyAlignment="1" applyProtection="1">
      <alignment horizontal="center" vertical="center" wrapText="1"/>
      <protection hidden="1"/>
    </xf>
    <xf numFmtId="0" fontId="2" fillId="8" borderId="11" xfId="0" applyFont="1" applyFill="1" applyBorder="1" applyAlignment="1" applyProtection="1">
      <alignment horizontal="center" vertical="center" wrapText="1"/>
      <protection hidden="1"/>
    </xf>
    <xf numFmtId="0" fontId="2" fillId="8" borderId="12" xfId="0" applyFont="1" applyFill="1" applyBorder="1" applyAlignment="1" applyProtection="1">
      <alignment horizontal="center" vertical="center" wrapText="1"/>
      <protection hidden="1"/>
    </xf>
    <xf numFmtId="0" fontId="2" fillId="4" borderId="16"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5" borderId="16"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5" borderId="17" xfId="0" applyFont="1" applyFill="1" applyBorder="1" applyAlignment="1" applyProtection="1">
      <alignment horizontal="center" vertical="center" wrapText="1"/>
      <protection hidden="1"/>
    </xf>
    <xf numFmtId="0" fontId="2" fillId="6" borderId="16"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6" borderId="17" xfId="0" applyFont="1" applyFill="1" applyBorder="1" applyAlignment="1" applyProtection="1">
      <alignment horizontal="center" vertical="center" wrapText="1"/>
      <protection hidden="1"/>
    </xf>
    <xf numFmtId="0" fontId="2" fillId="7" borderId="16"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7" borderId="17" xfId="0" applyFont="1" applyFill="1" applyBorder="1" applyAlignment="1" applyProtection="1">
      <alignment horizontal="center" vertical="center" wrapText="1"/>
      <protection hidden="1"/>
    </xf>
    <xf numFmtId="0" fontId="2" fillId="8" borderId="16"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2" fillId="8" borderId="17" xfId="0" applyFont="1" applyFill="1" applyBorder="1" applyAlignment="1" applyProtection="1">
      <alignment horizontal="center" vertical="center" wrapText="1"/>
      <protection hidden="1"/>
    </xf>
    <xf numFmtId="0" fontId="2" fillId="6" borderId="10"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12" xfId="0" applyFont="1" applyFill="1" applyBorder="1" applyAlignment="1" applyProtection="1">
      <alignment horizontal="center" vertical="center" wrapText="1"/>
      <protection hidden="1"/>
    </xf>
    <xf numFmtId="0" fontId="2" fillId="3" borderId="16"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2" fillId="4" borderId="10"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hidden="1"/>
    </xf>
    <xf numFmtId="0" fontId="2" fillId="4" borderId="24"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center" vertical="center" wrapText="1"/>
      <protection hidden="1"/>
    </xf>
    <xf numFmtId="0" fontId="2" fillId="5" borderId="11" xfId="0" applyFont="1" applyFill="1" applyBorder="1" applyAlignment="1" applyProtection="1">
      <alignment horizontal="center" vertical="center" wrapText="1"/>
      <protection hidden="1"/>
    </xf>
    <xf numFmtId="0" fontId="2" fillId="5" borderId="12"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left" vertical="top" wrapText="1"/>
      <protection hidden="1"/>
    </xf>
    <xf numFmtId="0" fontId="2" fillId="0" borderId="2"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2" fillId="2" borderId="14" xfId="0" applyFont="1" applyFill="1" applyBorder="1" applyAlignment="1" applyProtection="1">
      <alignment horizontal="center" wrapText="1"/>
      <protection hidden="1"/>
    </xf>
    <xf numFmtId="0" fontId="2" fillId="2" borderId="15" xfId="0" applyFont="1" applyFill="1" applyBorder="1" applyAlignment="1" applyProtection="1">
      <alignment horizontal="center" wrapText="1"/>
      <protection hidden="1"/>
    </xf>
    <xf numFmtId="0" fontId="2" fillId="2" borderId="13" xfId="0" applyFont="1" applyFill="1" applyBorder="1" applyAlignment="1" applyProtection="1">
      <alignment horizontal="center" wrapText="1"/>
      <protection hidden="1"/>
    </xf>
    <xf numFmtId="0" fontId="3" fillId="0" borderId="14" xfId="0" applyFont="1" applyBorder="1" applyAlignment="1" applyProtection="1">
      <alignment horizontal="justify" vertical="top" wrapText="1"/>
      <protection hidden="1"/>
    </xf>
    <xf numFmtId="0" fontId="3" fillId="0" borderId="15" xfId="0" applyFont="1" applyBorder="1" applyAlignment="1" applyProtection="1">
      <alignment horizontal="justify" vertical="top" wrapText="1"/>
      <protection hidden="1"/>
    </xf>
    <xf numFmtId="0" fontId="3" fillId="0" borderId="13" xfId="0" applyFont="1" applyBorder="1" applyAlignment="1" applyProtection="1">
      <alignment horizontal="justify" vertical="top" wrapText="1"/>
      <protection hidden="1"/>
    </xf>
    <xf numFmtId="0" fontId="3" fillId="0" borderId="14" xfId="0" applyFont="1" applyBorder="1" applyAlignment="1" applyProtection="1">
      <alignment horizontal="justify" vertical="center" wrapText="1"/>
      <protection hidden="1"/>
    </xf>
    <xf numFmtId="0" fontId="3" fillId="0" borderId="15" xfId="0" applyFont="1" applyBorder="1" applyAlignment="1" applyProtection="1">
      <alignment horizontal="justify" vertical="center" wrapText="1"/>
      <protection hidden="1"/>
    </xf>
    <xf numFmtId="0" fontId="3" fillId="0" borderId="13" xfId="0" applyFont="1" applyBorder="1" applyAlignment="1" applyProtection="1">
      <alignment horizontal="justify" vertical="center" wrapText="1"/>
      <protection hidden="1"/>
    </xf>
    <xf numFmtId="0" fontId="2" fillId="2" borderId="18" xfId="0" applyFont="1" applyFill="1" applyBorder="1" applyAlignment="1" applyProtection="1">
      <alignment horizontal="center" vertical="center" wrapText="1"/>
      <protection hidden="1"/>
    </xf>
    <xf numFmtId="0" fontId="2" fillId="2" borderId="20" xfId="0" applyFont="1" applyFill="1" applyBorder="1" applyAlignment="1" applyProtection="1">
      <alignment horizontal="center" vertical="center" wrapText="1"/>
      <protection hidden="1"/>
    </xf>
    <xf numFmtId="0" fontId="2" fillId="3" borderId="20"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6"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2" fillId="5" borderId="25" xfId="0" applyFont="1" applyFill="1" applyBorder="1" applyAlignment="1" applyProtection="1">
      <alignment horizontal="center" vertical="center" wrapText="1"/>
      <protection hidden="1"/>
    </xf>
    <xf numFmtId="0" fontId="2" fillId="5" borderId="26" xfId="0" applyFont="1" applyFill="1" applyBorder="1" applyAlignment="1" applyProtection="1">
      <alignment horizontal="center" vertical="center" wrapText="1"/>
      <protection hidden="1"/>
    </xf>
    <xf numFmtId="0" fontId="2" fillId="5" borderId="19" xfId="0" applyFont="1" applyFill="1" applyBorder="1" applyAlignment="1" applyProtection="1">
      <alignment horizontal="center" vertical="center" wrapText="1"/>
      <protection hidden="1"/>
    </xf>
    <xf numFmtId="0" fontId="2" fillId="5" borderId="20" xfId="0" applyFont="1" applyFill="1" applyBorder="1" applyAlignment="1" applyProtection="1">
      <alignment horizontal="center" vertical="center" wrapText="1"/>
      <protection hidden="1"/>
    </xf>
    <xf numFmtId="0" fontId="2" fillId="6" borderId="18"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hidden="1"/>
    </xf>
    <xf numFmtId="0" fontId="2" fillId="6" borderId="20" xfId="0" applyFont="1" applyFill="1" applyBorder="1" applyAlignment="1" applyProtection="1">
      <alignment horizontal="center" vertical="center" wrapText="1"/>
      <protection hidden="1"/>
    </xf>
    <xf numFmtId="0" fontId="2" fillId="7" borderId="18" xfId="0" applyFont="1" applyFill="1" applyBorder="1" applyAlignment="1" applyProtection="1">
      <alignment horizontal="center" vertical="center" wrapText="1"/>
      <protection hidden="1"/>
    </xf>
    <xf numFmtId="0" fontId="2" fillId="7" borderId="19" xfId="0" applyFont="1" applyFill="1" applyBorder="1" applyAlignment="1" applyProtection="1">
      <alignment horizontal="center" vertical="center" wrapText="1"/>
      <protection hidden="1"/>
    </xf>
    <xf numFmtId="0" fontId="2" fillId="8" borderId="19" xfId="0" applyFont="1" applyFill="1" applyBorder="1" applyAlignment="1" applyProtection="1">
      <alignment horizontal="center" vertical="center" wrapText="1"/>
      <protection hidden="1"/>
    </xf>
    <xf numFmtId="0" fontId="2" fillId="8" borderId="20" xfId="0" applyFont="1" applyFill="1" applyBorder="1" applyAlignment="1" applyProtection="1">
      <alignment horizontal="center" vertical="center" wrapText="1"/>
      <protection hidden="1"/>
    </xf>
    <xf numFmtId="0" fontId="2" fillId="7" borderId="20" xfId="0" applyFont="1" applyFill="1" applyBorder="1" applyAlignment="1" applyProtection="1">
      <alignment horizontal="center" vertical="center" wrapText="1"/>
      <protection hidden="1"/>
    </xf>
    <xf numFmtId="0" fontId="2" fillId="8" borderId="18"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129351</xdr:colOff>
      <xdr:row>0</xdr:row>
      <xdr:rowOff>742950</xdr:rowOff>
    </xdr:to>
    <xdr:pic>
      <xdr:nvPicPr>
        <xdr:cNvPr id="2" name="Imagen 1">
          <a:extLst>
            <a:ext uri="{FF2B5EF4-FFF2-40B4-BE49-F238E27FC236}">
              <a16:creationId xmlns:a16="http://schemas.microsoft.com/office/drawing/2014/main" id="{CAFCDB88-B320-47DB-B971-FC939C5406B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5436"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D7C02-2F62-457A-A6D4-4430952F0C28}">
  <sheetPr codeName="Hoja1"/>
  <dimension ref="A1:AU37"/>
  <sheetViews>
    <sheetView showGridLines="0" tabSelected="1" zoomScale="80" zoomScaleNormal="80" zoomScalePageLayoutView="71" workbookViewId="0">
      <selection activeCell="H9" sqref="H9"/>
    </sheetView>
  </sheetViews>
  <sheetFormatPr defaultColWidth="10.85546875" defaultRowHeight="15" zeroHeight="1"/>
  <cols>
    <col min="1" max="1" width="6.5703125" style="2" customWidth="1"/>
    <col min="2" max="2" width="25.5703125" style="2" customWidth="1"/>
    <col min="3" max="3" width="12.28515625" style="2" customWidth="1"/>
    <col min="4" max="4" width="5.85546875" style="2" customWidth="1"/>
    <col min="5" max="5" width="44.28515625" style="2" bestFit="1" customWidth="1"/>
    <col min="6" max="6" width="15.5703125" style="2" customWidth="1"/>
    <col min="7" max="7" width="15.7109375" style="2" customWidth="1"/>
    <col min="8" max="8" width="15.85546875" style="2" customWidth="1"/>
    <col min="9" max="10" width="19.140625" style="2" customWidth="1"/>
    <col min="11" max="11" width="15.85546875" style="2" customWidth="1"/>
    <col min="12" max="12" width="20" style="2" customWidth="1"/>
    <col min="13" max="13" width="15.85546875" style="2" customWidth="1"/>
    <col min="14" max="17" width="15.42578125" style="2" customWidth="1"/>
    <col min="18" max="18" width="17.42578125" style="2" customWidth="1"/>
    <col min="19" max="19" width="18.85546875" style="2" customWidth="1"/>
    <col min="20" max="23" width="17.85546875" style="2" customWidth="1"/>
    <col min="24" max="24" width="17.85546875" style="136" customWidth="1"/>
    <col min="25" max="26" width="16.5703125" style="136" customWidth="1"/>
    <col min="27" max="27" width="39" style="151" customWidth="1"/>
    <col min="28" max="28" width="43.5703125" style="2" customWidth="1"/>
    <col min="29" max="43" width="16.5703125" style="2" hidden="1" customWidth="1"/>
    <col min="44" max="45" width="16.5703125" style="136" customWidth="1"/>
    <col min="46" max="46" width="21.5703125" style="136" customWidth="1"/>
    <col min="47" max="47" width="39.7109375" style="151" customWidth="1"/>
    <col min="48" max="16384" width="10.85546875" style="2"/>
  </cols>
  <sheetData>
    <row r="1" spans="1:47" ht="70.5" customHeight="1">
      <c r="A1" s="240" t="s">
        <v>0</v>
      </c>
      <c r="B1" s="241"/>
      <c r="C1" s="241"/>
      <c r="D1" s="241"/>
      <c r="E1" s="241"/>
      <c r="F1" s="241"/>
      <c r="G1" s="241"/>
      <c r="H1" s="241"/>
      <c r="I1" s="241"/>
      <c r="J1" s="241"/>
      <c r="K1" s="241"/>
      <c r="L1" s="241"/>
      <c r="M1" s="241"/>
      <c r="N1" s="242" t="s">
        <v>1</v>
      </c>
      <c r="O1" s="242"/>
      <c r="P1" s="242"/>
      <c r="Q1" s="242"/>
      <c r="R1" s="242"/>
    </row>
    <row r="2" spans="1:47" s="3" customFormat="1" ht="23.45" customHeight="1">
      <c r="A2" s="243" t="s">
        <v>2</v>
      </c>
      <c r="B2" s="244"/>
      <c r="C2" s="244"/>
      <c r="D2" s="244"/>
      <c r="E2" s="244"/>
      <c r="F2" s="244"/>
      <c r="G2" s="244"/>
      <c r="H2" s="244"/>
      <c r="I2" s="244"/>
      <c r="J2" s="244"/>
      <c r="K2" s="244"/>
      <c r="L2" s="244"/>
      <c r="M2" s="244"/>
      <c r="N2" s="244"/>
      <c r="O2" s="244"/>
      <c r="P2" s="244"/>
      <c r="Q2" s="244"/>
      <c r="R2" s="244"/>
      <c r="X2" s="136"/>
      <c r="Y2" s="136"/>
      <c r="Z2" s="136"/>
      <c r="AA2" s="152"/>
      <c r="AR2" s="136"/>
      <c r="AS2" s="136"/>
      <c r="AT2" s="136"/>
      <c r="AU2" s="152"/>
    </row>
    <row r="3" spans="1:47">
      <c r="E3" s="4"/>
    </row>
    <row r="4" spans="1:47" ht="29.1" customHeight="1">
      <c r="A4" s="195" t="s">
        <v>3</v>
      </c>
      <c r="B4" s="195"/>
      <c r="C4" s="245" t="s">
        <v>4</v>
      </c>
      <c r="D4" s="246"/>
      <c r="E4" s="247"/>
      <c r="G4" s="195" t="s">
        <v>5</v>
      </c>
      <c r="H4" s="195"/>
      <c r="I4" s="195"/>
      <c r="J4" s="195"/>
      <c r="K4" s="195"/>
      <c r="L4" s="195"/>
      <c r="M4" s="195"/>
    </row>
    <row r="5" spans="1:47" ht="14.45" customHeight="1">
      <c r="A5" s="195"/>
      <c r="B5" s="195"/>
      <c r="C5" s="248"/>
      <c r="D5" s="249"/>
      <c r="E5" s="250"/>
      <c r="G5" s="5" t="s">
        <v>6</v>
      </c>
      <c r="H5" s="5" t="s">
        <v>7</v>
      </c>
      <c r="I5" s="254" t="s">
        <v>8</v>
      </c>
      <c r="J5" s="255"/>
      <c r="K5" s="255"/>
      <c r="L5" s="255"/>
      <c r="M5" s="256"/>
    </row>
    <row r="6" spans="1:47" ht="30.75" customHeight="1">
      <c r="A6" s="195"/>
      <c r="B6" s="195"/>
      <c r="C6" s="248"/>
      <c r="D6" s="249"/>
      <c r="E6" s="250"/>
      <c r="G6" s="105">
        <v>1</v>
      </c>
      <c r="H6" s="105" t="s">
        <v>9</v>
      </c>
      <c r="I6" s="257" t="s">
        <v>10</v>
      </c>
      <c r="J6" s="258"/>
      <c r="K6" s="258"/>
      <c r="L6" s="258"/>
      <c r="M6" s="259"/>
    </row>
    <row r="7" spans="1:47" ht="133.5" customHeight="1">
      <c r="A7" s="195"/>
      <c r="B7" s="195"/>
      <c r="C7" s="248"/>
      <c r="D7" s="249"/>
      <c r="E7" s="250"/>
      <c r="G7" s="105">
        <v>2</v>
      </c>
      <c r="H7" s="105" t="s">
        <v>11</v>
      </c>
      <c r="I7" s="257" t="s">
        <v>12</v>
      </c>
      <c r="J7" s="258"/>
      <c r="K7" s="258"/>
      <c r="L7" s="258"/>
      <c r="M7" s="259"/>
    </row>
    <row r="8" spans="1:47" ht="72.75" customHeight="1">
      <c r="A8" s="195"/>
      <c r="B8" s="195"/>
      <c r="C8" s="251"/>
      <c r="D8" s="252"/>
      <c r="E8" s="253"/>
      <c r="G8" s="193">
        <v>3</v>
      </c>
      <c r="H8" s="193" t="s">
        <v>13</v>
      </c>
      <c r="I8" s="260" t="s">
        <v>14</v>
      </c>
      <c r="J8" s="261"/>
      <c r="K8" s="261"/>
      <c r="L8" s="261"/>
      <c r="M8" s="262"/>
    </row>
    <row r="9" spans="1:47" ht="15.75" thickBot="1"/>
    <row r="10" spans="1:47" ht="14.45" customHeight="1">
      <c r="A10" s="225" t="s">
        <v>15</v>
      </c>
      <c r="B10" s="226"/>
      <c r="C10" s="225" t="s">
        <v>16</v>
      </c>
      <c r="D10" s="229"/>
      <c r="E10" s="229"/>
      <c r="F10" s="229"/>
      <c r="G10" s="229"/>
      <c r="H10" s="229"/>
      <c r="I10" s="229"/>
      <c r="J10" s="229"/>
      <c r="K10" s="229"/>
      <c r="L10" s="229"/>
      <c r="M10" s="229"/>
      <c r="N10" s="229"/>
      <c r="O10" s="229"/>
      <c r="P10" s="229"/>
      <c r="Q10" s="229"/>
      <c r="R10" s="226"/>
      <c r="S10" s="230" t="s">
        <v>17</v>
      </c>
      <c r="T10" s="231"/>
      <c r="U10" s="231"/>
      <c r="V10" s="231"/>
      <c r="W10" s="232"/>
      <c r="X10" s="234" t="s">
        <v>18</v>
      </c>
      <c r="Y10" s="235"/>
      <c r="Z10" s="235"/>
      <c r="AA10" s="235"/>
      <c r="AB10" s="236"/>
      <c r="AC10" s="237" t="s">
        <v>18</v>
      </c>
      <c r="AD10" s="238"/>
      <c r="AE10" s="238"/>
      <c r="AF10" s="238"/>
      <c r="AG10" s="239"/>
      <c r="AH10" s="218" t="s">
        <v>18</v>
      </c>
      <c r="AI10" s="219"/>
      <c r="AJ10" s="219"/>
      <c r="AK10" s="219"/>
      <c r="AL10" s="220"/>
      <c r="AM10" s="197" t="s">
        <v>18</v>
      </c>
      <c r="AN10" s="198"/>
      <c r="AO10" s="198"/>
      <c r="AP10" s="198"/>
      <c r="AQ10" s="199"/>
      <c r="AR10" s="200" t="s">
        <v>18</v>
      </c>
      <c r="AS10" s="201"/>
      <c r="AT10" s="201"/>
      <c r="AU10" s="202"/>
    </row>
    <row r="11" spans="1:47" ht="14.45" customHeight="1">
      <c r="A11" s="227"/>
      <c r="B11" s="228"/>
      <c r="C11" s="227"/>
      <c r="D11" s="195"/>
      <c r="E11" s="195"/>
      <c r="F11" s="195"/>
      <c r="G11" s="195"/>
      <c r="H11" s="195"/>
      <c r="I11" s="195"/>
      <c r="J11" s="195"/>
      <c r="K11" s="195"/>
      <c r="L11" s="195"/>
      <c r="M11" s="195"/>
      <c r="N11" s="195"/>
      <c r="O11" s="195"/>
      <c r="P11" s="195"/>
      <c r="Q11" s="195"/>
      <c r="R11" s="228"/>
      <c r="S11" s="221"/>
      <c r="T11" s="223"/>
      <c r="U11" s="223"/>
      <c r="V11" s="223"/>
      <c r="W11" s="233"/>
      <c r="X11" s="203" t="s">
        <v>19</v>
      </c>
      <c r="Y11" s="204"/>
      <c r="Z11" s="204"/>
      <c r="AA11" s="204"/>
      <c r="AB11" s="205"/>
      <c r="AC11" s="206" t="s">
        <v>20</v>
      </c>
      <c r="AD11" s="207"/>
      <c r="AE11" s="207"/>
      <c r="AF11" s="207"/>
      <c r="AG11" s="208"/>
      <c r="AH11" s="209" t="s">
        <v>21</v>
      </c>
      <c r="AI11" s="210"/>
      <c r="AJ11" s="210"/>
      <c r="AK11" s="210"/>
      <c r="AL11" s="211"/>
      <c r="AM11" s="212" t="s">
        <v>22</v>
      </c>
      <c r="AN11" s="213"/>
      <c r="AO11" s="213"/>
      <c r="AP11" s="213"/>
      <c r="AQ11" s="214"/>
      <c r="AR11" s="215" t="s">
        <v>23</v>
      </c>
      <c r="AS11" s="216"/>
      <c r="AT11" s="216"/>
      <c r="AU11" s="217"/>
    </row>
    <row r="12" spans="1:47" ht="30.6" customHeight="1">
      <c r="A12" s="227" t="s">
        <v>24</v>
      </c>
      <c r="B12" s="228" t="s">
        <v>25</v>
      </c>
      <c r="C12" s="227" t="s">
        <v>26</v>
      </c>
      <c r="D12" s="195" t="s">
        <v>27</v>
      </c>
      <c r="E12" s="195" t="s">
        <v>28</v>
      </c>
      <c r="F12" s="195" t="s">
        <v>29</v>
      </c>
      <c r="G12" s="195" t="s">
        <v>30</v>
      </c>
      <c r="H12" s="195" t="s">
        <v>31</v>
      </c>
      <c r="I12" s="195" t="s">
        <v>32</v>
      </c>
      <c r="J12" s="195"/>
      <c r="K12" s="195" t="s">
        <v>33</v>
      </c>
      <c r="L12" s="195" t="s">
        <v>34</v>
      </c>
      <c r="M12" s="195" t="s">
        <v>35</v>
      </c>
      <c r="N12" s="195" t="s">
        <v>36</v>
      </c>
      <c r="O12" s="195" t="s">
        <v>37</v>
      </c>
      <c r="P12" s="195" t="s">
        <v>38</v>
      </c>
      <c r="Q12" s="195" t="s">
        <v>39</v>
      </c>
      <c r="R12" s="228" t="s">
        <v>40</v>
      </c>
      <c r="S12" s="221" t="s">
        <v>41</v>
      </c>
      <c r="T12" s="223" t="s">
        <v>42</v>
      </c>
      <c r="U12" s="223" t="s">
        <v>43</v>
      </c>
      <c r="V12" s="223" t="s">
        <v>44</v>
      </c>
      <c r="W12" s="233" t="s">
        <v>45</v>
      </c>
      <c r="X12" s="203" t="s">
        <v>46</v>
      </c>
      <c r="Y12" s="204" t="s">
        <v>47</v>
      </c>
      <c r="Z12" s="204" t="s">
        <v>48</v>
      </c>
      <c r="AA12" s="204" t="s">
        <v>49</v>
      </c>
      <c r="AB12" s="205" t="s">
        <v>50</v>
      </c>
      <c r="AC12" s="206" t="s">
        <v>46</v>
      </c>
      <c r="AD12" s="207" t="s">
        <v>47</v>
      </c>
      <c r="AE12" s="207" t="s">
        <v>48</v>
      </c>
      <c r="AF12" s="207" t="s">
        <v>49</v>
      </c>
      <c r="AG12" s="208" t="s">
        <v>50</v>
      </c>
      <c r="AH12" s="209" t="s">
        <v>46</v>
      </c>
      <c r="AI12" s="210" t="s">
        <v>47</v>
      </c>
      <c r="AJ12" s="210" t="s">
        <v>48</v>
      </c>
      <c r="AK12" s="210" t="s">
        <v>49</v>
      </c>
      <c r="AL12" s="211" t="s">
        <v>50</v>
      </c>
      <c r="AM12" s="212" t="s">
        <v>46</v>
      </c>
      <c r="AN12" s="213" t="s">
        <v>47</v>
      </c>
      <c r="AO12" s="213" t="s">
        <v>48</v>
      </c>
      <c r="AP12" s="213" t="s">
        <v>49</v>
      </c>
      <c r="AQ12" s="214" t="s">
        <v>50</v>
      </c>
      <c r="AR12" s="215" t="s">
        <v>46</v>
      </c>
      <c r="AS12" s="216" t="s">
        <v>51</v>
      </c>
      <c r="AT12" s="216" t="s">
        <v>52</v>
      </c>
      <c r="AU12" s="217" t="s">
        <v>53</v>
      </c>
    </row>
    <row r="13" spans="1:47" ht="30.6" customHeight="1" thickBot="1">
      <c r="A13" s="263"/>
      <c r="B13" s="264"/>
      <c r="C13" s="263"/>
      <c r="D13" s="196"/>
      <c r="E13" s="196"/>
      <c r="F13" s="196"/>
      <c r="G13" s="196"/>
      <c r="H13" s="196"/>
      <c r="I13" s="192" t="s">
        <v>54</v>
      </c>
      <c r="J13" s="192" t="s">
        <v>55</v>
      </c>
      <c r="K13" s="196"/>
      <c r="L13" s="196"/>
      <c r="M13" s="196"/>
      <c r="N13" s="196"/>
      <c r="O13" s="196"/>
      <c r="P13" s="196"/>
      <c r="Q13" s="196"/>
      <c r="R13" s="264"/>
      <c r="S13" s="222"/>
      <c r="T13" s="224"/>
      <c r="U13" s="224"/>
      <c r="V13" s="224"/>
      <c r="W13" s="265"/>
      <c r="X13" s="266"/>
      <c r="Y13" s="267"/>
      <c r="Z13" s="267"/>
      <c r="AA13" s="267"/>
      <c r="AB13" s="268"/>
      <c r="AC13" s="269"/>
      <c r="AD13" s="270"/>
      <c r="AE13" s="271"/>
      <c r="AF13" s="271"/>
      <c r="AG13" s="272"/>
      <c r="AH13" s="273"/>
      <c r="AI13" s="274"/>
      <c r="AJ13" s="274"/>
      <c r="AK13" s="274"/>
      <c r="AL13" s="275"/>
      <c r="AM13" s="276"/>
      <c r="AN13" s="277"/>
      <c r="AO13" s="277"/>
      <c r="AP13" s="277"/>
      <c r="AQ13" s="280"/>
      <c r="AR13" s="281"/>
      <c r="AS13" s="278"/>
      <c r="AT13" s="278"/>
      <c r="AU13" s="279"/>
    </row>
    <row r="14" spans="1:47" s="64" customFormat="1" ht="108.6" customHeight="1">
      <c r="A14" s="6">
        <v>7</v>
      </c>
      <c r="B14" s="7" t="s">
        <v>56</v>
      </c>
      <c r="C14" s="8">
        <v>1</v>
      </c>
      <c r="D14" s="9">
        <v>1</v>
      </c>
      <c r="E14" s="7" t="s">
        <v>57</v>
      </c>
      <c r="F14" s="10">
        <f>1/17*80%</f>
        <v>4.7058823529411764E-2</v>
      </c>
      <c r="G14" s="7" t="s">
        <v>58</v>
      </c>
      <c r="H14" s="7" t="s">
        <v>59</v>
      </c>
      <c r="I14" s="7" t="s">
        <v>60</v>
      </c>
      <c r="J14" s="7" t="s">
        <v>61</v>
      </c>
      <c r="K14" s="11" t="s">
        <v>62</v>
      </c>
      <c r="L14" s="7" t="s">
        <v>63</v>
      </c>
      <c r="M14" s="7" t="s">
        <v>64</v>
      </c>
      <c r="N14" s="12">
        <v>0.4</v>
      </c>
      <c r="O14" s="12">
        <v>0.7</v>
      </c>
      <c r="P14" s="12">
        <v>0.85</v>
      </c>
      <c r="Q14" s="12">
        <v>1</v>
      </c>
      <c r="R14" s="13">
        <v>1</v>
      </c>
      <c r="S14" s="6" t="s">
        <v>65</v>
      </c>
      <c r="T14" s="7" t="s">
        <v>66</v>
      </c>
      <c r="U14" s="7" t="s">
        <v>67</v>
      </c>
      <c r="V14" s="7" t="s">
        <v>68</v>
      </c>
      <c r="W14" s="96" t="s">
        <v>69</v>
      </c>
      <c r="X14" s="112">
        <f>N14</f>
        <v>0.4</v>
      </c>
      <c r="Y14" s="113">
        <v>0.41710000000000003</v>
      </c>
      <c r="Z14" s="113">
        <v>1</v>
      </c>
      <c r="AA14" s="153" t="s">
        <v>70</v>
      </c>
      <c r="AB14" s="95" t="s">
        <v>71</v>
      </c>
      <c r="AC14" s="99">
        <f>O14</f>
        <v>0.7</v>
      </c>
      <c r="AD14" s="27"/>
      <c r="AE14" s="7"/>
      <c r="AF14" s="7"/>
      <c r="AG14" s="61"/>
      <c r="AH14" s="62">
        <f>P14</f>
        <v>0.85</v>
      </c>
      <c r="AI14" s="63"/>
      <c r="AJ14" s="7"/>
      <c r="AK14" s="7"/>
      <c r="AL14" s="61"/>
      <c r="AM14" s="62">
        <f>Q14</f>
        <v>1</v>
      </c>
      <c r="AN14" s="63"/>
      <c r="AO14" s="7"/>
      <c r="AP14" s="7"/>
      <c r="AQ14" s="61"/>
      <c r="AR14" s="128">
        <f>R14</f>
        <v>1</v>
      </c>
      <c r="AS14" s="113">
        <f>AVERAGE(Y14,AD14,AI14,AN14)</f>
        <v>0.41710000000000003</v>
      </c>
      <c r="AT14" s="113">
        <f>AS14/AR14</f>
        <v>0.41710000000000003</v>
      </c>
      <c r="AU14" s="162" t="str">
        <f>AA14</f>
        <v xml:space="preserve">Se cumplió con la meta propuesta del I trimestres ya que a 31 de diciembre se tenia un subtotal acumulado de $3.196.201.307 por concepto de Reservas de Funcionamiento, y un subtotal acumulado de $5.742.133.449 por concepto de Reservas de Inversión, para un total de $8.938.334.756. De lo anterior, se autorizó y se ejecutó el giro de  $3.728.180.117, correspondiente a un 41,71 siendo un porentaje mayor al programado. </v>
      </c>
    </row>
    <row r="15" spans="1:47" s="64" customFormat="1" ht="300">
      <c r="A15" s="14">
        <v>7</v>
      </c>
      <c r="B15" s="194" t="s">
        <v>56</v>
      </c>
      <c r="C15" s="15">
        <v>5</v>
      </c>
      <c r="D15" s="16">
        <v>2</v>
      </c>
      <c r="E15" s="106" t="s">
        <v>72</v>
      </c>
      <c r="F15" s="10">
        <f t="shared" ref="F15:F30" si="0">1/17*80%</f>
        <v>4.7058823529411764E-2</v>
      </c>
      <c r="G15" s="106" t="s">
        <v>58</v>
      </c>
      <c r="H15" s="106" t="s">
        <v>73</v>
      </c>
      <c r="I15" s="106" t="s">
        <v>74</v>
      </c>
      <c r="J15" s="106" t="s">
        <v>75</v>
      </c>
      <c r="K15" s="107" t="s">
        <v>76</v>
      </c>
      <c r="L15" s="106" t="s">
        <v>77</v>
      </c>
      <c r="M15" s="106" t="s">
        <v>78</v>
      </c>
      <c r="N15" s="108">
        <v>5</v>
      </c>
      <c r="O15" s="108">
        <v>5</v>
      </c>
      <c r="P15" s="108">
        <v>5</v>
      </c>
      <c r="Q15" s="108">
        <v>5</v>
      </c>
      <c r="R15" s="109">
        <v>5</v>
      </c>
      <c r="S15" s="110" t="s">
        <v>79</v>
      </c>
      <c r="T15" s="106" t="s">
        <v>80</v>
      </c>
      <c r="U15" s="106" t="s">
        <v>81</v>
      </c>
      <c r="V15" s="106" t="s">
        <v>68</v>
      </c>
      <c r="W15" s="106" t="s">
        <v>80</v>
      </c>
      <c r="X15" s="114">
        <f t="shared" ref="X15:X16" si="1">N15</f>
        <v>5</v>
      </c>
      <c r="Y15" s="115">
        <f>6685/1277</f>
        <v>5.2349256068911512</v>
      </c>
      <c r="Z15" s="116">
        <f>X15/Y15</f>
        <v>0.95512341062079287</v>
      </c>
      <c r="AA15" s="154" t="s">
        <v>82</v>
      </c>
      <c r="AB15" s="1" t="s">
        <v>83</v>
      </c>
      <c r="AC15" s="100">
        <f t="shared" ref="AC15:AC34" si="2">O15</f>
        <v>5</v>
      </c>
      <c r="AD15" s="66"/>
      <c r="AE15" s="194"/>
      <c r="AF15" s="194"/>
      <c r="AG15" s="25"/>
      <c r="AH15" s="65">
        <f t="shared" ref="AH15:AH34" si="3">P15</f>
        <v>5</v>
      </c>
      <c r="AI15" s="66"/>
      <c r="AJ15" s="194"/>
      <c r="AK15" s="194"/>
      <c r="AL15" s="25"/>
      <c r="AM15" s="65">
        <f t="shared" ref="AM15:AM16" si="4">Q15</f>
        <v>5</v>
      </c>
      <c r="AN15" s="66"/>
      <c r="AO15" s="194"/>
      <c r="AP15" s="194"/>
      <c r="AQ15" s="25"/>
      <c r="AR15" s="114">
        <f t="shared" ref="AR15:AR34" si="5">R15</f>
        <v>5</v>
      </c>
      <c r="AS15" s="129">
        <f t="shared" ref="AS15:AT22" si="6">AVERAGE(Y15,AD15,AI15,AN15)</f>
        <v>5.2349256068911512</v>
      </c>
      <c r="AT15" s="130">
        <f>95.5%/4</f>
        <v>0.23874999999999999</v>
      </c>
      <c r="AU15" s="163" t="s">
        <v>82</v>
      </c>
    </row>
    <row r="16" spans="1:47" s="64" customFormat="1" ht="370.5" customHeight="1">
      <c r="A16" s="14">
        <v>7</v>
      </c>
      <c r="B16" s="194" t="s">
        <v>56</v>
      </c>
      <c r="C16" s="15">
        <v>25</v>
      </c>
      <c r="D16" s="9">
        <v>3</v>
      </c>
      <c r="E16" s="106" t="s">
        <v>84</v>
      </c>
      <c r="F16" s="10">
        <f t="shared" si="0"/>
        <v>4.7058823529411764E-2</v>
      </c>
      <c r="G16" s="106" t="s">
        <v>58</v>
      </c>
      <c r="H16" s="106" t="s">
        <v>85</v>
      </c>
      <c r="I16" s="106" t="s">
        <v>86</v>
      </c>
      <c r="J16" s="106" t="s">
        <v>75</v>
      </c>
      <c r="K16" s="111" t="s">
        <v>87</v>
      </c>
      <c r="L16" s="106" t="s">
        <v>77</v>
      </c>
      <c r="M16" s="106" t="s">
        <v>88</v>
      </c>
      <c r="N16" s="108">
        <v>25</v>
      </c>
      <c r="O16" s="108">
        <v>25</v>
      </c>
      <c r="P16" s="108">
        <v>25</v>
      </c>
      <c r="Q16" s="108">
        <v>25</v>
      </c>
      <c r="R16" s="108">
        <v>25</v>
      </c>
      <c r="S16" s="110" t="s">
        <v>79</v>
      </c>
      <c r="T16" s="106" t="s">
        <v>89</v>
      </c>
      <c r="U16" s="106" t="s">
        <v>90</v>
      </c>
      <c r="V16" s="106" t="s">
        <v>68</v>
      </c>
      <c r="W16" s="106" t="s">
        <v>89</v>
      </c>
      <c r="X16" s="114">
        <f t="shared" si="1"/>
        <v>25</v>
      </c>
      <c r="Y16" s="117">
        <v>23.5</v>
      </c>
      <c r="Z16" s="175">
        <v>1</v>
      </c>
      <c r="AA16" s="154" t="s">
        <v>91</v>
      </c>
      <c r="AB16" s="1" t="s">
        <v>92</v>
      </c>
      <c r="AC16" s="100">
        <f t="shared" si="2"/>
        <v>25</v>
      </c>
      <c r="AD16" s="17"/>
      <c r="AE16" s="194"/>
      <c r="AF16" s="194"/>
      <c r="AG16" s="25"/>
      <c r="AH16" s="65">
        <f t="shared" si="3"/>
        <v>25</v>
      </c>
      <c r="AI16" s="66"/>
      <c r="AJ16" s="194"/>
      <c r="AK16" s="194"/>
      <c r="AL16" s="25"/>
      <c r="AM16" s="65">
        <f t="shared" si="4"/>
        <v>25</v>
      </c>
      <c r="AN16" s="66"/>
      <c r="AO16" s="194"/>
      <c r="AP16" s="194"/>
      <c r="AQ16" s="25"/>
      <c r="AR16" s="114">
        <f t="shared" si="5"/>
        <v>25</v>
      </c>
      <c r="AS16" s="129">
        <f>23.5/4</f>
        <v>5.875</v>
      </c>
      <c r="AT16" s="176">
        <f>Z16/4</f>
        <v>0.25</v>
      </c>
      <c r="AU16" s="163" t="s">
        <v>93</v>
      </c>
    </row>
    <row r="17" spans="1:47" s="64" customFormat="1" ht="120">
      <c r="A17" s="14">
        <v>3</v>
      </c>
      <c r="B17" s="194" t="s">
        <v>94</v>
      </c>
      <c r="C17" s="19">
        <v>1</v>
      </c>
      <c r="D17" s="16">
        <v>4</v>
      </c>
      <c r="E17" s="194" t="s">
        <v>95</v>
      </c>
      <c r="F17" s="10">
        <f t="shared" si="0"/>
        <v>4.7058823529411764E-2</v>
      </c>
      <c r="G17" s="194" t="s">
        <v>58</v>
      </c>
      <c r="H17" s="20" t="s">
        <v>96</v>
      </c>
      <c r="I17" s="20" t="s">
        <v>97</v>
      </c>
      <c r="J17" s="194" t="s">
        <v>98</v>
      </c>
      <c r="K17" s="21"/>
      <c r="L17" s="194" t="s">
        <v>99</v>
      </c>
      <c r="M17" s="194" t="s">
        <v>100</v>
      </c>
      <c r="N17" s="22">
        <v>0</v>
      </c>
      <c r="O17" s="22">
        <v>0.4</v>
      </c>
      <c r="P17" s="23">
        <v>0.3</v>
      </c>
      <c r="Q17" s="23">
        <v>0.3</v>
      </c>
      <c r="R17" s="24">
        <f>SUM(N17:Q17)</f>
        <v>1</v>
      </c>
      <c r="S17" s="14" t="s">
        <v>65</v>
      </c>
      <c r="T17" s="194" t="s">
        <v>101</v>
      </c>
      <c r="U17" s="194" t="s">
        <v>102</v>
      </c>
      <c r="V17" s="194" t="s">
        <v>103</v>
      </c>
      <c r="W17" s="97" t="s">
        <v>104</v>
      </c>
      <c r="X17" s="118" t="s">
        <v>105</v>
      </c>
      <c r="Y17" s="119" t="s">
        <v>105</v>
      </c>
      <c r="Z17" s="117" t="s">
        <v>105</v>
      </c>
      <c r="AA17" s="154" t="s">
        <v>106</v>
      </c>
      <c r="AB17" s="1" t="s">
        <v>107</v>
      </c>
      <c r="AC17" s="101">
        <f>O17</f>
        <v>0.4</v>
      </c>
      <c r="AD17" s="66"/>
      <c r="AE17" s="194"/>
      <c r="AF17" s="194"/>
      <c r="AG17" s="25"/>
      <c r="AH17" s="60">
        <f>P17</f>
        <v>0.3</v>
      </c>
      <c r="AI17" s="66"/>
      <c r="AJ17" s="194"/>
      <c r="AK17" s="194"/>
      <c r="AL17" s="25"/>
      <c r="AM17" s="67">
        <v>1</v>
      </c>
      <c r="AN17" s="66"/>
      <c r="AO17" s="194"/>
      <c r="AP17" s="194"/>
      <c r="AQ17" s="25"/>
      <c r="AR17" s="118">
        <v>1</v>
      </c>
      <c r="AS17" s="131">
        <v>0</v>
      </c>
      <c r="AT17" s="131">
        <v>0</v>
      </c>
      <c r="AU17" s="163" t="s">
        <v>106</v>
      </c>
    </row>
    <row r="18" spans="1:47" s="64" customFormat="1" ht="105">
      <c r="A18" s="14">
        <v>7</v>
      </c>
      <c r="B18" s="194" t="s">
        <v>56</v>
      </c>
      <c r="C18" s="26">
        <v>3</v>
      </c>
      <c r="D18" s="9">
        <v>5</v>
      </c>
      <c r="E18" s="194" t="s">
        <v>108</v>
      </c>
      <c r="F18" s="10">
        <f t="shared" si="0"/>
        <v>4.7058823529411764E-2</v>
      </c>
      <c r="G18" s="194" t="s">
        <v>58</v>
      </c>
      <c r="H18" s="194" t="s">
        <v>109</v>
      </c>
      <c r="I18" s="194" t="s">
        <v>110</v>
      </c>
      <c r="J18" s="194" t="s">
        <v>111</v>
      </c>
      <c r="K18" s="18" t="s">
        <v>112</v>
      </c>
      <c r="L18" s="194" t="s">
        <v>99</v>
      </c>
      <c r="M18" s="194" t="s">
        <v>113</v>
      </c>
      <c r="N18" s="31" t="s">
        <v>105</v>
      </c>
      <c r="O18" s="31" t="s">
        <v>105</v>
      </c>
      <c r="P18" s="17">
        <v>1</v>
      </c>
      <c r="Q18" s="17">
        <v>2</v>
      </c>
      <c r="R18" s="28">
        <v>3</v>
      </c>
      <c r="S18" s="14" t="s">
        <v>65</v>
      </c>
      <c r="T18" s="194" t="s">
        <v>114</v>
      </c>
      <c r="U18" s="194" t="s">
        <v>115</v>
      </c>
      <c r="V18" s="194" t="s">
        <v>116</v>
      </c>
      <c r="W18" s="97" t="s">
        <v>117</v>
      </c>
      <c r="X18" s="120" t="str">
        <f>N18</f>
        <v>No programada</v>
      </c>
      <c r="Y18" s="119" t="s">
        <v>105</v>
      </c>
      <c r="Z18" s="117" t="s">
        <v>105</v>
      </c>
      <c r="AA18" s="154" t="s">
        <v>118</v>
      </c>
      <c r="AB18" s="1" t="s">
        <v>107</v>
      </c>
      <c r="AC18" s="101" t="str">
        <f t="shared" ref="AC18:AC30" si="7">O18</f>
        <v>No programada</v>
      </c>
      <c r="AD18" s="66"/>
      <c r="AE18" s="194"/>
      <c r="AF18" s="194"/>
      <c r="AG18" s="25"/>
      <c r="AH18" s="68">
        <v>1</v>
      </c>
      <c r="AI18" s="66"/>
      <c r="AJ18" s="194"/>
      <c r="AK18" s="194"/>
      <c r="AL18" s="25"/>
      <c r="AM18" s="68">
        <v>2</v>
      </c>
      <c r="AN18" s="66"/>
      <c r="AO18" s="194"/>
      <c r="AP18" s="194"/>
      <c r="AQ18" s="25"/>
      <c r="AR18" s="120">
        <v>3</v>
      </c>
      <c r="AS18" s="173">
        <v>0</v>
      </c>
      <c r="AT18" s="131">
        <v>0</v>
      </c>
      <c r="AU18" s="163" t="s">
        <v>106</v>
      </c>
    </row>
    <row r="19" spans="1:47" s="64" customFormat="1" ht="120">
      <c r="A19" s="14">
        <v>7</v>
      </c>
      <c r="B19" s="194" t="s">
        <v>56</v>
      </c>
      <c r="C19" s="26">
        <v>60</v>
      </c>
      <c r="D19" s="9">
        <v>6</v>
      </c>
      <c r="E19" s="194" t="s">
        <v>119</v>
      </c>
      <c r="F19" s="10">
        <f t="shared" si="0"/>
        <v>4.7058823529411764E-2</v>
      </c>
      <c r="G19" s="194" t="s">
        <v>58</v>
      </c>
      <c r="H19" s="194" t="s">
        <v>120</v>
      </c>
      <c r="I19" s="194" t="s">
        <v>121</v>
      </c>
      <c r="J19" s="194" t="s">
        <v>122</v>
      </c>
      <c r="K19" s="19" t="s">
        <v>123</v>
      </c>
      <c r="L19" s="194" t="s">
        <v>99</v>
      </c>
      <c r="M19" s="194" t="s">
        <v>124</v>
      </c>
      <c r="N19" s="31" t="s">
        <v>105</v>
      </c>
      <c r="O19" s="27">
        <v>60</v>
      </c>
      <c r="P19" s="31" t="s">
        <v>105</v>
      </c>
      <c r="Q19" s="31" t="s">
        <v>105</v>
      </c>
      <c r="R19" s="28">
        <v>60</v>
      </c>
      <c r="S19" s="14" t="s">
        <v>65</v>
      </c>
      <c r="T19" s="194" t="s">
        <v>125</v>
      </c>
      <c r="U19" s="194" t="s">
        <v>126</v>
      </c>
      <c r="V19" s="194" t="s">
        <v>116</v>
      </c>
      <c r="W19" s="97" t="s">
        <v>127</v>
      </c>
      <c r="X19" s="120" t="str">
        <f t="shared" ref="X19:X30" si="8">N19</f>
        <v>No programada</v>
      </c>
      <c r="Y19" s="117" t="s">
        <v>105</v>
      </c>
      <c r="Z19" s="117" t="s">
        <v>105</v>
      </c>
      <c r="AA19" s="154" t="s">
        <v>118</v>
      </c>
      <c r="AB19" s="1" t="s">
        <v>107</v>
      </c>
      <c r="AC19" s="100">
        <v>60</v>
      </c>
      <c r="AD19" s="66"/>
      <c r="AE19" s="194"/>
      <c r="AF19" s="194"/>
      <c r="AG19" s="25"/>
      <c r="AH19" s="67"/>
      <c r="AI19" s="66"/>
      <c r="AJ19" s="194"/>
      <c r="AK19" s="194"/>
      <c r="AL19" s="25"/>
      <c r="AM19" s="67"/>
      <c r="AN19" s="66"/>
      <c r="AO19" s="194"/>
      <c r="AP19" s="194"/>
      <c r="AQ19" s="25"/>
      <c r="AR19" s="120">
        <v>60</v>
      </c>
      <c r="AS19" s="173">
        <v>0</v>
      </c>
      <c r="AT19" s="131">
        <v>0</v>
      </c>
      <c r="AU19" s="163" t="s">
        <v>106</v>
      </c>
    </row>
    <row r="20" spans="1:47" s="64" customFormat="1" ht="120">
      <c r="A20" s="14">
        <v>7</v>
      </c>
      <c r="B20" s="194" t="s">
        <v>56</v>
      </c>
      <c r="C20" s="26">
        <v>56</v>
      </c>
      <c r="D20" s="9">
        <v>7</v>
      </c>
      <c r="E20" s="194" t="s">
        <v>128</v>
      </c>
      <c r="F20" s="10">
        <f t="shared" si="0"/>
        <v>4.7058823529411764E-2</v>
      </c>
      <c r="G20" s="194" t="s">
        <v>58</v>
      </c>
      <c r="H20" s="194" t="s">
        <v>129</v>
      </c>
      <c r="I20" s="194" t="s">
        <v>130</v>
      </c>
      <c r="J20" s="194" t="s">
        <v>131</v>
      </c>
      <c r="K20" s="19" t="s">
        <v>123</v>
      </c>
      <c r="L20" s="194" t="s">
        <v>99</v>
      </c>
      <c r="M20" s="194" t="s">
        <v>132</v>
      </c>
      <c r="N20" s="31" t="s">
        <v>105</v>
      </c>
      <c r="O20" s="31" t="s">
        <v>105</v>
      </c>
      <c r="P20" s="31" t="s">
        <v>105</v>
      </c>
      <c r="Q20" s="17">
        <v>56</v>
      </c>
      <c r="R20" s="28">
        <v>56</v>
      </c>
      <c r="S20" s="14" t="s">
        <v>65</v>
      </c>
      <c r="T20" s="194" t="s">
        <v>133</v>
      </c>
      <c r="U20" s="194" t="s">
        <v>126</v>
      </c>
      <c r="V20" s="194" t="s">
        <v>116</v>
      </c>
      <c r="W20" s="97" t="s">
        <v>127</v>
      </c>
      <c r="X20" s="120" t="str">
        <f t="shared" ref="X20" si="9">N20</f>
        <v>No programada</v>
      </c>
      <c r="Y20" s="117" t="s">
        <v>105</v>
      </c>
      <c r="Z20" s="117" t="s">
        <v>105</v>
      </c>
      <c r="AA20" s="154" t="s">
        <v>118</v>
      </c>
      <c r="AB20" s="1" t="s">
        <v>107</v>
      </c>
      <c r="AC20" s="101" t="str">
        <f t="shared" si="7"/>
        <v>No programada</v>
      </c>
      <c r="AD20" s="66"/>
      <c r="AE20" s="194"/>
      <c r="AF20" s="194"/>
      <c r="AG20" s="25"/>
      <c r="AH20" s="67">
        <v>0</v>
      </c>
      <c r="AI20" s="66"/>
      <c r="AJ20" s="194"/>
      <c r="AK20" s="194"/>
      <c r="AL20" s="25"/>
      <c r="AM20" s="68">
        <f>Q20</f>
        <v>56</v>
      </c>
      <c r="AN20" s="66"/>
      <c r="AO20" s="194"/>
      <c r="AP20" s="194"/>
      <c r="AQ20" s="25"/>
      <c r="AR20" s="120">
        <f>R20</f>
        <v>56</v>
      </c>
      <c r="AS20" s="173">
        <v>0</v>
      </c>
      <c r="AT20" s="131">
        <v>0</v>
      </c>
      <c r="AU20" s="163" t="s">
        <v>106</v>
      </c>
    </row>
    <row r="21" spans="1:47" s="64" customFormat="1" ht="120">
      <c r="A21" s="14">
        <v>7</v>
      </c>
      <c r="B21" s="194" t="s">
        <v>56</v>
      </c>
      <c r="C21" s="26">
        <v>26</v>
      </c>
      <c r="D21" s="16">
        <v>8</v>
      </c>
      <c r="E21" s="194" t="s">
        <v>134</v>
      </c>
      <c r="F21" s="10">
        <f t="shared" si="0"/>
        <v>4.7058823529411764E-2</v>
      </c>
      <c r="G21" s="194" t="s">
        <v>135</v>
      </c>
      <c r="H21" s="194" t="s">
        <v>136</v>
      </c>
      <c r="I21" s="194" t="s">
        <v>137</v>
      </c>
      <c r="J21" s="194" t="s">
        <v>138</v>
      </c>
      <c r="K21" s="19" t="s">
        <v>123</v>
      </c>
      <c r="L21" s="194" t="s">
        <v>99</v>
      </c>
      <c r="M21" s="194" t="s">
        <v>136</v>
      </c>
      <c r="N21" s="31" t="s">
        <v>105</v>
      </c>
      <c r="O21" s="31" t="s">
        <v>105</v>
      </c>
      <c r="P21" s="17">
        <v>26</v>
      </c>
      <c r="Q21" s="31" t="s">
        <v>105</v>
      </c>
      <c r="R21" s="28">
        <v>26</v>
      </c>
      <c r="S21" s="14" t="s">
        <v>65</v>
      </c>
      <c r="T21" s="194" t="s">
        <v>133</v>
      </c>
      <c r="U21" s="194" t="s">
        <v>126</v>
      </c>
      <c r="V21" s="194" t="s">
        <v>116</v>
      </c>
      <c r="W21" s="97" t="s">
        <v>127</v>
      </c>
      <c r="X21" s="120" t="str">
        <f t="shared" ref="X21" si="10">N21</f>
        <v>No programada</v>
      </c>
      <c r="Y21" s="117" t="s">
        <v>105</v>
      </c>
      <c r="Z21" s="117" t="s">
        <v>105</v>
      </c>
      <c r="AA21" s="154" t="s">
        <v>118</v>
      </c>
      <c r="AB21" s="1" t="s">
        <v>107</v>
      </c>
      <c r="AC21" s="101" t="str">
        <f t="shared" si="7"/>
        <v>No programada</v>
      </c>
      <c r="AD21" s="66"/>
      <c r="AE21" s="194"/>
      <c r="AF21" s="194"/>
      <c r="AG21" s="25"/>
      <c r="AH21" s="68">
        <f>P21</f>
        <v>26</v>
      </c>
      <c r="AI21" s="66"/>
      <c r="AJ21" s="194"/>
      <c r="AK21" s="194"/>
      <c r="AL21" s="25"/>
      <c r="AM21" s="68"/>
      <c r="AN21" s="66"/>
      <c r="AO21" s="194"/>
      <c r="AP21" s="194"/>
      <c r="AQ21" s="25"/>
      <c r="AR21" s="120">
        <f>R21</f>
        <v>26</v>
      </c>
      <c r="AS21" s="173">
        <v>0</v>
      </c>
      <c r="AT21" s="131">
        <v>0</v>
      </c>
      <c r="AU21" s="163" t="s">
        <v>106</v>
      </c>
    </row>
    <row r="22" spans="1:47" s="64" customFormat="1" ht="180">
      <c r="A22" s="14">
        <v>7</v>
      </c>
      <c r="B22" s="194" t="s">
        <v>56</v>
      </c>
      <c r="C22" s="19">
        <v>1</v>
      </c>
      <c r="D22" s="9">
        <v>9</v>
      </c>
      <c r="E22" s="20" t="s">
        <v>139</v>
      </c>
      <c r="F22" s="10">
        <f t="shared" si="0"/>
        <v>4.7058823529411764E-2</v>
      </c>
      <c r="G22" s="194" t="s">
        <v>58</v>
      </c>
      <c r="H22" s="194" t="s">
        <v>140</v>
      </c>
      <c r="I22" s="194" t="s">
        <v>141</v>
      </c>
      <c r="J22" s="194" t="s">
        <v>142</v>
      </c>
      <c r="K22" s="19"/>
      <c r="L22" s="194" t="s">
        <v>99</v>
      </c>
      <c r="M22" s="194" t="s">
        <v>140</v>
      </c>
      <c r="N22" s="22">
        <v>1</v>
      </c>
      <c r="O22" s="22">
        <v>0</v>
      </c>
      <c r="P22" s="23">
        <v>0</v>
      </c>
      <c r="Q22" s="23">
        <v>0</v>
      </c>
      <c r="R22" s="24">
        <v>1</v>
      </c>
      <c r="S22" s="14" t="s">
        <v>65</v>
      </c>
      <c r="T22" s="194" t="s">
        <v>143</v>
      </c>
      <c r="U22" s="194" t="s">
        <v>144</v>
      </c>
      <c r="V22" s="194" t="s">
        <v>116</v>
      </c>
      <c r="W22" s="97" t="s">
        <v>144</v>
      </c>
      <c r="X22" s="118">
        <f t="shared" si="8"/>
        <v>1</v>
      </c>
      <c r="Y22" s="119">
        <v>1</v>
      </c>
      <c r="Z22" s="119">
        <v>1</v>
      </c>
      <c r="AA22" s="154" t="s">
        <v>145</v>
      </c>
      <c r="AB22" s="1" t="s">
        <v>146</v>
      </c>
      <c r="AC22" s="101">
        <f t="shared" si="7"/>
        <v>0</v>
      </c>
      <c r="AD22" s="66"/>
      <c r="AE22" s="194"/>
      <c r="AF22" s="194"/>
      <c r="AG22" s="25"/>
      <c r="AH22" s="67"/>
      <c r="AI22" s="66"/>
      <c r="AJ22" s="194"/>
      <c r="AK22" s="194"/>
      <c r="AL22" s="25"/>
      <c r="AM22" s="67"/>
      <c r="AN22" s="66"/>
      <c r="AO22" s="194"/>
      <c r="AP22" s="194"/>
      <c r="AQ22" s="25"/>
      <c r="AR22" s="118">
        <v>1</v>
      </c>
      <c r="AS22" s="132">
        <f t="shared" si="6"/>
        <v>1</v>
      </c>
      <c r="AT22" s="132">
        <f t="shared" si="6"/>
        <v>1</v>
      </c>
      <c r="AU22" s="164" t="s">
        <v>145</v>
      </c>
    </row>
    <row r="23" spans="1:47" s="64" customFormat="1" ht="324.75" customHeight="1">
      <c r="A23" s="14">
        <v>7</v>
      </c>
      <c r="B23" s="194" t="s">
        <v>56</v>
      </c>
      <c r="C23" s="19">
        <v>1</v>
      </c>
      <c r="D23" s="9">
        <v>10</v>
      </c>
      <c r="E23" s="194" t="s">
        <v>147</v>
      </c>
      <c r="F23" s="10">
        <f t="shared" si="0"/>
        <v>4.7058823529411764E-2</v>
      </c>
      <c r="G23" s="194" t="s">
        <v>58</v>
      </c>
      <c r="H23" s="194" t="s">
        <v>148</v>
      </c>
      <c r="I23" s="194" t="s">
        <v>149</v>
      </c>
      <c r="J23" s="194" t="s">
        <v>150</v>
      </c>
      <c r="K23" s="18" t="s">
        <v>151</v>
      </c>
      <c r="L23" s="194" t="s">
        <v>63</v>
      </c>
      <c r="M23" s="194" t="s">
        <v>152</v>
      </c>
      <c r="N23" s="22">
        <v>0.15</v>
      </c>
      <c r="O23" s="22">
        <v>0.4</v>
      </c>
      <c r="P23" s="23">
        <v>0.8</v>
      </c>
      <c r="Q23" s="23">
        <v>1</v>
      </c>
      <c r="R23" s="24">
        <v>1</v>
      </c>
      <c r="S23" s="14" t="s">
        <v>65</v>
      </c>
      <c r="T23" s="194" t="s">
        <v>153</v>
      </c>
      <c r="U23" s="194" t="s">
        <v>154</v>
      </c>
      <c r="V23" s="194" t="s">
        <v>155</v>
      </c>
      <c r="W23" s="97" t="s">
        <v>156</v>
      </c>
      <c r="X23" s="118">
        <f t="shared" si="8"/>
        <v>0.15</v>
      </c>
      <c r="Y23" s="137">
        <v>0.1789</v>
      </c>
      <c r="Z23" s="150">
        <v>1</v>
      </c>
      <c r="AA23" s="155" t="s">
        <v>157</v>
      </c>
      <c r="AB23" s="1" t="s">
        <v>158</v>
      </c>
      <c r="AC23" s="101">
        <f t="shared" si="7"/>
        <v>0.4</v>
      </c>
      <c r="AD23" s="66"/>
      <c r="AE23" s="194"/>
      <c r="AF23" s="194"/>
      <c r="AG23" s="25"/>
      <c r="AH23" s="67">
        <v>0.8</v>
      </c>
      <c r="AI23" s="66"/>
      <c r="AJ23" s="194"/>
      <c r="AK23" s="194"/>
      <c r="AL23" s="25"/>
      <c r="AM23" s="67">
        <v>1</v>
      </c>
      <c r="AN23" s="66"/>
      <c r="AO23" s="194"/>
      <c r="AP23" s="194"/>
      <c r="AQ23" s="25"/>
      <c r="AR23" s="118">
        <f>R23</f>
        <v>1</v>
      </c>
      <c r="AS23" s="149">
        <v>0.1789</v>
      </c>
      <c r="AT23" s="149">
        <v>0.1789</v>
      </c>
      <c r="AU23" s="163" t="s">
        <v>159</v>
      </c>
    </row>
    <row r="24" spans="1:47" s="64" customFormat="1" ht="177.75" customHeight="1">
      <c r="A24" s="14">
        <v>7</v>
      </c>
      <c r="B24" s="194" t="s">
        <v>56</v>
      </c>
      <c r="C24" s="29">
        <v>1</v>
      </c>
      <c r="D24" s="16">
        <v>11</v>
      </c>
      <c r="E24" s="194" t="s">
        <v>160</v>
      </c>
      <c r="F24" s="10">
        <f t="shared" si="0"/>
        <v>4.7058823529411764E-2</v>
      </c>
      <c r="G24" s="194" t="s">
        <v>135</v>
      </c>
      <c r="H24" s="194" t="s">
        <v>161</v>
      </c>
      <c r="I24" s="194" t="s">
        <v>161</v>
      </c>
      <c r="J24" s="194" t="s">
        <v>162</v>
      </c>
      <c r="K24" s="19">
        <v>1</v>
      </c>
      <c r="L24" s="194" t="s">
        <v>77</v>
      </c>
      <c r="M24" s="194" t="s">
        <v>163</v>
      </c>
      <c r="N24" s="22">
        <v>1</v>
      </c>
      <c r="O24" s="22">
        <v>1</v>
      </c>
      <c r="P24" s="23">
        <v>1</v>
      </c>
      <c r="Q24" s="23">
        <v>1</v>
      </c>
      <c r="R24" s="24">
        <v>1</v>
      </c>
      <c r="S24" s="14" t="s">
        <v>65</v>
      </c>
      <c r="T24" s="194" t="s">
        <v>164</v>
      </c>
      <c r="U24" s="194" t="s">
        <v>165</v>
      </c>
      <c r="V24" s="194" t="s">
        <v>155</v>
      </c>
      <c r="W24" s="97" t="s">
        <v>165</v>
      </c>
      <c r="X24" s="118">
        <f t="shared" si="8"/>
        <v>1</v>
      </c>
      <c r="Y24" s="119">
        <v>1</v>
      </c>
      <c r="Z24" s="138">
        <v>1</v>
      </c>
      <c r="AA24" s="154" t="s">
        <v>166</v>
      </c>
      <c r="AB24" s="1" t="s">
        <v>75</v>
      </c>
      <c r="AC24" s="101">
        <f t="shared" si="7"/>
        <v>1</v>
      </c>
      <c r="AD24" s="66"/>
      <c r="AE24" s="194"/>
      <c r="AF24" s="194"/>
      <c r="AG24" s="25"/>
      <c r="AH24" s="60">
        <v>1</v>
      </c>
      <c r="AI24" s="66"/>
      <c r="AJ24" s="194"/>
      <c r="AK24" s="194"/>
      <c r="AL24" s="25"/>
      <c r="AM24" s="60">
        <v>1</v>
      </c>
      <c r="AN24" s="60"/>
      <c r="AO24" s="60"/>
      <c r="AP24" s="60"/>
      <c r="AQ24" s="60"/>
      <c r="AR24" s="133">
        <v>1</v>
      </c>
      <c r="AS24" s="132">
        <f>100%/4</f>
        <v>0.25</v>
      </c>
      <c r="AT24" s="131">
        <v>0.25</v>
      </c>
      <c r="AU24" s="163" t="s">
        <v>166</v>
      </c>
    </row>
    <row r="25" spans="1:47" s="64" customFormat="1" ht="225" customHeight="1">
      <c r="A25" s="14">
        <v>7</v>
      </c>
      <c r="B25" s="194" t="s">
        <v>56</v>
      </c>
      <c r="C25" s="29">
        <v>1</v>
      </c>
      <c r="D25" s="9">
        <v>12</v>
      </c>
      <c r="E25" s="194" t="s">
        <v>167</v>
      </c>
      <c r="F25" s="10">
        <f t="shared" si="0"/>
        <v>4.7058823529411764E-2</v>
      </c>
      <c r="G25" s="194" t="s">
        <v>58</v>
      </c>
      <c r="H25" s="194" t="s">
        <v>168</v>
      </c>
      <c r="I25" s="194" t="s">
        <v>169</v>
      </c>
      <c r="J25" s="194" t="s">
        <v>170</v>
      </c>
      <c r="K25" s="29">
        <v>1</v>
      </c>
      <c r="L25" s="194" t="s">
        <v>77</v>
      </c>
      <c r="M25" s="194" t="s">
        <v>171</v>
      </c>
      <c r="N25" s="22">
        <v>1</v>
      </c>
      <c r="O25" s="22">
        <v>1</v>
      </c>
      <c r="P25" s="23">
        <v>1</v>
      </c>
      <c r="Q25" s="23">
        <v>1</v>
      </c>
      <c r="R25" s="24">
        <v>1</v>
      </c>
      <c r="S25" s="14" t="s">
        <v>65</v>
      </c>
      <c r="T25" s="194" t="s">
        <v>164</v>
      </c>
      <c r="U25" s="194" t="s">
        <v>172</v>
      </c>
      <c r="V25" s="194" t="s">
        <v>155</v>
      </c>
      <c r="W25" s="97" t="s">
        <v>165</v>
      </c>
      <c r="X25" s="118">
        <f t="shared" si="8"/>
        <v>1</v>
      </c>
      <c r="Y25" s="119">
        <v>1</v>
      </c>
      <c r="Z25" s="119">
        <v>1</v>
      </c>
      <c r="AA25" s="156" t="s">
        <v>173</v>
      </c>
      <c r="AB25" s="1" t="s">
        <v>174</v>
      </c>
      <c r="AC25" s="101">
        <f t="shared" si="7"/>
        <v>1</v>
      </c>
      <c r="AD25" s="66"/>
      <c r="AE25" s="194"/>
      <c r="AF25" s="194"/>
      <c r="AG25" s="25"/>
      <c r="AH25" s="60">
        <v>1</v>
      </c>
      <c r="AI25" s="66"/>
      <c r="AJ25" s="194"/>
      <c r="AK25" s="194"/>
      <c r="AL25" s="25"/>
      <c r="AM25" s="60">
        <v>1</v>
      </c>
      <c r="AN25" s="66"/>
      <c r="AO25" s="194"/>
      <c r="AP25" s="194"/>
      <c r="AQ25" s="25"/>
      <c r="AR25" s="133">
        <v>1</v>
      </c>
      <c r="AS25" s="132">
        <f>100%/4</f>
        <v>0.25</v>
      </c>
      <c r="AT25" s="131">
        <v>0.25</v>
      </c>
      <c r="AU25" s="163" t="s">
        <v>173</v>
      </c>
    </row>
    <row r="26" spans="1:47" s="64" customFormat="1" ht="105">
      <c r="A26" s="14">
        <v>7</v>
      </c>
      <c r="B26" s="194" t="s">
        <v>56</v>
      </c>
      <c r="C26" s="194">
        <v>1</v>
      </c>
      <c r="D26" s="9">
        <v>13</v>
      </c>
      <c r="E26" s="194" t="s">
        <v>175</v>
      </c>
      <c r="F26" s="10">
        <f t="shared" si="0"/>
        <v>4.7058823529411764E-2</v>
      </c>
      <c r="G26" s="194" t="s">
        <v>135</v>
      </c>
      <c r="H26" s="194" t="s">
        <v>176</v>
      </c>
      <c r="I26" s="194" t="s">
        <v>177</v>
      </c>
      <c r="J26" s="194" t="s">
        <v>178</v>
      </c>
      <c r="K26" s="194">
        <v>0</v>
      </c>
      <c r="L26" s="194" t="s">
        <v>99</v>
      </c>
      <c r="M26" s="194" t="s">
        <v>179</v>
      </c>
      <c r="N26" s="31" t="s">
        <v>105</v>
      </c>
      <c r="O26" s="31" t="s">
        <v>105</v>
      </c>
      <c r="P26" s="31" t="s">
        <v>105</v>
      </c>
      <c r="Q26" s="27">
        <v>1</v>
      </c>
      <c r="R26" s="28">
        <f t="shared" ref="R26:R30" si="11">C26</f>
        <v>1</v>
      </c>
      <c r="S26" s="14" t="s">
        <v>65</v>
      </c>
      <c r="T26" s="20" t="s">
        <v>180</v>
      </c>
      <c r="U26" s="20" t="s">
        <v>181</v>
      </c>
      <c r="V26" s="194" t="s">
        <v>116</v>
      </c>
      <c r="W26" s="98" t="s">
        <v>181</v>
      </c>
      <c r="X26" s="120" t="str">
        <f t="shared" si="8"/>
        <v>No programada</v>
      </c>
      <c r="Y26" s="117">
        <v>0</v>
      </c>
      <c r="Z26" s="117" t="s">
        <v>105</v>
      </c>
      <c r="AA26" s="154" t="s">
        <v>118</v>
      </c>
      <c r="AB26" s="1" t="s">
        <v>107</v>
      </c>
      <c r="AC26" s="101" t="str">
        <f t="shared" si="7"/>
        <v>No programada</v>
      </c>
      <c r="AD26" s="66"/>
      <c r="AE26" s="194"/>
      <c r="AF26" s="194"/>
      <c r="AG26" s="25"/>
      <c r="AH26" s="69">
        <v>0</v>
      </c>
      <c r="AI26" s="66"/>
      <c r="AJ26" s="194"/>
      <c r="AK26" s="194"/>
      <c r="AL26" s="25"/>
      <c r="AM26" s="70">
        <f t="shared" ref="AM26:AM34" si="12">Q26</f>
        <v>1</v>
      </c>
      <c r="AN26" s="66"/>
      <c r="AO26" s="194"/>
      <c r="AP26" s="194"/>
      <c r="AQ26" s="25"/>
      <c r="AR26" s="171">
        <f t="shared" si="5"/>
        <v>1</v>
      </c>
      <c r="AS26" s="105">
        <f t="shared" ref="AS26:AS33" si="13">SUM(Y26,AD26,AI26,AN26)</f>
        <v>0</v>
      </c>
      <c r="AT26" s="131">
        <v>0</v>
      </c>
      <c r="AU26" s="163" t="s">
        <v>118</v>
      </c>
    </row>
    <row r="27" spans="1:47" s="64" customFormat="1" ht="105">
      <c r="A27" s="14">
        <v>7</v>
      </c>
      <c r="B27" s="194" t="s">
        <v>56</v>
      </c>
      <c r="C27" s="194">
        <v>3</v>
      </c>
      <c r="D27" s="9">
        <v>14</v>
      </c>
      <c r="E27" s="194" t="s">
        <v>182</v>
      </c>
      <c r="F27" s="10">
        <f t="shared" si="0"/>
        <v>4.7058823529411764E-2</v>
      </c>
      <c r="G27" s="194" t="s">
        <v>58</v>
      </c>
      <c r="H27" s="194" t="s">
        <v>183</v>
      </c>
      <c r="I27" s="194" t="s">
        <v>184</v>
      </c>
      <c r="J27" s="194" t="s">
        <v>185</v>
      </c>
      <c r="K27" s="30">
        <v>2</v>
      </c>
      <c r="L27" s="194" t="s">
        <v>99</v>
      </c>
      <c r="M27" s="194" t="s">
        <v>183</v>
      </c>
      <c r="N27" s="31" t="s">
        <v>105</v>
      </c>
      <c r="O27" s="31">
        <v>1</v>
      </c>
      <c r="P27" s="31">
        <v>1</v>
      </c>
      <c r="Q27" s="31">
        <v>1</v>
      </c>
      <c r="R27" s="32">
        <v>3</v>
      </c>
      <c r="S27" s="14" t="s">
        <v>65</v>
      </c>
      <c r="T27" s="194" t="s">
        <v>186</v>
      </c>
      <c r="U27" s="194" t="s">
        <v>187</v>
      </c>
      <c r="V27" s="194" t="s">
        <v>188</v>
      </c>
      <c r="W27" s="98" t="s">
        <v>189</v>
      </c>
      <c r="X27" s="121" t="s">
        <v>105</v>
      </c>
      <c r="Y27" s="117">
        <v>0</v>
      </c>
      <c r="Z27" s="117" t="s">
        <v>105</v>
      </c>
      <c r="AA27" s="154" t="s">
        <v>118</v>
      </c>
      <c r="AB27" s="1" t="s">
        <v>107</v>
      </c>
      <c r="AC27" s="102">
        <v>1</v>
      </c>
      <c r="AD27" s="66"/>
      <c r="AE27" s="194"/>
      <c r="AF27" s="194"/>
      <c r="AG27" s="25"/>
      <c r="AH27" s="68">
        <v>1</v>
      </c>
      <c r="AI27" s="66"/>
      <c r="AJ27" s="194"/>
      <c r="AK27" s="194"/>
      <c r="AL27" s="25"/>
      <c r="AM27" s="70">
        <f t="shared" si="12"/>
        <v>1</v>
      </c>
      <c r="AN27" s="66"/>
      <c r="AO27" s="194"/>
      <c r="AP27" s="194"/>
      <c r="AQ27" s="25"/>
      <c r="AR27" s="171">
        <f t="shared" si="5"/>
        <v>3</v>
      </c>
      <c r="AS27" s="105">
        <f t="shared" si="13"/>
        <v>0</v>
      </c>
      <c r="AT27" s="131">
        <v>0</v>
      </c>
      <c r="AU27" s="163" t="s">
        <v>118</v>
      </c>
    </row>
    <row r="28" spans="1:47" s="64" customFormat="1" ht="409.5">
      <c r="A28" s="14">
        <v>7</v>
      </c>
      <c r="B28" s="194" t="s">
        <v>56</v>
      </c>
      <c r="C28" s="26">
        <v>4</v>
      </c>
      <c r="D28" s="16">
        <v>15</v>
      </c>
      <c r="E28" s="194" t="s">
        <v>190</v>
      </c>
      <c r="F28" s="10">
        <f t="shared" si="0"/>
        <v>4.7058823529411764E-2</v>
      </c>
      <c r="G28" s="194" t="s">
        <v>58</v>
      </c>
      <c r="H28" s="194" t="s">
        <v>191</v>
      </c>
      <c r="I28" s="194" t="s">
        <v>192</v>
      </c>
      <c r="J28" s="194" t="s">
        <v>193</v>
      </c>
      <c r="K28" s="194">
        <v>2</v>
      </c>
      <c r="L28" s="194" t="s">
        <v>99</v>
      </c>
      <c r="M28" s="194" t="s">
        <v>194</v>
      </c>
      <c r="N28" s="31">
        <v>1</v>
      </c>
      <c r="O28" s="31">
        <v>1</v>
      </c>
      <c r="P28" s="31">
        <v>1</v>
      </c>
      <c r="Q28" s="31">
        <v>1</v>
      </c>
      <c r="R28" s="32">
        <f t="shared" si="11"/>
        <v>4</v>
      </c>
      <c r="S28" s="14" t="s">
        <v>65</v>
      </c>
      <c r="T28" s="194" t="s">
        <v>194</v>
      </c>
      <c r="U28" s="194" t="s">
        <v>195</v>
      </c>
      <c r="V28" s="194" t="s">
        <v>188</v>
      </c>
      <c r="W28" s="97" t="s">
        <v>196</v>
      </c>
      <c r="X28" s="121">
        <v>1</v>
      </c>
      <c r="Y28" s="117">
        <v>1</v>
      </c>
      <c r="Z28" s="119">
        <f>((Y28*100%)/X28)</f>
        <v>1</v>
      </c>
      <c r="AA28" s="156" t="s">
        <v>197</v>
      </c>
      <c r="AB28" s="170" t="s">
        <v>198</v>
      </c>
      <c r="AC28" s="102">
        <v>1</v>
      </c>
      <c r="AD28" s="194"/>
      <c r="AE28" s="194"/>
      <c r="AF28" s="194"/>
      <c r="AG28" s="25"/>
      <c r="AH28" s="68">
        <v>1</v>
      </c>
      <c r="AI28" s="194"/>
      <c r="AJ28" s="194"/>
      <c r="AK28" s="194"/>
      <c r="AL28" s="25"/>
      <c r="AM28" s="68">
        <v>1</v>
      </c>
      <c r="AN28" s="66"/>
      <c r="AO28" s="194"/>
      <c r="AP28" s="194"/>
      <c r="AQ28" s="25"/>
      <c r="AR28" s="171">
        <f t="shared" si="5"/>
        <v>4</v>
      </c>
      <c r="AS28" s="105">
        <f>AVERAGE(Y28,AD28,AI28,AN28)</f>
        <v>1</v>
      </c>
      <c r="AT28" s="132">
        <f>1/4</f>
        <v>0.25</v>
      </c>
      <c r="AU28" s="163" t="s">
        <v>199</v>
      </c>
    </row>
    <row r="29" spans="1:47" s="64" customFormat="1" ht="132" customHeight="1">
      <c r="A29" s="14">
        <v>7</v>
      </c>
      <c r="B29" s="194" t="s">
        <v>56</v>
      </c>
      <c r="C29" s="29">
        <v>1</v>
      </c>
      <c r="D29" s="9">
        <v>16</v>
      </c>
      <c r="E29" s="194" t="s">
        <v>200</v>
      </c>
      <c r="F29" s="10">
        <f t="shared" si="0"/>
        <v>4.7058823529411764E-2</v>
      </c>
      <c r="G29" s="194" t="s">
        <v>58</v>
      </c>
      <c r="H29" s="194" t="s">
        <v>201</v>
      </c>
      <c r="I29" s="194" t="s">
        <v>202</v>
      </c>
      <c r="J29" s="194" t="s">
        <v>201</v>
      </c>
      <c r="K29" s="194">
        <v>0</v>
      </c>
      <c r="L29" s="194" t="s">
        <v>77</v>
      </c>
      <c r="M29" s="194" t="s">
        <v>203</v>
      </c>
      <c r="N29" s="33">
        <v>1</v>
      </c>
      <c r="O29" s="33">
        <v>1</v>
      </c>
      <c r="P29" s="33">
        <v>1</v>
      </c>
      <c r="Q29" s="33">
        <v>1</v>
      </c>
      <c r="R29" s="34">
        <f t="shared" si="11"/>
        <v>1</v>
      </c>
      <c r="S29" s="14" t="s">
        <v>65</v>
      </c>
      <c r="T29" s="194" t="s">
        <v>204</v>
      </c>
      <c r="U29" s="194" t="s">
        <v>205</v>
      </c>
      <c r="V29" s="194" t="s">
        <v>155</v>
      </c>
      <c r="W29" s="97" t="s">
        <v>205</v>
      </c>
      <c r="X29" s="122">
        <f t="shared" si="8"/>
        <v>1</v>
      </c>
      <c r="Y29" s="119">
        <v>1</v>
      </c>
      <c r="Z29" s="119">
        <v>1</v>
      </c>
      <c r="AA29" s="154" t="s">
        <v>206</v>
      </c>
      <c r="AB29" s="154" t="s">
        <v>207</v>
      </c>
      <c r="AC29" s="101">
        <f t="shared" si="7"/>
        <v>1</v>
      </c>
      <c r="AD29" s="194"/>
      <c r="AE29" s="194"/>
      <c r="AF29" s="194"/>
      <c r="AG29" s="25"/>
      <c r="AH29" s="71">
        <v>1</v>
      </c>
      <c r="AI29" s="194"/>
      <c r="AJ29" s="194"/>
      <c r="AK29" s="194"/>
      <c r="AL29" s="25"/>
      <c r="AM29" s="72">
        <v>1</v>
      </c>
      <c r="AN29" s="66"/>
      <c r="AO29" s="194"/>
      <c r="AP29" s="194"/>
      <c r="AQ29" s="25"/>
      <c r="AR29" s="122">
        <v>1</v>
      </c>
      <c r="AS29" s="132">
        <v>0.25</v>
      </c>
      <c r="AT29" s="132">
        <v>0.25</v>
      </c>
      <c r="AU29" s="163" t="s">
        <v>206</v>
      </c>
    </row>
    <row r="30" spans="1:47" s="64" customFormat="1" ht="105">
      <c r="A30" s="14">
        <v>7</v>
      </c>
      <c r="B30" s="194" t="s">
        <v>56</v>
      </c>
      <c r="C30" s="194">
        <v>1</v>
      </c>
      <c r="D30" s="9">
        <v>17</v>
      </c>
      <c r="E30" s="194" t="s">
        <v>208</v>
      </c>
      <c r="F30" s="10">
        <f t="shared" si="0"/>
        <v>4.7058823529411764E-2</v>
      </c>
      <c r="G30" s="194" t="s">
        <v>135</v>
      </c>
      <c r="H30" s="194" t="s">
        <v>209</v>
      </c>
      <c r="I30" s="194" t="s">
        <v>210</v>
      </c>
      <c r="J30" s="194" t="s">
        <v>211</v>
      </c>
      <c r="K30" s="194">
        <v>0</v>
      </c>
      <c r="L30" s="194" t="s">
        <v>99</v>
      </c>
      <c r="M30" s="194" t="s">
        <v>212</v>
      </c>
      <c r="N30" s="31" t="s">
        <v>105</v>
      </c>
      <c r="O30" s="31" t="s">
        <v>105</v>
      </c>
      <c r="P30" s="172">
        <v>1</v>
      </c>
      <c r="Q30" s="31" t="s">
        <v>105</v>
      </c>
      <c r="R30" s="32">
        <f t="shared" si="11"/>
        <v>1</v>
      </c>
      <c r="S30" s="14" t="s">
        <v>65</v>
      </c>
      <c r="T30" s="194" t="s">
        <v>213</v>
      </c>
      <c r="U30" s="194" t="s">
        <v>214</v>
      </c>
      <c r="V30" s="194" t="s">
        <v>188</v>
      </c>
      <c r="W30" s="97" t="s">
        <v>214</v>
      </c>
      <c r="X30" s="123" t="str">
        <f t="shared" si="8"/>
        <v>No programada</v>
      </c>
      <c r="Y30" s="117" t="s">
        <v>105</v>
      </c>
      <c r="Z30" s="117" t="s">
        <v>105</v>
      </c>
      <c r="AA30" s="154" t="s">
        <v>106</v>
      </c>
      <c r="AB30" s="1" t="s">
        <v>107</v>
      </c>
      <c r="AC30" s="101" t="str">
        <f t="shared" si="7"/>
        <v>No programada</v>
      </c>
      <c r="AD30" s="194"/>
      <c r="AE30" s="194"/>
      <c r="AF30" s="194"/>
      <c r="AG30" s="25"/>
      <c r="AH30" s="73">
        <f t="shared" si="3"/>
        <v>1</v>
      </c>
      <c r="AI30" s="194"/>
      <c r="AJ30" s="194"/>
      <c r="AK30" s="194"/>
      <c r="AL30" s="25"/>
      <c r="AM30" s="67" t="str">
        <f t="shared" ref="AM30" si="14">Y30</f>
        <v>No programada</v>
      </c>
      <c r="AN30" s="66"/>
      <c r="AO30" s="194"/>
      <c r="AP30" s="194"/>
      <c r="AQ30" s="25"/>
      <c r="AR30" s="171">
        <f t="shared" si="5"/>
        <v>1</v>
      </c>
      <c r="AS30" s="173">
        <f t="shared" si="13"/>
        <v>0</v>
      </c>
      <c r="AT30" s="173">
        <v>0</v>
      </c>
      <c r="AU30" s="163" t="s">
        <v>106</v>
      </c>
    </row>
    <row r="31" spans="1:47" s="76" customFormat="1" ht="16.5" thickBot="1">
      <c r="A31" s="35"/>
      <c r="B31" s="36"/>
      <c r="C31" s="36"/>
      <c r="D31" s="36"/>
      <c r="E31" s="37" t="s">
        <v>215</v>
      </c>
      <c r="F31" s="38">
        <f>SUM(F14:F30)</f>
        <v>0.80000000000000027</v>
      </c>
      <c r="G31" s="36"/>
      <c r="H31" s="36"/>
      <c r="I31" s="36"/>
      <c r="J31" s="36"/>
      <c r="K31" s="36"/>
      <c r="L31" s="36"/>
      <c r="M31" s="36"/>
      <c r="N31" s="39"/>
      <c r="O31" s="39"/>
      <c r="P31" s="39"/>
      <c r="Q31" s="39"/>
      <c r="R31" s="40"/>
      <c r="S31" s="35"/>
      <c r="T31" s="36"/>
      <c r="U31" s="36"/>
      <c r="V31" s="36"/>
      <c r="W31" s="103"/>
      <c r="X31" s="139"/>
      <c r="Y31" s="140"/>
      <c r="Z31" s="174">
        <f>AVERAGE(Z14:Z30)*80%</f>
        <v>0.79601096983295938</v>
      </c>
      <c r="AA31" s="157"/>
      <c r="AB31" s="104"/>
      <c r="AC31" s="74"/>
      <c r="AD31" s="38" t="e">
        <f>AVERAGE(AD14:AD30)</f>
        <v>#DIV/0!</v>
      </c>
      <c r="AE31" s="36"/>
      <c r="AF31" s="36"/>
      <c r="AG31" s="41"/>
      <c r="AH31" s="74"/>
      <c r="AI31" s="38" t="e">
        <f>AVERAGE(AI14:AI30)</f>
        <v>#DIV/0!</v>
      </c>
      <c r="AJ31" s="36"/>
      <c r="AK31" s="36"/>
      <c r="AL31" s="41"/>
      <c r="AM31" s="75"/>
      <c r="AN31" s="39" t="e">
        <f>AVERAGE(AN14:AN30)</f>
        <v>#DIV/0!</v>
      </c>
      <c r="AO31" s="36"/>
      <c r="AP31" s="36"/>
      <c r="AQ31" s="41"/>
      <c r="AR31" s="147"/>
      <c r="AS31" s="148"/>
      <c r="AT31" s="174">
        <f>AVERAGE(AT14:AT30)*80%</f>
        <v>0.14516470588235295</v>
      </c>
      <c r="AU31" s="165"/>
    </row>
    <row r="32" spans="1:47" s="82" customFormat="1" ht="120">
      <c r="A32" s="42">
        <v>7</v>
      </c>
      <c r="B32" s="42" t="s">
        <v>56</v>
      </c>
      <c r="C32" s="43">
        <v>0.8</v>
      </c>
      <c r="D32" s="42" t="s">
        <v>216</v>
      </c>
      <c r="E32" s="42" t="s">
        <v>217</v>
      </c>
      <c r="F32" s="44">
        <f>+(0.333333333333333)*20%</f>
        <v>6.6666666666666596E-2</v>
      </c>
      <c r="G32" s="42" t="s">
        <v>218</v>
      </c>
      <c r="H32" s="42" t="s">
        <v>219</v>
      </c>
      <c r="I32" s="42" t="s">
        <v>220</v>
      </c>
      <c r="J32" s="42" t="s">
        <v>221</v>
      </c>
      <c r="K32" s="42"/>
      <c r="L32" s="42" t="s">
        <v>77</v>
      </c>
      <c r="M32" s="45" t="s">
        <v>222</v>
      </c>
      <c r="N32" s="46" t="s">
        <v>105</v>
      </c>
      <c r="O32" s="46">
        <v>0.8</v>
      </c>
      <c r="P32" s="46" t="s">
        <v>105</v>
      </c>
      <c r="Q32" s="46">
        <v>0.8</v>
      </c>
      <c r="R32" s="184">
        <v>0.8</v>
      </c>
      <c r="S32" s="188" t="s">
        <v>223</v>
      </c>
      <c r="T32" s="78" t="s">
        <v>224</v>
      </c>
      <c r="U32" s="78" t="s">
        <v>224</v>
      </c>
      <c r="V32" s="78" t="s">
        <v>225</v>
      </c>
      <c r="W32" s="79" t="s">
        <v>226</v>
      </c>
      <c r="X32" s="124" t="str">
        <f>N32</f>
        <v>No programada</v>
      </c>
      <c r="Y32" s="125" t="s">
        <v>105</v>
      </c>
      <c r="Z32" s="125" t="s">
        <v>105</v>
      </c>
      <c r="AA32" s="158" t="s">
        <v>227</v>
      </c>
      <c r="AB32" s="79" t="s">
        <v>105</v>
      </c>
      <c r="AC32" s="77">
        <f t="shared" si="2"/>
        <v>0.8</v>
      </c>
      <c r="AD32" s="78"/>
      <c r="AE32" s="78"/>
      <c r="AF32" s="78"/>
      <c r="AG32" s="79"/>
      <c r="AH32" s="80" t="str">
        <f t="shared" si="3"/>
        <v>No programada</v>
      </c>
      <c r="AI32" s="78"/>
      <c r="AJ32" s="78"/>
      <c r="AK32" s="78"/>
      <c r="AL32" s="79"/>
      <c r="AM32" s="80">
        <f t="shared" si="12"/>
        <v>0.8</v>
      </c>
      <c r="AN32" s="81"/>
      <c r="AO32" s="78"/>
      <c r="AP32" s="78"/>
      <c r="AQ32" s="79"/>
      <c r="AR32" s="134">
        <f t="shared" si="5"/>
        <v>0.8</v>
      </c>
      <c r="AS32" s="180">
        <f>SUM(AD32,AN32)</f>
        <v>0</v>
      </c>
      <c r="AT32" s="177">
        <v>0</v>
      </c>
      <c r="AU32" s="166" t="s">
        <v>227</v>
      </c>
    </row>
    <row r="33" spans="1:47" s="82" customFormat="1" ht="120">
      <c r="A33" s="47">
        <v>7</v>
      </c>
      <c r="B33" s="47" t="s">
        <v>56</v>
      </c>
      <c r="C33" s="48">
        <v>1</v>
      </c>
      <c r="D33" s="47" t="s">
        <v>228</v>
      </c>
      <c r="E33" s="47" t="s">
        <v>229</v>
      </c>
      <c r="F33" s="49">
        <f t="shared" ref="F33:F34" si="15">+(0.333333333333333)*20%</f>
        <v>6.6666666666666596E-2</v>
      </c>
      <c r="G33" s="47" t="s">
        <v>218</v>
      </c>
      <c r="H33" s="47" t="s">
        <v>230</v>
      </c>
      <c r="I33" s="47" t="s">
        <v>231</v>
      </c>
      <c r="J33" s="47" t="s">
        <v>232</v>
      </c>
      <c r="K33" s="47"/>
      <c r="L33" s="47" t="s">
        <v>233</v>
      </c>
      <c r="M33" s="50" t="s">
        <v>234</v>
      </c>
      <c r="N33" s="51">
        <v>0.01</v>
      </c>
      <c r="O33" s="51">
        <v>0.3</v>
      </c>
      <c r="P33" s="51">
        <v>0.5</v>
      </c>
      <c r="Q33" s="51">
        <v>0.19</v>
      </c>
      <c r="R33" s="185">
        <f>SUM(N33:Q33)</f>
        <v>1</v>
      </c>
      <c r="S33" s="189" t="s">
        <v>223</v>
      </c>
      <c r="T33" s="47" t="s">
        <v>235</v>
      </c>
      <c r="U33" s="47" t="s">
        <v>235</v>
      </c>
      <c r="V33" s="42" t="s">
        <v>225</v>
      </c>
      <c r="W33" s="84" t="s">
        <v>236</v>
      </c>
      <c r="X33" s="126">
        <f>N33</f>
        <v>0.01</v>
      </c>
      <c r="Y33" s="183">
        <v>0.115</v>
      </c>
      <c r="Z33" s="179">
        <v>1</v>
      </c>
      <c r="AA33" s="159" t="s">
        <v>237</v>
      </c>
      <c r="AB33" s="84" t="s">
        <v>238</v>
      </c>
      <c r="AC33" s="83">
        <f t="shared" si="2"/>
        <v>0.3</v>
      </c>
      <c r="AD33" s="47"/>
      <c r="AE33" s="47"/>
      <c r="AF33" s="47"/>
      <c r="AG33" s="84"/>
      <c r="AH33" s="85">
        <f t="shared" si="3"/>
        <v>0.5</v>
      </c>
      <c r="AI33" s="47"/>
      <c r="AJ33" s="47"/>
      <c r="AK33" s="47"/>
      <c r="AL33" s="84"/>
      <c r="AM33" s="85">
        <f t="shared" si="12"/>
        <v>0.19</v>
      </c>
      <c r="AN33" s="86"/>
      <c r="AO33" s="47"/>
      <c r="AP33" s="47"/>
      <c r="AQ33" s="84"/>
      <c r="AR33" s="135">
        <f t="shared" si="5"/>
        <v>1</v>
      </c>
      <c r="AS33" s="183">
        <f t="shared" si="13"/>
        <v>0.115</v>
      </c>
      <c r="AT33" s="178">
        <v>0.115</v>
      </c>
      <c r="AU33" s="167" t="s">
        <v>237</v>
      </c>
    </row>
    <row r="34" spans="1:47" s="82" customFormat="1" ht="120">
      <c r="A34" s="47">
        <v>7</v>
      </c>
      <c r="B34" s="47" t="s">
        <v>56</v>
      </c>
      <c r="C34" s="48">
        <v>1</v>
      </c>
      <c r="D34" s="47" t="s">
        <v>239</v>
      </c>
      <c r="E34" s="47" t="s">
        <v>240</v>
      </c>
      <c r="F34" s="49">
        <f t="shared" si="15"/>
        <v>6.6666666666666596E-2</v>
      </c>
      <c r="G34" s="47" t="s">
        <v>218</v>
      </c>
      <c r="H34" s="47" t="s">
        <v>241</v>
      </c>
      <c r="I34" s="47" t="s">
        <v>242</v>
      </c>
      <c r="J34" s="47" t="s">
        <v>243</v>
      </c>
      <c r="K34" s="47"/>
      <c r="L34" s="47" t="s">
        <v>233</v>
      </c>
      <c r="M34" s="50" t="s">
        <v>244</v>
      </c>
      <c r="N34" s="51" t="s">
        <v>105</v>
      </c>
      <c r="O34" s="51">
        <v>1</v>
      </c>
      <c r="P34" s="51">
        <v>1</v>
      </c>
      <c r="Q34" s="51" t="s">
        <v>245</v>
      </c>
      <c r="R34" s="185">
        <v>1</v>
      </c>
      <c r="S34" s="189" t="s">
        <v>223</v>
      </c>
      <c r="T34" s="47" t="s">
        <v>246</v>
      </c>
      <c r="U34" s="47" t="s">
        <v>247</v>
      </c>
      <c r="V34" s="42" t="s">
        <v>225</v>
      </c>
      <c r="W34" s="84" t="s">
        <v>248</v>
      </c>
      <c r="X34" s="126" t="str">
        <f>N34</f>
        <v>No programada</v>
      </c>
      <c r="Y34" s="127" t="s">
        <v>105</v>
      </c>
      <c r="Z34" s="127" t="s">
        <v>105</v>
      </c>
      <c r="AA34" s="159" t="s">
        <v>227</v>
      </c>
      <c r="AB34" s="84" t="s">
        <v>105</v>
      </c>
      <c r="AC34" s="83">
        <f t="shared" si="2"/>
        <v>1</v>
      </c>
      <c r="AD34" s="47"/>
      <c r="AE34" s="47"/>
      <c r="AF34" s="47"/>
      <c r="AG34" s="84"/>
      <c r="AH34" s="85">
        <f t="shared" si="3"/>
        <v>1</v>
      </c>
      <c r="AI34" s="47"/>
      <c r="AJ34" s="47"/>
      <c r="AK34" s="47"/>
      <c r="AL34" s="84"/>
      <c r="AM34" s="85" t="str">
        <f t="shared" si="12"/>
        <v>No  programada</v>
      </c>
      <c r="AN34" s="86"/>
      <c r="AO34" s="47"/>
      <c r="AP34" s="47"/>
      <c r="AQ34" s="84"/>
      <c r="AR34" s="135">
        <f t="shared" si="5"/>
        <v>1</v>
      </c>
      <c r="AS34" s="105">
        <f>SUM(AD34,AI34)</f>
        <v>0</v>
      </c>
      <c r="AT34" s="179">
        <v>0</v>
      </c>
      <c r="AU34" s="167" t="s">
        <v>227</v>
      </c>
    </row>
    <row r="35" spans="1:47" s="76" customFormat="1" ht="15.75">
      <c r="A35" s="52"/>
      <c r="B35" s="52"/>
      <c r="C35" s="52"/>
      <c r="D35" s="52"/>
      <c r="E35" s="53" t="s">
        <v>249</v>
      </c>
      <c r="F35" s="54">
        <f>SUM(F32:F34)</f>
        <v>0.19999999999999979</v>
      </c>
      <c r="G35" s="53"/>
      <c r="H35" s="53"/>
      <c r="I35" s="53"/>
      <c r="J35" s="53"/>
      <c r="K35" s="53"/>
      <c r="L35" s="53"/>
      <c r="M35" s="53"/>
      <c r="N35" s="55"/>
      <c r="O35" s="55"/>
      <c r="P35" s="55"/>
      <c r="Q35" s="55"/>
      <c r="R35" s="186">
        <f>AVERAGE(R33:R34)</f>
        <v>1</v>
      </c>
      <c r="S35" s="190"/>
      <c r="T35" s="52"/>
      <c r="U35" s="52"/>
      <c r="V35" s="52"/>
      <c r="W35" s="89"/>
      <c r="X35" s="141"/>
      <c r="Y35" s="142"/>
      <c r="Z35" s="181">
        <f>AVERAGE(Z32:Z34)*20%</f>
        <v>0.2</v>
      </c>
      <c r="AA35" s="160"/>
      <c r="AB35" s="89"/>
      <c r="AC35" s="87">
        <f>AVERAGE(AC33:AC34)</f>
        <v>0.65</v>
      </c>
      <c r="AD35" s="88" t="e">
        <f>AVERAGE(AD33:AD34)</f>
        <v>#DIV/0!</v>
      </c>
      <c r="AE35" s="52"/>
      <c r="AF35" s="52"/>
      <c r="AG35" s="89"/>
      <c r="AH35" s="87">
        <f>AVERAGE(AH33:AH34)</f>
        <v>0.75</v>
      </c>
      <c r="AI35" s="88" t="e">
        <f>AVERAGE(AI33:AI34)</f>
        <v>#DIV/0!</v>
      </c>
      <c r="AJ35" s="52"/>
      <c r="AK35" s="52"/>
      <c r="AL35" s="89"/>
      <c r="AM35" s="87">
        <f>AVERAGE(AM33:AM34)</f>
        <v>0.19</v>
      </c>
      <c r="AN35" s="88" t="e">
        <f>AVERAGE(AN33:AN34)</f>
        <v>#DIV/0!</v>
      </c>
      <c r="AO35" s="52"/>
      <c r="AP35" s="52"/>
      <c r="AQ35" s="89"/>
      <c r="AR35" s="141">
        <f>AVERAGE(AR33:AR34)</f>
        <v>1</v>
      </c>
      <c r="AS35" s="142">
        <f>AVERAGE(AS33:AS34)</f>
        <v>5.7500000000000002E-2</v>
      </c>
      <c r="AT35" s="143"/>
      <c r="AU35" s="168"/>
    </row>
    <row r="36" spans="1:47" s="94" customFormat="1" ht="19.5" thickBot="1">
      <c r="A36" s="56"/>
      <c r="B36" s="56"/>
      <c r="C36" s="56"/>
      <c r="D36" s="56"/>
      <c r="E36" s="57" t="s">
        <v>250</v>
      </c>
      <c r="F36" s="58">
        <f>F35+F31</f>
        <v>1</v>
      </c>
      <c r="G36" s="56"/>
      <c r="H36" s="56"/>
      <c r="I36" s="56"/>
      <c r="J36" s="56"/>
      <c r="K36" s="56"/>
      <c r="L36" s="56"/>
      <c r="M36" s="56"/>
      <c r="N36" s="59"/>
      <c r="O36" s="59"/>
      <c r="P36" s="59"/>
      <c r="Q36" s="59"/>
      <c r="R36" s="187">
        <f>R35*$F$35</f>
        <v>0.19999999999999979</v>
      </c>
      <c r="S36" s="191"/>
      <c r="T36" s="92"/>
      <c r="U36" s="92"/>
      <c r="V36" s="92"/>
      <c r="W36" s="93"/>
      <c r="X36" s="144"/>
      <c r="Y36" s="145"/>
      <c r="Z36" s="182">
        <f>Z31+Z35</f>
        <v>0.99601096983295934</v>
      </c>
      <c r="AA36" s="161"/>
      <c r="AB36" s="93"/>
      <c r="AC36" s="90">
        <f>AC35*$F$35</f>
        <v>0.12999999999999987</v>
      </c>
      <c r="AD36" s="91" t="e">
        <f>AD35*$F$35</f>
        <v>#DIV/0!</v>
      </c>
      <c r="AE36" s="92"/>
      <c r="AF36" s="92"/>
      <c r="AG36" s="93"/>
      <c r="AH36" s="90">
        <f>AH35*$F$35</f>
        <v>0.14999999999999986</v>
      </c>
      <c r="AI36" s="91" t="e">
        <f>AI35*$F$35</f>
        <v>#DIV/0!</v>
      </c>
      <c r="AJ36" s="92"/>
      <c r="AK36" s="92"/>
      <c r="AL36" s="93"/>
      <c r="AM36" s="90">
        <f>AM35*$F$35</f>
        <v>3.7999999999999957E-2</v>
      </c>
      <c r="AN36" s="91" t="e">
        <f>AN35*$F$35</f>
        <v>#DIV/0!</v>
      </c>
      <c r="AO36" s="92"/>
      <c r="AP36" s="92"/>
      <c r="AQ36" s="93"/>
      <c r="AR36" s="144">
        <f>AR35*$F$35</f>
        <v>0.19999999999999979</v>
      </c>
      <c r="AS36" s="145">
        <f>AS35*$F$35</f>
        <v>1.1499999999999988E-2</v>
      </c>
      <c r="AT36" s="146"/>
      <c r="AU36" s="169"/>
    </row>
    <row r="37" spans="1:47"/>
  </sheetData>
  <sheetProtection formatColumns="0" formatRows="0" autoFilter="0"/>
  <mergeCells count="69">
    <mergeCell ref="AT12:AT13"/>
    <mergeCell ref="AU12:AU13"/>
    <mergeCell ref="AO12:AO13"/>
    <mergeCell ref="AP12:AP13"/>
    <mergeCell ref="AQ12:AQ13"/>
    <mergeCell ref="AR12:AR13"/>
    <mergeCell ref="AS12:AS13"/>
    <mergeCell ref="AJ12:AJ13"/>
    <mergeCell ref="AK12:AK13"/>
    <mergeCell ref="AL12:AL13"/>
    <mergeCell ref="AM12:AM13"/>
    <mergeCell ref="AN12:AN13"/>
    <mergeCell ref="AE12:AE13"/>
    <mergeCell ref="AF12:AF13"/>
    <mergeCell ref="AG12:AG13"/>
    <mergeCell ref="AH12:AH13"/>
    <mergeCell ref="AI12:AI13"/>
    <mergeCell ref="Z12:Z13"/>
    <mergeCell ref="AA12:AA13"/>
    <mergeCell ref="AB12:AB13"/>
    <mergeCell ref="AC12:AC13"/>
    <mergeCell ref="AD12:AD13"/>
    <mergeCell ref="Q12:Q13"/>
    <mergeCell ref="R12:R13"/>
    <mergeCell ref="W12:W13"/>
    <mergeCell ref="X12:X13"/>
    <mergeCell ref="Y12:Y13"/>
    <mergeCell ref="F12:F13"/>
    <mergeCell ref="G12:G13"/>
    <mergeCell ref="H12:H13"/>
    <mergeCell ref="K12:K13"/>
    <mergeCell ref="L12:L13"/>
    <mergeCell ref="I12:J12"/>
    <mergeCell ref="A12:A13"/>
    <mergeCell ref="B12:B13"/>
    <mergeCell ref="C12:C13"/>
    <mergeCell ref="D12:D13"/>
    <mergeCell ref="E12:E13"/>
    <mergeCell ref="A1:M1"/>
    <mergeCell ref="N1:R1"/>
    <mergeCell ref="A2:R2"/>
    <mergeCell ref="A4:B8"/>
    <mergeCell ref="C4:E8"/>
    <mergeCell ref="G4:M4"/>
    <mergeCell ref="I5:M5"/>
    <mergeCell ref="I6:M6"/>
    <mergeCell ref="I7:M7"/>
    <mergeCell ref="I8:M8"/>
    <mergeCell ref="A10:B11"/>
    <mergeCell ref="C10:R11"/>
    <mergeCell ref="S10:W11"/>
    <mergeCell ref="X10:AB10"/>
    <mergeCell ref="AC10:AG10"/>
    <mergeCell ref="M12:M13"/>
    <mergeCell ref="AM10:AQ10"/>
    <mergeCell ref="AR10:AU10"/>
    <mergeCell ref="X11:AB11"/>
    <mergeCell ref="AC11:AG11"/>
    <mergeCell ref="AH11:AL11"/>
    <mergeCell ref="AM11:AQ11"/>
    <mergeCell ref="AR11:AU11"/>
    <mergeCell ref="AH10:AL10"/>
    <mergeCell ref="S12:S13"/>
    <mergeCell ref="T12:T13"/>
    <mergeCell ref="U12:U13"/>
    <mergeCell ref="V12:V13"/>
    <mergeCell ref="N12:N13"/>
    <mergeCell ref="O12:O13"/>
    <mergeCell ref="P12:P13"/>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32:AA34 AA29:AA30 AA24 AA26:AA27 AA14:AA22" xr:uid="{8D082909-B265-42EF-A59B-E845FAD7DAA4}">
      <formula1>2500</formula1>
    </dataValidation>
    <dataValidation type="textLength" operator="lessThanOrEqual" allowBlank="1" showInputMessage="1" showErrorMessage="1" error="Por favor ingresar menos de 2.500 caracteres, incluyendo espacios." sqref="Y32:Z34 AB32:AB34 Z25:Z30 Y24:Y30 Z14 AB14:AB30 Z17:Z22 Y14:Y22" xr:uid="{E4E17677-ADE0-4F88-BB2A-2008BFD4D2DE}">
      <formula1>2500</formula1>
    </dataValidation>
  </dataValidations>
  <pageMargins left="0.7" right="0.7" top="0.75" bottom="0.75" header="0.3" footer="0.3"/>
  <pageSetup paperSize="9" scale="43"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i:0#.f|membership|yamile.espinosa@gobiernobogota.gov.co</cp:lastModifiedBy>
  <cp:revision/>
  <dcterms:created xsi:type="dcterms:W3CDTF">2021-02-18T15:22:47Z</dcterms:created>
  <dcterms:modified xsi:type="dcterms:W3CDTF">2021-04-27T14:42:56Z</dcterms:modified>
  <cp:category/>
  <cp:contentStatus/>
</cp:coreProperties>
</file>